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S:\Budžeta_attīstības_nodaļa\BUDZETI\BUDZETS_2026\PASKAIDROJUMI\1_Paskaidrojumi iesniegšanai MK un Saeimai\PASKAIDROJUMI\"/>
    </mc:Choice>
  </mc:AlternateContent>
  <xr:revisionPtr revIDLastSave="0" documentId="13_ncr:1_{28D10926-EE2C-4949-B16B-E93814B76214}" xr6:coauthVersionLast="47" xr6:coauthVersionMax="47" xr10:uidLastSave="{00000000-0000-0000-0000-000000000000}"/>
  <bookViews>
    <workbookView xWindow="-120" yWindow="-120" windowWidth="29040" windowHeight="15720" xr2:uid="{00000000-000D-0000-FFFF-FFFF00000000}"/>
  </bookViews>
  <sheets>
    <sheet name="Investīcijas" sheetId="2" r:id="rId1"/>
  </sheets>
  <definedNames>
    <definedName name="_xlnm._FilterDatabase" localSheetId="0" hidden="1">Investīcijas!$A$6:$G$634</definedName>
    <definedName name="_Hlk83731208" localSheetId="0">Investīcijas!$C$53</definedName>
    <definedName name="_xlnm.Print_Titles" localSheetId="0">Investīcijas!$5:$6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88" i="2" l="1"/>
  <c r="E12" i="2" l="1"/>
  <c r="D131" i="2"/>
  <c r="D185" i="2"/>
  <c r="E185" i="2"/>
  <c r="E440" i="2" l="1"/>
  <c r="F440" i="2"/>
  <c r="G440" i="2"/>
  <c r="D440" i="2"/>
  <c r="F321" i="2" l="1"/>
  <c r="E321" i="2"/>
  <c r="G456" i="2" l="1"/>
  <c r="F456" i="2"/>
  <c r="E456" i="2"/>
  <c r="E450" i="2"/>
  <c r="E142" i="2" l="1"/>
  <c r="E618" i="2" l="1"/>
  <c r="D618" i="2"/>
  <c r="G563" i="2" l="1"/>
  <c r="F563" i="2"/>
  <c r="E563" i="2"/>
  <c r="G488" i="2" l="1"/>
  <c r="F488" i="2"/>
  <c r="F483" i="2"/>
  <c r="G483" i="2"/>
  <c r="D488" i="2" l="1"/>
  <c r="D466" i="2"/>
  <c r="E464" i="2"/>
  <c r="E462" i="2"/>
  <c r="D462" i="2"/>
  <c r="E438" i="2"/>
  <c r="D438" i="2"/>
  <c r="G437" i="2"/>
  <c r="F437" i="2"/>
  <c r="E437" i="2"/>
  <c r="D437" i="2"/>
  <c r="D433" i="2"/>
  <c r="G426" i="2" l="1"/>
  <c r="F426" i="2"/>
  <c r="E426" i="2"/>
  <c r="D426" i="2"/>
  <c r="G413" i="2"/>
  <c r="F413" i="2"/>
  <c r="E413" i="2"/>
  <c r="D413" i="2"/>
  <c r="G400" i="2"/>
  <c r="F400" i="2"/>
  <c r="E400" i="2"/>
  <c r="D400" i="2"/>
  <c r="G395" i="2"/>
  <c r="F395" i="2"/>
  <c r="E395" i="2"/>
  <c r="D395" i="2"/>
  <c r="G393" i="2"/>
  <c r="F393" i="2"/>
  <c r="E393" i="2"/>
  <c r="D393" i="2"/>
  <c r="G375" i="2"/>
  <c r="F375" i="2"/>
  <c r="E375" i="2"/>
  <c r="D375" i="2"/>
  <c r="D313" i="2" l="1"/>
  <c r="D308" i="2"/>
  <c r="D307" i="2"/>
  <c r="D299" i="2"/>
  <c r="E299" i="2"/>
  <c r="F299" i="2"/>
  <c r="G299" i="2"/>
  <c r="E280" i="2"/>
  <c r="E272" i="2"/>
  <c r="G260" i="2"/>
  <c r="F260" i="2"/>
  <c r="E260" i="2"/>
  <c r="D260" i="2"/>
  <c r="E254" i="2"/>
  <c r="G254" i="2"/>
  <c r="G223" i="2" l="1"/>
  <c r="F223" i="2"/>
  <c r="E223" i="2"/>
  <c r="D224" i="2"/>
  <c r="D223" i="2" s="1"/>
  <c r="G185" i="2" l="1"/>
  <c r="F185" i="2"/>
  <c r="D80" i="2" l="1"/>
  <c r="G80" i="2"/>
  <c r="E164" i="2" l="1"/>
  <c r="F164" i="2"/>
  <c r="G164" i="2"/>
  <c r="D164" i="2"/>
  <c r="E476" i="2" l="1"/>
  <c r="F476" i="2"/>
  <c r="G476" i="2"/>
  <c r="D476" i="2"/>
  <c r="E501" i="2" l="1"/>
  <c r="F501" i="2"/>
  <c r="G501" i="2"/>
  <c r="D501" i="2"/>
  <c r="E589" i="2" l="1"/>
  <c r="G225" i="2" l="1"/>
  <c r="D218" i="2"/>
  <c r="F211" i="2"/>
  <c r="G211" i="2"/>
  <c r="D211" i="2"/>
  <c r="E211" i="2"/>
  <c r="E218" i="2" l="1"/>
  <c r="E412" i="2" l="1"/>
  <c r="F412" i="2"/>
  <c r="G412" i="2"/>
  <c r="D412" i="2"/>
  <c r="D410" i="2" s="1"/>
  <c r="D14" i="2" s="1"/>
  <c r="F272" i="2" l="1"/>
  <c r="G272" i="2"/>
  <c r="D272" i="2"/>
  <c r="F254" i="2"/>
  <c r="D254" i="2"/>
  <c r="D523" i="2" l="1"/>
  <c r="E523" i="2" l="1"/>
  <c r="F523" i="2"/>
  <c r="G523" i="2"/>
  <c r="E584" i="2" l="1"/>
  <c r="G240" i="2" l="1"/>
  <c r="E468" i="2"/>
  <c r="F468" i="2"/>
  <c r="G468" i="2"/>
  <c r="D468" i="2"/>
  <c r="D450" i="2"/>
  <c r="E448" i="2"/>
  <c r="F448" i="2"/>
  <c r="G448" i="2"/>
  <c r="D448" i="2"/>
  <c r="D180" i="2" l="1"/>
  <c r="D177" i="2"/>
  <c r="D162" i="2"/>
  <c r="D154" i="2"/>
  <c r="E96" i="2"/>
  <c r="E94" i="2" s="1"/>
  <c r="F96" i="2"/>
  <c r="F94" i="2" s="1"/>
  <c r="G96" i="2"/>
  <c r="G94" i="2" s="1"/>
  <c r="D96" i="2"/>
  <c r="D94" i="2" s="1"/>
  <c r="E92" i="2"/>
  <c r="G92" i="2"/>
  <c r="D92" i="2"/>
  <c r="E89" i="2"/>
  <c r="G89" i="2"/>
  <c r="D89" i="2"/>
  <c r="E86" i="2"/>
  <c r="G86" i="2"/>
  <c r="D86" i="2"/>
  <c r="E83" i="2"/>
  <c r="G83" i="2"/>
  <c r="D83" i="2"/>
  <c r="E69" i="2" l="1"/>
  <c r="E154" i="2"/>
  <c r="F584" i="2" l="1"/>
  <c r="G584" i="2"/>
  <c r="D584" i="2"/>
  <c r="E621" i="2" l="1"/>
  <c r="F621" i="2"/>
  <c r="G621" i="2"/>
  <c r="D621" i="2"/>
  <c r="E623" i="2"/>
  <c r="F623" i="2"/>
  <c r="G623" i="2"/>
  <c r="D623" i="2"/>
  <c r="G478" i="2" l="1"/>
  <c r="F478" i="2"/>
  <c r="E478" i="2"/>
  <c r="D478" i="2"/>
  <c r="D486" i="2"/>
  <c r="E486" i="2"/>
  <c r="F486" i="2"/>
  <c r="G486" i="2"/>
  <c r="D474" i="2" l="1"/>
  <c r="D473" i="2" s="1"/>
  <c r="G474" i="2"/>
  <c r="G473" i="2" s="1"/>
  <c r="E474" i="2"/>
  <c r="E473" i="2" s="1"/>
  <c r="F474" i="2"/>
  <c r="F473" i="2" s="1"/>
  <c r="D288" i="2"/>
  <c r="E263" i="2"/>
  <c r="F263" i="2"/>
  <c r="G263" i="2"/>
  <c r="F225" i="2" l="1"/>
  <c r="E225" i="2"/>
  <c r="G218" i="2"/>
  <c r="F218" i="2"/>
  <c r="D225" i="2" l="1"/>
  <c r="E138" i="2"/>
  <c r="D138" i="2"/>
  <c r="E135" i="2"/>
  <c r="F135" i="2"/>
  <c r="G135" i="2"/>
  <c r="D135" i="2"/>
  <c r="G126" i="2"/>
  <c r="F126" i="2"/>
  <c r="E126" i="2"/>
  <c r="D126" i="2"/>
  <c r="G61" i="2" l="1"/>
  <c r="F61" i="2"/>
  <c r="E61" i="2"/>
  <c r="E19" i="2" l="1"/>
  <c r="E17" i="2" s="1"/>
  <c r="F19" i="2"/>
  <c r="F17" i="2" s="1"/>
  <c r="G19" i="2"/>
  <c r="G17" i="2" s="1"/>
  <c r="E22" i="2"/>
  <c r="E21" i="2" s="1"/>
  <c r="F22" i="2"/>
  <c r="F21" i="2" s="1"/>
  <c r="G22" i="2"/>
  <c r="G21" i="2" s="1"/>
  <c r="E51" i="2"/>
  <c r="E50" i="2" s="1"/>
  <c r="F51" i="2"/>
  <c r="F50" i="2" s="1"/>
  <c r="G51" i="2"/>
  <c r="G50" i="2" s="1"/>
  <c r="E59" i="2"/>
  <c r="F59" i="2"/>
  <c r="G59" i="2"/>
  <c r="E66" i="2"/>
  <c r="E64" i="2" s="1"/>
  <c r="E63" i="2" s="1"/>
  <c r="F66" i="2"/>
  <c r="F64" i="2" s="1"/>
  <c r="F63" i="2" s="1"/>
  <c r="G66" i="2"/>
  <c r="G64" i="2" s="1"/>
  <c r="G63" i="2" s="1"/>
  <c r="E68" i="2"/>
  <c r="F69" i="2"/>
  <c r="F68" i="2" s="1"/>
  <c r="G69" i="2"/>
  <c r="G68" i="2" s="1"/>
  <c r="E106" i="2"/>
  <c r="E100" i="2" s="1"/>
  <c r="F106" i="2"/>
  <c r="F100" i="2" s="1"/>
  <c r="G106" i="2"/>
  <c r="G100" i="2" s="1"/>
  <c r="E111" i="2"/>
  <c r="F111" i="2"/>
  <c r="G111" i="2"/>
  <c r="E114" i="2"/>
  <c r="F114" i="2"/>
  <c r="G114" i="2"/>
  <c r="E118" i="2"/>
  <c r="F118" i="2"/>
  <c r="G118" i="2"/>
  <c r="E121" i="2"/>
  <c r="F121" i="2"/>
  <c r="G121" i="2"/>
  <c r="E124" i="2"/>
  <c r="F124" i="2"/>
  <c r="G124" i="2"/>
  <c r="F138" i="2"/>
  <c r="G138" i="2"/>
  <c r="F142" i="2"/>
  <c r="G142" i="2"/>
  <c r="F154" i="2"/>
  <c r="G154" i="2"/>
  <c r="E162" i="2"/>
  <c r="F162" i="2"/>
  <c r="G162" i="2"/>
  <c r="E177" i="2"/>
  <c r="F177" i="2"/>
  <c r="G177" i="2"/>
  <c r="E180" i="2"/>
  <c r="F180" i="2"/>
  <c r="G180" i="2"/>
  <c r="E198" i="2"/>
  <c r="F198" i="2"/>
  <c r="G198" i="2"/>
  <c r="E202" i="2"/>
  <c r="F202" i="2"/>
  <c r="G202" i="2"/>
  <c r="E208" i="2"/>
  <c r="F208" i="2"/>
  <c r="G208" i="2"/>
  <c r="E230" i="2"/>
  <c r="F230" i="2"/>
  <c r="G230" i="2"/>
  <c r="E232" i="2"/>
  <c r="F232" i="2"/>
  <c r="G232" i="2"/>
  <c r="E235" i="2"/>
  <c r="F235" i="2"/>
  <c r="G235" i="2"/>
  <c r="F240" i="2"/>
  <c r="F280" i="2"/>
  <c r="G280" i="2"/>
  <c r="E284" i="2"/>
  <c r="E252" i="2" s="1"/>
  <c r="F284" i="2"/>
  <c r="G284" i="2"/>
  <c r="E288" i="2"/>
  <c r="F288" i="2"/>
  <c r="G288" i="2"/>
  <c r="E309" i="2"/>
  <c r="F309" i="2"/>
  <c r="G309" i="2"/>
  <c r="E313" i="2"/>
  <c r="F313" i="2"/>
  <c r="G313" i="2"/>
  <c r="E319" i="2"/>
  <c r="F319" i="2"/>
  <c r="G319" i="2"/>
  <c r="G321" i="2"/>
  <c r="E330" i="2"/>
  <c r="F330" i="2"/>
  <c r="G330" i="2"/>
  <c r="E332" i="2"/>
  <c r="F332" i="2"/>
  <c r="G332" i="2"/>
  <c r="E338" i="2"/>
  <c r="F338" i="2"/>
  <c r="G338" i="2"/>
  <c r="E340" i="2"/>
  <c r="F340" i="2"/>
  <c r="G340" i="2"/>
  <c r="E342" i="2"/>
  <c r="F342" i="2"/>
  <c r="G342" i="2"/>
  <c r="E353" i="2"/>
  <c r="F353" i="2"/>
  <c r="G353" i="2"/>
  <c r="E362" i="2"/>
  <c r="F362" i="2"/>
  <c r="G362" i="2"/>
  <c r="E377" i="2"/>
  <c r="F377" i="2"/>
  <c r="G377" i="2"/>
  <c r="E380" i="2"/>
  <c r="F380" i="2"/>
  <c r="G380" i="2"/>
  <c r="E382" i="2"/>
  <c r="F382" i="2"/>
  <c r="G382" i="2"/>
  <c r="E388" i="2"/>
  <c r="F388" i="2"/>
  <c r="G388" i="2"/>
  <c r="E392" i="2"/>
  <c r="F392" i="2"/>
  <c r="G392" i="2"/>
  <c r="E401" i="2"/>
  <c r="F401" i="2"/>
  <c r="G401" i="2"/>
  <c r="E410" i="2"/>
  <c r="E14" i="2" s="1"/>
  <c r="E13" i="2" s="1"/>
  <c r="F410" i="2"/>
  <c r="F14" i="2" s="1"/>
  <c r="F13" i="2" s="1"/>
  <c r="G409" i="2"/>
  <c r="E430" i="2"/>
  <c r="F430" i="2"/>
  <c r="G430" i="2"/>
  <c r="E432" i="2"/>
  <c r="F432" i="2"/>
  <c r="G432" i="2"/>
  <c r="F438" i="2"/>
  <c r="G438" i="2"/>
  <c r="E443" i="2"/>
  <c r="F443" i="2"/>
  <c r="G443" i="2"/>
  <c r="E446" i="2"/>
  <c r="F446" i="2"/>
  <c r="G446" i="2"/>
  <c r="F450" i="2"/>
  <c r="G450" i="2"/>
  <c r="E454" i="2"/>
  <c r="F454" i="2"/>
  <c r="G454" i="2"/>
  <c r="F462" i="2"/>
  <c r="G462" i="2"/>
  <c r="F464" i="2"/>
  <c r="G464" i="2"/>
  <c r="E466" i="2"/>
  <c r="F466" i="2"/>
  <c r="G466" i="2"/>
  <c r="F498" i="2"/>
  <c r="G498" i="2"/>
  <c r="E503" i="2"/>
  <c r="F503" i="2"/>
  <c r="G503" i="2"/>
  <c r="E506" i="2"/>
  <c r="F506" i="2"/>
  <c r="G506" i="2"/>
  <c r="E513" i="2"/>
  <c r="F513" i="2"/>
  <c r="G513" i="2"/>
  <c r="E521" i="2"/>
  <c r="F521" i="2"/>
  <c r="G521" i="2"/>
  <c r="E538" i="2"/>
  <c r="F538" i="2"/>
  <c r="G538" i="2"/>
  <c r="E540" i="2"/>
  <c r="F540" i="2"/>
  <c r="G540" i="2"/>
  <c r="E542" i="2"/>
  <c r="F542" i="2"/>
  <c r="G542" i="2"/>
  <c r="E553" i="2"/>
  <c r="F553" i="2"/>
  <c r="G553" i="2"/>
  <c r="E555" i="2"/>
  <c r="F555" i="2"/>
  <c r="G555" i="2"/>
  <c r="E557" i="2"/>
  <c r="F557" i="2"/>
  <c r="G557" i="2"/>
  <c r="E559" i="2"/>
  <c r="F559" i="2"/>
  <c r="G559" i="2"/>
  <c r="E561" i="2"/>
  <c r="F561" i="2"/>
  <c r="G561" i="2"/>
  <c r="E570" i="2"/>
  <c r="E568" i="2" s="1"/>
  <c r="E567" i="2" s="1"/>
  <c r="F570" i="2"/>
  <c r="F568" i="2" s="1"/>
  <c r="F567" i="2" s="1"/>
  <c r="G570" i="2"/>
  <c r="G568" i="2" s="1"/>
  <c r="G567" i="2" s="1"/>
  <c r="E573" i="2"/>
  <c r="E572" i="2" s="1"/>
  <c r="F573" i="2"/>
  <c r="F572" i="2" s="1"/>
  <c r="G573" i="2"/>
  <c r="G572" i="2" s="1"/>
  <c r="E575" i="2"/>
  <c r="F575" i="2"/>
  <c r="G575" i="2"/>
  <c r="E580" i="2"/>
  <c r="F580" i="2"/>
  <c r="G580" i="2"/>
  <c r="E582" i="2"/>
  <c r="F582" i="2"/>
  <c r="G582" i="2"/>
  <c r="E588" i="2"/>
  <c r="E587" i="2" s="1"/>
  <c r="F588" i="2"/>
  <c r="F587" i="2" s="1"/>
  <c r="G588" i="2"/>
  <c r="G587" i="2" s="1"/>
  <c r="F589" i="2"/>
  <c r="G589" i="2"/>
  <c r="E592" i="2"/>
  <c r="F592" i="2"/>
  <c r="G592" i="2"/>
  <c r="E594" i="2"/>
  <c r="F594" i="2"/>
  <c r="G594" i="2"/>
  <c r="E596" i="2"/>
  <c r="F596" i="2"/>
  <c r="G596" i="2"/>
  <c r="E598" i="2"/>
  <c r="F598" i="2"/>
  <c r="G598" i="2"/>
  <c r="E602" i="2"/>
  <c r="E601" i="2" s="1"/>
  <c r="F604" i="2"/>
  <c r="F602" i="2" s="1"/>
  <c r="F601" i="2" s="1"/>
  <c r="G604" i="2"/>
  <c r="G602" i="2" s="1"/>
  <c r="G601" i="2" s="1"/>
  <c r="E610" i="2"/>
  <c r="E608" i="2" s="1"/>
  <c r="F610" i="2"/>
  <c r="F608" i="2" s="1"/>
  <c r="G610" i="2"/>
  <c r="G608" i="2" s="1"/>
  <c r="E616" i="2"/>
  <c r="F616" i="2"/>
  <c r="G616" i="2"/>
  <c r="E620" i="2"/>
  <c r="F620" i="2"/>
  <c r="G620" i="2"/>
  <c r="E628" i="2"/>
  <c r="E626" i="2" s="1"/>
  <c r="E625" i="2" s="1"/>
  <c r="F628" i="2"/>
  <c r="F626" i="2" s="1"/>
  <c r="F625" i="2" s="1"/>
  <c r="G628" i="2"/>
  <c r="G626" i="2" s="1"/>
  <c r="G625" i="2" s="1"/>
  <c r="E631" i="2"/>
  <c r="E630" i="2" s="1"/>
  <c r="F631" i="2"/>
  <c r="F630" i="2" s="1"/>
  <c r="G631" i="2"/>
  <c r="G630" i="2" s="1"/>
  <c r="E428" i="2" l="1"/>
  <c r="E427" i="2" s="1"/>
  <c r="F428" i="2"/>
  <c r="E496" i="2"/>
  <c r="E495" i="2" s="1"/>
  <c r="G12" i="2"/>
  <c r="G578" i="2"/>
  <c r="G577" i="2" s="1"/>
  <c r="G496" i="2"/>
  <c r="F496" i="2"/>
  <c r="G428" i="2"/>
  <c r="G427" i="2" s="1"/>
  <c r="F578" i="2"/>
  <c r="F577" i="2" s="1"/>
  <c r="E578" i="2"/>
  <c r="E577" i="2" s="1"/>
  <c r="E536" i="2"/>
  <c r="E535" i="2" s="1"/>
  <c r="G536" i="2"/>
  <c r="G535" i="2" s="1"/>
  <c r="F536" i="2"/>
  <c r="F535" i="2" s="1"/>
  <c r="F252" i="2"/>
  <c r="F251" i="2" s="1"/>
  <c r="G252" i="2"/>
  <c r="G251" i="2" s="1"/>
  <c r="E196" i="2"/>
  <c r="G196" i="2"/>
  <c r="G195" i="2" s="1"/>
  <c r="F196" i="2"/>
  <c r="F195" i="2" s="1"/>
  <c r="F99" i="2"/>
  <c r="G304" i="2"/>
  <c r="G297" i="2" s="1"/>
  <c r="G296" i="2" s="1"/>
  <c r="G99" i="2"/>
  <c r="F495" i="2"/>
  <c r="G495" i="2"/>
  <c r="E99" i="2"/>
  <c r="E251" i="2"/>
  <c r="F57" i="2"/>
  <c r="F56" i="2" s="1"/>
  <c r="E57" i="2"/>
  <c r="E56" i="2" s="1"/>
  <c r="G57" i="2"/>
  <c r="G56" i="2" s="1"/>
  <c r="G328" i="2"/>
  <c r="G327" i="2" s="1"/>
  <c r="E36" i="2"/>
  <c r="E35" i="2" s="1"/>
  <c r="F328" i="2"/>
  <c r="F327" i="2" s="1"/>
  <c r="E304" i="2"/>
  <c r="E297" i="2" s="1"/>
  <c r="E296" i="2" s="1"/>
  <c r="E328" i="2"/>
  <c r="E327" i="2" s="1"/>
  <c r="F304" i="2"/>
  <c r="F297" i="2" s="1"/>
  <c r="F296" i="2" s="1"/>
  <c r="G410" i="2"/>
  <c r="G14" i="2" s="1"/>
  <c r="G607" i="2"/>
  <c r="E150" i="2"/>
  <c r="E149" i="2" s="1"/>
  <c r="G36" i="2"/>
  <c r="G35" i="2" s="1"/>
  <c r="F36" i="2"/>
  <c r="F35" i="2" s="1"/>
  <c r="F109" i="2"/>
  <c r="F108" i="2" s="1"/>
  <c r="F607" i="2"/>
  <c r="G351" i="2"/>
  <c r="G350" i="2" s="1"/>
  <c r="E607" i="2"/>
  <c r="F351" i="2"/>
  <c r="F350" i="2" s="1"/>
  <c r="E109" i="2"/>
  <c r="E108" i="2" s="1"/>
  <c r="E351" i="2"/>
  <c r="E350" i="2" s="1"/>
  <c r="F427" i="2"/>
  <c r="G109" i="2"/>
  <c r="G108" i="2" s="1"/>
  <c r="E240" i="2"/>
  <c r="G150" i="2"/>
  <c r="G149" i="2" s="1"/>
  <c r="F150" i="2"/>
  <c r="F149" i="2" s="1"/>
  <c r="G16" i="2"/>
  <c r="F16" i="2"/>
  <c r="E16" i="2"/>
  <c r="F409" i="2"/>
  <c r="E409" i="2"/>
  <c r="G13" i="2" l="1"/>
  <c r="E11" i="2"/>
  <c r="E9" i="2"/>
  <c r="F12" i="2"/>
  <c r="F9" i="2" s="1"/>
  <c r="G9" i="2"/>
  <c r="E195" i="2"/>
  <c r="G11" i="2"/>
  <c r="G8" i="2" s="1"/>
  <c r="E8" i="2" l="1"/>
  <c r="F10" i="2"/>
  <c r="F7" i="2" s="1"/>
  <c r="E10" i="2"/>
  <c r="E7" i="2" s="1"/>
  <c r="F8" i="2"/>
  <c r="G10" i="2"/>
  <c r="G7" i="2" s="1"/>
  <c r="D631" i="2" l="1"/>
  <c r="D630" i="2" s="1"/>
  <c r="D430" i="2"/>
  <c r="D69" i="2"/>
  <c r="D68" i="2" l="1"/>
  <c r="D121" i="2"/>
  <c r="D118" i="2"/>
  <c r="D114" i="2"/>
  <c r="D111" i="2"/>
  <c r="D284" i="2"/>
  <c r="D280" i="2"/>
  <c r="D235" i="2"/>
  <c r="D232" i="2"/>
  <c r="D230" i="2"/>
  <c r="D252" i="2" l="1"/>
  <c r="D240" i="2"/>
  <c r="D198" i="2" l="1"/>
  <c r="D202" i="2"/>
  <c r="D208" i="2"/>
  <c r="D196" i="2" l="1"/>
  <c r="D616" i="2"/>
  <c r="D594" i="2" l="1"/>
  <c r="D582" i="2"/>
  <c r="D580" i="2"/>
  <c r="D342" i="2" l="1"/>
  <c r="D321" i="2" l="1"/>
  <c r="D319" i="2"/>
  <c r="D106" i="2" l="1"/>
  <c r="D100" i="2" s="1"/>
  <c r="D99" i="2" l="1"/>
  <c r="D628" i="2" l="1"/>
  <c r="D626" i="2" s="1"/>
  <c r="D625" i="2" s="1"/>
  <c r="D620" i="2"/>
  <c r="D610" i="2"/>
  <c r="D608" i="2" s="1"/>
  <c r="D607" i="2" s="1"/>
  <c r="D602" i="2"/>
  <c r="D601" i="2" s="1"/>
  <c r="D598" i="2"/>
  <c r="D596" i="2"/>
  <c r="D592" i="2"/>
  <c r="D589" i="2"/>
  <c r="D588" i="2"/>
  <c r="D587" i="2" s="1"/>
  <c r="D578" i="2" s="1"/>
  <c r="D575" i="2"/>
  <c r="D573" i="2"/>
  <c r="D572" i="2" s="1"/>
  <c r="D570" i="2"/>
  <c r="D568" i="2" s="1"/>
  <c r="D567" i="2" s="1"/>
  <c r="D563" i="2"/>
  <c r="D561" i="2"/>
  <c r="D559" i="2"/>
  <c r="D557" i="2"/>
  <c r="D555" i="2"/>
  <c r="D553" i="2"/>
  <c r="D542" i="2"/>
  <c r="D540" i="2"/>
  <c r="D538" i="2"/>
  <c r="D521" i="2"/>
  <c r="D513" i="2"/>
  <c r="D506" i="2"/>
  <c r="D503" i="2"/>
  <c r="D464" i="2"/>
  <c r="D456" i="2"/>
  <c r="D454" i="2"/>
  <c r="D446" i="2"/>
  <c r="D443" i="2"/>
  <c r="D432" i="2"/>
  <c r="D428" i="2" s="1"/>
  <c r="D13" i="2"/>
  <c r="D401" i="2"/>
  <c r="D392" i="2"/>
  <c r="D388" i="2"/>
  <c r="D382" i="2"/>
  <c r="D380" i="2"/>
  <c r="D377" i="2"/>
  <c r="D362" i="2"/>
  <c r="D353" i="2"/>
  <c r="D340" i="2"/>
  <c r="D338" i="2"/>
  <c r="D332" i="2"/>
  <c r="D330" i="2"/>
  <c r="D309" i="2"/>
  <c r="D304" i="2"/>
  <c r="D142" i="2"/>
  <c r="D12" i="2" s="1"/>
  <c r="D124" i="2"/>
  <c r="D109" i="2" s="1"/>
  <c r="D66" i="2"/>
  <c r="D64" i="2" s="1"/>
  <c r="D63" i="2" s="1"/>
  <c r="D51" i="2"/>
  <c r="D50" i="2" s="1"/>
  <c r="D19" i="2"/>
  <c r="D17" i="2" s="1"/>
  <c r="D496" i="2" l="1"/>
  <c r="D495" i="2" s="1"/>
  <c r="D536" i="2"/>
  <c r="D297" i="2"/>
  <c r="D296" i="2" s="1"/>
  <c r="D535" i="2"/>
  <c r="D9" i="2"/>
  <c r="D328" i="2"/>
  <c r="D327" i="2" s="1"/>
  <c r="D108" i="2"/>
  <c r="D427" i="2"/>
  <c r="D150" i="2"/>
  <c r="D149" i="2" s="1"/>
  <c r="D251" i="2"/>
  <c r="D36" i="2"/>
  <c r="D35" i="2" s="1"/>
  <c r="D351" i="2"/>
  <c r="D350" i="2" s="1"/>
  <c r="D409" i="2"/>
  <c r="D16" i="2"/>
  <c r="D577" i="2"/>
  <c r="D22" i="2" l="1"/>
  <c r="D11" i="2" s="1"/>
  <c r="D21" i="2" l="1"/>
  <c r="D195" i="2"/>
  <c r="D8" i="2" l="1"/>
  <c r="D10" i="2" l="1"/>
  <c r="D7" i="2" s="1"/>
</calcChain>
</file>

<file path=xl/sharedStrings.xml><?xml version="1.0" encoding="utf-8"?>
<sst xmlns="http://schemas.openxmlformats.org/spreadsheetml/2006/main" count="1024" uniqueCount="604">
  <si>
    <t>01.110</t>
  </si>
  <si>
    <t>01.00.00</t>
  </si>
  <si>
    <t>tajā skaitā pa programmām (apakšprogrammām)</t>
  </si>
  <si>
    <t xml:space="preserve">1. Valsts pamatfunkciju īstenošana </t>
  </si>
  <si>
    <t>Programmas/apakšprogrammas nosaukums;                                                                       klasifikācijas koda nosaukums</t>
  </si>
  <si>
    <t>Funkciju klasifi-kācijas kods</t>
  </si>
  <si>
    <t>Programmas/ apakšprogrammas kods</t>
  </si>
  <si>
    <t>03. Ministru kabinets - kopā</t>
  </si>
  <si>
    <t>19.00.00</t>
  </si>
  <si>
    <t>09.500</t>
  </si>
  <si>
    <t>2. Eiropas Savienības politiku instrumentu un pārējās ārvalstu finanšu palīdzības līdzfinansēto un finansēto projektu un pasākumu īstenošana</t>
  </si>
  <si>
    <t>04. Korupcijas novēršanas un apkarošanas birojs - kopā</t>
  </si>
  <si>
    <t>03.600</t>
  </si>
  <si>
    <t>Pārējās valsts budžeta investīcijas</t>
  </si>
  <si>
    <t>09. Sabiedrisko pakalpojumu regulēšanas komisija - kopā</t>
  </si>
  <si>
    <t>04.100</t>
  </si>
  <si>
    <t>10. Aizsardzības ministrija - kopā</t>
  </si>
  <si>
    <t>12.00.00</t>
  </si>
  <si>
    <t>02.500</t>
  </si>
  <si>
    <t>Kara muzejs</t>
  </si>
  <si>
    <t xml:space="preserve">Militāri vēsturisko muzeja krājumu papildināšana un uzglabāšana. </t>
  </si>
  <si>
    <t>02.100</t>
  </si>
  <si>
    <t>Nacionālo bruņoto spēku uzturēšana</t>
  </si>
  <si>
    <t>Kaujas spēju nodrošināšana, sekmējot aizsardzības industrijas attīstību</t>
  </si>
  <si>
    <t>Nodrošinājums ar ekipējumu un materiāltehniskiem līdzekļiem vienību (t.sk. Zemessardzes) uzdevumu veikšanai</t>
  </si>
  <si>
    <t>28.00.00</t>
  </si>
  <si>
    <t>Ģeodēzija un kartogrāfija</t>
  </si>
  <si>
    <t>Valsts kartēšana un karšu nodrošināšana militārajām vajadzībām, kaujas spēju nodrošināšanai</t>
  </si>
  <si>
    <t xml:space="preserve">Visaptverošas valsts aizsardzības ieviešana - Ģeotelpiskās informācijas sagatavošana un pieejamības nodrošināšana </t>
  </si>
  <si>
    <t>30.00.00</t>
  </si>
  <si>
    <t>Valsts aizsardzības politikas realizācija</t>
  </si>
  <si>
    <t>Kiberdrošības nodrošināšana, fiziskās drošības sistēmu uzturēšana un pilnveidošana</t>
  </si>
  <si>
    <t>33.00.00</t>
  </si>
  <si>
    <t>Aizsardzības īpašumu pārvaldīšana</t>
  </si>
  <si>
    <t>Nacionālo bruņoto spēku pamatuzdevumu izpildei nepieciešamās infrastruktūras pilnveidošana</t>
  </si>
  <si>
    <t>Aizsardzības ministrijas valdījumā esošā nekustamā īpašuma uzturēšana un apsaimniekošana</t>
  </si>
  <si>
    <t>34.00.00</t>
  </si>
  <si>
    <t>Jaunsardzes centrs</t>
  </si>
  <si>
    <t>Materiāltehnisko līdzekļu uzglabāšana un uzturēšana izglītības procesa nodrošināšanai</t>
  </si>
  <si>
    <t>97.00.00</t>
  </si>
  <si>
    <t>Nozaru vadība un politikas plānošana</t>
  </si>
  <si>
    <t>22.12.00</t>
  </si>
  <si>
    <t>11. Ārlietu ministrija - kopā</t>
  </si>
  <si>
    <t>01.131</t>
  </si>
  <si>
    <t>13.Finanšu ministrija - kopā</t>
  </si>
  <si>
    <t>29.00.00</t>
  </si>
  <si>
    <t>01.120</t>
  </si>
  <si>
    <t>31.01.00</t>
  </si>
  <si>
    <t>32.00.00</t>
  </si>
  <si>
    <t>Valsts ieņēmumu un muitas politikas nodrošināšana</t>
  </si>
  <si>
    <t>Ārējās tirdzniecības nodrošināšanas informācijas sistēmu ieviešana atbilstoši Savienības Muitas kodeksam (Regula Nr. 952/2013)</t>
  </si>
  <si>
    <t>38.01.00</t>
  </si>
  <si>
    <t>39.02.00</t>
  </si>
  <si>
    <t>04.110</t>
  </si>
  <si>
    <t>41.13.00</t>
  </si>
  <si>
    <t>04.740</t>
  </si>
  <si>
    <t>IT sistēmu paplašināšana</t>
  </si>
  <si>
    <t>62.09.00</t>
  </si>
  <si>
    <t>73.06.00</t>
  </si>
  <si>
    <t>73.08.00</t>
  </si>
  <si>
    <t>15. Izglītības un zinātnes ministrija - kopā</t>
  </si>
  <si>
    <t>09.210</t>
  </si>
  <si>
    <t>Pārējās investīcijas</t>
  </si>
  <si>
    <t>02.01.00</t>
  </si>
  <si>
    <t>09.200</t>
  </si>
  <si>
    <t>Profesionālās izglītības programmu īstenošana</t>
  </si>
  <si>
    <t>04.00.00</t>
  </si>
  <si>
    <t>09.800</t>
  </si>
  <si>
    <t>Valsts valodas politika un pārvalde</t>
  </si>
  <si>
    <t>07.00.00</t>
  </si>
  <si>
    <t>Informācijas un komunikāciju tehnoloģiju uzturēšana un attīstība</t>
  </si>
  <si>
    <t>09.10.00</t>
  </si>
  <si>
    <t>Murjāņu sporta ģimnāzija</t>
  </si>
  <si>
    <t>09.12.00</t>
  </si>
  <si>
    <t>08.200</t>
  </si>
  <si>
    <t>Latvijas Sporta muzejs</t>
  </si>
  <si>
    <t>09.810</t>
  </si>
  <si>
    <t>42.06.00</t>
  </si>
  <si>
    <t>09.820</t>
  </si>
  <si>
    <t>Valsts izglītības satura centra darbības nodrošināšana</t>
  </si>
  <si>
    <t>42.09.00</t>
  </si>
  <si>
    <t>01.500</t>
  </si>
  <si>
    <t>Latvijas Zinātnes padome</t>
  </si>
  <si>
    <t>97.01.00</t>
  </si>
  <si>
    <t>Ministrijas centrālā aparāta darbības nodrošināšana</t>
  </si>
  <si>
    <t>62.08.00</t>
  </si>
  <si>
    <t>63.08.00</t>
  </si>
  <si>
    <t>70.08.00</t>
  </si>
  <si>
    <t>Valsts izglītības attīstības aģentūra</t>
  </si>
  <si>
    <t>70.10.00</t>
  </si>
  <si>
    <t>Jaunatnes starptautisko programmu aģentūra</t>
  </si>
  <si>
    <t>20.01.00</t>
  </si>
  <si>
    <t>04.210</t>
  </si>
  <si>
    <t>Pārtikas nekaitīguma un dzīvnieku veselības valsts uzraudzība un kontrole</t>
  </si>
  <si>
    <t>Transportlīdzekļu iegāde</t>
  </si>
  <si>
    <t>21.02.00</t>
  </si>
  <si>
    <t>Sabiedriskā finansējuma administrēšana un valsts uzraudzība lauksaimniecībā</t>
  </si>
  <si>
    <t>Serveru, datoru un biroja tehnikas iegāde</t>
  </si>
  <si>
    <t>24.01.00</t>
  </si>
  <si>
    <t>04.220</t>
  </si>
  <si>
    <t>Meža resursu valsts uzraudzība</t>
  </si>
  <si>
    <t>Meža valsts reģistra papildināšana</t>
  </si>
  <si>
    <t>Kapitālais remonts un rekonstrukcija</t>
  </si>
  <si>
    <t>27.00.00</t>
  </si>
  <si>
    <t>Augu veselība un augu aprites uzraudzība</t>
  </si>
  <si>
    <t>Datortehnikas, biroja tehnikas iegāde esošās tehnikas atjaunošana un attālinātā darba nodrošināšana</t>
  </si>
  <si>
    <t>04.200</t>
  </si>
  <si>
    <t>04.240</t>
  </si>
  <si>
    <t>66.50.00</t>
  </si>
  <si>
    <t>Tehniskā palīdzība Eiropas Jūrlietu, zvejniecības un akvakultūras fonda (EJZAF) ieviešanai (2021-2027)</t>
  </si>
  <si>
    <t>70.06.00</t>
  </si>
  <si>
    <t>Izdevumi citu Eiropas Savienības politiku instrumentu projektu un pasākumu īstenošanai</t>
  </si>
  <si>
    <t>05.00.00</t>
  </si>
  <si>
    <t>04.600</t>
  </si>
  <si>
    <t>04.510</t>
  </si>
  <si>
    <t>Valsts autoceļu uzturēšana un atjaunošana</t>
  </si>
  <si>
    <t>04.500</t>
  </si>
  <si>
    <t>60.07.00</t>
  </si>
  <si>
    <t>Eiropas transporta infrastruktūras projekti (Rail Baltica)</t>
  </si>
  <si>
    <t>23.06.00</t>
  </si>
  <si>
    <t>17. Satiksmes ministrija- kopā</t>
  </si>
  <si>
    <t>1. Valsts pamatfunkciju īstenošana</t>
  </si>
  <si>
    <t>05.03.00</t>
  </si>
  <si>
    <t>10.120</t>
  </si>
  <si>
    <t>Aprūpe valsts sociālās aprūpes institūcijās</t>
  </si>
  <si>
    <t xml:space="preserve">Ieguldījumi ēku remontos infrastruktūras sakārtošanai (kārtējie telpu remonti un atjaunošanas darbi, neatliekamu, neparedzētu un avārijas remontdarbu veikšanai) </t>
  </si>
  <si>
    <t>Datortehnikas iegāde</t>
  </si>
  <si>
    <t>05.37.00</t>
  </si>
  <si>
    <t>Sociālās integrācijas valsts aģentūras administrēšana un profesionālās un sociālās rehabilitācijas pakalpojumu nodrošināšana</t>
  </si>
  <si>
    <t>05.62.00</t>
  </si>
  <si>
    <t>Invaliditātes ekspertīžu nodrošināšana</t>
  </si>
  <si>
    <t>07.01.00</t>
  </si>
  <si>
    <t>04.121</t>
  </si>
  <si>
    <t>Nodarbinātības valsts aģentūras darbības nodrošināšana</t>
  </si>
  <si>
    <t>Bezdarbnieku uzskaites un reģistrēto vakanču informācijas sistēmas (BURVIS) pilnveidojumi</t>
  </si>
  <si>
    <t>21.01.00</t>
  </si>
  <si>
    <t>Darba tiesisko attiecību un darba apstākļu kontrole un uzraudzība</t>
  </si>
  <si>
    <t>22.01.00</t>
  </si>
  <si>
    <t>10.910</t>
  </si>
  <si>
    <t>Labklājības nozares vadība un politikas plānošana</t>
  </si>
  <si>
    <t xml:space="preserve">Datortehnikas, programmatūras, biroja tehnikas un  licenču (MS Office) iegāde </t>
  </si>
  <si>
    <t>97.02.00</t>
  </si>
  <si>
    <t>Nozares centralizēto funkciju izpilde</t>
  </si>
  <si>
    <t>Pārējās valsts budžeta investīcijas: materiāli tehniskā nodrošinājuma atjaunošanai</t>
  </si>
  <si>
    <t>04.05.00</t>
  </si>
  <si>
    <t>Valsts sociālās apdrošināšanas aģentūras speciālais budžets</t>
  </si>
  <si>
    <t>IT sistēmu pielāgošana (SAIS un ISS programmatūras attīstība)</t>
  </si>
  <si>
    <t>IT sistēmu pielāgošana (LatEESSI uzturēšana)</t>
  </si>
  <si>
    <t>18. Labklājības ministrija - speciālais budžets</t>
  </si>
  <si>
    <t>19. Tieslietu ministrija - kopā</t>
  </si>
  <si>
    <t>03.01.00</t>
  </si>
  <si>
    <t>03.311</t>
  </si>
  <si>
    <t>03.02.00</t>
  </si>
  <si>
    <t>Videokonferenču  un datortehnikas infrastruktūras pilnveidošana</t>
  </si>
  <si>
    <t>Drošības sistēmu ieviešana tiesās</t>
  </si>
  <si>
    <t>03.03.00</t>
  </si>
  <si>
    <t>03.04.00</t>
  </si>
  <si>
    <t>03.07.00</t>
  </si>
  <si>
    <t>03.390</t>
  </si>
  <si>
    <t>04.01.00</t>
  </si>
  <si>
    <t>03.410</t>
  </si>
  <si>
    <t>Ieslodzījuma vietu infrastruktūras uzlabošana</t>
  </si>
  <si>
    <t>04.02.00</t>
  </si>
  <si>
    <t>Jaunā Liepājas cietuma būvniecība</t>
  </si>
  <si>
    <t>04.03.00</t>
  </si>
  <si>
    <t>03.330</t>
  </si>
  <si>
    <t>06.01.00</t>
  </si>
  <si>
    <t>04.112</t>
  </si>
  <si>
    <t>06.03.00</t>
  </si>
  <si>
    <t>IT infrastruktūras uzlabošana</t>
  </si>
  <si>
    <t>09.01.00</t>
  </si>
  <si>
    <t>09.02.00</t>
  </si>
  <si>
    <t>05.600</t>
  </si>
  <si>
    <t>05.400</t>
  </si>
  <si>
    <t>06.200</t>
  </si>
  <si>
    <t>04.111</t>
  </si>
  <si>
    <t>69.08.00</t>
  </si>
  <si>
    <t>22. Kultūras ministrija - kopā</t>
  </si>
  <si>
    <t>Datu centrs un kultūras mantojuma digitālā infrastruktūra</t>
  </si>
  <si>
    <t xml:space="preserve">Muzeju ēku un ekspozīciju atjaunošanai, nacionālā muzeja krājumu papildināšanai un izpētei. </t>
  </si>
  <si>
    <t>Latvijas Etnogrāfiskā brīvdabas muzeja daļēja eksponātēku un kultūrvēsturisko krājuma priekšmetu – vides objektu restaurācija un elektrodrošības sakārtošana.</t>
  </si>
  <si>
    <t>08.610</t>
  </si>
  <si>
    <t>03.310</t>
  </si>
  <si>
    <t>39.03.00</t>
  </si>
  <si>
    <t>07.460</t>
  </si>
  <si>
    <t>39.04.00</t>
  </si>
  <si>
    <t>07.620</t>
  </si>
  <si>
    <t>39.06.00</t>
  </si>
  <si>
    <t>45.01.00</t>
  </si>
  <si>
    <t>07.610</t>
  </si>
  <si>
    <t>46.01.00</t>
  </si>
  <si>
    <t>46.03.00</t>
  </si>
  <si>
    <t>30. Satversmes tiesa - kopā</t>
  </si>
  <si>
    <t>03.320</t>
  </si>
  <si>
    <t>08.320</t>
  </si>
  <si>
    <t>Nozares vadība</t>
  </si>
  <si>
    <t>08. Sabiedrības integrācijas fonds</t>
  </si>
  <si>
    <t>01. Valsts prezidenta kanceleja - kopā</t>
  </si>
  <si>
    <t xml:space="preserve">Valsts prezidenta darbības nodrošināšana </t>
  </si>
  <si>
    <t>24. Valsts kontrole - kopā</t>
  </si>
  <si>
    <t>Valsts kontrole</t>
  </si>
  <si>
    <r>
      <t>Pārējās</t>
    </r>
    <r>
      <rPr>
        <sz val="12"/>
        <color theme="1"/>
        <rFont val="Times New Roman"/>
        <family val="1"/>
        <charset val="186"/>
      </rPr>
      <t xml:space="preserve"> </t>
    </r>
    <r>
      <rPr>
        <sz val="10"/>
        <color theme="1"/>
        <rFont val="Times New Roman"/>
        <family val="1"/>
        <charset val="186"/>
      </rPr>
      <t>valsts budžeta investīcijas</t>
    </r>
  </si>
  <si>
    <t>14.Iekšlietu ministrija - kopā</t>
  </si>
  <si>
    <t>02.03.00</t>
  </si>
  <si>
    <t>03.110</t>
  </si>
  <si>
    <t xml:space="preserve">Sabiedriskās kārtības, drošības, ceļu satiksmes kontroles un uzraudzības kapacitātes stiprināšana </t>
  </si>
  <si>
    <t>03.200</t>
  </si>
  <si>
    <t>10.00.00</t>
  </si>
  <si>
    <t>03.120</t>
  </si>
  <si>
    <t>11.01.00</t>
  </si>
  <si>
    <t>03.130</t>
  </si>
  <si>
    <t>Eiropas Savienības prasībām atbilstošu pasu, elektronisko identifikācijas karšu un uzturēšanās atļauju izsniegšana</t>
  </si>
  <si>
    <t>38.05.00</t>
  </si>
  <si>
    <t>40.02.00</t>
  </si>
  <si>
    <t>Iekšlietu ministrijas padotības iestāžu īpašumā, valdījumā vai lietošanā esošo nekustamo īpašumu tehniskā stāvokļa uzlabošana (kapitālie remonti)</t>
  </si>
  <si>
    <t>Iekšlietu ministrijas materiāltehniskā nodrošinājuma uzlabošana</t>
  </si>
  <si>
    <t>Bruņojuma iegāde Iekšlietu ministrijas padotībā esošo iestāžu vajadzībām</t>
  </si>
  <si>
    <t>40.03.00</t>
  </si>
  <si>
    <t xml:space="preserve">Krimināllietās un administratīvo pārkāpumu lietās lietisko pierādījumu un izņemto mantu glabāšanai, realizēšanai vai iznīcināšanai paredzētā  tehniskā aprīkojuma pilnveidošana un infrastruktūras uzlabošana </t>
  </si>
  <si>
    <t>42.00.00</t>
  </si>
  <si>
    <t xml:space="preserve">Iekšējā drošības biroja tehniskā nodrošinājuma iegāde un atjaunošana </t>
  </si>
  <si>
    <t>43.00.00</t>
  </si>
  <si>
    <t>67.13.00</t>
  </si>
  <si>
    <t>67.14.00</t>
  </si>
  <si>
    <t>70.23.00</t>
  </si>
  <si>
    <t>35. Centrālā vēlēšanu komisija - kopā</t>
  </si>
  <si>
    <t>01.600</t>
  </si>
  <si>
    <t>46. Sabiedriskie elektroniskie plašsaziņas līdzekļi - kopā</t>
  </si>
  <si>
    <t>12. Ekonomikas ministrija - kopā</t>
  </si>
  <si>
    <t>20.00.00</t>
  </si>
  <si>
    <t>04.430</t>
  </si>
  <si>
    <t>24.00.00</t>
  </si>
  <si>
    <t>01.320</t>
  </si>
  <si>
    <t>26.01.00</t>
  </si>
  <si>
    <t>26.02.00</t>
  </si>
  <si>
    <t>27.12.00</t>
  </si>
  <si>
    <t>04.300</t>
  </si>
  <si>
    <t>29.02.00</t>
  </si>
  <si>
    <t>29.06.00</t>
  </si>
  <si>
    <t>04.730</t>
  </si>
  <si>
    <t>Saeimas darbības nodrošināšana</t>
  </si>
  <si>
    <t>Valsts administrācijas skola</t>
  </si>
  <si>
    <t>Korupcijas novēršanas un apkarošanas birojs</t>
  </si>
  <si>
    <t>Sabiedrības integrācijas fonda vadība</t>
  </si>
  <si>
    <t>Fiskālās disciplīnas padomes darbības nodrošināšana</t>
  </si>
  <si>
    <t>Budžeta izpilde</t>
  </si>
  <si>
    <t>Iepirkumu uzraudzības birojs</t>
  </si>
  <si>
    <t>Izložu un azartspēļu organizēšanas un norises uzraudzība</t>
  </si>
  <si>
    <t>Eiropas Komisijas (kopā ar iesaistītajām dalībvalstīm) un tabakas ražotāju nolīgumu ietvaros piešķirtie finanšu līdzekļi</t>
  </si>
  <si>
    <t>Valsts ieņēmumu dienesta īstenotie projekti finansiālo interešu aizsardzības jomā</t>
  </si>
  <si>
    <t>Statistiskās informācijas nodrošināšana</t>
  </si>
  <si>
    <t>Iekšējais tirgus un patērētāju tiesību aizsardzība</t>
  </si>
  <si>
    <t>Konkurences politikas ieviešana</t>
  </si>
  <si>
    <t>LIAA darbības nodrošināšana</t>
  </si>
  <si>
    <t>Enerģētikas jautājumu administrēšana</t>
  </si>
  <si>
    <t>Tūrisma politikas ieviešana</t>
  </si>
  <si>
    <t>Vienotās sakaru un informācijas sistēmas uzturēšana un vadība</t>
  </si>
  <si>
    <t>Valsts policija</t>
  </si>
  <si>
    <t>Ugunsdrošība, glābšana un civilā aizsardzība</t>
  </si>
  <si>
    <t>Valsts robežsardzes darbība</t>
  </si>
  <si>
    <t>Pilsonības un migrācijas lietu pārvalde</t>
  </si>
  <si>
    <t>Veselības aprūpe un fiziskā sagatavotība</t>
  </si>
  <si>
    <t>Nekustamais īpašums un centralizētais iepirkums</t>
  </si>
  <si>
    <t>Lietiskie pierādījumi un izņemtā manta</t>
  </si>
  <si>
    <t>Iekšējās drošības biroja darbība</t>
  </si>
  <si>
    <t>Finanšu izlūkošanas dienesta darbība</t>
  </si>
  <si>
    <t>Eiropas Savienības robežu pārvaldības programmas Centrālāzijā projektu un pasākumu īstenošana</t>
  </si>
  <si>
    <t>FRONTEX Aģentūras starptautisko operāciju nodrošināšana</t>
  </si>
  <si>
    <t>Eiropas migrācijas tīkla projektu un pasākumu īstenošana</t>
  </si>
  <si>
    <t>Tiesu administrēšana</t>
  </si>
  <si>
    <t>Apgabaltiesas un rajonu (pilsētu) tiesas</t>
  </si>
  <si>
    <t>Tiesu ekspertīžu veikšana</t>
  </si>
  <si>
    <t>Uzturlīdzekļu garantiju fonda administrēšana</t>
  </si>
  <si>
    <t>Ieslodzījuma vietas</t>
  </si>
  <si>
    <t>Ieslodzījuma vietu būvniecība</t>
  </si>
  <si>
    <t>Probācijas īstenošana</t>
  </si>
  <si>
    <t>Juridisko personu reģistrācija</t>
  </si>
  <si>
    <t>Maksātnespējas procesa pārvaldība</t>
  </si>
  <si>
    <t>Nekustamā īpašuma tiesību politikas īstenošana</t>
  </si>
  <si>
    <t>Valsts valodas aizsardzība</t>
  </si>
  <si>
    <t>Fizisko personu datu aizsardzība</t>
  </si>
  <si>
    <t>Nozares vides projekti</t>
  </si>
  <si>
    <t>Valsts vides dienests</t>
  </si>
  <si>
    <t>Nacionālo parku darbības nodrošināšana</t>
  </si>
  <si>
    <t>Pārrobežu sadarbības programmu darbības nodrošināšana, projekti un pasākumi (2014-2020)</t>
  </si>
  <si>
    <t>LIFE programmas projekti</t>
  </si>
  <si>
    <t>Filmu nozare</t>
  </si>
  <si>
    <t>Kultūrizglītība</t>
  </si>
  <si>
    <t>Kultūras mantojums</t>
  </si>
  <si>
    <t>Informācijas tehnoloģiju attīstība un uzturēšana kultūras nozarē</t>
  </si>
  <si>
    <t>Valsts kultūrkapitāla fonda darbības nodrošināšana</t>
  </si>
  <si>
    <t>Sabiedrības integrācijas pasākumu īstenošana</t>
  </si>
  <si>
    <t>Diasporas pasākumu īstenošana</t>
  </si>
  <si>
    <t>Tiesa</t>
  </si>
  <si>
    <t>Medicīnas vēstures muzejs</t>
  </si>
  <si>
    <t>Neatliekamā medicīniskā palīdzība</t>
  </si>
  <si>
    <t>Tiesu medicīniskā ekspertīze</t>
  </si>
  <si>
    <t>Veselības aprūpes finansējuma administrēšana un ekonomiskā novērtēšana</t>
  </si>
  <si>
    <t>Uzraudzība un kontrole</t>
  </si>
  <si>
    <t>Slimību profilakses nodrošināšana</t>
  </si>
  <si>
    <t>Prokuratūras iestāžu uzturēšana</t>
  </si>
  <si>
    <t>Vispārējā vadība</t>
  </si>
  <si>
    <t>Sabiedrisko elektronisko plašsaziņas līdzekļu padomes darbības nodrošināšana</t>
  </si>
  <si>
    <t>28. Augstākā tiesa - kopā</t>
  </si>
  <si>
    <t>29. Veselības ministrija - kopā</t>
  </si>
  <si>
    <t>47. Radio un televīzijas regulators - kopā</t>
  </si>
  <si>
    <t>Pārējās ārvalstu finanšu palīdzības līdzfinansētie projekti</t>
  </si>
  <si>
    <t>Valsts pamatbudžets</t>
  </si>
  <si>
    <t>Valsts speciālais budžets</t>
  </si>
  <si>
    <t>18. Labklājības ministrija - kopā</t>
  </si>
  <si>
    <t>SEPLP materiāltehniskās bāzes atjaunošana</t>
  </si>
  <si>
    <t>Laboratorijas iekārtas Nacionālās sēklu kontroles laboratorijas darba uzlabošanai, drošas darba vides nodrošināšanai</t>
  </si>
  <si>
    <t>Laboratorijas iekārtas Agroķīmijas laboratorijas darba uzlabošanai, jaunu metožu ieviešanai</t>
  </si>
  <si>
    <t>16. Zemkopības ministrija - kopā</t>
  </si>
  <si>
    <t>Autoceļi</t>
  </si>
  <si>
    <t xml:space="preserve">Tilti </t>
  </si>
  <si>
    <t>Satiksmes organizācija un satiksmes drošība</t>
  </si>
  <si>
    <t xml:space="preserve">Velosipēdu ceļu izbūve </t>
  </si>
  <si>
    <r>
      <t>Pārējās</t>
    </r>
    <r>
      <rPr>
        <sz val="12"/>
        <rFont val="Times New Roman"/>
        <family val="1"/>
      </rPr>
      <t xml:space="preserve"> </t>
    </r>
    <r>
      <rPr>
        <sz val="10"/>
        <rFont val="Times New Roman"/>
        <family val="1"/>
      </rPr>
      <t>valsts budžeta investīcijas</t>
    </r>
  </si>
  <si>
    <t>Valsts budžeta izdevumi investīcijām</t>
  </si>
  <si>
    <t>Euro</t>
  </si>
  <si>
    <t>Pārējās valsts budžeta investīcijas: IKT infrastruktūras un materiāli tehniskā nodrošinājuma atjaunošanai</t>
  </si>
  <si>
    <t>Datoru un serveru licenču iegāde</t>
  </si>
  <si>
    <t>70.50.00</t>
  </si>
  <si>
    <t>Tehniskā palīdzība ERAF, ESF+,KF,TPF finansējuma apgūšanai (2021-2027)</t>
  </si>
  <si>
    <t xml:space="preserve">Visaptverošās valsts aizsardzības ieviešanai - Pārējās investīcijas </t>
  </si>
  <si>
    <t xml:space="preserve">Pārējās investīcijas </t>
  </si>
  <si>
    <t>73.07.00</t>
  </si>
  <si>
    <t>NATO investīciju projekti</t>
  </si>
  <si>
    <t>Infrastruktūras projektu īstenošanai NATO Drošības investīciju programmas ietvaros</t>
  </si>
  <si>
    <t xml:space="preserve">Īsviļņu radio sakaru apraides sistēmas ieviešanai </t>
  </si>
  <si>
    <t>Būvniecības informācijas sistēmas (BIS) pilnveide</t>
  </si>
  <si>
    <t>KP kapacitātes stiprināšana, attīstot IT risinājumus, konkurences pārkāpumu efektīvākai izmeklēšanai</t>
  </si>
  <si>
    <t>74.06.00</t>
  </si>
  <si>
    <t>Atveseļošanas un noturības mehānisma (ANM) projekti un pasākumi</t>
  </si>
  <si>
    <t>74.50.00</t>
  </si>
  <si>
    <t>Tehniskā palīdzība Atveseļošanas un noturības mehānisma (ANM) apgūšanai</t>
  </si>
  <si>
    <t>Iekšlietu resora iestāžu apgāde ar programmatūru, datortehniku un biroja tehniku (tai skaitā Valsts policijas amatpersonu  izglītības sistēmas pilnveide (tai skaitā izmeklētāju apmācības centra izveide))</t>
  </si>
  <si>
    <t>Valsts aizsardzības spēju attīstība un iekšējās drošības stiprināšanas pasākumu īstenošana (transportlīdzekļu Valsts policijas vajadzībām iegāde, kaujas aizsargapģērbu sistēmu iegāde, Valsts policijas mājas lapas izveide u.c.)</t>
  </si>
  <si>
    <t>Valsts robežsardzes transportlīdzekļu materiāli tehniskais nodrošinājums</t>
  </si>
  <si>
    <t>Videonovērošanas un tehniskās uzraudzības sistēmas remonta un darbības nodrošināšana</t>
  </si>
  <si>
    <t>Tehniskā palīdzība ERAF, ESF+, KF, TPF finansējuma apgūšanai (2021–2027)</t>
  </si>
  <si>
    <t>Tehniskā palīdzība ERAF, ESF+, KF, TPF finansējuma apgūšanai (2021-2027)</t>
  </si>
  <si>
    <t>65.50.00</t>
  </si>
  <si>
    <t>Tehniskā palīdzība Eiropas Lauksaimniecības fonda lauku attīstībai (ELFLA) apgūšanai (2023-2027)</t>
  </si>
  <si>
    <t>49.00.00</t>
  </si>
  <si>
    <t>Rail Baltica projekta ieviešana (nacionālās aktivitātes)</t>
  </si>
  <si>
    <t>Atveseļošanas un noturības mehānisma (ANM) finansētie valsts autoceļu projekti</t>
  </si>
  <si>
    <t>Profesionālās sadzīves tehnikas iegāde/nomaiņa</t>
  </si>
  <si>
    <t>Jaunu IT sistēmu infrastruktūras izveide un programmatūras uztādīšana (AVS aprūpes programmatūras, HOP personāla programmatūras ieviešana u.c.)</t>
  </si>
  <si>
    <t>Sporta, fizioterapijas un citu nodarbību aprīkojuma iegāde</t>
  </si>
  <si>
    <t>Medicīnisko iekārtu un tehnisko palīglīdzekļu iegāde</t>
  </si>
  <si>
    <t>Mēbeļu iegāde</t>
  </si>
  <si>
    <t>Transportlīdzekļa iegāde</t>
  </si>
  <si>
    <t>Serveru iegāde EIS un datortehnikas iegāde (multifunkcionāla iekārta, portatīvie datori, biroja tehnika)</t>
  </si>
  <si>
    <t xml:space="preserve">Pārējo pamatlīdzekļu iegāde - Virtuves tehnikas un veļas mājas iekārtu iegāde </t>
  </si>
  <si>
    <t>Programmatūras izstrāde</t>
  </si>
  <si>
    <t>Datortehnikas un biroja tehnikas iegāde</t>
  </si>
  <si>
    <t>10.920</t>
  </si>
  <si>
    <t>Eiropas Sociālā fonda Plus (ESF+) projektu un pasākumu īstenošana (2021-2027)</t>
  </si>
  <si>
    <t>20. Klimata un enerģētikas ministrija - kopā</t>
  </si>
  <si>
    <t>69.09.00</t>
  </si>
  <si>
    <t>Pārrobežu sadarbības programmu darbības nodrošināšana, projekti un pasākumi (2021-2027)</t>
  </si>
  <si>
    <t>Latvijas Nacionālajam vēstures muzejam Rīgas pils  ekspozīcijas sagatavošanai, atbilstoši 13.01.2023. MK ārkārtas sēdē nolemtajam</t>
  </si>
  <si>
    <t>08.300</t>
  </si>
  <si>
    <t>Sabiedrisko pakalpojumu regulēšana</t>
  </si>
  <si>
    <t>32. Prokuratūra - kopā</t>
  </si>
  <si>
    <t>Emisijas kvotu izsolīšanas instrumenta administrācija</t>
  </si>
  <si>
    <t>07.220</t>
  </si>
  <si>
    <t>Ministru kabineta darbības nodrošināšanā, valsts pārvaldes politika</t>
  </si>
  <si>
    <t>Finansējums VAS "Valsts nekustamie īpašumi" īstenojamiem projektiem un pasākumiem</t>
  </si>
  <si>
    <t xml:space="preserve">Pasākums "Valsts vides dienesta tehnoloģiju attīstība" </t>
  </si>
  <si>
    <t xml:space="preserve">Pasākums "Monitoringa programmas un Zvejas kontroles sistēmas tehniskās bāzes uzlabošana"  </t>
  </si>
  <si>
    <t>Pasākums "Dabas kapitāla izmantošana zaļās tautsaimniecības veicināšanā"</t>
  </si>
  <si>
    <t>Pasākums "Nacionālo parku darbības nodrošināšanai tehniskais aprīkojums"</t>
  </si>
  <si>
    <t>Pasākums "Resursu nodrošināšana centrālo valsts informācijas un komunikācijas tehnoloģiju platformām"</t>
  </si>
  <si>
    <t>Pasākums "Valsts informācijas sistēmas darbības nodrošināšana Latvijas prezidentūras ES padomē vajadzībām"</t>
  </si>
  <si>
    <t>Pasākums "Valsts informācijas un komunikācijas tehnoloģiju (IKT) pārvaldības organizatoriskā moduļa ieviešana"</t>
  </si>
  <si>
    <t xml:space="preserve">2020.gada prioritārais pasākums "Prokuratūras informācijas tehnoloģiju infrastruktūras uzturēšana un nepieciešamā drošības līmeņa nodrošināšana" </t>
  </si>
  <si>
    <t>70.24.00</t>
  </si>
  <si>
    <t>Iekšējās drošības un Patvēruma, migrācijas un integrācijas fondu un Finansiāla atbalsta instrumenta robežu pārvaldībai un vīzu politikai projektu un pasākumu īstenošana (2021–2027)</t>
  </si>
  <si>
    <t>Datu vadības sistēmas aparatūras un serveru iegāde, tīkla aparatūras iegāde</t>
  </si>
  <si>
    <t>Valsts nekustamo īpašumu pārbūvju un rekonstrukciju realizācija</t>
  </si>
  <si>
    <t>Kaujas spēju stiprināšana atbilstoši NBS Attīstības plānam (Valsts budžeta investīciju projekts - CIS/AIM/001 Nacionālo bruņoto spēku ilgtermiņa līgumi)</t>
  </si>
  <si>
    <t xml:space="preserve">Kiberdrošības nodrošināšana, IKT centralizācija </t>
  </si>
  <si>
    <t xml:space="preserve">Integrētās NBS un Zemessardzes ekipējuma pārapgādes noliktavu sistēmu aprīkošana un darbības nodrošināšana </t>
  </si>
  <si>
    <t xml:space="preserve">Jaunsardzes centra nodrošinājums ar nepieciešamo materiāltehnisko bāzi izglītības procesa un ikdienas darbības nepārtrauktībai  </t>
  </si>
  <si>
    <t>Maksājumu apmaiņas kanālu automatizācija</t>
  </si>
  <si>
    <t xml:space="preserve">eKase front-end uzlabojumi </t>
  </si>
  <si>
    <t xml:space="preserve">Statistiskā lauku saimniecību reģistra modernizācija </t>
  </si>
  <si>
    <t>Statistikas ražošanā izmantojamo datu apstrādes risinājumu pilnveide</t>
  </si>
  <si>
    <t>09.400</t>
  </si>
  <si>
    <t>Augstākās izglītības programmu nodrošināšana</t>
  </si>
  <si>
    <t>Serveru vadības, rezerves kopiju izveides un sistēmu drošības un monitoringa programmatūra ZM informācijas sistēmu darbības nodrošināšanai</t>
  </si>
  <si>
    <t>Laboratorijas iekārtas Nacionālās fitosanitārās laboratorijas darba uzlabošanai, jaunu metožu ieviešanai</t>
  </si>
  <si>
    <t>Atveseļošanās un noturības mehānisma (ANM) projekti un pasākumi</t>
  </si>
  <si>
    <t>60.08.00</t>
  </si>
  <si>
    <t>Eiropas infrastruktūras savienošanas instrumenta (CEF) finansējums autoceļu projektiem</t>
  </si>
  <si>
    <t>Transportlīdzekļi (Dārza traktors ar piederumiem)</t>
  </si>
  <si>
    <t>Audio ierakstu sistēmas modernizācija tiesas sēžu zālēs</t>
  </si>
  <si>
    <t>Prioritārais pasākums "Interešu konflikta automātiskā pārbaude publiskajos iepirkumos, izveidojot VRAA Elektronisko iepirkumu sistēmā pilnveidoto tehnisko risinājumu"</t>
  </si>
  <si>
    <t>Prioritārais pasākums " Valsts IKT profesionalizācija - Valsts digitālā attīstība"</t>
  </si>
  <si>
    <t>Pasākums “Eiropas Savienības politiku instrumentu līdzekļu ietvaros izveidoto informācijas un komunikācijas tehnoloģiju sistēmu pilnveidošana”</t>
  </si>
  <si>
    <t>"Lasīšanas veicināšanas aktivitātēm un grāmatu iepirkumam publiskajām bibliotēkām"</t>
  </si>
  <si>
    <t>Rakstniecības un mūzikas muzeja ekspozīcijas izveidei Mārstaļu ielā 6, Rīgā</t>
  </si>
  <si>
    <t>Latvijas Nacionālā bibliotēkai, lai nodrošinātu Ekonomikas ministrijas resoram datu centra pakalpojumus</t>
  </si>
  <si>
    <r>
      <t>Pārējās</t>
    </r>
    <r>
      <rPr>
        <sz val="12"/>
        <color theme="1"/>
        <rFont val="Times New Roman"/>
        <family val="1"/>
        <charset val="186"/>
      </rPr>
      <t xml:space="preserve"> </t>
    </r>
    <r>
      <rPr>
        <sz val="10"/>
        <color theme="1"/>
        <rFont val="Times New Roman"/>
        <family val="1"/>
        <charset val="186"/>
      </rPr>
      <t>valsts budžeta investīcijas (PROIS izmaiņu pieprasījumu realizācijas nodrošināšana, prokuratūras struktūrvienību materiāltehniskais nodrošinājums)</t>
    </r>
  </si>
  <si>
    <t>NEPLP materiāltehniskās bāzes atjaunošana</t>
  </si>
  <si>
    <t xml:space="preserve"> Iekšlietu ministrijas Informācijas centra pārziņā esošo informācijas sistēmu izveide, funkcionalitāšu uzlabojumu nodrošināšana</t>
  </si>
  <si>
    <t>Speciālo ugunsdzēsības un glābšanas transportlīdzekļu iegāde</t>
  </si>
  <si>
    <t>Likumprojektu pakotne reģistrētās partnerības jautājumā (Ziņu aktualizēšana Fizisko personu reģistrā par reģistrētu partnerību un konstatētajām ģimenes tiesiskajām attiecībām)</t>
  </si>
  <si>
    <t>Par Eiropas Savienības tiesību aktos atļautajiem izņēmumiem sankciju piemērošanā un Latvijas kompetentajām iestādēm šo izņēmumu piemērošanā</t>
  </si>
  <si>
    <t>Nemateriālo ieguldījumu (video sižetu, tīmekļa vietņu, u.c.) izveide eksporta veicināšanai, investīciju piesaistei un valsts tēla veidošanai</t>
  </si>
  <si>
    <t>Ilgspējīga IKT pakalpojumu, resursu, sistēmu pārvaldība un attīstība</t>
  </si>
  <si>
    <t xml:space="preserve">Kapitālais remonts, rekonstrukcija </t>
  </si>
  <si>
    <t>Bērnu aizsardzības centra darbības nodrošināšana</t>
  </si>
  <si>
    <t>Darba vietu ierīkošanas izmaksas (datortehnika, biroja tehnika, telpu pielāgošana), IT sistēmu attīstības izmaksas pasākuma "Bērnu aizsardzības un atbalsta sistēmas pilnveide" īstenošanai</t>
  </si>
  <si>
    <t>Darba vietu ierīkošanas izmaksas (datortehnika, biroja tehnika, telpu pielāgošana un aprīkojums), tīmekļvietnes papildinājumu izstrāde  pasākuma ""Bērna mājas" pakalpojuma pastāvīgas darbības nodrošināšana" īstenošanai</t>
  </si>
  <si>
    <t>IT sistēmu pielāgošana (SPOLIS) pasākuma  "Paliatīvās aprūpes sistēmas pilnveidošana" īstenošanai</t>
  </si>
  <si>
    <t>Valsts ieņēmumu dienesta Maksājumu administrēšanas informācijas sistēmas (MAIS) attīstība</t>
  </si>
  <si>
    <t>Normatīvo aktu prasību ieviešana VID informācijas sistēmās</t>
  </si>
  <si>
    <t>VID kritisko informācijas sistēmu darbināšana otrā datu centrā un datu drošības stiprināšanai</t>
  </si>
  <si>
    <t>08.220</t>
  </si>
  <si>
    <t>33.01.00</t>
  </si>
  <si>
    <t>21.13.00</t>
  </si>
  <si>
    <t>23.01.00</t>
  </si>
  <si>
    <t>23.02.00</t>
  </si>
  <si>
    <t>24.06.00</t>
  </si>
  <si>
    <t>24.08.00</t>
  </si>
  <si>
    <t>19.03.00</t>
  </si>
  <si>
    <t>21.00.00</t>
  </si>
  <si>
    <t>25.01.00</t>
  </si>
  <si>
    <t>Personu apliecinošu dokumentu izsniegšanai nepieciešamo iekārtu nomaiņa Latvijas diplomātiskajās un konsulārajās pārstāvniecībās ārvalstīs</t>
  </si>
  <si>
    <t>Informācijas sistēmu attīstības pilnveidošana un papildināšana</t>
  </si>
  <si>
    <t>66.11.00</t>
  </si>
  <si>
    <t>Citu institūciju izdevumi Eiropas Jūrlietu, zvejniecības un akvakultūras fonda (EJZAF) projektu un pasākumu īstenošanai (2021-2027)</t>
  </si>
  <si>
    <t>IT sistēmu drošības un ilgtspējas nodrošināšana</t>
  </si>
  <si>
    <t xml:space="preserve">Ugunsdrošības sistēmu atjaunošana Saeimas ēkā </t>
  </si>
  <si>
    <t>Eiropas Sociālā fonda Plus (ESF+) projekti (2021–2027)</t>
  </si>
  <si>
    <t>63.10.00</t>
  </si>
  <si>
    <t>Valsts budžeta investīciju pasākums - Korupcijas novēršanas un apkarošanas biroja Dokumentu un informācijas pārvaldības sistēmas izstrādes pabeigšana</t>
  </si>
  <si>
    <t>NVO atbalsta un sabiedrības saliedētības programma</t>
  </si>
  <si>
    <t>Mākslīgā intelekta (MI) risinājumu izmantošana darba tirgus vajadzību noteikšanai reālā laikā</t>
  </si>
  <si>
    <t>Eiropas Reģionālās attīstības fonda (ERAF) projekti (2021-2027)</t>
  </si>
  <si>
    <t xml:space="preserve">Informācijas tehnoloģiju (IT) infrastruktūras atjaunošana </t>
  </si>
  <si>
    <t>Valsts policijas uzdevumu izpildei nepieciešamā autoparka atjaunošana (autoceļu valsts nodeva)</t>
  </si>
  <si>
    <t>Elektroniskās uzraudzības sistēmas ieviešana</t>
  </si>
  <si>
    <t>Valsts robežsardzes elektroniskās informācijas sistēmas uzlabošana</t>
  </si>
  <si>
    <t>Pārrobežu sadarbības programmu projektu un pasākumu īstenošana (2021-2027)</t>
  </si>
  <si>
    <t>Snieguma finansējums par rezultātiem pētniecībā un absolventu sagatavošanā</t>
  </si>
  <si>
    <t>Eiropas Sociālā fonda Plus (ESF+) projektu īstenošana (2021–2027)</t>
  </si>
  <si>
    <t>70.12.00</t>
  </si>
  <si>
    <t>Eiropas Kopienas programmu projektu īstenošana</t>
  </si>
  <si>
    <t>Programmatūras licenču, serveru, disku masīvu iegāde</t>
  </si>
  <si>
    <t>Antivīrusu licenču iegāde</t>
  </si>
  <si>
    <t>69.07.00</t>
  </si>
  <si>
    <t>Pārrobežu sadarbības programmu, projektu un pasākumu īstenošana (2021-2027)</t>
  </si>
  <si>
    <t>66.07.00</t>
  </si>
  <si>
    <t>Eiropas Zivsaimniecības fonda (EZF) un Eiropas Jūrlietu, zvejniecības un akvakultūras fonds (EJZAF) projektu un pasākumu īstenošana (2021-2027)</t>
  </si>
  <si>
    <t>70.07.00</t>
  </si>
  <si>
    <t>05.100</t>
  </si>
  <si>
    <t>ES politiku instrumentu un pārējo ārvalstu finanšu palīdzības līdzekļu ietvaros izveidoto IKT sistēmu uzturēšana. (DDPS "OZOLS").</t>
  </si>
  <si>
    <t>Finansējums uzturēšanas izdevumiem ES politiku instrumentu ietvaros izbūvētai dabas izglītības un tūrisma infrastruktūrai  Kohēzija Nr. 3DP/3.5.1.3.0/10/IPIA/VIDM/001 EUR 17157 (Lielais Liepukalns).</t>
  </si>
  <si>
    <t>75.06.00</t>
  </si>
  <si>
    <t>Taisnīgas pārkārtošanās fonda (TPF) projekti un pasākumi (2021-2027)</t>
  </si>
  <si>
    <t>Neatliekamās medicīniskās palīdzības dienesta pamatfunkciju stiprināšana, tai skaitā gatavībai ārkārtas gadījumos</t>
  </si>
  <si>
    <t>Jaunā e-pakalpojuma ePieteikumi ieviešana un paplašināšana</t>
  </si>
  <si>
    <t>Darbības nepārtrauktības un pakalpojuma drošības un kvalitātes līmeņa nodrošināšana, t.sk. Vienotā pakalpojumu centra izveide</t>
  </si>
  <si>
    <r>
      <t>Pārējās</t>
    </r>
    <r>
      <rPr>
        <sz val="12"/>
        <rFont val="Times New Roman"/>
        <family val="1"/>
        <charset val="186"/>
      </rPr>
      <t xml:space="preserve"> </t>
    </r>
    <r>
      <rPr>
        <sz val="10"/>
        <rFont val="Times New Roman"/>
        <family val="1"/>
        <charset val="186"/>
      </rPr>
      <t>valsts budžeta investīcijas</t>
    </r>
  </si>
  <si>
    <t>VID analītiskā risinājuma (SAP HANA) pilnveidošana, nodrošinot datos balstītu lēmumu pieņemšanu</t>
  </si>
  <si>
    <t>Infrastruktūras izveide Zilupes muitas kontroles punktā dzelzceļa kravu kontroles rentgena iekārtas uzstādīšanai</t>
  </si>
  <si>
    <t>Kapacitātes stiprināšanai un IT drošības pasākumu nodrošināšanai</t>
  </si>
  <si>
    <t>Kiberdrošības pasākumu un IT drošības pasākumu nodrošināšanai</t>
  </si>
  <si>
    <t>70.09.00</t>
  </si>
  <si>
    <t>Eiropas Sociālā fonda Plus (ESF+) projektu un pasākumu īstenošana (2021 – 2027)</t>
  </si>
  <si>
    <t xml:space="preserve">Saeimas drošības sistēmu pilnveidošana </t>
  </si>
  <si>
    <t>Energoefektivitātes uzlabošana un inženierkomunikāciju atjaunošana Saeimas ēkā</t>
  </si>
  <si>
    <t>Datu integrācija ar saistītām sistēmām, atbilstoši IT arhitektūrai</t>
  </si>
  <si>
    <t>21. Viedās administrācijas un reģionālās attīstības ministrija - kopā</t>
  </si>
  <si>
    <t>Tiesas procesu nodrošināšana, īstenojot ieslodzīto konvojēšanas funkcijas pārdales plānu</t>
  </si>
  <si>
    <t>IT sistēmu pielāgošana (Horizon HOP moduļu un SPOLIS moduļu papildinājumi)</t>
  </si>
  <si>
    <t>IT sistēmu pielāgošana (SPOLIS, Adopcijas reģistrs un pašvaldību lietojumprogrammas "SOPA"  datu apmaiņas  sistēmu papildinājumi, lietvedības sitēma "Lietvaris")</t>
  </si>
  <si>
    <t xml:space="preserve">Datortehnikas iegāde </t>
  </si>
  <si>
    <t>IT sistēmu pielāgošana pasākuma "Pensiju indeksācijas mehānisma pilnveidošana" īstenošanai</t>
  </si>
  <si>
    <t>IT sistēmu pielāgošana pasākuma "Labklājības nozares sniegto pakalpojumu pieejamības nodrošināšana" apakšpasākuma "VSAA IT sistēmu uzturēšanas izdevumu pieauguma segšana" īstenošanai</t>
  </si>
  <si>
    <t>IT sistēmu pielāgošana ((SPOLIS) moduļa "Tehniskie palīglīdzekļi TPL" un datu apmaiņas servisu un e-pakalpojumu funkcionalitātes atjauninājumi un uzturēšanas darbi)</t>
  </si>
  <si>
    <t>Būvniecība</t>
  </si>
  <si>
    <t>2025. gada plāns</t>
  </si>
  <si>
    <t>2026. gada plāns</t>
  </si>
  <si>
    <t>2027. gada plāns</t>
  </si>
  <si>
    <t>Valsts platformas biznesa attīstībai business.gov.lv attīstība</t>
  </si>
  <si>
    <t>Jēkabpils tehnoloģiju tehnikuma telpas infrastruktūras izveide, ko izmanto arī jaunsargi un aizsardzības mācības audzēkņi</t>
  </si>
  <si>
    <t>Radiācijas vārtu iegāde un uzstādīšana</t>
  </si>
  <si>
    <t>24.05.00</t>
  </si>
  <si>
    <t>05.500</t>
  </si>
  <si>
    <t>VID informācijas un komunikācijas tehnoloģiju sistēmu pielāgošana, uzturēšana un infrastruktūras attīstība, kā arī speciālās tehnikas iegāde</t>
  </si>
  <si>
    <t>IT sistēmas SAIS pielāgošana prioritārā pasākuma "Materiālā atbalsta pilnveidošana bērna ar invaliditāti kopšanas pabalsta saņēmējiem" īstenošanai</t>
  </si>
  <si>
    <t>IT sistēmas SAIS pielāgošana prioritārā pasākuma "VSAA IT sistēmas SAIS pielāgošana saistībā ar normatīvo aktu izmaiņām" īstenošanai</t>
  </si>
  <si>
    <t>Asins un asins komponentu nodrošināšana</t>
  </si>
  <si>
    <t>06.02.00</t>
  </si>
  <si>
    <t>Prioritārā pasākuma "Veselības aprūpes pakalpojumu pieejamība" apakšpasākums "VIS vadības informācijas sistēmas darbības uzturēšana un pilnveidošana,  lai nodrošinātu  un atvieglotu NVD norēķinu procesus  ar līgumiestādēm par sniegtajiem veselības aprūpes pakalpojumiem"</t>
  </si>
  <si>
    <t>IT sistēmu SAIS un ISS pielāgošana, lai nodrošinātu 19.12.2024. izsludinātā likuma "Grozījumi Valsts fondēto pensiju likumā" ieviešanu</t>
  </si>
  <si>
    <t>2028. gada plāns</t>
  </si>
  <si>
    <t>II. Valsts budžeta izdevumi investīcijām no 2025. līdz 2028. gadam</t>
  </si>
  <si>
    <t>IT arhitektūras uzturēšana un modernizācija</t>
  </si>
  <si>
    <t>Saeimas ēku kompleksa uzturēšana un  tehniskā stāvokļa uzlabošana</t>
  </si>
  <si>
    <t>62.07.00</t>
  </si>
  <si>
    <t>Esošās IT sistēmas pilnveidošana un tālākā attīstība atbilstoši PTAC funkcijām</t>
  </si>
  <si>
    <t>EM ieviesto IKT risinājumu uzturēšanas nodrošināšana</t>
  </si>
  <si>
    <t>Tautsaimniecības noturība un enerģētiskā neatkarība</t>
  </si>
  <si>
    <t>Eiropas Savienības pētniecības un inovācijas programmas "Apvārsnis Eiropa" projektu un pasākumu īstenošana</t>
  </si>
  <si>
    <t>Citu Eiropas Savienības politiku instrumentu projektu un pasākumu īstenošana</t>
  </si>
  <si>
    <t>70.00.00</t>
  </si>
  <si>
    <t>Jaunas SAP S4 sistēmas ieviešana</t>
  </si>
  <si>
    <t>Autentifikācija un autorizācija Valsts kases ePakalpojumu portālā</t>
  </si>
  <si>
    <t>Nodokļu un muitas policijas darbības nodrošināšana</t>
  </si>
  <si>
    <t>Citi Eiropas Savienības politiku instrumentu finansētie projekti un pasākumi (2021-2027</t>
  </si>
  <si>
    <t>Valsts robežsardzes koledžas kapacitātes stiprināšanas pasākumi</t>
  </si>
  <si>
    <t>Valsts aizsardzības spēju attīstība un iekšējās drošības stiprināšanas pasākumu īstenošana (Civilās aizsardzības un katastrofu pārvaldīšanas sistēmas stiprināšanas pasākumi, Valsts ugunsdzēsības un glābšanas dienesta depo – katastrofu pārvaldības centru būvniecība)</t>
  </si>
  <si>
    <t>45.00.00</t>
  </si>
  <si>
    <t>Eiropas Reģionālās attīstības fonda (ERAF) projektu un pasākumu īstenošana (2021-2027)</t>
  </si>
  <si>
    <t>Rīgas Valsts tehnikuma mācību laboratoriju izveide atbilstoši izglītības programmu saturam un nozares prasībām</t>
  </si>
  <si>
    <t xml:space="preserve">Rīgas Mākslas un mediju tehnikuma izglītības programmu materiāltehniskās bāzes uzlabošana un modernizēšana </t>
  </si>
  <si>
    <t>Kandavas lauksaimniecības tehnikuma mācību angāra kapitālais remonts un izglītības programmu materiāltehniskās bāzes atjaunošana un uzlabošana</t>
  </si>
  <si>
    <t>Rīgas Būvniecības koledžai ventilācijas sistēmas izbūvei</t>
  </si>
  <si>
    <t>Digitālo materiālu izstrāde latviešu valodas apguvei, t.sk.</t>
  </si>
  <si>
    <t>Digitāla žurnāla pirmsskolas vecuma diasporas bērniem izstrāde (4 izdevumi) un e-vārdnīcas pilnveide</t>
  </si>
  <si>
    <t>Gramatikas vingrinājumu izstrāde latviešu valodas apguvei</t>
  </si>
  <si>
    <t>Izstrādāts elektronisks brīvpieejas materiāls  pašmācības un pašnovērtēšanas rīks skolēnu latviešu valodas zināšanu un prasmju nostiprināšanai 7.–9. klasei</t>
  </si>
  <si>
    <t>Licenču iegāde</t>
  </si>
  <si>
    <t>61.14.00</t>
  </si>
  <si>
    <t>62.15.00</t>
  </si>
  <si>
    <t>62.16.00</t>
  </si>
  <si>
    <t>Kohēzijas fonda (KF) finansētie valsts autoceļu projekti (2021 - 2027)</t>
  </si>
  <si>
    <t>Eiropas Reģionālās attīstības fonda (ERAF) finansētie valsts autoceļu projekti (2021 - 2027)</t>
  </si>
  <si>
    <t>Eiropas Reģionālās attīstības fonda (ERAF) finansētie jūrlietu projekti (2021 - 2027)</t>
  </si>
  <si>
    <t>Transportlīdzekļi (motobloks)</t>
  </si>
  <si>
    <t>Eiropas Reģionālās attīstības fonda (ERAF) projekti (2021 - 2027)</t>
  </si>
  <si>
    <t>VSAA Informācijas sistēmu kiberdrošības prasību nodrošināšanai</t>
  </si>
  <si>
    <t xml:space="preserve">VSAA servertehnikas infrastuktūras atjaunošana slepenības režīma nodrošināšanai </t>
  </si>
  <si>
    <t xml:space="preserve">SAIS un ISS programmatūras uzturēšana un pilnveidošana </t>
  </si>
  <si>
    <t>IT sistēmas SAIS pielāgošana prioritārā pasākuma "Materiālā atbalsta pilnveidošana ārpusģimenes aprūpē esošiem bērniem" īstenošanai</t>
  </si>
  <si>
    <t xml:space="preserve">Nolietotās datortehnikas nomaiņa </t>
  </si>
  <si>
    <t xml:space="preserve"> Uzturlīdzekļu garantiju fonda iesniedzēju un parādnieku reģistra datu apmaiņas ar citiem reģistriem attīstība</t>
  </si>
  <si>
    <t>Uzturlīdzekļu garantiju fonda iesniedzēju un parādnieku reģistra funkcionalitātes pilnveidošana un attīstība</t>
  </si>
  <si>
    <t>Digitālās dokumentu krātuves modernizācija</t>
  </si>
  <si>
    <t>Kadastra informācijas sistēmas modernizācija un datu pakalpojumu attīstība</t>
  </si>
  <si>
    <t>Vienotā arhīva novietnes attīstība Latgalē, Kurzemē, Vidzemē u.c. arhīva infrastruktūras uzlabošanas pasākumi</t>
  </si>
  <si>
    <t>Enerģētikas un vides aģentūra</t>
  </si>
  <si>
    <t>Emisijas kvotu izsoļu ieņēmumu instrumenti</t>
  </si>
  <si>
    <t>62.00.00</t>
  </si>
  <si>
    <t>Eiropas Reģionālās attīstības fonda (ERAF) projektu un pasākumu īstenošana</t>
  </si>
  <si>
    <t>72.06.00</t>
  </si>
  <si>
    <t>05.300</t>
  </si>
  <si>
    <t>Latvijas un Šveices sadarbības programmas finansētie projekti un pasākumi</t>
  </si>
  <si>
    <t xml:space="preserve">Dabas aizsardzība </t>
  </si>
  <si>
    <t>Latvijas Nacionālā Dabas muzeja darbības nodrošināšana</t>
  </si>
  <si>
    <t xml:space="preserve">Pasākuma "Dabas kapitāla izmantošana zaļās tautsaimniecības veicināšanā" ietvaros "Tūrisma infrastruktūras sakārtošana Īpaši aizsargājamās dabas teritorijās" pabeigto projektu rezultātu uzturēšanas izdevumi </t>
  </si>
  <si>
    <t>Pasākuma "Antropogēno slodzi samazinošas un informatīvās infrastruktūras izveide Natura 2000 teritorijās"  pabeigto projektu rezultātu uzturēšanas izdevumi</t>
  </si>
  <si>
    <t>Izdevumi citu ES politiku instrumentu projektu un pasākumu īstenošanai</t>
  </si>
  <si>
    <t xml:space="preserve"> Atveseļošanas un noturības mehānisma (ANM) projekti un pasākumi</t>
  </si>
  <si>
    <t>Latvijas Nacionālajai bibliotēkai neatliekamu drošības pasākumu īstenošanai - gatavību kultūras mantojuma aizsardzībai un glābšanai krīzes situācijās kultūras mantojuma iestādēs, tajā skaitā kiberdrošības stiprināšanai digitālajā jomā</t>
  </si>
  <si>
    <t xml:space="preserve">Eiropas Reģionālās attīstības fonda (ERAF) projekti (2021-2027) </t>
  </si>
  <si>
    <t xml:space="preserve">Projekta "Prokuratūras informācijas sistēmas attīstība – E-lietas 2. posms" īstenošana, saskaņā ar MK 2023.gada 17.marta rīkojumu Nr.140 </t>
  </si>
  <si>
    <t>1.131</t>
  </si>
  <si>
    <t>96.01.00</t>
  </si>
  <si>
    <t>96.03.00</t>
  </si>
  <si>
    <t>Latvijas prezidentūras Eiropas Savienības Padomē sekretariāta darbības nodrošināšana</t>
  </si>
  <si>
    <t>Latvijas prezidentūras Eiropas Savienības Padomē nodrošināšana (ministrijas pasākumi)</t>
  </si>
  <si>
    <t>Pārējo pamatlīdzekļu iegāde -  Virtuves tehnikas iegāde</t>
  </si>
  <si>
    <r>
      <t xml:space="preserve">Tehnoloģisko iekārtu iegāde </t>
    </r>
    <r>
      <rPr>
        <sz val="10"/>
        <color rgb="FFFF0000"/>
        <rFont val="Times New Roman"/>
        <family val="1"/>
        <charset val="186"/>
      </rPr>
      <t>-</t>
    </r>
    <r>
      <rPr>
        <sz val="10"/>
        <color theme="1"/>
        <rFont val="Times New Roman"/>
        <family val="1"/>
        <charset val="186"/>
      </rPr>
      <t xml:space="preserve"> Medicīniskās iekārtas rehabilitācijas pakalpojumu sniegšanai, elektriskās kušetes </t>
    </r>
  </si>
  <si>
    <t>Tehnoloģisko iekārtu iegāde - Specializētās profesionālās gludināmās iekārtas iegāde</t>
  </si>
  <si>
    <t>Tehnoloģisko iekārtu iegāde - Baseina mikroklimata iekārtas iegāde</t>
  </si>
  <si>
    <t>Tehnoloģisko iekārtu iegāde - Fizikālās terapijas un medicīniskās iekārtas rehabilitācijas pakalpojuma sniegšanai</t>
  </si>
  <si>
    <t>Pārējo pamatlīdzekļu iegāde -  Telpu iekārtas (kušete, gultas, televizori)</t>
  </si>
  <si>
    <t>Pārējās valsts budžeta investīcijas: materiāli tehniskā nodrošinājuma atjaunošana</t>
  </si>
  <si>
    <t>IT sistēmu pielāgošana (SPOLIS) pasākuma "Materiālā atbalsta pilnveidošana ārpusģimenes aprūpē esošiem bērniem"</t>
  </si>
  <si>
    <t>IT sistēmas SAIS pielāgošana prioritārā pasākuma "Materiālā atbalsta (pabalstu) pilnveidošana ģimenēm ar bērniem" īstenošanai</t>
  </si>
  <si>
    <t>Datortehnikas iegāde - Māsu izsaukumu sistēmas  izveide</t>
  </si>
  <si>
    <t>Sistēmu uzturēšana un kiberdrošības pasākumu nodrošināšana</t>
  </si>
  <si>
    <t>Rail Baltica projekta pārvaldības funkcijas nodrošināšana</t>
  </si>
  <si>
    <t>Latvijas Nacionālais botāniskais dārzs</t>
  </si>
  <si>
    <t>Valsts digitālās attīstības politikas īstenošana</t>
  </si>
  <si>
    <t xml:space="preserve">Pārējās valsts budžeta investīcijas </t>
  </si>
  <si>
    <t xml:space="preserve">Vienotā tiesību aktu projektu izstrādes un saskaņošanas portāla rezultātu uzturēšanas izmaksu un tehnisko risinājumu nodrošināšana  </t>
  </si>
  <si>
    <t>Valsts un pašvaldību iestāžu tīmekļvietņu vienotās platformas uzturēšanas izdevumu nodrošināšana</t>
  </si>
  <si>
    <t>Sekretariāta materiāltehniskais nodrošinājums</t>
  </si>
  <si>
    <t>Finansējums Latvijas Republikas pastāvīgās pārstāvniecības Eiropas Savienībā telpu pielāgošanai</t>
  </si>
  <si>
    <t>Eiropas Savienības pirmsstrukturālo, strukturālo un citu finanšu instrumentu koordinācija</t>
  </si>
  <si>
    <t>Ekonomiskās izaugsmes politikas ieviešana 
(programmas nosaukums līdz 2025.gadam “Ārējās ekonomiskās politikas ieviešana”)</t>
  </si>
  <si>
    <t>Enerģētikas politikas īstenošanas monitorings un ziņošanas sistēmas īstenošana, IKT risinājumu izstrāde</t>
  </si>
  <si>
    <t>Aizsargātā lietotāja datu informācijas sistēmas (ALDIS) pilnveide</t>
  </si>
  <si>
    <t>Eiropas Savienības programmas "Savienības Krāpšanas apkarošanas programma" līdzfinansētie projekti</t>
  </si>
  <si>
    <t>Vietnes "Māci un mācies latviešu valodu" pilnveide</t>
  </si>
  <si>
    <t>Papildu tehniskā aprīkojuma iegāde un tā integrēšana telpās pakalpojuma "Bērna māja" reģionālās filiāles izveides īstenošanai prioritārā pasākuma "Materiālā atbalsta pilnveidošana ārpusģimenes aprūpē esošiem bērniem" ietvaros</t>
  </si>
  <si>
    <t>Uzņēmumu reģistra informācijas sistēmas pielāgojumi nodrošinot likumprojekta "Grozījumi Noziedzīgi iegūtu līdzekļu legalizācijas un terorisma un proliferācijas finansēšanas novēršanas likumā" ieviešanu</t>
  </si>
  <si>
    <t>Uzņēmumu reģistra informācijas sitēmas pielāgojumu atbilstoši likuma grozījumiem "Par presi un citiem masu informācijas līdzekļiem"</t>
  </si>
  <si>
    <t>Finansējums projekta ,"Vienotas vides informācijas sistēmas izveide - 2.etaps"; Nr. 3DP/3.2.2.1.1/09/IPIA/UMEPLS/025; ERAF sasniegto rezultātu uzturēšana</t>
  </si>
  <si>
    <t>Latvijas Nacionālajai bibliotēkai pēc Eiropas Reģionālās attīstības fonda projektu “Digitālā kultūras mantojuma satura digitalizācija (1.kārta)” un "Digitālā kultūras mantojuma satura digitalizācija (2.kārta)" pabeigšanas nodrošinātu finansējumu informācijas sistēmu uzturēšanai</t>
  </si>
  <si>
    <t>2025.gada prioritārais pasākums "Prokuratūras informācijas sistēmas pārvaldības un arhitektūras ietvara pilnveide"</t>
  </si>
  <si>
    <t>2023.gada prioritārais pasākums "Prokuratūras informācijas sistēmas ProIS attīstība un pilnveide,  tehniskais nodrošinājums un tehnoloģisko risinājumu attīstība"</t>
  </si>
  <si>
    <t xml:space="preserve">Aprīkojuma iegādes izdevumu segšana 2026.gadā (pēc ēkas Kalpaka bulvārī 6, Rīgā pārbūves) saskaņā ar MK 27.11.2023. rīk.Nr.792 "Grozījumi Ministru kabineta 2021.gada 28.septembra rīkojumā Nr.686 “Par  finansējuma piešķiršanu ēkas Latvijas Republikas Prokuratūras vajadzībām Kalpaka bulvārī 6, Rīgā, pārbūves, telpu nomas maksas, aprīkojuma, pārcelšanās un citu saistīto izdevumu segšanai un finansējuma piešķiršanu Latvijas Republikas Prokuratūrai un Tieslietu ministrijai ēkas Cēsu ielā 28, Limbažos, Limbažu novadā, pielāgošanas un telpu nomas maksas un citu saistīto izdevumu segšanai" 3.5.p. (atbalstīts Saeimā 2.lasījumā) </t>
  </si>
  <si>
    <t>02. Saeima - kopā</t>
  </si>
  <si>
    <t xml:space="preserve">5.4.pielikums Likumprojektā "Par valsts budžetu 2026. gadam un budžeta ietvaru 2026., 2027. un 2028. gadam" plānotie izdevumi investīcijām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</si>
</sst>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dd&quot;.&quot;mm&quot;.&quot;yyyy"/>
  </numFmts>
  <fonts count="46" x14ac:knownFonts="1">
    <font>
      <sz val="11"/>
      <color theme="1"/>
      <name val="Calibri"/>
      <family val="2"/>
      <charset val="186"/>
      <scheme val="minor"/>
    </font>
    <font>
      <b/>
      <sz val="10"/>
      <color theme="1"/>
      <name val="Times New Roman"/>
      <family val="1"/>
      <charset val="186"/>
    </font>
    <font>
      <b/>
      <sz val="12"/>
      <color theme="1"/>
      <name val="Times New Roman"/>
      <family val="1"/>
      <charset val="186"/>
    </font>
    <font>
      <sz val="10"/>
      <color theme="1"/>
      <name val="Calibri"/>
      <family val="2"/>
      <charset val="186"/>
      <scheme val="minor"/>
    </font>
    <font>
      <sz val="10"/>
      <color theme="1"/>
      <name val="Times New Roman"/>
      <family val="1"/>
      <charset val="186"/>
    </font>
    <font>
      <sz val="10"/>
      <name val="Times New Roman"/>
      <family val="1"/>
    </font>
    <font>
      <sz val="10"/>
      <name val="Times New Roman"/>
      <family val="1"/>
      <charset val="186"/>
    </font>
    <font>
      <b/>
      <sz val="14"/>
      <color theme="1"/>
      <name val="Times New Roman"/>
      <family val="1"/>
      <charset val="186"/>
    </font>
    <font>
      <sz val="12"/>
      <color theme="1"/>
      <name val="Times New Roman"/>
      <family val="1"/>
      <charset val="186"/>
    </font>
    <font>
      <sz val="8"/>
      <name val="Calibri"/>
      <family val="2"/>
      <charset val="186"/>
      <scheme val="minor"/>
    </font>
    <font>
      <b/>
      <sz val="10"/>
      <name val="Times New Roman"/>
      <family val="1"/>
      <charset val="186"/>
    </font>
    <font>
      <sz val="12"/>
      <name val="Times New Roman"/>
      <family val="1"/>
      <charset val="186"/>
    </font>
    <font>
      <b/>
      <sz val="12"/>
      <name val="Times New Roman"/>
      <family val="1"/>
      <charset val="186"/>
    </font>
    <font>
      <sz val="10"/>
      <color rgb="FF000000"/>
      <name val="Times New Roman"/>
      <family val="1"/>
      <charset val="186"/>
    </font>
    <font>
      <b/>
      <sz val="12"/>
      <color rgb="FF000000"/>
      <name val="Times New Roman"/>
      <family val="1"/>
      <charset val="186"/>
    </font>
    <font>
      <b/>
      <sz val="10"/>
      <color rgb="FF000000"/>
      <name val="Times New Roman"/>
      <family val="1"/>
      <charset val="186"/>
    </font>
    <font>
      <sz val="12"/>
      <color rgb="FF000000"/>
      <name val="Times New Roman"/>
      <family val="1"/>
      <charset val="186"/>
    </font>
    <font>
      <sz val="11"/>
      <color rgb="FF000000"/>
      <name val="Calibri"/>
      <family val="2"/>
      <charset val="186"/>
    </font>
    <font>
      <sz val="11"/>
      <color theme="1"/>
      <name val="Times New Roman"/>
      <family val="1"/>
      <charset val="186"/>
    </font>
    <font>
      <sz val="11"/>
      <color rgb="FF000000"/>
      <name val="Times New Roman"/>
      <family val="1"/>
      <charset val="186"/>
    </font>
    <font>
      <sz val="10"/>
      <color rgb="FF000000"/>
      <name val="Calibri"/>
      <family val="2"/>
      <charset val="186"/>
    </font>
    <font>
      <sz val="10"/>
      <color indexed="8"/>
      <name val="Times New Roman"/>
      <family val="1"/>
      <charset val="186"/>
    </font>
    <font>
      <sz val="11"/>
      <name val="Times New Roman"/>
      <family val="1"/>
      <charset val="186"/>
    </font>
    <font>
      <b/>
      <sz val="11"/>
      <name val="Times New Roman"/>
      <family val="1"/>
      <charset val="186"/>
    </font>
    <font>
      <b/>
      <i/>
      <sz val="12"/>
      <color theme="1"/>
      <name val="Times New Roman"/>
      <family val="1"/>
      <charset val="186"/>
    </font>
    <font>
      <b/>
      <sz val="10"/>
      <color rgb="FFFF0000"/>
      <name val="Times New Roman"/>
      <family val="1"/>
      <charset val="186"/>
    </font>
    <font>
      <b/>
      <sz val="10"/>
      <name val="Times New Roman"/>
      <family val="1"/>
    </font>
    <font>
      <sz val="11"/>
      <name val="Times New Roman"/>
      <family val="1"/>
    </font>
    <font>
      <sz val="12"/>
      <name val="Times New Roman"/>
      <family val="1"/>
    </font>
    <font>
      <i/>
      <sz val="11"/>
      <color theme="1"/>
      <name val="Times New Roman"/>
      <family val="1"/>
      <charset val="186"/>
    </font>
    <font>
      <i/>
      <sz val="11"/>
      <color theme="1"/>
      <name val="Calibri"/>
      <family val="2"/>
      <charset val="186"/>
      <scheme val="minor"/>
    </font>
    <font>
      <b/>
      <sz val="10"/>
      <color theme="1"/>
      <name val="Times New Roman"/>
      <family val="1"/>
    </font>
    <font>
      <sz val="10"/>
      <color theme="1"/>
      <name val="Times New Roman"/>
      <family val="1"/>
    </font>
    <font>
      <b/>
      <sz val="10"/>
      <color rgb="FF000000"/>
      <name val="Times New Roman"/>
      <family val="1"/>
    </font>
    <font>
      <sz val="10"/>
      <color rgb="FF000000"/>
      <name val="Times New Roman"/>
      <family val="1"/>
    </font>
    <font>
      <sz val="10"/>
      <color rgb="FFFF0000"/>
      <name val="Times New Roman"/>
      <family val="1"/>
      <charset val="186"/>
    </font>
    <font>
      <sz val="10"/>
      <name val="Calibri"/>
      <family val="2"/>
      <charset val="186"/>
      <scheme val="minor"/>
    </font>
    <font>
      <sz val="11"/>
      <name val="Calibri"/>
      <family val="2"/>
      <charset val="186"/>
      <scheme val="minor"/>
    </font>
    <font>
      <sz val="11"/>
      <color rgb="FF0070C0"/>
      <name val="Calibri"/>
      <family val="2"/>
      <charset val="186"/>
      <scheme val="minor"/>
    </font>
    <font>
      <sz val="10"/>
      <color rgb="FF0070C0"/>
      <name val="Calibri"/>
      <family val="2"/>
      <charset val="186"/>
      <scheme val="minor"/>
    </font>
    <font>
      <sz val="10"/>
      <color rgb="FF0070C0"/>
      <name val="Times New Roman"/>
      <family val="1"/>
      <charset val="186"/>
    </font>
    <font>
      <sz val="10"/>
      <color rgb="FFFF0000"/>
      <name val="Calibri"/>
      <family val="2"/>
      <charset val="186"/>
      <scheme val="minor"/>
    </font>
    <font>
      <b/>
      <sz val="12"/>
      <color rgb="FFFF0000"/>
      <name val="Times New Roman"/>
      <family val="1"/>
      <charset val="186"/>
    </font>
    <font>
      <sz val="11"/>
      <color theme="1"/>
      <name val="Calibri"/>
      <family val="2"/>
      <charset val="186"/>
      <scheme val="minor"/>
    </font>
    <font>
      <sz val="11"/>
      <color rgb="FF000000"/>
      <name val="Calibri"/>
      <family val="2"/>
    </font>
    <font>
      <sz val="11"/>
      <color rgb="FF000000"/>
      <name val="Arial"/>
      <family val="2"/>
    </font>
  </fonts>
  <fills count="16">
    <fill>
      <patternFill patternType="none"/>
    </fill>
    <fill>
      <patternFill patternType="gray125"/>
    </fill>
    <fill>
      <patternFill patternType="solid">
        <fgColor rgb="FFF2F2F2"/>
        <bgColor indexed="64"/>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theme="0" tint="-4.9989318521683403E-2"/>
        <bgColor indexed="64"/>
      </patternFill>
    </fill>
    <fill>
      <patternFill patternType="solid">
        <fgColor rgb="FFD9D9D9"/>
        <bgColor rgb="FFD9D9D9"/>
      </patternFill>
    </fill>
    <fill>
      <patternFill patternType="solid">
        <fgColor rgb="FFF2F2F2"/>
        <bgColor rgb="FFF2F2F2"/>
      </patternFill>
    </fill>
    <fill>
      <patternFill patternType="solid">
        <fgColor indexed="43"/>
      </patternFill>
    </fill>
    <fill>
      <patternFill patternType="solid">
        <fgColor indexed="41"/>
      </patternFill>
    </fill>
    <fill>
      <patternFill patternType="solid">
        <fgColor theme="0" tint="-4.9989318521683403E-2"/>
        <bgColor rgb="FFF2F2F2"/>
      </patternFill>
    </fill>
    <fill>
      <patternFill patternType="solid">
        <fgColor theme="0" tint="-4.9958800012207406E-2"/>
        <bgColor indexed="64"/>
      </patternFill>
    </fill>
    <fill>
      <patternFill patternType="solid">
        <fgColor rgb="FFDCE6F2"/>
        <bgColor indexed="64"/>
      </patternFill>
    </fill>
    <fill>
      <patternFill patternType="solid">
        <fgColor rgb="FFDCE6F2"/>
        <bgColor rgb="FFC0C0C0"/>
      </patternFill>
    </fill>
    <fill>
      <patternFill patternType="solid">
        <fgColor rgb="FFDCE6F2"/>
        <bgColor rgb="FFBFBFBF"/>
      </patternFill>
    </fill>
  </fills>
  <borders count="7">
    <border>
      <left/>
      <right/>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indexed="48"/>
      </left>
      <right style="thin">
        <color indexed="48"/>
      </right>
      <top style="thin">
        <color indexed="48"/>
      </top>
      <bottom style="thin">
        <color indexed="48"/>
      </bottom>
      <diagonal/>
    </border>
    <border>
      <left style="thin">
        <color auto="1"/>
      </left>
      <right style="thin">
        <color auto="1"/>
      </right>
      <top style="thin">
        <color auto="1"/>
      </top>
      <bottom style="thin">
        <color auto="1"/>
      </bottom>
      <diagonal/>
    </border>
    <border>
      <left style="thin">
        <color indexed="48"/>
      </left>
      <right style="thin">
        <color indexed="48"/>
      </right>
      <top style="thin">
        <color indexed="48"/>
      </top>
      <bottom style="thin">
        <color indexed="48"/>
      </bottom>
      <diagonal/>
    </border>
    <border>
      <left style="thin">
        <color indexed="48"/>
      </left>
      <right style="thin">
        <color indexed="48"/>
      </right>
      <top style="thin">
        <color indexed="48"/>
      </top>
      <bottom style="thin">
        <color indexed="48"/>
      </bottom>
      <diagonal/>
    </border>
    <border>
      <left style="thin">
        <color indexed="48"/>
      </left>
      <right style="thin">
        <color indexed="48"/>
      </right>
      <top style="thin">
        <color indexed="48"/>
      </top>
      <bottom style="thin">
        <color indexed="48"/>
      </bottom>
      <diagonal/>
    </border>
  </borders>
  <cellStyleXfs count="47">
    <xf numFmtId="0" fontId="0" fillId="0" borderId="0"/>
    <xf numFmtId="0" fontId="17" fillId="0" borderId="0" applyNumberFormat="0" applyFont="0" applyBorder="0" applyProtection="0"/>
    <xf numFmtId="0" fontId="17" fillId="0" borderId="0" applyNumberFormat="0" applyFont="0" applyBorder="0" applyProtection="0"/>
    <xf numFmtId="4" fontId="21" fillId="5" borderId="1" applyNumberFormat="0" applyProtection="0">
      <alignment horizontal="left" wrapText="1" indent="1"/>
    </xf>
    <xf numFmtId="0" fontId="17" fillId="0" borderId="0" applyNumberFormat="0" applyFont="0" applyBorder="0" applyProtection="0"/>
    <xf numFmtId="4" fontId="21" fillId="9" borderId="2" applyNumberFormat="0" applyFill="0" applyProtection="0">
      <alignment vertical="center"/>
    </xf>
    <xf numFmtId="4" fontId="21" fillId="10" borderId="2" applyNumberFormat="0" applyFill="0" applyProtection="0">
      <alignment horizontal="right" vertical="center"/>
    </xf>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0" fontId="44" fillId="0" borderId="0"/>
    <xf numFmtId="0" fontId="45" fillId="0" borderId="0" applyNumberFormat="0" applyBorder="0" applyProtection="0"/>
    <xf numFmtId="4" fontId="21" fillId="9" borderId="5" applyNumberFormat="0" applyFill="0" applyProtection="0">
      <alignment vertical="center"/>
    </xf>
    <xf numFmtId="4" fontId="21" fillId="9" borderId="4" applyNumberFormat="0" applyFill="0" applyProtection="0">
      <alignment vertical="center"/>
    </xf>
    <xf numFmtId="4" fontId="21" fillId="10" borderId="4" applyNumberFormat="0" applyFill="0" applyProtection="0">
      <alignment horizontal="right" vertical="center"/>
    </xf>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 fontId="21" fillId="9" borderId="6" applyNumberFormat="0" applyFill="0" applyProtection="0">
      <alignment vertical="center"/>
    </xf>
    <xf numFmtId="4" fontId="21" fillId="10" borderId="5" applyNumberFormat="0" applyFill="0" applyProtection="0">
      <alignment horizontal="right" vertical="center"/>
    </xf>
    <xf numFmtId="4" fontId="21" fillId="10" borderId="6" applyNumberFormat="0" applyFill="0" applyProtection="0">
      <alignment horizontal="right" vertical="center"/>
    </xf>
  </cellStyleXfs>
  <cellXfs count="256">
    <xf numFmtId="0" fontId="0" fillId="0" borderId="0" xfId="0"/>
    <xf numFmtId="0" fontId="5" fillId="0" borderId="0" xfId="0" applyFont="1" applyAlignment="1">
      <alignment horizontal="left"/>
    </xf>
    <xf numFmtId="0" fontId="6" fillId="0" borderId="0" xfId="0" applyFont="1" applyAlignment="1">
      <alignment horizontal="left"/>
    </xf>
    <xf numFmtId="0" fontId="4" fillId="0" borderId="0" xfId="0" applyFont="1"/>
    <xf numFmtId="0" fontId="8" fillId="0" borderId="0" xfId="0" applyFont="1"/>
    <xf numFmtId="0" fontId="18" fillId="0" borderId="0" xfId="0" applyFont="1"/>
    <xf numFmtId="0" fontId="19" fillId="0" borderId="0" xfId="0" applyFont="1"/>
    <xf numFmtId="0" fontId="0" fillId="0" borderId="0" xfId="2" applyFont="1"/>
    <xf numFmtId="0" fontId="22" fillId="0" borderId="0" xfId="0" applyFont="1" applyAlignment="1">
      <alignment vertical="top" wrapText="1"/>
    </xf>
    <xf numFmtId="0" fontId="23" fillId="0" borderId="0" xfId="0" applyFont="1" applyAlignment="1">
      <alignment vertical="top" wrapText="1"/>
    </xf>
    <xf numFmtId="0" fontId="11" fillId="0" borderId="0" xfId="0" applyFont="1" applyAlignment="1">
      <alignment vertical="top" wrapText="1"/>
    </xf>
    <xf numFmtId="0" fontId="27" fillId="0" borderId="0" xfId="0" applyFont="1"/>
    <xf numFmtId="0" fontId="29" fillId="0" borderId="0" xfId="0" applyFont="1"/>
    <xf numFmtId="0" fontId="30" fillId="0" borderId="0" xfId="0" applyFont="1"/>
    <xf numFmtId="3" fontId="29" fillId="0" borderId="0" xfId="0" applyNumberFormat="1" applyFont="1"/>
    <xf numFmtId="0" fontId="29" fillId="0" borderId="0" xfId="0" applyFont="1" applyAlignment="1">
      <alignment horizontal="right"/>
    </xf>
    <xf numFmtId="0" fontId="22" fillId="0" borderId="0" xfId="0" applyFont="1"/>
    <xf numFmtId="0" fontId="37" fillId="0" borderId="0" xfId="0" applyFont="1"/>
    <xf numFmtId="0" fontId="38" fillId="0" borderId="0" xfId="0" applyFont="1"/>
    <xf numFmtId="3" fontId="42" fillId="0" borderId="0" xfId="0" applyNumberFormat="1" applyFont="1" applyAlignment="1">
      <alignment horizontal="right" vertical="center" wrapText="1"/>
    </xf>
    <xf numFmtId="3" fontId="0" fillId="0" borderId="0" xfId="0" applyNumberFormat="1"/>
    <xf numFmtId="0" fontId="42" fillId="0" borderId="0" xfId="0" applyFont="1" applyAlignment="1">
      <alignment vertical="center" wrapText="1"/>
    </xf>
    <xf numFmtId="3" fontId="25" fillId="0" borderId="0" xfId="0" applyNumberFormat="1" applyFont="1" applyAlignment="1">
      <alignment horizontal="right" vertical="center" wrapText="1"/>
    </xf>
    <xf numFmtId="3" fontId="35" fillId="0" borderId="0" xfId="0" applyNumberFormat="1" applyFont="1" applyAlignment="1">
      <alignment horizontal="right" vertical="center"/>
    </xf>
    <xf numFmtId="0" fontId="6" fillId="0" borderId="3" xfId="0" applyFont="1" applyBorder="1" applyAlignment="1">
      <alignment vertical="top" wrapText="1"/>
    </xf>
    <xf numFmtId="0" fontId="5" fillId="0" borderId="3" xfId="0" applyFont="1" applyBorder="1" applyAlignment="1">
      <alignment horizontal="left" vertical="top" wrapText="1"/>
    </xf>
    <xf numFmtId="3" fontId="5" fillId="0" borderId="3" xfId="0" applyNumberFormat="1" applyFont="1" applyBorder="1" applyAlignment="1">
      <alignment vertical="top" wrapText="1"/>
    </xf>
    <xf numFmtId="3" fontId="6" fillId="0" borderId="3" xfId="0" applyNumberFormat="1" applyFont="1" applyBorder="1" applyAlignment="1">
      <alignment horizontal="right" vertical="center"/>
    </xf>
    <xf numFmtId="3" fontId="4" fillId="0" borderId="3" xfId="0" applyNumberFormat="1" applyFont="1" applyBorder="1" applyAlignment="1">
      <alignment horizontal="right" vertical="center"/>
    </xf>
    <xf numFmtId="3" fontId="10" fillId="2" borderId="3" xfId="0" applyNumberFormat="1" applyFont="1" applyFill="1" applyBorder="1" applyAlignment="1">
      <alignment horizontal="right" vertical="center" wrapText="1"/>
    </xf>
    <xf numFmtId="3" fontId="10" fillId="6" borderId="3" xfId="0" applyNumberFormat="1" applyFont="1" applyFill="1" applyBorder="1" applyAlignment="1">
      <alignment horizontal="right" vertical="center" wrapText="1"/>
    </xf>
    <xf numFmtId="0" fontId="6" fillId="0" borderId="3" xfId="0" applyFont="1" applyBorder="1" applyAlignment="1">
      <alignment vertical="center" wrapText="1"/>
    </xf>
    <xf numFmtId="49" fontId="10" fillId="0" borderId="3" xfId="0" applyNumberFormat="1" applyFont="1" applyBorder="1" applyAlignment="1">
      <alignment vertical="center"/>
    </xf>
    <xf numFmtId="0" fontId="10" fillId="0" borderId="3" xfId="0" applyFont="1" applyBorder="1" applyAlignment="1">
      <alignment vertical="center"/>
    </xf>
    <xf numFmtId="0" fontId="6" fillId="0" borderId="3" xfId="0" applyFont="1" applyBorder="1" applyAlignment="1">
      <alignment vertical="top"/>
    </xf>
    <xf numFmtId="0" fontId="4" fillId="0" borderId="3" xfId="0" applyFont="1" applyBorder="1" applyAlignment="1">
      <alignment vertical="center" wrapText="1"/>
    </xf>
    <xf numFmtId="3" fontId="6" fillId="0" borderId="3" xfId="0" applyNumberFormat="1" applyFont="1" applyBorder="1" applyAlignment="1">
      <alignment horizontal="right" vertical="center" wrapText="1"/>
    </xf>
    <xf numFmtId="3" fontId="1" fillId="2" borderId="3" xfId="0" applyNumberFormat="1" applyFont="1" applyFill="1" applyBorder="1" applyAlignment="1">
      <alignment horizontal="right" vertical="center" wrapText="1"/>
    </xf>
    <xf numFmtId="3" fontId="33" fillId="8" borderId="3" xfId="0" applyNumberFormat="1" applyFont="1" applyFill="1" applyBorder="1"/>
    <xf numFmtId="0" fontId="33" fillId="8" borderId="3" xfId="0" applyFont="1" applyFill="1" applyBorder="1" applyAlignment="1">
      <alignment horizontal="left"/>
    </xf>
    <xf numFmtId="0" fontId="33" fillId="8" borderId="3" xfId="0" applyFont="1" applyFill="1" applyBorder="1" applyAlignment="1">
      <alignment horizontal="left" wrapText="1"/>
    </xf>
    <xf numFmtId="49" fontId="15" fillId="0" borderId="3" xfId="0" applyNumberFormat="1" applyFont="1" applyBorder="1" applyAlignment="1">
      <alignment horizontal="left"/>
    </xf>
    <xf numFmtId="0" fontId="20" fillId="0" borderId="3" xfId="2" applyFont="1" applyBorder="1" applyAlignment="1">
      <alignment vertical="top"/>
    </xf>
    <xf numFmtId="0" fontId="13" fillId="0" borderId="3" xfId="2" applyFont="1" applyBorder="1" applyAlignment="1">
      <alignment horizontal="center" vertical="center" wrapText="1"/>
    </xf>
    <xf numFmtId="3" fontId="14" fillId="0" borderId="3" xfId="2" applyNumberFormat="1" applyFont="1" applyBorder="1" applyAlignment="1">
      <alignment vertical="center" wrapText="1"/>
    </xf>
    <xf numFmtId="3" fontId="33" fillId="8" borderId="3" xfId="0" applyNumberFormat="1" applyFont="1" applyFill="1" applyBorder="1" applyAlignment="1">
      <alignment horizontal="right"/>
    </xf>
    <xf numFmtId="0" fontId="15" fillId="8" borderId="3" xfId="0" applyFont="1" applyFill="1" applyBorder="1" applyAlignment="1">
      <alignment horizontal="left" wrapText="1"/>
    </xf>
    <xf numFmtId="0" fontId="10" fillId="6" borderId="3" xfId="0" applyFont="1" applyFill="1" applyBorder="1" applyAlignment="1">
      <alignment horizontal="left" wrapText="1"/>
    </xf>
    <xf numFmtId="3" fontId="15" fillId="8" borderId="3" xfId="0" applyNumberFormat="1" applyFont="1" applyFill="1" applyBorder="1" applyAlignment="1">
      <alignment horizontal="right"/>
    </xf>
    <xf numFmtId="3" fontId="13" fillId="5" borderId="3" xfId="0" applyNumberFormat="1" applyFont="1" applyFill="1" applyBorder="1"/>
    <xf numFmtId="3" fontId="34" fillId="5" borderId="3" xfId="0" applyNumberFormat="1" applyFont="1" applyFill="1" applyBorder="1"/>
    <xf numFmtId="3" fontId="5" fillId="0" borderId="3" xfId="0" applyNumberFormat="1" applyFont="1" applyBorder="1" applyAlignment="1">
      <alignment horizontal="right" vertical="center"/>
    </xf>
    <xf numFmtId="0" fontId="10" fillId="2" borderId="3" xfId="0" applyFont="1" applyFill="1" applyBorder="1" applyAlignment="1">
      <alignment vertical="center"/>
    </xf>
    <xf numFmtId="0" fontId="26" fillId="2" borderId="3" xfId="0" quotePrefix="1" applyFont="1" applyFill="1" applyBorder="1" applyAlignment="1">
      <alignment vertical="center"/>
    </xf>
    <xf numFmtId="0" fontId="26" fillId="2" borderId="3" xfId="0" applyFont="1" applyFill="1" applyBorder="1" applyAlignment="1">
      <alignment vertical="center" wrapText="1"/>
    </xf>
    <xf numFmtId="3" fontId="26" fillId="2" borderId="3" xfId="0" applyNumberFormat="1" applyFont="1" applyFill="1" applyBorder="1" applyAlignment="1">
      <alignment horizontal="right" vertical="center" wrapText="1"/>
    </xf>
    <xf numFmtId="0" fontId="1" fillId="0" borderId="3" xfId="0" applyFont="1" applyBorder="1" applyAlignment="1">
      <alignment vertical="center"/>
    </xf>
    <xf numFmtId="3" fontId="6" fillId="0" borderId="3" xfId="0" applyNumberFormat="1" applyFont="1" applyBorder="1" applyAlignment="1">
      <alignment vertical="center" wrapText="1"/>
    </xf>
    <xf numFmtId="0" fontId="1" fillId="2" borderId="3" xfId="0" applyFont="1" applyFill="1" applyBorder="1" applyAlignment="1">
      <alignment vertical="center" wrapText="1"/>
    </xf>
    <xf numFmtId="0" fontId="4" fillId="0" borderId="3" xfId="0" applyFont="1" applyBorder="1" applyAlignment="1">
      <alignment horizontal="center" vertical="center" wrapText="1"/>
    </xf>
    <xf numFmtId="0" fontId="2" fillId="3" borderId="3" xfId="0" applyFont="1" applyFill="1" applyBorder="1" applyAlignment="1">
      <alignment vertical="center" wrapText="1"/>
    </xf>
    <xf numFmtId="3" fontId="2" fillId="3" borderId="3" xfId="0" applyNumberFormat="1" applyFont="1" applyFill="1" applyBorder="1" applyAlignment="1">
      <alignment horizontal="right" vertical="center" wrapText="1"/>
    </xf>
    <xf numFmtId="3" fontId="2" fillId="0" borderId="0" xfId="0" applyNumberFormat="1" applyFont="1" applyAlignment="1">
      <alignment horizontal="right" vertical="center" wrapText="1"/>
    </xf>
    <xf numFmtId="3" fontId="4" fillId="0" borderId="3" xfId="0" applyNumberFormat="1" applyFont="1" applyBorder="1" applyAlignment="1">
      <alignment horizontal="center" vertical="center" wrapText="1"/>
    </xf>
    <xf numFmtId="3" fontId="2" fillId="0" borderId="3" xfId="0" applyNumberFormat="1" applyFont="1" applyBorder="1" applyAlignment="1">
      <alignment horizontal="right" vertical="center" wrapText="1"/>
    </xf>
    <xf numFmtId="3" fontId="2" fillId="0" borderId="3" xfId="0" applyNumberFormat="1" applyFont="1" applyBorder="1" applyAlignment="1">
      <alignment vertical="center" wrapText="1"/>
    </xf>
    <xf numFmtId="3" fontId="10" fillId="2" borderId="3" xfId="0" applyNumberFormat="1" applyFont="1" applyFill="1" applyBorder="1" applyAlignment="1">
      <alignment vertical="top" wrapText="1"/>
    </xf>
    <xf numFmtId="3" fontId="6" fillId="0" borderId="3" xfId="0" applyNumberFormat="1" applyFont="1" applyBorder="1" applyAlignment="1">
      <alignment vertical="top" wrapText="1"/>
    </xf>
    <xf numFmtId="3" fontId="10" fillId="12" borderId="3" xfId="0" applyNumberFormat="1" applyFont="1" applyFill="1" applyBorder="1" applyAlignment="1">
      <alignment horizontal="right" vertical="center"/>
    </xf>
    <xf numFmtId="3" fontId="10" fillId="6" borderId="3" xfId="0" applyNumberFormat="1" applyFont="1" applyFill="1" applyBorder="1" applyAlignment="1">
      <alignment vertical="top" wrapText="1"/>
    </xf>
    <xf numFmtId="3" fontId="12" fillId="3" borderId="3" xfId="0" applyNumberFormat="1" applyFont="1" applyFill="1" applyBorder="1" applyAlignment="1">
      <alignment vertical="top" wrapText="1"/>
    </xf>
    <xf numFmtId="3" fontId="4" fillId="0" borderId="3" xfId="0" applyNumberFormat="1" applyFont="1" applyBorder="1" applyAlignment="1">
      <alignment vertical="center" wrapText="1"/>
    </xf>
    <xf numFmtId="3" fontId="1" fillId="2" borderId="3" xfId="0" applyNumberFormat="1" applyFont="1" applyFill="1" applyBorder="1" applyAlignment="1">
      <alignment vertical="center" wrapText="1"/>
    </xf>
    <xf numFmtId="0" fontId="4" fillId="0" borderId="3" xfId="0" applyFont="1" applyBorder="1" applyAlignment="1">
      <alignment horizontal="left" vertical="center" wrapText="1"/>
    </xf>
    <xf numFmtId="3" fontId="4" fillId="5" borderId="3" xfId="0" applyNumberFormat="1" applyFont="1" applyFill="1" applyBorder="1" applyAlignment="1">
      <alignment horizontal="right" vertical="center" wrapText="1"/>
    </xf>
    <xf numFmtId="3" fontId="15" fillId="11" borderId="3" xfId="23" applyNumberFormat="1" applyFont="1" applyFill="1" applyBorder="1" applyAlignment="1">
      <alignment horizontal="right"/>
    </xf>
    <xf numFmtId="0" fontId="5" fillId="0" borderId="3" xfId="0" applyFont="1" applyBorder="1" applyAlignment="1">
      <alignment vertical="center" wrapText="1"/>
    </xf>
    <xf numFmtId="3" fontId="4" fillId="5" borderId="3" xfId="0" applyNumberFormat="1" applyFont="1" applyFill="1" applyBorder="1" applyAlignment="1">
      <alignment horizontal="right" vertical="center"/>
    </xf>
    <xf numFmtId="0" fontId="1" fillId="5" borderId="3" xfId="0" applyFont="1" applyFill="1" applyBorder="1" applyAlignment="1">
      <alignment vertical="center" wrapText="1"/>
    </xf>
    <xf numFmtId="0" fontId="1" fillId="0" borderId="3" xfId="0" applyFont="1" applyBorder="1" applyAlignment="1">
      <alignment vertical="center" wrapText="1"/>
    </xf>
    <xf numFmtId="49" fontId="10" fillId="0" borderId="3" xfId="0" quotePrefix="1" applyNumberFormat="1" applyFont="1" applyBorder="1" applyAlignment="1">
      <alignment horizontal="left" vertical="center"/>
    </xf>
    <xf numFmtId="0" fontId="3" fillId="3" borderId="3" xfId="0" applyFont="1" applyFill="1" applyBorder="1" applyAlignment="1">
      <alignment vertical="top"/>
    </xf>
    <xf numFmtId="0" fontId="4" fillId="3" borderId="3" xfId="0" applyFont="1" applyFill="1" applyBorder="1" applyAlignment="1">
      <alignment vertical="top"/>
    </xf>
    <xf numFmtId="0" fontId="3" fillId="0" borderId="3" xfId="0" applyFont="1" applyBorder="1" applyAlignment="1">
      <alignment vertical="top"/>
    </xf>
    <xf numFmtId="0" fontId="2" fillId="0" borderId="3" xfId="0" applyFont="1" applyBorder="1" applyAlignment="1">
      <alignment vertical="center" wrapText="1"/>
    </xf>
    <xf numFmtId="0" fontId="1" fillId="2" borderId="3" xfId="0" applyFont="1" applyFill="1" applyBorder="1" applyAlignment="1">
      <alignment horizontal="left" vertical="center"/>
    </xf>
    <xf numFmtId="0" fontId="1" fillId="2" borderId="3" xfId="0" quotePrefix="1" applyFont="1" applyFill="1" applyBorder="1" applyAlignment="1">
      <alignment vertical="center"/>
    </xf>
    <xf numFmtId="0" fontId="3" fillId="0" borderId="3" xfId="0" applyFont="1" applyBorder="1" applyAlignment="1">
      <alignment horizontal="right" vertical="top"/>
    </xf>
    <xf numFmtId="0" fontId="4" fillId="0" borderId="3" xfId="0" applyFont="1" applyBorder="1" applyAlignment="1">
      <alignment vertical="top"/>
    </xf>
    <xf numFmtId="0" fontId="1" fillId="2" borderId="3" xfId="0" applyFont="1" applyFill="1" applyBorder="1" applyAlignment="1">
      <alignment vertical="center"/>
    </xf>
    <xf numFmtId="0" fontId="8" fillId="3" borderId="3" xfId="0" applyFont="1" applyFill="1" applyBorder="1" applyAlignment="1">
      <alignment vertical="top"/>
    </xf>
    <xf numFmtId="3" fontId="14" fillId="3" borderId="3" xfId="0" applyNumberFormat="1" applyFont="1" applyFill="1" applyBorder="1" applyAlignment="1">
      <alignment horizontal="right" vertical="center" wrapText="1"/>
    </xf>
    <xf numFmtId="0" fontId="15" fillId="2" borderId="3" xfId="0" applyFont="1" applyFill="1" applyBorder="1" applyAlignment="1">
      <alignment vertical="center"/>
    </xf>
    <xf numFmtId="0" fontId="15" fillId="2" borderId="3" xfId="0" applyFont="1" applyFill="1" applyBorder="1" applyAlignment="1">
      <alignment vertical="center" wrapText="1"/>
    </xf>
    <xf numFmtId="0" fontId="14" fillId="3" borderId="3" xfId="0" applyFont="1" applyFill="1" applyBorder="1" applyAlignment="1">
      <alignment vertical="center" wrapText="1"/>
    </xf>
    <xf numFmtId="0" fontId="1" fillId="2" borderId="3" xfId="0" applyFont="1" applyFill="1" applyBorder="1" applyAlignment="1">
      <alignment horizontal="right" vertical="center" wrapText="1"/>
    </xf>
    <xf numFmtId="0" fontId="15" fillId="3" borderId="3" xfId="0" applyFont="1" applyFill="1" applyBorder="1" applyAlignment="1">
      <alignment vertical="center"/>
    </xf>
    <xf numFmtId="49" fontId="15" fillId="2" borderId="3" xfId="0" applyNumberFormat="1" applyFont="1" applyFill="1" applyBorder="1" applyAlignment="1">
      <alignment vertical="center"/>
    </xf>
    <xf numFmtId="3" fontId="14" fillId="2" borderId="3" xfId="0" applyNumberFormat="1" applyFont="1" applyFill="1" applyBorder="1" applyAlignment="1">
      <alignment horizontal="right" vertical="center" wrapText="1"/>
    </xf>
    <xf numFmtId="49" fontId="1" fillId="2" borderId="3" xfId="0" applyNumberFormat="1" applyFont="1" applyFill="1" applyBorder="1" applyAlignment="1">
      <alignment vertical="center"/>
    </xf>
    <xf numFmtId="0" fontId="6" fillId="0" borderId="3" xfId="0" applyFont="1" applyBorder="1" applyAlignment="1">
      <alignment horizontal="center" vertical="center" wrapText="1"/>
    </xf>
    <xf numFmtId="49" fontId="1" fillId="2" borderId="3" xfId="0" applyNumberFormat="1" applyFont="1" applyFill="1" applyBorder="1" applyAlignment="1">
      <alignment horizontal="left" vertical="center"/>
    </xf>
    <xf numFmtId="49" fontId="1" fillId="0" borderId="3" xfId="0" applyNumberFormat="1" applyFont="1" applyBorder="1" applyAlignment="1">
      <alignment vertical="center"/>
    </xf>
    <xf numFmtId="49" fontId="1" fillId="0" borderId="3" xfId="0" applyNumberFormat="1" applyFont="1" applyBorder="1" applyAlignment="1">
      <alignment horizontal="left" vertical="center"/>
    </xf>
    <xf numFmtId="0" fontId="10" fillId="2" borderId="3" xfId="0" applyFont="1" applyFill="1" applyBorder="1" applyAlignment="1">
      <alignment vertical="center" wrapText="1"/>
    </xf>
    <xf numFmtId="0" fontId="36" fillId="3" borderId="3" xfId="0" applyFont="1" applyFill="1" applyBorder="1" applyAlignment="1">
      <alignment vertical="top"/>
    </xf>
    <xf numFmtId="0" fontId="6" fillId="3" borderId="3" xfId="0" applyFont="1" applyFill="1" applyBorder="1" applyAlignment="1">
      <alignment vertical="top"/>
    </xf>
    <xf numFmtId="0" fontId="12" fillId="3" borderId="3" xfId="0" applyFont="1" applyFill="1" applyBorder="1" applyAlignment="1">
      <alignment vertical="center" wrapText="1"/>
    </xf>
    <xf numFmtId="3" fontId="12" fillId="3" borderId="3" xfId="0" applyNumberFormat="1" applyFont="1" applyFill="1" applyBorder="1" applyAlignment="1">
      <alignment horizontal="right" vertical="center" wrapText="1"/>
    </xf>
    <xf numFmtId="0" fontId="36" fillId="0" borderId="3" xfId="0" applyFont="1" applyBorder="1" applyAlignment="1">
      <alignment vertical="top"/>
    </xf>
    <xf numFmtId="3" fontId="12" fillId="0" borderId="3" xfId="0" applyNumberFormat="1" applyFont="1" applyBorder="1" applyAlignment="1">
      <alignment vertical="center" wrapText="1"/>
    </xf>
    <xf numFmtId="0" fontId="10" fillId="6" borderId="3" xfId="0" applyFont="1" applyFill="1" applyBorder="1" applyAlignment="1">
      <alignment vertical="center"/>
    </xf>
    <xf numFmtId="49" fontId="10" fillId="6" borderId="3" xfId="0" applyNumberFormat="1" applyFont="1" applyFill="1" applyBorder="1" applyAlignment="1">
      <alignment horizontal="left" vertical="center"/>
    </xf>
    <xf numFmtId="0" fontId="10" fillId="6" borderId="3" xfId="0" applyFont="1" applyFill="1" applyBorder="1" applyAlignment="1">
      <alignment vertical="center" wrapText="1"/>
    </xf>
    <xf numFmtId="49" fontId="10" fillId="6" borderId="3" xfId="0" quotePrefix="1" applyNumberFormat="1" applyFont="1" applyFill="1" applyBorder="1" applyAlignment="1">
      <alignment horizontal="left" vertical="center"/>
    </xf>
    <xf numFmtId="0" fontId="6" fillId="0" borderId="3" xfId="0" applyFont="1" applyBorder="1" applyAlignment="1">
      <alignment horizontal="right" vertical="center"/>
    </xf>
    <xf numFmtId="49" fontId="10" fillId="6" borderId="3" xfId="0" applyNumberFormat="1" applyFont="1" applyFill="1" applyBorder="1" applyAlignment="1">
      <alignment vertical="center"/>
    </xf>
    <xf numFmtId="49" fontId="10" fillId="2" borderId="3" xfId="0" applyNumberFormat="1" applyFont="1" applyFill="1" applyBorder="1" applyAlignment="1">
      <alignment vertical="center"/>
    </xf>
    <xf numFmtId="49" fontId="10" fillId="2" borderId="3" xfId="0" quotePrefix="1" applyNumberFormat="1" applyFont="1" applyFill="1" applyBorder="1" applyAlignment="1">
      <alignment horizontal="left" vertical="center"/>
    </xf>
    <xf numFmtId="0" fontId="36" fillId="5" borderId="3" xfId="0" applyFont="1" applyFill="1" applyBorder="1" applyAlignment="1">
      <alignment vertical="top"/>
    </xf>
    <xf numFmtId="0" fontId="6" fillId="5" borderId="3" xfId="0" applyFont="1" applyFill="1" applyBorder="1" applyAlignment="1">
      <alignment vertical="top"/>
    </xf>
    <xf numFmtId="0" fontId="39" fillId="5" borderId="3" xfId="0" applyFont="1" applyFill="1" applyBorder="1" applyAlignment="1">
      <alignment vertical="top"/>
    </xf>
    <xf numFmtId="0" fontId="40" fillId="5" borderId="3" xfId="0" applyFont="1" applyFill="1" applyBorder="1" applyAlignment="1">
      <alignment vertical="top"/>
    </xf>
    <xf numFmtId="0" fontId="10" fillId="2" borderId="3" xfId="0" quotePrefix="1" applyFont="1" applyFill="1" applyBorder="1" applyAlignment="1">
      <alignment vertical="center"/>
    </xf>
    <xf numFmtId="3" fontId="4" fillId="0" borderId="3" xfId="0" applyNumberFormat="1" applyFont="1" applyBorder="1" applyAlignment="1">
      <alignment horizontal="right" vertical="center" wrapText="1"/>
    </xf>
    <xf numFmtId="0" fontId="41" fillId="0" borderId="3" xfId="0" applyFont="1" applyBorder="1" applyAlignment="1">
      <alignment vertical="top"/>
    </xf>
    <xf numFmtId="3" fontId="6" fillId="5" borderId="3" xfId="0" applyNumberFormat="1" applyFont="1" applyFill="1" applyBorder="1" applyAlignment="1">
      <alignment horizontal="right" vertical="center"/>
    </xf>
    <xf numFmtId="3" fontId="31" fillId="2" borderId="3" xfId="0" applyNumberFormat="1" applyFont="1" applyFill="1" applyBorder="1" applyAlignment="1">
      <alignment horizontal="right" vertical="center" wrapText="1"/>
    </xf>
    <xf numFmtId="0" fontId="32" fillId="0" borderId="3" xfId="0" applyFont="1" applyBorder="1" applyAlignment="1">
      <alignment vertical="center" wrapText="1"/>
    </xf>
    <xf numFmtId="49" fontId="6" fillId="0" borderId="3" xfId="0" applyNumberFormat="1" applyFont="1" applyBorder="1" applyAlignment="1">
      <alignment vertical="center"/>
    </xf>
    <xf numFmtId="3" fontId="10" fillId="2" borderId="3" xfId="0" applyNumberFormat="1" applyFont="1" applyFill="1" applyBorder="1" applyAlignment="1">
      <alignment horizontal="right" vertical="center"/>
    </xf>
    <xf numFmtId="49" fontId="4" fillId="0" borderId="3" xfId="0" applyNumberFormat="1" applyFont="1" applyBorder="1" applyAlignment="1">
      <alignment vertical="center"/>
    </xf>
    <xf numFmtId="3" fontId="32" fillId="4" borderId="3" xfId="0" applyNumberFormat="1" applyFont="1" applyFill="1" applyBorder="1" applyAlignment="1">
      <alignment horizontal="right" vertical="center"/>
    </xf>
    <xf numFmtId="3" fontId="5" fillId="4" borderId="3" xfId="0" applyNumberFormat="1" applyFont="1" applyFill="1" applyBorder="1" applyAlignment="1">
      <alignment horizontal="right" vertical="center"/>
    </xf>
    <xf numFmtId="3" fontId="31" fillId="2" borderId="3" xfId="0" applyNumberFormat="1" applyFont="1" applyFill="1" applyBorder="1" applyAlignment="1">
      <alignment horizontal="right" vertical="center"/>
    </xf>
    <xf numFmtId="0" fontId="4" fillId="0" borderId="3" xfId="0" applyFont="1" applyBorder="1" applyAlignment="1">
      <alignment vertical="center"/>
    </xf>
    <xf numFmtId="49" fontId="8" fillId="3" borderId="3" xfId="0" applyNumberFormat="1" applyFont="1" applyFill="1" applyBorder="1" applyAlignment="1">
      <alignment vertical="top"/>
    </xf>
    <xf numFmtId="49" fontId="4" fillId="0" borderId="3" xfId="0" applyNumberFormat="1" applyFont="1" applyBorder="1" applyAlignment="1">
      <alignment vertical="top"/>
    </xf>
    <xf numFmtId="3" fontId="25" fillId="0" borderId="3" xfId="0" applyNumberFormat="1" applyFont="1" applyBorder="1" applyAlignment="1">
      <alignment vertical="center" wrapText="1"/>
    </xf>
    <xf numFmtId="0" fontId="1" fillId="6" borderId="3" xfId="0" applyFont="1" applyFill="1" applyBorder="1" applyAlignment="1">
      <alignment vertical="center"/>
    </xf>
    <xf numFmtId="0" fontId="1" fillId="6" borderId="3" xfId="0" applyFont="1" applyFill="1" applyBorder="1" applyAlignment="1">
      <alignment vertical="center" wrapText="1"/>
    </xf>
    <xf numFmtId="3" fontId="1" fillId="6" borderId="3" xfId="0" applyNumberFormat="1" applyFont="1" applyFill="1" applyBorder="1" applyAlignment="1">
      <alignment horizontal="right" vertical="center" wrapText="1"/>
    </xf>
    <xf numFmtId="0" fontId="4" fillId="0" borderId="3" xfId="0" applyFont="1" applyBorder="1"/>
    <xf numFmtId="3" fontId="1" fillId="0" borderId="3" xfId="0" applyNumberFormat="1" applyFont="1" applyBorder="1" applyAlignment="1">
      <alignment vertical="center" wrapText="1"/>
    </xf>
    <xf numFmtId="3" fontId="1" fillId="5" borderId="3" xfId="0" applyNumberFormat="1" applyFont="1" applyFill="1" applyBorder="1" applyAlignment="1">
      <alignment vertical="center" wrapText="1"/>
    </xf>
    <xf numFmtId="3" fontId="1" fillId="6" borderId="3" xfId="0" applyNumberFormat="1" applyFont="1" applyFill="1" applyBorder="1" applyAlignment="1">
      <alignment vertical="center" wrapText="1"/>
    </xf>
    <xf numFmtId="0" fontId="6" fillId="0" borderId="3" xfId="0" applyFont="1" applyBorder="1" applyAlignment="1">
      <alignment horizontal="justify" vertical="center"/>
    </xf>
    <xf numFmtId="0" fontId="6" fillId="5" borderId="3" xfId="0" applyFont="1" applyFill="1" applyBorder="1" applyAlignment="1">
      <alignment wrapText="1"/>
    </xf>
    <xf numFmtId="0" fontId="11" fillId="3" borderId="3" xfId="0" applyFont="1" applyFill="1" applyBorder="1" applyAlignment="1">
      <alignment vertical="top" wrapText="1"/>
    </xf>
    <xf numFmtId="49" fontId="11" fillId="3" borderId="3" xfId="0" applyNumberFormat="1" applyFont="1" applyFill="1" applyBorder="1" applyAlignment="1">
      <alignment vertical="top" wrapText="1"/>
    </xf>
    <xf numFmtId="0" fontId="12" fillId="3" borderId="3" xfId="0" applyFont="1" applyFill="1" applyBorder="1" applyAlignment="1">
      <alignment vertical="top" wrapText="1"/>
    </xf>
    <xf numFmtId="49" fontId="6" fillId="0" borderId="3" xfId="0" applyNumberFormat="1" applyFont="1" applyBorder="1" applyAlignment="1">
      <alignment vertical="top" wrapText="1"/>
    </xf>
    <xf numFmtId="49" fontId="10" fillId="2" borderId="3" xfId="0" applyNumberFormat="1" applyFont="1" applyFill="1" applyBorder="1" applyAlignment="1">
      <alignment vertical="top" wrapText="1"/>
    </xf>
    <xf numFmtId="0" fontId="10" fillId="2" borderId="3" xfId="0" applyFont="1" applyFill="1" applyBorder="1" applyAlignment="1">
      <alignment vertical="top" wrapText="1"/>
    </xf>
    <xf numFmtId="49" fontId="10" fillId="6" borderId="3" xfId="0" applyNumberFormat="1" applyFont="1" applyFill="1" applyBorder="1" applyAlignment="1">
      <alignment vertical="top" wrapText="1"/>
    </xf>
    <xf numFmtId="49" fontId="10" fillId="5" borderId="3" xfId="0" applyNumberFormat="1" applyFont="1" applyFill="1" applyBorder="1" applyAlignment="1">
      <alignment vertical="top" wrapText="1"/>
    </xf>
    <xf numFmtId="0" fontId="10" fillId="12" borderId="3" xfId="0" applyFont="1" applyFill="1" applyBorder="1" applyAlignment="1">
      <alignment vertical="top"/>
    </xf>
    <xf numFmtId="0" fontId="10" fillId="12" borderId="3" xfId="0" applyFont="1" applyFill="1" applyBorder="1" applyAlignment="1">
      <alignment horizontal="left" vertical="center" wrapText="1"/>
    </xf>
    <xf numFmtId="0" fontId="10" fillId="12" borderId="3" xfId="0" applyFont="1" applyFill="1" applyBorder="1" applyAlignment="1">
      <alignment vertical="center"/>
    </xf>
    <xf numFmtId="0" fontId="10" fillId="12" borderId="3" xfId="0" applyFont="1" applyFill="1" applyBorder="1" applyAlignment="1">
      <alignment vertical="center" wrapText="1"/>
    </xf>
    <xf numFmtId="0" fontId="6" fillId="0" borderId="3" xfId="0" applyFont="1" applyBorder="1" applyAlignment="1">
      <alignment horizontal="left" vertical="top" wrapText="1"/>
    </xf>
    <xf numFmtId="0" fontId="6" fillId="0" borderId="3" xfId="0" applyFont="1" applyBorder="1" applyAlignment="1">
      <alignment vertical="center"/>
    </xf>
    <xf numFmtId="0" fontId="11" fillId="3" borderId="3" xfId="0" applyFont="1" applyFill="1" applyBorder="1" applyAlignment="1">
      <alignment vertical="top"/>
    </xf>
    <xf numFmtId="0" fontId="13" fillId="7" borderId="3" xfId="0" applyFont="1" applyFill="1" applyBorder="1" applyAlignment="1">
      <alignment vertical="top"/>
    </xf>
    <xf numFmtId="0" fontId="14" fillId="7" borderId="3" xfId="0" applyFont="1" applyFill="1" applyBorder="1" applyAlignment="1">
      <alignment horizontal="left" vertical="center" wrapText="1"/>
    </xf>
    <xf numFmtId="3" fontId="14" fillId="7" borderId="3" xfId="0" applyNumberFormat="1" applyFont="1" applyFill="1" applyBorder="1"/>
    <xf numFmtId="0" fontId="11" fillId="0" borderId="3" xfId="0" applyFont="1" applyBorder="1"/>
    <xf numFmtId="3" fontId="6" fillId="0" borderId="3" xfId="0" applyNumberFormat="1" applyFont="1" applyBorder="1"/>
    <xf numFmtId="49" fontId="10" fillId="8" borderId="3" xfId="0" applyNumberFormat="1" applyFont="1" applyFill="1" applyBorder="1" applyAlignment="1">
      <alignment horizontal="left"/>
    </xf>
    <xf numFmtId="0" fontId="10" fillId="11" borderId="3" xfId="0" applyFont="1" applyFill="1" applyBorder="1" applyAlignment="1">
      <alignment horizontal="left"/>
    </xf>
    <xf numFmtId="0" fontId="10" fillId="11" borderId="3" xfId="0" applyFont="1" applyFill="1" applyBorder="1" applyAlignment="1">
      <alignment horizontal="left" wrapText="1"/>
    </xf>
    <xf numFmtId="3" fontId="10" fillId="6" borderId="3" xfId="0" applyNumberFormat="1" applyFont="1" applyFill="1" applyBorder="1"/>
    <xf numFmtId="0" fontId="6" fillId="0" borderId="3" xfId="0" applyFont="1" applyBorder="1" applyAlignment="1">
      <alignment horizontal="left" wrapText="1"/>
    </xf>
    <xf numFmtId="3" fontId="34" fillId="0" borderId="3" xfId="0" applyNumberFormat="1" applyFont="1" applyBorder="1" applyAlignment="1">
      <alignment horizontal="right"/>
    </xf>
    <xf numFmtId="0" fontId="10" fillId="8" borderId="3" xfId="0" applyFont="1" applyFill="1" applyBorder="1" applyAlignment="1">
      <alignment horizontal="left"/>
    </xf>
    <xf numFmtId="0" fontId="10" fillId="8" borderId="3" xfId="0" applyFont="1" applyFill="1" applyBorder="1" applyAlignment="1">
      <alignment horizontal="left" wrapText="1"/>
    </xf>
    <xf numFmtId="3" fontId="10" fillId="8" borderId="3" xfId="0" applyNumberFormat="1" applyFont="1" applyFill="1" applyBorder="1" applyAlignment="1">
      <alignment horizontal="right"/>
    </xf>
    <xf numFmtId="0" fontId="6" fillId="0" borderId="3" xfId="0" applyFont="1" applyBorder="1" applyAlignment="1">
      <alignment horizontal="left"/>
    </xf>
    <xf numFmtId="3" fontId="6" fillId="0" borderId="3" xfId="0" applyNumberFormat="1" applyFont="1" applyBorder="1" applyAlignment="1">
      <alignment horizontal="right"/>
    </xf>
    <xf numFmtId="0" fontId="34" fillId="0" borderId="3" xfId="0" applyFont="1" applyBorder="1" applyAlignment="1">
      <alignment horizontal="left"/>
    </xf>
    <xf numFmtId="0" fontId="34" fillId="0" borderId="3" xfId="0" applyFont="1" applyBorder="1" applyAlignment="1">
      <alignment horizontal="left" wrapText="1"/>
    </xf>
    <xf numFmtId="0" fontId="34" fillId="0" borderId="3" xfId="0" applyFont="1" applyBorder="1" applyAlignment="1">
      <alignment horizontal="right"/>
    </xf>
    <xf numFmtId="49" fontId="33" fillId="8" borderId="3" xfId="0" applyNumberFormat="1" applyFont="1" applyFill="1" applyBorder="1" applyAlignment="1">
      <alignment horizontal="left"/>
    </xf>
    <xf numFmtId="0" fontId="20" fillId="7" borderId="3" xfId="2" applyFont="1" applyFill="1" applyBorder="1" applyAlignment="1">
      <alignment vertical="top"/>
    </xf>
    <xf numFmtId="0" fontId="14" fillId="7" borderId="3" xfId="2" applyFont="1" applyFill="1" applyBorder="1" applyAlignment="1">
      <alignment vertical="center" wrapText="1"/>
    </xf>
    <xf numFmtId="3" fontId="14" fillId="7" borderId="3" xfId="2" applyNumberFormat="1" applyFont="1" applyFill="1" applyBorder="1" applyAlignment="1">
      <alignment horizontal="right" vertical="center" wrapText="1"/>
    </xf>
    <xf numFmtId="3" fontId="15" fillId="11" borderId="3" xfId="0" applyNumberFormat="1" applyFont="1" applyFill="1" applyBorder="1" applyAlignment="1">
      <alignment horizontal="right"/>
    </xf>
    <xf numFmtId="3" fontId="10" fillId="11" borderId="3" xfId="0" applyNumberFormat="1" applyFont="1" applyFill="1" applyBorder="1" applyAlignment="1">
      <alignment horizontal="right"/>
    </xf>
    <xf numFmtId="0" fontId="16" fillId="0" borderId="3" xfId="0" applyFont="1" applyBorder="1"/>
    <xf numFmtId="0" fontId="13" fillId="0" borderId="3" xfId="0" applyFont="1" applyBorder="1" applyAlignment="1">
      <alignment horizontal="center" vertical="center" wrapText="1"/>
    </xf>
    <xf numFmtId="3" fontId="13" fillId="0" borderId="3" xfId="0" applyNumberFormat="1" applyFont="1" applyBorder="1"/>
    <xf numFmtId="164" fontId="10" fillId="8" borderId="3" xfId="0" applyNumberFormat="1" applyFont="1" applyFill="1" applyBorder="1" applyAlignment="1">
      <alignment horizontal="left"/>
    </xf>
    <xf numFmtId="3" fontId="10" fillId="8" borderId="3" xfId="0" applyNumberFormat="1" applyFont="1" applyFill="1" applyBorder="1"/>
    <xf numFmtId="49" fontId="26" fillId="6" borderId="3" xfId="0" applyNumberFormat="1" applyFont="1" applyFill="1" applyBorder="1" applyAlignment="1">
      <alignment horizontal="left"/>
    </xf>
    <xf numFmtId="0" fontId="26" fillId="6" borderId="3" xfId="0" applyFont="1" applyFill="1" applyBorder="1" applyAlignment="1">
      <alignment horizontal="left" vertical="center"/>
    </xf>
    <xf numFmtId="3" fontId="26" fillId="6" borderId="3" xfId="1" applyNumberFormat="1" applyFont="1" applyFill="1" applyBorder="1"/>
    <xf numFmtId="49" fontId="26" fillId="0" borderId="3" xfId="0" applyNumberFormat="1" applyFont="1" applyBorder="1" applyAlignment="1">
      <alignment horizontal="left"/>
    </xf>
    <xf numFmtId="0" fontId="26" fillId="0" borderId="3" xfId="0" applyFont="1" applyBorder="1" applyAlignment="1">
      <alignment horizontal="left" vertical="center"/>
    </xf>
    <xf numFmtId="0" fontId="5" fillId="0" borderId="3" xfId="0" applyFont="1" applyBorder="1" applyAlignment="1">
      <alignment horizontal="left" vertical="center" wrapText="1"/>
    </xf>
    <xf numFmtId="3" fontId="5" fillId="0" borderId="3" xfId="1" applyNumberFormat="1" applyFont="1" applyBorder="1"/>
    <xf numFmtId="49" fontId="10" fillId="0" borderId="3" xfId="0" applyNumberFormat="1" applyFont="1" applyBorder="1" applyAlignment="1">
      <alignment horizontal="left"/>
    </xf>
    <xf numFmtId="0" fontId="6" fillId="0" borderId="3" xfId="1" applyFont="1" applyBorder="1" applyAlignment="1">
      <alignment horizontal="left" wrapText="1"/>
    </xf>
    <xf numFmtId="3" fontId="6" fillId="0" borderId="3" xfId="1" applyNumberFormat="1" applyFont="1" applyBorder="1"/>
    <xf numFmtId="49" fontId="15" fillId="8" borderId="3" xfId="0" applyNumberFormat="1" applyFont="1" applyFill="1" applyBorder="1" applyAlignment="1">
      <alignment horizontal="left"/>
    </xf>
    <xf numFmtId="0" fontId="15" fillId="8" borderId="3" xfId="0" applyFont="1" applyFill="1" applyBorder="1" applyAlignment="1">
      <alignment horizontal="left"/>
    </xf>
    <xf numFmtId="3" fontId="15" fillId="8" borderId="3" xfId="0" applyNumberFormat="1" applyFont="1" applyFill="1" applyBorder="1"/>
    <xf numFmtId="0" fontId="13" fillId="0" borderId="3" xfId="0" applyFont="1" applyBorder="1" applyAlignment="1">
      <alignment horizontal="left"/>
    </xf>
    <xf numFmtId="0" fontId="13" fillId="0" borderId="3" xfId="1" applyFont="1" applyBorder="1" applyAlignment="1">
      <alignment horizontal="left" wrapText="1"/>
    </xf>
    <xf numFmtId="3" fontId="13" fillId="0" borderId="3" xfId="1" applyNumberFormat="1" applyFont="1" applyBorder="1"/>
    <xf numFmtId="0" fontId="13" fillId="0" borderId="3" xfId="0" applyFont="1" applyBorder="1" applyAlignment="1">
      <alignment horizontal="left" wrapText="1"/>
    </xf>
    <xf numFmtId="0" fontId="13" fillId="0" borderId="3" xfId="4" applyFont="1" applyBorder="1" applyAlignment="1">
      <alignment horizontal="left" wrapText="1"/>
    </xf>
    <xf numFmtId="3" fontId="13" fillId="0" borderId="3" xfId="4" applyNumberFormat="1" applyFont="1" applyBorder="1"/>
    <xf numFmtId="3" fontId="15" fillId="8" borderId="3" xfId="2" applyNumberFormat="1" applyFont="1" applyFill="1" applyBorder="1" applyAlignment="1">
      <alignment horizontal="right" vertical="center" wrapText="1"/>
    </xf>
    <xf numFmtId="0" fontId="15" fillId="8" borderId="3" xfId="1" applyFont="1" applyFill="1" applyBorder="1" applyAlignment="1">
      <alignment vertical="center"/>
    </xf>
    <xf numFmtId="0" fontId="15" fillId="8" borderId="3" xfId="1" applyFont="1" applyFill="1" applyBorder="1" applyAlignment="1">
      <alignment vertical="center" wrapText="1"/>
    </xf>
    <xf numFmtId="0" fontId="15" fillId="8" borderId="3" xfId="2" applyFont="1" applyFill="1" applyBorder="1" applyAlignment="1">
      <alignment vertical="center"/>
    </xf>
    <xf numFmtId="3" fontId="32" fillId="0" borderId="3" xfId="0" applyNumberFormat="1" applyFont="1" applyBorder="1" applyAlignment="1">
      <alignment horizontal="right" vertical="center"/>
    </xf>
    <xf numFmtId="0" fontId="13" fillId="5" borderId="3" xfId="0" applyFont="1" applyFill="1" applyBorder="1"/>
    <xf numFmtId="0" fontId="20" fillId="5" borderId="3" xfId="0" applyFont="1" applyFill="1" applyBorder="1"/>
    <xf numFmtId="0" fontId="13" fillId="5" borderId="3" xfId="0" applyFont="1" applyFill="1" applyBorder="1" applyAlignment="1">
      <alignment wrapText="1"/>
    </xf>
    <xf numFmtId="0" fontId="4" fillId="5" borderId="3" xfId="0" applyFont="1" applyFill="1" applyBorder="1" applyAlignment="1">
      <alignment wrapText="1"/>
    </xf>
    <xf numFmtId="14" fontId="26" fillId="2" borderId="3" xfId="0" quotePrefix="1" applyNumberFormat="1" applyFont="1" applyFill="1" applyBorder="1" applyAlignment="1">
      <alignment vertical="center"/>
    </xf>
    <xf numFmtId="0" fontId="26" fillId="2" borderId="3" xfId="0" quotePrefix="1" applyFont="1" applyFill="1" applyBorder="1" applyAlignment="1">
      <alignment horizontal="left" vertical="center"/>
    </xf>
    <xf numFmtId="0" fontId="5" fillId="0" borderId="3" xfId="0" applyFont="1" applyBorder="1" applyAlignment="1">
      <alignment vertical="top"/>
    </xf>
    <xf numFmtId="0" fontId="26" fillId="2" borderId="3" xfId="0" applyFont="1" applyFill="1" applyBorder="1" applyAlignment="1">
      <alignment vertical="center"/>
    </xf>
    <xf numFmtId="3" fontId="5" fillId="0" borderId="3" xfId="0" applyNumberFormat="1" applyFont="1" applyBorder="1" applyAlignment="1">
      <alignment horizontal="right" vertical="center" wrapText="1"/>
    </xf>
    <xf numFmtId="3" fontId="5" fillId="5" borderId="3" xfId="0" applyNumberFormat="1" applyFont="1" applyFill="1" applyBorder="1" applyAlignment="1">
      <alignment horizontal="right" vertical="center" wrapText="1"/>
    </xf>
    <xf numFmtId="49" fontId="26" fillId="2" borderId="3" xfId="0" applyNumberFormat="1" applyFont="1" applyFill="1" applyBorder="1" applyAlignment="1">
      <alignment vertical="center"/>
    </xf>
    <xf numFmtId="14" fontId="5" fillId="0" borderId="3" xfId="0" quotePrefix="1" applyNumberFormat="1" applyFont="1" applyBorder="1" applyAlignment="1">
      <alignment vertical="center"/>
    </xf>
    <xf numFmtId="0" fontId="5" fillId="0" borderId="3" xfId="0" quotePrefix="1" applyFont="1" applyBorder="1" applyAlignment="1">
      <alignment horizontal="left" vertical="center"/>
    </xf>
    <xf numFmtId="0" fontId="4" fillId="5" borderId="3" xfId="0" applyFont="1" applyFill="1" applyBorder="1" applyAlignment="1">
      <alignment vertical="center" wrapText="1"/>
    </xf>
    <xf numFmtId="0" fontId="6" fillId="5" borderId="3" xfId="0" applyFont="1" applyFill="1" applyBorder="1" applyAlignment="1">
      <alignment horizontal="left" vertical="center" wrapText="1"/>
    </xf>
    <xf numFmtId="3" fontId="15" fillId="2" borderId="3" xfId="0" applyNumberFormat="1" applyFont="1" applyFill="1" applyBorder="1" applyAlignment="1">
      <alignment horizontal="right" vertical="center" wrapText="1"/>
    </xf>
    <xf numFmtId="3" fontId="15" fillId="8" borderId="3" xfId="1" applyNumberFormat="1" applyFont="1" applyFill="1" applyBorder="1" applyAlignment="1">
      <alignment vertical="center" wrapText="1"/>
    </xf>
    <xf numFmtId="0" fontId="8" fillId="13" borderId="3" xfId="0" applyFont="1" applyFill="1" applyBorder="1" applyAlignment="1">
      <alignment vertical="center" wrapText="1"/>
    </xf>
    <xf numFmtId="0" fontId="2" fillId="13" borderId="3" xfId="0" applyFont="1" applyFill="1" applyBorder="1" applyAlignment="1">
      <alignment vertical="center" wrapText="1"/>
    </xf>
    <xf numFmtId="3" fontId="2" fillId="13" borderId="3" xfId="0" applyNumberFormat="1" applyFont="1" applyFill="1" applyBorder="1" applyAlignment="1">
      <alignment horizontal="right" vertical="center"/>
    </xf>
    <xf numFmtId="0" fontId="24" fillId="13" borderId="3" xfId="0" applyFont="1" applyFill="1" applyBorder="1" applyAlignment="1">
      <alignment vertical="center" wrapText="1"/>
    </xf>
    <xf numFmtId="0" fontId="12" fillId="13" borderId="3" xfId="0" applyFont="1" applyFill="1" applyBorder="1" applyAlignment="1">
      <alignment vertical="center" wrapText="1"/>
    </xf>
    <xf numFmtId="0" fontId="16" fillId="13" borderId="3" xfId="0" applyFont="1" applyFill="1" applyBorder="1" applyAlignment="1">
      <alignment horizontal="center" vertical="center" wrapText="1"/>
    </xf>
    <xf numFmtId="3" fontId="14" fillId="13" borderId="3" xfId="0" applyNumberFormat="1" applyFont="1" applyFill="1" applyBorder="1" applyAlignment="1">
      <alignment horizontal="right" vertical="center"/>
    </xf>
    <xf numFmtId="0" fontId="36" fillId="13" borderId="3" xfId="0" applyFont="1" applyFill="1" applyBorder="1" applyAlignment="1">
      <alignment vertical="center" wrapText="1"/>
    </xf>
    <xf numFmtId="0" fontId="6" fillId="13" borderId="3" xfId="0" applyFont="1" applyFill="1" applyBorder="1" applyAlignment="1">
      <alignment vertical="center" wrapText="1"/>
    </xf>
    <xf numFmtId="3" fontId="12" fillId="13" borderId="3" xfId="0" applyNumberFormat="1" applyFont="1" applyFill="1" applyBorder="1" applyAlignment="1">
      <alignment horizontal="right" vertical="center"/>
    </xf>
    <xf numFmtId="0" fontId="3" fillId="13" borderId="3" xfId="0" applyFont="1" applyFill="1" applyBorder="1" applyAlignment="1">
      <alignment vertical="center" wrapText="1"/>
    </xf>
    <xf numFmtId="0" fontId="11" fillId="13" borderId="3" xfId="0" applyFont="1" applyFill="1" applyBorder="1" applyAlignment="1">
      <alignment vertical="top" wrapText="1"/>
    </xf>
    <xf numFmtId="49" fontId="11" fillId="13" borderId="3" xfId="0" applyNumberFormat="1" applyFont="1" applyFill="1" applyBorder="1" applyAlignment="1">
      <alignment vertical="top" wrapText="1"/>
    </xf>
    <xf numFmtId="0" fontId="12" fillId="13" borderId="3" xfId="0" applyFont="1" applyFill="1" applyBorder="1" applyAlignment="1">
      <alignment vertical="top" wrapText="1"/>
    </xf>
    <xf numFmtId="3" fontId="12" fillId="13" borderId="3" xfId="0" applyNumberFormat="1" applyFont="1" applyFill="1" applyBorder="1" applyAlignment="1">
      <alignment vertical="top" wrapText="1"/>
    </xf>
    <xf numFmtId="0" fontId="13" fillId="14" borderId="3" xfId="0" applyFont="1" applyFill="1" applyBorder="1" applyAlignment="1">
      <alignment vertical="center" wrapText="1"/>
    </xf>
    <xf numFmtId="0" fontId="12" fillId="15" borderId="3" xfId="0" applyFont="1" applyFill="1" applyBorder="1" applyAlignment="1">
      <alignment horizontal="left" vertical="center" wrapText="1"/>
    </xf>
    <xf numFmtId="3" fontId="14" fillId="15" borderId="3" xfId="0" applyNumberFormat="1" applyFont="1" applyFill="1" applyBorder="1"/>
    <xf numFmtId="0" fontId="8" fillId="13" borderId="3" xfId="0" applyFont="1" applyFill="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center"/>
    </xf>
    <xf numFmtId="0" fontId="4" fillId="0" borderId="3" xfId="0" applyFont="1" applyBorder="1" applyAlignment="1">
      <alignment horizontal="center" vertical="top"/>
    </xf>
  </cellXfs>
  <cellStyles count="47">
    <cellStyle name="Comma 2" xfId="7" xr:uid="{00000000-0005-0000-0000-000000000000}"/>
    <cellStyle name="Comma 2 2" xfId="9" xr:uid="{00000000-0005-0000-0000-000001000000}"/>
    <cellStyle name="Comma 2 2 2" xfId="11" xr:uid="{00000000-0005-0000-0000-000002000000}"/>
    <cellStyle name="Comma 2 2 2 2" xfId="19" xr:uid="{00000000-0005-0000-0000-000003000000}"/>
    <cellStyle name="Comma 2 2 2 2 2" xfId="40" xr:uid="{A2A58BA2-5CD1-440E-B049-8D2CF9925485}"/>
    <cellStyle name="Comma 2 2 2 3" xfId="32" xr:uid="{15D941C9-438B-4F07-8F08-6D661AF555F5}"/>
    <cellStyle name="Comma 2 2 3" xfId="17" xr:uid="{00000000-0005-0000-0000-000004000000}"/>
    <cellStyle name="Comma 2 2 3 2" xfId="38" xr:uid="{D9EC7071-3A61-438E-AA00-6CE188B7842E}"/>
    <cellStyle name="Comma 2 2 4" xfId="30" xr:uid="{FC350569-1DC4-49BA-BA19-B4231EA6D995}"/>
    <cellStyle name="Comma 2 3" xfId="12" xr:uid="{00000000-0005-0000-0000-000005000000}"/>
    <cellStyle name="Comma 2 3 2" xfId="20" xr:uid="{00000000-0005-0000-0000-000006000000}"/>
    <cellStyle name="Comma 2 3 2 2" xfId="41" xr:uid="{044A5D95-01DC-40C7-B3A6-49D5ED27F7C2}"/>
    <cellStyle name="Comma 2 3 3" xfId="33" xr:uid="{D98DD23F-21F9-4AB6-BB2E-681CBC45A89B}"/>
    <cellStyle name="Comma 2 4" xfId="15" xr:uid="{00000000-0005-0000-0000-000007000000}"/>
    <cellStyle name="Comma 2 4 2" xfId="36" xr:uid="{31AEA1D2-20BE-47AC-9456-BE8CAA7395C1}"/>
    <cellStyle name="Comma 2 5" xfId="28" xr:uid="{68B74EEE-1003-4403-8AB9-A285E69BEB37}"/>
    <cellStyle name="Comma 3" xfId="8" xr:uid="{00000000-0005-0000-0000-000008000000}"/>
    <cellStyle name="Comma 3 2" xfId="10" xr:uid="{00000000-0005-0000-0000-000009000000}"/>
    <cellStyle name="Comma 3 2 2" xfId="13" xr:uid="{00000000-0005-0000-0000-00000A000000}"/>
    <cellStyle name="Comma 3 2 2 2" xfId="21" xr:uid="{00000000-0005-0000-0000-00000B000000}"/>
    <cellStyle name="Comma 3 2 2 2 2" xfId="42" xr:uid="{31FC36B5-9620-4018-BB0C-04B2BEEA3A3B}"/>
    <cellStyle name="Comma 3 2 2 3" xfId="34" xr:uid="{38AE3CB3-67F2-48EE-BD67-52C9B5CF9F8D}"/>
    <cellStyle name="Comma 3 2 3" xfId="18" xr:uid="{00000000-0005-0000-0000-00000C000000}"/>
    <cellStyle name="Comma 3 2 3 2" xfId="39" xr:uid="{FCB0918C-5323-4A67-A991-69B9650F75FB}"/>
    <cellStyle name="Comma 3 2 4" xfId="31" xr:uid="{595B7D70-CAAF-4F58-8BC6-0CB9FD490494}"/>
    <cellStyle name="Comma 3 3" xfId="14" xr:uid="{00000000-0005-0000-0000-00000D000000}"/>
    <cellStyle name="Comma 3 3 2" xfId="22" xr:uid="{00000000-0005-0000-0000-00000E000000}"/>
    <cellStyle name="Comma 3 3 2 2" xfId="43" xr:uid="{697BDAAB-D3BD-4BB6-A8DF-D2F4B6961805}"/>
    <cellStyle name="Comma 3 3 3" xfId="35" xr:uid="{F36C67B7-0444-4DBB-B9CC-8505E828FBFE}"/>
    <cellStyle name="Comma 3 4" xfId="16" xr:uid="{00000000-0005-0000-0000-00000F000000}"/>
    <cellStyle name="Comma 3 4 2" xfId="37" xr:uid="{9EBA8C40-FEE4-4F3C-B365-DE2F6C1A49CF}"/>
    <cellStyle name="Comma 3 5" xfId="29" xr:uid="{C5936865-E251-4B1F-8C18-7ED4F2C6BEDA}"/>
    <cellStyle name="Normal" xfId="0" builtinId="0"/>
    <cellStyle name="Normal 2" xfId="1" xr:uid="{00000000-0005-0000-0000-000011000000}"/>
    <cellStyle name="Normal 2 2" xfId="4" xr:uid="{00000000-0005-0000-0000-000012000000}"/>
    <cellStyle name="Normal 3" xfId="2" xr:uid="{00000000-0005-0000-0000-000013000000}"/>
    <cellStyle name="Normal 4" xfId="23" xr:uid="{5A0F1984-B689-4A1B-AEE6-435E10BA5563}"/>
    <cellStyle name="Normal 7" xfId="24" xr:uid="{0D960C06-F342-437F-A1DC-5527A00CBF24}"/>
    <cellStyle name="SAPBEXaggData" xfId="5" xr:uid="{00000000-0005-0000-0000-000014000000}"/>
    <cellStyle name="SAPBEXaggData 2" xfId="26" xr:uid="{87AD94C9-2F57-4D52-8ECE-6100FD46A169}"/>
    <cellStyle name="SAPBEXaggData 3" xfId="25" xr:uid="{4825805C-3D9E-4994-A339-5FC30B8A4803}"/>
    <cellStyle name="SAPBEXaggData 4" xfId="44" xr:uid="{0F6A2762-84D3-4490-991F-4EA0DE9B4044}"/>
    <cellStyle name="SAPBEXstdData" xfId="6" xr:uid="{00000000-0005-0000-0000-000015000000}"/>
    <cellStyle name="SAPBEXstdData 2" xfId="27" xr:uid="{6EA48A06-CA9A-4C09-BBB1-12342A4C2E8B}"/>
    <cellStyle name="SAPBEXstdData 3" xfId="45" xr:uid="{643DA8AB-777A-44E5-8C85-4BD4F8B8E4C7}"/>
    <cellStyle name="SAPBEXstdData 4" xfId="46" xr:uid="{760963E1-988B-4F6B-AC86-C7E2EC049DCC}"/>
    <cellStyle name="SAPBEXstdItem" xfId="3" xr:uid="{00000000-0005-0000-0000-000016000000}"/>
  </cellStyles>
  <dxfs count="0"/>
  <tableStyles count="0" defaultTableStyle="TableStyleMedium2" defaultPivotStyle="PivotStyleLight16"/>
  <colors>
    <mruColors>
      <color rgb="FFDCE6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0</xdr:colOff>
      <xdr:row>423</xdr:row>
      <xdr:rowOff>0</xdr:rowOff>
    </xdr:from>
    <xdr:ext cx="76200" cy="190500"/>
    <xdr:sp macro="" textlink="">
      <xdr:nvSpPr>
        <xdr:cNvPr id="2" name="Text Box 1">
          <a:extLst>
            <a:ext uri="{FF2B5EF4-FFF2-40B4-BE49-F238E27FC236}">
              <a16:creationId xmlns:a16="http://schemas.microsoft.com/office/drawing/2014/main" id="{F37FE4F4-6D60-41C3-9201-832A1CFD4B78}"/>
            </a:ext>
          </a:extLst>
        </xdr:cNvPr>
        <xdr:cNvSpPr txBox="1">
          <a:spLocks noChangeArrowheads="1"/>
        </xdr:cNvSpPr>
      </xdr:nvSpPr>
      <xdr:spPr bwMode="auto">
        <a:xfrm>
          <a:off x="6076950" y="6943725"/>
          <a:ext cx="76200" cy="190500"/>
        </a:xfrm>
        <a:prstGeom prst="rect">
          <a:avLst/>
        </a:prstGeom>
        <a:noFill/>
        <a:ln w="9525">
          <a:noFill/>
          <a:miter lim="800000"/>
        </a:ln>
      </xdr:spPr>
      <xdr:txBody>
        <a:bodyPr/>
        <a:lstStyle/>
        <a:p>
          <a:endParaRPr/>
        </a:p>
      </xdr:txBody>
    </xdr:sp>
    <xdr:clientData/>
  </xdr:oneCellAnchor>
  <xdr:oneCellAnchor>
    <xdr:from>
      <xdr:col>4</xdr:col>
      <xdr:colOff>161925</xdr:colOff>
      <xdr:row>423</xdr:row>
      <xdr:rowOff>0</xdr:rowOff>
    </xdr:from>
    <xdr:ext cx="76200" cy="190500"/>
    <xdr:sp macro="" textlink="">
      <xdr:nvSpPr>
        <xdr:cNvPr id="3" name="Text Box 1">
          <a:extLst>
            <a:ext uri="{FF2B5EF4-FFF2-40B4-BE49-F238E27FC236}">
              <a16:creationId xmlns:a16="http://schemas.microsoft.com/office/drawing/2014/main" id="{C31A1D1F-3A18-406A-80CE-F7CD9112973E}"/>
            </a:ext>
          </a:extLst>
        </xdr:cNvPr>
        <xdr:cNvSpPr txBox="1">
          <a:spLocks noChangeArrowheads="1"/>
        </xdr:cNvSpPr>
      </xdr:nvSpPr>
      <xdr:spPr bwMode="auto">
        <a:xfrm>
          <a:off x="7016750" y="6943725"/>
          <a:ext cx="76200" cy="190500"/>
        </a:xfrm>
        <a:prstGeom prst="rect">
          <a:avLst/>
        </a:prstGeom>
        <a:noFill/>
        <a:ln w="9525">
          <a:noFill/>
          <a:miter lim="800000"/>
        </a:ln>
      </xdr:spPr>
      <xdr:txBody>
        <a:bodyPr/>
        <a:lstStyle/>
        <a:p>
          <a:endParaRPr/>
        </a:p>
      </xdr:txBody>
    </xdr:sp>
    <xdr:clientData/>
  </xdr:oneCellAnchor>
  <xdr:oneCellAnchor>
    <xdr:from>
      <xdr:col>3</xdr:col>
      <xdr:colOff>0</xdr:colOff>
      <xdr:row>423</xdr:row>
      <xdr:rowOff>0</xdr:rowOff>
    </xdr:from>
    <xdr:ext cx="76200" cy="190500"/>
    <xdr:sp macro="" textlink="">
      <xdr:nvSpPr>
        <xdr:cNvPr id="4" name="Text Box 1">
          <a:extLst>
            <a:ext uri="{FF2B5EF4-FFF2-40B4-BE49-F238E27FC236}">
              <a16:creationId xmlns:a16="http://schemas.microsoft.com/office/drawing/2014/main" id="{724ADDF1-F00F-47F5-B2C9-0A6DE622FDE3}"/>
            </a:ext>
          </a:extLst>
        </xdr:cNvPr>
        <xdr:cNvSpPr txBox="1">
          <a:spLocks noChangeArrowheads="1"/>
        </xdr:cNvSpPr>
      </xdr:nvSpPr>
      <xdr:spPr bwMode="auto">
        <a:xfrm>
          <a:off x="6076950" y="6943725"/>
          <a:ext cx="76200" cy="190500"/>
        </a:xfrm>
        <a:prstGeom prst="rect">
          <a:avLst/>
        </a:prstGeom>
        <a:noFill/>
        <a:ln w="9525">
          <a:noFill/>
          <a:miter lim="800000"/>
        </a:ln>
      </xdr:spPr>
      <xdr:txBody>
        <a:bodyPr/>
        <a:lstStyle/>
        <a:p>
          <a:endParaRPr/>
        </a:p>
      </xdr:txBody>
    </xdr:sp>
    <xdr:clientData/>
  </xdr:oneCellAnchor>
  <xdr:oneCellAnchor>
    <xdr:from>
      <xdr:col>3</xdr:col>
      <xdr:colOff>0</xdr:colOff>
      <xdr:row>423</xdr:row>
      <xdr:rowOff>0</xdr:rowOff>
    </xdr:from>
    <xdr:ext cx="76200" cy="190500"/>
    <xdr:sp macro="" textlink="">
      <xdr:nvSpPr>
        <xdr:cNvPr id="5" name="Text Box 1">
          <a:extLst>
            <a:ext uri="{FF2B5EF4-FFF2-40B4-BE49-F238E27FC236}">
              <a16:creationId xmlns:a16="http://schemas.microsoft.com/office/drawing/2014/main" id="{470065B6-49EB-4F14-9BBE-9A9D17B75C1B}"/>
            </a:ext>
          </a:extLst>
        </xdr:cNvPr>
        <xdr:cNvSpPr txBox="1">
          <a:spLocks noChangeArrowheads="1"/>
        </xdr:cNvSpPr>
      </xdr:nvSpPr>
      <xdr:spPr bwMode="auto">
        <a:xfrm>
          <a:off x="6076950" y="6943725"/>
          <a:ext cx="76200" cy="190500"/>
        </a:xfrm>
        <a:prstGeom prst="rect">
          <a:avLst/>
        </a:prstGeom>
        <a:noFill/>
        <a:ln w="9525">
          <a:noFill/>
          <a:miter lim="800000"/>
        </a:ln>
      </xdr:spPr>
      <xdr:txBody>
        <a:bodyPr/>
        <a:lstStyle/>
        <a:p>
          <a:endParaRPr/>
        </a:p>
      </xdr:txBody>
    </xdr:sp>
    <xdr:clientData/>
  </xdr:oneCellAnchor>
  <xdr:oneCellAnchor>
    <xdr:from>
      <xdr:col>3</xdr:col>
      <xdr:colOff>0</xdr:colOff>
      <xdr:row>423</xdr:row>
      <xdr:rowOff>0</xdr:rowOff>
    </xdr:from>
    <xdr:ext cx="76200" cy="190500"/>
    <xdr:sp macro="" textlink="">
      <xdr:nvSpPr>
        <xdr:cNvPr id="6" name="Text Box 1">
          <a:extLst>
            <a:ext uri="{FF2B5EF4-FFF2-40B4-BE49-F238E27FC236}">
              <a16:creationId xmlns:a16="http://schemas.microsoft.com/office/drawing/2014/main" id="{4F21C4BC-51BB-44B9-BBF1-E09E79EA4CB6}"/>
            </a:ext>
          </a:extLst>
        </xdr:cNvPr>
        <xdr:cNvSpPr txBox="1">
          <a:spLocks noChangeArrowheads="1"/>
        </xdr:cNvSpPr>
      </xdr:nvSpPr>
      <xdr:spPr bwMode="auto">
        <a:xfrm>
          <a:off x="6076950" y="6943725"/>
          <a:ext cx="76200" cy="190500"/>
        </a:xfrm>
        <a:prstGeom prst="rect">
          <a:avLst/>
        </a:prstGeom>
        <a:noFill/>
        <a:ln w="9525">
          <a:noFill/>
          <a:miter lim="800000"/>
        </a:ln>
      </xdr:spPr>
      <xdr:txBody>
        <a:bodyPr/>
        <a:lstStyle/>
        <a:p>
          <a:endParaRPr/>
        </a:p>
      </xdr:txBody>
    </xdr:sp>
    <xdr:clientData/>
  </xdr:oneCellAnchor>
  <xdr:oneCellAnchor>
    <xdr:from>
      <xdr:col>5</xdr:col>
      <xdr:colOff>0</xdr:colOff>
      <xdr:row>423</xdr:row>
      <xdr:rowOff>0</xdr:rowOff>
    </xdr:from>
    <xdr:ext cx="76200" cy="190500"/>
    <xdr:sp macro="" textlink="">
      <xdr:nvSpPr>
        <xdr:cNvPr id="7" name="Text Box 1">
          <a:extLst>
            <a:ext uri="{FF2B5EF4-FFF2-40B4-BE49-F238E27FC236}">
              <a16:creationId xmlns:a16="http://schemas.microsoft.com/office/drawing/2014/main" id="{215D9FA0-CC18-4C20-808C-1B97BED169B6}"/>
            </a:ext>
          </a:extLst>
        </xdr:cNvPr>
        <xdr:cNvSpPr txBox="1">
          <a:spLocks noChangeArrowheads="1"/>
        </xdr:cNvSpPr>
      </xdr:nvSpPr>
      <xdr:spPr bwMode="auto">
        <a:xfrm>
          <a:off x="7639050" y="6943725"/>
          <a:ext cx="76200" cy="190500"/>
        </a:xfrm>
        <a:prstGeom prst="rect">
          <a:avLst/>
        </a:prstGeom>
        <a:noFill/>
        <a:ln w="9525">
          <a:noFill/>
          <a:miter lim="800000"/>
        </a:ln>
      </xdr:spPr>
      <xdr:txBody>
        <a:bodyPr/>
        <a:lstStyle/>
        <a:p>
          <a:endParaRPr/>
        </a:p>
      </xdr:txBody>
    </xdr:sp>
    <xdr:clientData/>
  </xdr:oneCellAnchor>
  <xdr:oneCellAnchor>
    <xdr:from>
      <xdr:col>5</xdr:col>
      <xdr:colOff>0</xdr:colOff>
      <xdr:row>423</xdr:row>
      <xdr:rowOff>0</xdr:rowOff>
    </xdr:from>
    <xdr:ext cx="76200" cy="190500"/>
    <xdr:sp macro="" textlink="">
      <xdr:nvSpPr>
        <xdr:cNvPr id="8" name="Text Box 1">
          <a:extLst>
            <a:ext uri="{FF2B5EF4-FFF2-40B4-BE49-F238E27FC236}">
              <a16:creationId xmlns:a16="http://schemas.microsoft.com/office/drawing/2014/main" id="{2B3414B0-D3F9-4BC3-8931-4FC5F8858AB0}"/>
            </a:ext>
          </a:extLst>
        </xdr:cNvPr>
        <xdr:cNvSpPr txBox="1">
          <a:spLocks noChangeArrowheads="1"/>
        </xdr:cNvSpPr>
      </xdr:nvSpPr>
      <xdr:spPr bwMode="auto">
        <a:xfrm>
          <a:off x="7639050" y="6943725"/>
          <a:ext cx="76200" cy="190500"/>
        </a:xfrm>
        <a:prstGeom prst="rect">
          <a:avLst/>
        </a:prstGeom>
        <a:noFill/>
        <a:ln w="9525">
          <a:noFill/>
          <a:miter lim="800000"/>
        </a:ln>
      </xdr:spPr>
      <xdr:txBody>
        <a:bodyPr/>
        <a:lstStyle/>
        <a:p>
          <a:endParaRPr/>
        </a:p>
      </xdr:txBody>
    </xdr:sp>
    <xdr:clientData/>
  </xdr:oneCellAnchor>
  <xdr:oneCellAnchor>
    <xdr:from>
      <xdr:col>5</xdr:col>
      <xdr:colOff>0</xdr:colOff>
      <xdr:row>423</xdr:row>
      <xdr:rowOff>0</xdr:rowOff>
    </xdr:from>
    <xdr:ext cx="76200" cy="190500"/>
    <xdr:sp macro="" textlink="">
      <xdr:nvSpPr>
        <xdr:cNvPr id="9" name="Text Box 1">
          <a:extLst>
            <a:ext uri="{FF2B5EF4-FFF2-40B4-BE49-F238E27FC236}">
              <a16:creationId xmlns:a16="http://schemas.microsoft.com/office/drawing/2014/main" id="{913744E5-9ABB-4B82-B0C4-95A883F203BE}"/>
            </a:ext>
          </a:extLst>
        </xdr:cNvPr>
        <xdr:cNvSpPr txBox="1">
          <a:spLocks noChangeArrowheads="1"/>
        </xdr:cNvSpPr>
      </xdr:nvSpPr>
      <xdr:spPr bwMode="auto">
        <a:xfrm>
          <a:off x="7639050" y="6943725"/>
          <a:ext cx="76200" cy="190500"/>
        </a:xfrm>
        <a:prstGeom prst="rect">
          <a:avLst/>
        </a:prstGeom>
        <a:noFill/>
        <a:ln w="9525">
          <a:noFill/>
          <a:miter lim="800000"/>
        </a:ln>
      </xdr:spPr>
      <xdr:txBody>
        <a:bodyPr/>
        <a:lstStyle/>
        <a:p>
          <a:endParaRPr/>
        </a:p>
      </xdr:txBody>
    </xdr:sp>
    <xdr:clientData/>
  </xdr:oneCellAnchor>
  <xdr:oneCellAnchor>
    <xdr:from>
      <xdr:col>3</xdr:col>
      <xdr:colOff>0</xdr:colOff>
      <xdr:row>423</xdr:row>
      <xdr:rowOff>0</xdr:rowOff>
    </xdr:from>
    <xdr:ext cx="76200" cy="190500"/>
    <xdr:sp macro="" textlink="">
      <xdr:nvSpPr>
        <xdr:cNvPr id="10" name="Text Box 1">
          <a:extLst>
            <a:ext uri="{FF2B5EF4-FFF2-40B4-BE49-F238E27FC236}">
              <a16:creationId xmlns:a16="http://schemas.microsoft.com/office/drawing/2014/main" id="{532C2728-8441-4DAE-9464-92F4308465B3}"/>
            </a:ext>
          </a:extLst>
        </xdr:cNvPr>
        <xdr:cNvSpPr txBox="1">
          <a:spLocks noChangeArrowheads="1"/>
        </xdr:cNvSpPr>
      </xdr:nvSpPr>
      <xdr:spPr bwMode="auto">
        <a:xfrm>
          <a:off x="6076950" y="6943725"/>
          <a:ext cx="76200" cy="190500"/>
        </a:xfrm>
        <a:prstGeom prst="rect">
          <a:avLst/>
        </a:prstGeom>
        <a:noFill/>
        <a:ln w="9525">
          <a:noFill/>
          <a:miter lim="800000"/>
        </a:ln>
      </xdr:spPr>
      <xdr:txBody>
        <a:bodyPr/>
        <a:lstStyle/>
        <a:p>
          <a:endParaRPr/>
        </a:p>
      </xdr:txBody>
    </xdr:sp>
    <xdr:clientData/>
  </xdr:oneCellAnchor>
  <xdr:oneCellAnchor>
    <xdr:from>
      <xdr:col>3</xdr:col>
      <xdr:colOff>0</xdr:colOff>
      <xdr:row>423</xdr:row>
      <xdr:rowOff>0</xdr:rowOff>
    </xdr:from>
    <xdr:ext cx="76200" cy="190500"/>
    <xdr:sp macro="" textlink="">
      <xdr:nvSpPr>
        <xdr:cNvPr id="11" name="Text Box 1">
          <a:extLst>
            <a:ext uri="{FF2B5EF4-FFF2-40B4-BE49-F238E27FC236}">
              <a16:creationId xmlns:a16="http://schemas.microsoft.com/office/drawing/2014/main" id="{6B38909A-9F7A-4315-9F6E-9133521E6A35}"/>
            </a:ext>
          </a:extLst>
        </xdr:cNvPr>
        <xdr:cNvSpPr txBox="1">
          <a:spLocks noChangeArrowheads="1"/>
        </xdr:cNvSpPr>
      </xdr:nvSpPr>
      <xdr:spPr bwMode="auto">
        <a:xfrm>
          <a:off x="6076950" y="6943725"/>
          <a:ext cx="76200" cy="190500"/>
        </a:xfrm>
        <a:prstGeom prst="rect">
          <a:avLst/>
        </a:prstGeom>
        <a:noFill/>
        <a:ln w="9525">
          <a:noFill/>
          <a:miter lim="800000"/>
        </a:ln>
      </xdr:spPr>
      <xdr:txBody>
        <a:bodyPr/>
        <a:lstStyle/>
        <a:p>
          <a:endParaRPr/>
        </a:p>
      </xdr:txBody>
    </xdr:sp>
    <xdr:clientData/>
  </xdr:oneCellAnchor>
  <xdr:oneCellAnchor>
    <xdr:from>
      <xdr:col>3</xdr:col>
      <xdr:colOff>0</xdr:colOff>
      <xdr:row>423</xdr:row>
      <xdr:rowOff>0</xdr:rowOff>
    </xdr:from>
    <xdr:ext cx="76200" cy="190500"/>
    <xdr:sp macro="" textlink="">
      <xdr:nvSpPr>
        <xdr:cNvPr id="12" name="Text Box 1">
          <a:extLst>
            <a:ext uri="{FF2B5EF4-FFF2-40B4-BE49-F238E27FC236}">
              <a16:creationId xmlns:a16="http://schemas.microsoft.com/office/drawing/2014/main" id="{92C65B15-E14A-42CE-83D6-5AECC993920B}"/>
            </a:ext>
          </a:extLst>
        </xdr:cNvPr>
        <xdr:cNvSpPr txBox="1">
          <a:spLocks noChangeArrowheads="1"/>
        </xdr:cNvSpPr>
      </xdr:nvSpPr>
      <xdr:spPr bwMode="auto">
        <a:xfrm>
          <a:off x="6076950" y="6943725"/>
          <a:ext cx="76200" cy="190500"/>
        </a:xfrm>
        <a:prstGeom prst="rect">
          <a:avLst/>
        </a:prstGeom>
        <a:noFill/>
        <a:ln w="9525">
          <a:noFill/>
          <a:miter lim="800000"/>
        </a:ln>
      </xdr:spPr>
      <xdr:txBody>
        <a:bodyPr/>
        <a:lstStyle/>
        <a:p>
          <a:endParaRPr/>
        </a:p>
      </xdr:txBody>
    </xdr:sp>
    <xdr:clientData/>
  </xdr:oneCellAnchor>
  <xdr:oneCellAnchor>
    <xdr:from>
      <xdr:col>3</xdr:col>
      <xdr:colOff>0</xdr:colOff>
      <xdr:row>423</xdr:row>
      <xdr:rowOff>0</xdr:rowOff>
    </xdr:from>
    <xdr:ext cx="76200" cy="190500"/>
    <xdr:sp macro="" textlink="">
      <xdr:nvSpPr>
        <xdr:cNvPr id="13" name="Text Box 1">
          <a:extLst>
            <a:ext uri="{FF2B5EF4-FFF2-40B4-BE49-F238E27FC236}">
              <a16:creationId xmlns:a16="http://schemas.microsoft.com/office/drawing/2014/main" id="{81274123-ED53-486F-83ED-48303BA6CFEB}"/>
            </a:ext>
          </a:extLst>
        </xdr:cNvPr>
        <xdr:cNvSpPr txBox="1">
          <a:spLocks noChangeArrowheads="1"/>
        </xdr:cNvSpPr>
      </xdr:nvSpPr>
      <xdr:spPr bwMode="auto">
        <a:xfrm>
          <a:off x="6076950" y="6943725"/>
          <a:ext cx="76200" cy="190500"/>
        </a:xfrm>
        <a:prstGeom prst="rect">
          <a:avLst/>
        </a:prstGeom>
        <a:noFill/>
        <a:ln w="9525">
          <a:noFill/>
          <a:miter lim="800000"/>
        </a:ln>
      </xdr:spPr>
      <xdr:txBody>
        <a:bodyPr/>
        <a:lstStyle/>
        <a:p>
          <a:endParaRPr/>
        </a:p>
      </xdr:txBody>
    </xdr:sp>
    <xdr:clientData/>
  </xdr:oneCellAnchor>
  <xdr:oneCellAnchor>
    <xdr:from>
      <xdr:col>5</xdr:col>
      <xdr:colOff>0</xdr:colOff>
      <xdr:row>423</xdr:row>
      <xdr:rowOff>0</xdr:rowOff>
    </xdr:from>
    <xdr:ext cx="76200" cy="190500"/>
    <xdr:sp macro="" textlink="">
      <xdr:nvSpPr>
        <xdr:cNvPr id="14" name="Text Box 1">
          <a:extLst>
            <a:ext uri="{FF2B5EF4-FFF2-40B4-BE49-F238E27FC236}">
              <a16:creationId xmlns:a16="http://schemas.microsoft.com/office/drawing/2014/main" id="{8EE7C944-0AE5-434A-BB96-9979FEA0E40A}"/>
            </a:ext>
          </a:extLst>
        </xdr:cNvPr>
        <xdr:cNvSpPr txBox="1">
          <a:spLocks noChangeArrowheads="1"/>
        </xdr:cNvSpPr>
      </xdr:nvSpPr>
      <xdr:spPr bwMode="auto">
        <a:xfrm>
          <a:off x="7639050" y="6943725"/>
          <a:ext cx="76200" cy="190500"/>
        </a:xfrm>
        <a:prstGeom prst="rect">
          <a:avLst/>
        </a:prstGeom>
        <a:noFill/>
        <a:ln w="9525">
          <a:noFill/>
          <a:miter lim="800000"/>
        </a:ln>
      </xdr:spPr>
      <xdr:txBody>
        <a:bodyPr/>
        <a:lstStyle/>
        <a:p>
          <a:endParaRPr/>
        </a:p>
      </xdr:txBody>
    </xdr:sp>
    <xdr:clientData/>
  </xdr:oneCellAnchor>
  <xdr:oneCellAnchor>
    <xdr:from>
      <xdr:col>5</xdr:col>
      <xdr:colOff>0</xdr:colOff>
      <xdr:row>423</xdr:row>
      <xdr:rowOff>0</xdr:rowOff>
    </xdr:from>
    <xdr:ext cx="76200" cy="190500"/>
    <xdr:sp macro="" textlink="">
      <xdr:nvSpPr>
        <xdr:cNvPr id="15" name="Text Box 1">
          <a:extLst>
            <a:ext uri="{FF2B5EF4-FFF2-40B4-BE49-F238E27FC236}">
              <a16:creationId xmlns:a16="http://schemas.microsoft.com/office/drawing/2014/main" id="{646A8763-6172-4C12-8FEF-7C92B8ADD985}"/>
            </a:ext>
          </a:extLst>
        </xdr:cNvPr>
        <xdr:cNvSpPr txBox="1">
          <a:spLocks noChangeArrowheads="1"/>
        </xdr:cNvSpPr>
      </xdr:nvSpPr>
      <xdr:spPr bwMode="auto">
        <a:xfrm>
          <a:off x="7639050" y="6943725"/>
          <a:ext cx="76200" cy="190500"/>
        </a:xfrm>
        <a:prstGeom prst="rect">
          <a:avLst/>
        </a:prstGeom>
        <a:noFill/>
        <a:ln w="9525">
          <a:noFill/>
          <a:miter lim="800000"/>
        </a:ln>
      </xdr:spPr>
      <xdr:txBody>
        <a:bodyPr/>
        <a:lstStyle/>
        <a:p>
          <a:endParaRPr/>
        </a:p>
      </xdr:txBody>
    </xdr:sp>
    <xdr:clientData/>
  </xdr:oneCellAnchor>
  <xdr:oneCellAnchor>
    <xdr:from>
      <xdr:col>5</xdr:col>
      <xdr:colOff>0</xdr:colOff>
      <xdr:row>423</xdr:row>
      <xdr:rowOff>0</xdr:rowOff>
    </xdr:from>
    <xdr:ext cx="76200" cy="190500"/>
    <xdr:sp macro="" textlink="">
      <xdr:nvSpPr>
        <xdr:cNvPr id="16" name="Text Box 1">
          <a:extLst>
            <a:ext uri="{FF2B5EF4-FFF2-40B4-BE49-F238E27FC236}">
              <a16:creationId xmlns:a16="http://schemas.microsoft.com/office/drawing/2014/main" id="{A86C2735-601B-4EAA-8FE4-7252E1EB8683}"/>
            </a:ext>
          </a:extLst>
        </xdr:cNvPr>
        <xdr:cNvSpPr txBox="1">
          <a:spLocks noChangeArrowheads="1"/>
        </xdr:cNvSpPr>
      </xdr:nvSpPr>
      <xdr:spPr bwMode="auto">
        <a:xfrm>
          <a:off x="7639050" y="6943725"/>
          <a:ext cx="76200" cy="190500"/>
        </a:xfrm>
        <a:prstGeom prst="rect">
          <a:avLst/>
        </a:prstGeom>
        <a:noFill/>
        <a:ln w="9525">
          <a:noFill/>
          <a:miter lim="800000"/>
        </a:ln>
      </xdr:spPr>
      <xdr:txBody>
        <a:bodyPr/>
        <a:lstStyle/>
        <a:p>
          <a:endParaRPr/>
        </a:p>
      </xdr:txBody>
    </xdr:sp>
    <xdr:clientData/>
  </xdr:oneCellAnchor>
  <xdr:oneCellAnchor>
    <xdr:from>
      <xdr:col>5</xdr:col>
      <xdr:colOff>161925</xdr:colOff>
      <xdr:row>423</xdr:row>
      <xdr:rowOff>0</xdr:rowOff>
    </xdr:from>
    <xdr:ext cx="76200" cy="190500"/>
    <xdr:sp macro="" textlink="">
      <xdr:nvSpPr>
        <xdr:cNvPr id="17" name="Text Box 1">
          <a:extLst>
            <a:ext uri="{FF2B5EF4-FFF2-40B4-BE49-F238E27FC236}">
              <a16:creationId xmlns:a16="http://schemas.microsoft.com/office/drawing/2014/main" id="{83976B1B-30DD-48E6-966C-466557EBE1EE}"/>
            </a:ext>
          </a:extLst>
        </xdr:cNvPr>
        <xdr:cNvSpPr txBox="1">
          <a:spLocks noChangeArrowheads="1"/>
        </xdr:cNvSpPr>
      </xdr:nvSpPr>
      <xdr:spPr bwMode="auto">
        <a:xfrm>
          <a:off x="7797800" y="6943725"/>
          <a:ext cx="76200" cy="190500"/>
        </a:xfrm>
        <a:prstGeom prst="rect">
          <a:avLst/>
        </a:prstGeom>
        <a:noFill/>
        <a:ln w="9525">
          <a:noFill/>
          <a:miter lim="800000"/>
        </a:ln>
      </xdr:spPr>
      <xdr:txBody>
        <a:bodyPr/>
        <a:lstStyle/>
        <a:p>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36"/>
  <sheetViews>
    <sheetView tabSelected="1" zoomScale="70" zoomScaleNormal="70" zoomScalePageLayoutView="90" workbookViewId="0">
      <selection activeCell="K9" sqref="K9"/>
    </sheetView>
  </sheetViews>
  <sheetFormatPr defaultRowHeight="15" x14ac:dyDescent="0.25"/>
  <cols>
    <col min="1" max="1" width="16.140625" style="5" customWidth="1"/>
    <col min="2" max="2" width="13.5703125" style="5" customWidth="1"/>
    <col min="3" max="3" width="56.5703125" style="5" customWidth="1"/>
    <col min="4" max="7" width="18.140625" style="5" customWidth="1"/>
    <col min="8" max="8" width="9.28515625" customWidth="1"/>
    <col min="9" max="9" width="8.5703125" customWidth="1"/>
  </cols>
  <sheetData>
    <row r="1" spans="1:8" ht="18.75" x14ac:dyDescent="0.3">
      <c r="A1" s="254" t="s">
        <v>603</v>
      </c>
      <c r="B1" s="254"/>
      <c r="C1" s="254"/>
      <c r="D1" s="254"/>
      <c r="E1" s="254"/>
      <c r="F1" s="254"/>
      <c r="G1" s="254"/>
    </row>
    <row r="2" spans="1:8" s="1" customFormat="1" ht="12.75" x14ac:dyDescent="0.2">
      <c r="A2" s="2"/>
      <c r="B2" s="2"/>
      <c r="C2" s="2"/>
      <c r="D2" s="2"/>
      <c r="E2" s="2"/>
      <c r="F2" s="2"/>
      <c r="G2" s="2"/>
    </row>
    <row r="3" spans="1:8" s="1" customFormat="1" ht="18.75" x14ac:dyDescent="0.2">
      <c r="A3" s="253" t="s">
        <v>503</v>
      </c>
      <c r="B3" s="253"/>
      <c r="C3" s="253"/>
      <c r="D3" s="253"/>
      <c r="E3" s="253"/>
      <c r="F3" s="253"/>
      <c r="G3" s="253"/>
    </row>
    <row r="4" spans="1:8" ht="15" customHeight="1" x14ac:dyDescent="0.25">
      <c r="G4" s="15" t="s">
        <v>320</v>
      </c>
    </row>
    <row r="5" spans="1:8" ht="38.25" x14ac:dyDescent="0.25">
      <c r="A5" s="59" t="s">
        <v>6</v>
      </c>
      <c r="B5" s="59" t="s">
        <v>5</v>
      </c>
      <c r="C5" s="59" t="s">
        <v>4</v>
      </c>
      <c r="D5" s="63" t="s">
        <v>487</v>
      </c>
      <c r="E5" s="63" t="s">
        <v>488</v>
      </c>
      <c r="F5" s="63" t="s">
        <v>489</v>
      </c>
      <c r="G5" s="63" t="s">
        <v>502</v>
      </c>
    </row>
    <row r="6" spans="1:8" x14ac:dyDescent="0.25">
      <c r="A6" s="59">
        <v>1</v>
      </c>
      <c r="B6" s="59">
        <v>2</v>
      </c>
      <c r="C6" s="59">
        <v>3</v>
      </c>
      <c r="D6" s="63">
        <v>4</v>
      </c>
      <c r="E6" s="63">
        <v>5</v>
      </c>
      <c r="F6" s="63">
        <v>6</v>
      </c>
      <c r="G6" s="63">
        <v>7</v>
      </c>
    </row>
    <row r="7" spans="1:8" ht="15.75" x14ac:dyDescent="0.25">
      <c r="A7" s="234"/>
      <c r="B7" s="234"/>
      <c r="C7" s="235" t="s">
        <v>319</v>
      </c>
      <c r="D7" s="236">
        <f>D10+D13</f>
        <v>958344114</v>
      </c>
      <c r="E7" s="236">
        <f t="shared" ref="E7:F8" si="0">E10+E13</f>
        <v>1086296338</v>
      </c>
      <c r="F7" s="236">
        <f t="shared" si="0"/>
        <v>916766956</v>
      </c>
      <c r="G7" s="236">
        <f>G10+G13</f>
        <v>801004281.74171603</v>
      </c>
    </row>
    <row r="8" spans="1:8" ht="15.75" x14ac:dyDescent="0.25">
      <c r="A8" s="81"/>
      <c r="B8" s="81"/>
      <c r="C8" s="60" t="s">
        <v>3</v>
      </c>
      <c r="D8" s="61">
        <f>D11+D14</f>
        <v>688839421</v>
      </c>
      <c r="E8" s="61">
        <f>E11+E14</f>
        <v>786136162</v>
      </c>
      <c r="F8" s="61">
        <f t="shared" si="0"/>
        <v>688829920</v>
      </c>
      <c r="G8" s="61">
        <f>G14+G11</f>
        <v>668255002.74171603</v>
      </c>
    </row>
    <row r="9" spans="1:8" ht="47.25" x14ac:dyDescent="0.25">
      <c r="A9" s="81"/>
      <c r="B9" s="82"/>
      <c r="C9" s="60" t="s">
        <v>10</v>
      </c>
      <c r="D9" s="61">
        <f>D12</f>
        <v>269504693</v>
      </c>
      <c r="E9" s="61">
        <f t="shared" ref="E9:G9" si="1">E12</f>
        <v>300160176</v>
      </c>
      <c r="F9" s="61">
        <f t="shared" si="1"/>
        <v>227937036</v>
      </c>
      <c r="G9" s="61">
        <f t="shared" si="1"/>
        <v>132749279</v>
      </c>
      <c r="H9" s="20"/>
    </row>
    <row r="10" spans="1:8" s="4" customFormat="1" ht="15.75" x14ac:dyDescent="0.25">
      <c r="A10" s="234"/>
      <c r="B10" s="234"/>
      <c r="C10" s="237" t="s">
        <v>307</v>
      </c>
      <c r="D10" s="236">
        <f>D11+D12</f>
        <v>957147441</v>
      </c>
      <c r="E10" s="236">
        <f>E11+E12</f>
        <v>1084918730</v>
      </c>
      <c r="F10" s="236">
        <f t="shared" ref="F10:G10" si="2">F11+F12</f>
        <v>914936264</v>
      </c>
      <c r="G10" s="236">
        <f t="shared" si="2"/>
        <v>799620969.74171603</v>
      </c>
    </row>
    <row r="11" spans="1:8" ht="15.75" x14ac:dyDescent="0.25">
      <c r="A11" s="81"/>
      <c r="B11" s="81"/>
      <c r="C11" s="60" t="s">
        <v>3</v>
      </c>
      <c r="D11" s="61">
        <f>D17+D22+D36+D51+D57+D64+D69+D100+D109+D150+D196+D252+D297+D328+D351+D428+D496+D573+D578+D602+D608+D621+D626+D631+D536+D568+D474</f>
        <v>687642748</v>
      </c>
      <c r="E11" s="61">
        <f>E17+E22+E36+E51+E57+E64+E69+E100+E109+E150+E196+E252+E297+E328+E351+E428+E496+E573+E578+E602+E608+E621+E626+E631+E536+E568+E474</f>
        <v>784758554</v>
      </c>
      <c r="F11" s="61">
        <v>686999228</v>
      </c>
      <c r="G11" s="61">
        <f>G17+G22+G36+G51+G57+G64+G69+G100+G109+G150+G196+G252+G297+G328+G351+G428+G496+G573+G578+G602+G608+G621+G626+G631+G536+G568+G474</f>
        <v>666871690.74171603</v>
      </c>
      <c r="H11" s="62"/>
    </row>
    <row r="12" spans="1:8" ht="47.25" x14ac:dyDescent="0.25">
      <c r="A12" s="81"/>
      <c r="B12" s="82"/>
      <c r="C12" s="60" t="s">
        <v>10</v>
      </c>
      <c r="D12" s="61">
        <f>D44+D142+D185+D240+D288+D321+D342+D401+D468+D523+D598+D563+D94+D616+D488</f>
        <v>269504693</v>
      </c>
      <c r="E12" s="61">
        <f>E44+E142+E185+E240+E288+E321+E342+E401+E468+E523+E598+E563+E94+E616+E488</f>
        <v>300160176</v>
      </c>
      <c r="F12" s="61">
        <f>F44+F142+F185+F240+F288+F321+F342+F401+F468+F523+F598+F563+F94+F616+F488</f>
        <v>227937036</v>
      </c>
      <c r="G12" s="61">
        <f>G44+G142+G185+G240+G288+G321+G342+G401+G468+G523+G598+G563+G94+G616+G488</f>
        <v>132749279</v>
      </c>
    </row>
    <row r="13" spans="1:8" s="4" customFormat="1" ht="15.75" x14ac:dyDescent="0.25">
      <c r="A13" s="234"/>
      <c r="B13" s="234"/>
      <c r="C13" s="237" t="s">
        <v>308</v>
      </c>
      <c r="D13" s="236">
        <f>D14</f>
        <v>1196673</v>
      </c>
      <c r="E13" s="236">
        <f t="shared" ref="E13:G13" si="3">E14</f>
        <v>1377608</v>
      </c>
      <c r="F13" s="236">
        <f t="shared" si="3"/>
        <v>1830692</v>
      </c>
      <c r="G13" s="236">
        <f t="shared" si="3"/>
        <v>1383312</v>
      </c>
    </row>
    <row r="14" spans="1:8" ht="15.75" x14ac:dyDescent="0.25">
      <c r="A14" s="81"/>
      <c r="B14" s="81"/>
      <c r="C14" s="60" t="s">
        <v>3</v>
      </c>
      <c r="D14" s="61">
        <f>D410</f>
        <v>1196673</v>
      </c>
      <c r="E14" s="61">
        <f t="shared" ref="E14:G14" si="4">E410</f>
        <v>1377608</v>
      </c>
      <c r="F14" s="61">
        <f t="shared" si="4"/>
        <v>1830692</v>
      </c>
      <c r="G14" s="61">
        <f t="shared" si="4"/>
        <v>1383312</v>
      </c>
    </row>
    <row r="15" spans="1:8" ht="15.75" x14ac:dyDescent="0.25">
      <c r="A15" s="83"/>
      <c r="B15" s="83"/>
      <c r="C15" s="84"/>
      <c r="D15" s="64"/>
      <c r="E15" s="64"/>
      <c r="F15" s="64"/>
      <c r="G15" s="64"/>
    </row>
    <row r="16" spans="1:8" s="4" customFormat="1" ht="15.75" x14ac:dyDescent="0.25">
      <c r="A16" s="234"/>
      <c r="B16" s="234"/>
      <c r="C16" s="238" t="s">
        <v>197</v>
      </c>
      <c r="D16" s="236">
        <f>D17</f>
        <v>30782</v>
      </c>
      <c r="E16" s="236">
        <f t="shared" ref="E16:G16" si="5">E17</f>
        <v>30782</v>
      </c>
      <c r="F16" s="236">
        <f t="shared" si="5"/>
        <v>30782</v>
      </c>
      <c r="G16" s="236">
        <f t="shared" si="5"/>
        <v>30782</v>
      </c>
    </row>
    <row r="17" spans="1:7" ht="15.75" x14ac:dyDescent="0.25">
      <c r="A17" s="81"/>
      <c r="B17" s="81"/>
      <c r="C17" s="60" t="s">
        <v>3</v>
      </c>
      <c r="D17" s="61">
        <f>D19</f>
        <v>30782</v>
      </c>
      <c r="E17" s="61">
        <f t="shared" ref="E17:G17" si="6">E19</f>
        <v>30782</v>
      </c>
      <c r="F17" s="61">
        <f t="shared" si="6"/>
        <v>30782</v>
      </c>
      <c r="G17" s="61">
        <f t="shared" si="6"/>
        <v>30782</v>
      </c>
    </row>
    <row r="18" spans="1:7" ht="15.75" x14ac:dyDescent="0.25">
      <c r="A18" s="83"/>
      <c r="B18" s="83"/>
      <c r="C18" s="59" t="s">
        <v>2</v>
      </c>
      <c r="D18" s="65"/>
      <c r="E18" s="65"/>
      <c r="F18" s="65"/>
      <c r="G18" s="65"/>
    </row>
    <row r="19" spans="1:7" x14ac:dyDescent="0.25">
      <c r="A19" s="85" t="s">
        <v>66</v>
      </c>
      <c r="B19" s="86" t="s">
        <v>0</v>
      </c>
      <c r="C19" s="58" t="s">
        <v>198</v>
      </c>
      <c r="D19" s="37">
        <f>SUM(D20:D20)</f>
        <v>30782</v>
      </c>
      <c r="E19" s="37">
        <f>SUM(E20:E20)</f>
        <v>30782</v>
      </c>
      <c r="F19" s="37">
        <f>SUM(F20:F20)</f>
        <v>30782</v>
      </c>
      <c r="G19" s="37">
        <f>SUM(G20:G20)</f>
        <v>30782</v>
      </c>
    </row>
    <row r="20" spans="1:7" x14ac:dyDescent="0.25">
      <c r="A20" s="87"/>
      <c r="B20" s="83"/>
      <c r="C20" s="35" t="s">
        <v>13</v>
      </c>
      <c r="D20" s="28">
        <v>30782</v>
      </c>
      <c r="E20" s="28">
        <v>30782</v>
      </c>
      <c r="F20" s="28">
        <v>30782</v>
      </c>
      <c r="G20" s="28">
        <v>30782</v>
      </c>
    </row>
    <row r="21" spans="1:7" ht="15.75" x14ac:dyDescent="0.25">
      <c r="A21" s="235"/>
      <c r="B21" s="235"/>
      <c r="C21" s="238" t="s">
        <v>602</v>
      </c>
      <c r="D21" s="236">
        <f>D22</f>
        <v>1826950</v>
      </c>
      <c r="E21" s="236">
        <f t="shared" ref="E21:G21" si="7">E22</f>
        <v>2011223</v>
      </c>
      <c r="F21" s="236">
        <f t="shared" si="7"/>
        <v>1994907.04</v>
      </c>
      <c r="G21" s="236">
        <f t="shared" si="7"/>
        <v>2161435.7417160003</v>
      </c>
    </row>
    <row r="22" spans="1:7" ht="15.75" x14ac:dyDescent="0.25">
      <c r="A22" s="81"/>
      <c r="B22" s="81"/>
      <c r="C22" s="60" t="s">
        <v>3</v>
      </c>
      <c r="D22" s="61">
        <f>D24</f>
        <v>1826950</v>
      </c>
      <c r="E22" s="61">
        <f t="shared" ref="E22:F22" si="8">E24</f>
        <v>2011223</v>
      </c>
      <c r="F22" s="61">
        <f t="shared" si="8"/>
        <v>1994907.04</v>
      </c>
      <c r="G22" s="61">
        <f>G24</f>
        <v>2161435.7417160003</v>
      </c>
    </row>
    <row r="23" spans="1:7" x14ac:dyDescent="0.25">
      <c r="A23" s="88"/>
      <c r="B23" s="88"/>
      <c r="C23" s="59" t="s">
        <v>2</v>
      </c>
      <c r="D23" s="71"/>
      <c r="E23" s="71"/>
      <c r="F23" s="71"/>
      <c r="G23" s="71"/>
    </row>
    <row r="24" spans="1:7" x14ac:dyDescent="0.25">
      <c r="A24" s="89" t="s">
        <v>1</v>
      </c>
      <c r="B24" s="86" t="s">
        <v>0</v>
      </c>
      <c r="C24" s="58" t="s">
        <v>240</v>
      </c>
      <c r="D24" s="37">
        <v>1826950</v>
      </c>
      <c r="E24" s="37">
        <v>2011223</v>
      </c>
      <c r="F24" s="37">
        <v>1994907.04</v>
      </c>
      <c r="G24" s="37">
        <v>2161435.7417160003</v>
      </c>
    </row>
    <row r="25" spans="1:7" x14ac:dyDescent="0.25">
      <c r="A25" s="88"/>
      <c r="B25" s="88"/>
      <c r="C25" s="73" t="s">
        <v>504</v>
      </c>
      <c r="D25" s="28">
        <v>0</v>
      </c>
      <c r="E25" s="28">
        <v>948010</v>
      </c>
      <c r="F25" s="28">
        <v>720000</v>
      </c>
      <c r="G25" s="28">
        <v>495500</v>
      </c>
    </row>
    <row r="26" spans="1:7" x14ac:dyDescent="0.25">
      <c r="A26" s="88"/>
      <c r="B26" s="88"/>
      <c r="C26" s="73" t="s">
        <v>505</v>
      </c>
      <c r="D26" s="28">
        <v>0</v>
      </c>
      <c r="E26" s="28">
        <v>678796</v>
      </c>
      <c r="F26" s="28">
        <v>1078500</v>
      </c>
      <c r="G26" s="28">
        <v>1077500</v>
      </c>
    </row>
    <row r="27" spans="1:7" x14ac:dyDescent="0.25">
      <c r="A27" s="88"/>
      <c r="B27" s="88"/>
      <c r="C27" s="73" t="s">
        <v>477</v>
      </c>
      <c r="D27" s="28">
        <v>450000</v>
      </c>
      <c r="E27" s="28">
        <v>0</v>
      </c>
      <c r="F27" s="28">
        <v>0</v>
      </c>
      <c r="G27" s="28">
        <v>0</v>
      </c>
    </row>
    <row r="28" spans="1:7" x14ac:dyDescent="0.25">
      <c r="A28" s="88"/>
      <c r="B28" s="88"/>
      <c r="C28" s="73" t="s">
        <v>475</v>
      </c>
      <c r="D28" s="28">
        <v>330000</v>
      </c>
      <c r="E28" s="28">
        <v>0</v>
      </c>
      <c r="F28" s="28">
        <v>0</v>
      </c>
      <c r="G28" s="28">
        <v>0</v>
      </c>
    </row>
    <row r="29" spans="1:7" ht="25.5" x14ac:dyDescent="0.25">
      <c r="A29" s="88"/>
      <c r="B29" s="88"/>
      <c r="C29" s="73" t="s">
        <v>381</v>
      </c>
      <c r="D29" s="28">
        <v>76700</v>
      </c>
      <c r="E29" s="28">
        <v>0</v>
      </c>
      <c r="F29" s="28">
        <v>0</v>
      </c>
      <c r="G29" s="28">
        <v>0</v>
      </c>
    </row>
    <row r="30" spans="1:7" x14ac:dyDescent="0.25">
      <c r="A30" s="88"/>
      <c r="B30" s="88"/>
      <c r="C30" s="73" t="s">
        <v>94</v>
      </c>
      <c r="D30" s="28">
        <v>296000</v>
      </c>
      <c r="E30" s="28">
        <v>88921</v>
      </c>
      <c r="F30" s="28">
        <v>0</v>
      </c>
      <c r="G30" s="28">
        <v>390979.16000000003</v>
      </c>
    </row>
    <row r="31" spans="1:7" ht="25.5" x14ac:dyDescent="0.25">
      <c r="A31" s="88"/>
      <c r="B31" s="88"/>
      <c r="C31" s="73" t="s">
        <v>476</v>
      </c>
      <c r="D31" s="28">
        <v>100000</v>
      </c>
      <c r="E31" s="28">
        <v>0</v>
      </c>
      <c r="F31" s="28">
        <v>0</v>
      </c>
      <c r="G31" s="28">
        <v>0</v>
      </c>
    </row>
    <row r="32" spans="1:7" x14ac:dyDescent="0.25">
      <c r="A32" s="88"/>
      <c r="B32" s="88"/>
      <c r="C32" s="73" t="s">
        <v>322</v>
      </c>
      <c r="D32" s="28">
        <v>146000</v>
      </c>
      <c r="E32" s="28">
        <v>0</v>
      </c>
      <c r="F32" s="28">
        <v>0</v>
      </c>
      <c r="G32" s="28">
        <v>0</v>
      </c>
    </row>
    <row r="33" spans="1:7" x14ac:dyDescent="0.25">
      <c r="A33" s="88"/>
      <c r="B33" s="88"/>
      <c r="C33" s="73" t="s">
        <v>437</v>
      </c>
      <c r="D33" s="28">
        <v>190000</v>
      </c>
      <c r="E33" s="28">
        <v>0</v>
      </c>
      <c r="F33" s="28">
        <v>0</v>
      </c>
      <c r="G33" s="28">
        <v>0</v>
      </c>
    </row>
    <row r="34" spans="1:7" ht="15.75" x14ac:dyDescent="0.25">
      <c r="A34" s="88"/>
      <c r="B34" s="88"/>
      <c r="C34" s="73" t="s">
        <v>201</v>
      </c>
      <c r="D34" s="28">
        <v>238250</v>
      </c>
      <c r="E34" s="28">
        <v>295496</v>
      </c>
      <c r="F34" s="28">
        <v>196407.04000000001</v>
      </c>
      <c r="G34" s="28">
        <v>197456.58171599999</v>
      </c>
    </row>
    <row r="35" spans="1:7" ht="15.75" x14ac:dyDescent="0.25">
      <c r="A35" s="235"/>
      <c r="B35" s="235"/>
      <c r="C35" s="238" t="s">
        <v>7</v>
      </c>
      <c r="D35" s="236">
        <f>D36+D44</f>
        <v>2199712</v>
      </c>
      <c r="E35" s="236">
        <f>E36+E44</f>
        <v>2450309</v>
      </c>
      <c r="F35" s="236">
        <f>F36+F44</f>
        <v>1603694</v>
      </c>
      <c r="G35" s="236">
        <f>G36+G44</f>
        <v>1057744</v>
      </c>
    </row>
    <row r="36" spans="1:7" ht="15.75" x14ac:dyDescent="0.25">
      <c r="A36" s="90"/>
      <c r="B36" s="90"/>
      <c r="C36" s="60" t="s">
        <v>3</v>
      </c>
      <c r="D36" s="91">
        <f>D38+D42</f>
        <v>466318</v>
      </c>
      <c r="E36" s="91">
        <f>E38+E42</f>
        <v>535282</v>
      </c>
      <c r="F36" s="91">
        <f>F38+F42</f>
        <v>530380</v>
      </c>
      <c r="G36" s="91">
        <f>G38+G42</f>
        <v>504365</v>
      </c>
    </row>
    <row r="37" spans="1:7" x14ac:dyDescent="0.25">
      <c r="A37" s="88"/>
      <c r="B37" s="88"/>
      <c r="C37" s="59" t="s">
        <v>2</v>
      </c>
      <c r="D37" s="71"/>
      <c r="E37" s="71"/>
      <c r="F37" s="71"/>
      <c r="G37" s="71"/>
    </row>
    <row r="38" spans="1:7" ht="25.5" customHeight="1" x14ac:dyDescent="0.25">
      <c r="A38" s="89" t="s">
        <v>1</v>
      </c>
      <c r="B38" s="86" t="s">
        <v>0</v>
      </c>
      <c r="C38" s="58" t="s">
        <v>369</v>
      </c>
      <c r="D38" s="37">
        <v>457342</v>
      </c>
      <c r="E38" s="37">
        <v>524306</v>
      </c>
      <c r="F38" s="37">
        <v>519404</v>
      </c>
      <c r="G38" s="37">
        <v>493389</v>
      </c>
    </row>
    <row r="39" spans="1:7" ht="28.5" customHeight="1" x14ac:dyDescent="0.25">
      <c r="A39" s="83"/>
      <c r="B39" s="83"/>
      <c r="C39" s="73" t="s">
        <v>584</v>
      </c>
      <c r="D39" s="77">
        <v>237795</v>
      </c>
      <c r="E39" s="77">
        <v>190675</v>
      </c>
      <c r="F39" s="77">
        <v>242773</v>
      </c>
      <c r="G39" s="77">
        <v>242773</v>
      </c>
    </row>
    <row r="40" spans="1:7" ht="35.25" customHeight="1" x14ac:dyDescent="0.25">
      <c r="A40" s="83"/>
      <c r="B40" s="83"/>
      <c r="C40" s="73" t="s">
        <v>585</v>
      </c>
      <c r="D40" s="77">
        <v>65000</v>
      </c>
      <c r="E40" s="77">
        <v>65000</v>
      </c>
      <c r="F40" s="77">
        <v>65000</v>
      </c>
      <c r="G40" s="77">
        <v>65000</v>
      </c>
    </row>
    <row r="41" spans="1:7" ht="24" customHeight="1" x14ac:dyDescent="0.25">
      <c r="A41" s="83"/>
      <c r="B41" s="83"/>
      <c r="C41" s="73" t="s">
        <v>13</v>
      </c>
      <c r="D41" s="77">
        <v>154547</v>
      </c>
      <c r="E41" s="77">
        <v>268631</v>
      </c>
      <c r="F41" s="77">
        <v>211631</v>
      </c>
      <c r="G41" s="77">
        <v>185616</v>
      </c>
    </row>
    <row r="42" spans="1:7" x14ac:dyDescent="0.25">
      <c r="A42" s="92" t="s">
        <v>8</v>
      </c>
      <c r="B42" s="92" t="s">
        <v>9</v>
      </c>
      <c r="C42" s="93" t="s">
        <v>241</v>
      </c>
      <c r="D42" s="37">
        <v>8976</v>
      </c>
      <c r="E42" s="37">
        <v>10976</v>
      </c>
      <c r="F42" s="37">
        <v>10976</v>
      </c>
      <c r="G42" s="37">
        <v>10976</v>
      </c>
    </row>
    <row r="43" spans="1:7" x14ac:dyDescent="0.25">
      <c r="A43" s="88"/>
      <c r="B43" s="88"/>
      <c r="C43" s="35" t="s">
        <v>583</v>
      </c>
      <c r="D43" s="28">
        <v>8976</v>
      </c>
      <c r="E43" s="28">
        <v>10976</v>
      </c>
      <c r="F43" s="28">
        <v>10976</v>
      </c>
      <c r="G43" s="28">
        <v>10976</v>
      </c>
    </row>
    <row r="44" spans="1:7" ht="47.25" x14ac:dyDescent="0.25">
      <c r="A44" s="90"/>
      <c r="B44" s="90"/>
      <c r="C44" s="94" t="s">
        <v>10</v>
      </c>
      <c r="D44" s="61">
        <v>1733394</v>
      </c>
      <c r="E44" s="61">
        <v>1915027</v>
      </c>
      <c r="F44" s="61">
        <v>1073314</v>
      </c>
      <c r="G44" s="61">
        <v>553379</v>
      </c>
    </row>
    <row r="45" spans="1:7" x14ac:dyDescent="0.25">
      <c r="A45" s="88"/>
      <c r="B45" s="88"/>
      <c r="C45" s="59" t="s">
        <v>2</v>
      </c>
      <c r="D45" s="71"/>
      <c r="E45" s="71"/>
      <c r="F45" s="71"/>
      <c r="G45" s="71"/>
    </row>
    <row r="46" spans="1:7" ht="24.95" customHeight="1" x14ac:dyDescent="0.25">
      <c r="A46" s="89" t="s">
        <v>506</v>
      </c>
      <c r="B46" s="92" t="s">
        <v>0</v>
      </c>
      <c r="C46" s="58" t="s">
        <v>443</v>
      </c>
      <c r="D46" s="37">
        <v>0</v>
      </c>
      <c r="E46" s="37">
        <v>487000</v>
      </c>
      <c r="F46" s="37">
        <v>760000</v>
      </c>
      <c r="G46" s="37">
        <v>358766</v>
      </c>
    </row>
    <row r="47" spans="1:7" ht="23.1" customHeight="1" x14ac:dyDescent="0.25">
      <c r="A47" s="89" t="s">
        <v>439</v>
      </c>
      <c r="B47" s="89" t="s">
        <v>0</v>
      </c>
      <c r="C47" s="93" t="s">
        <v>438</v>
      </c>
      <c r="D47" s="37">
        <v>299316</v>
      </c>
      <c r="E47" s="37">
        <v>307314</v>
      </c>
      <c r="F47" s="37">
        <v>307314</v>
      </c>
      <c r="G47" s="37">
        <v>188613</v>
      </c>
    </row>
    <row r="48" spans="1:7" ht="31.5" customHeight="1" x14ac:dyDescent="0.25">
      <c r="A48" s="89" t="s">
        <v>323</v>
      </c>
      <c r="B48" s="89" t="s">
        <v>0</v>
      </c>
      <c r="C48" s="93" t="s">
        <v>324</v>
      </c>
      <c r="D48" s="37">
        <v>6000</v>
      </c>
      <c r="E48" s="37">
        <v>6000</v>
      </c>
      <c r="F48" s="37">
        <v>6000</v>
      </c>
      <c r="G48" s="95">
        <v>6000</v>
      </c>
    </row>
    <row r="49" spans="1:7" ht="24" customHeight="1" x14ac:dyDescent="0.25">
      <c r="A49" s="89" t="s">
        <v>333</v>
      </c>
      <c r="B49" s="89" t="s">
        <v>0</v>
      </c>
      <c r="C49" s="93" t="s">
        <v>334</v>
      </c>
      <c r="D49" s="37">
        <v>1428078</v>
      </c>
      <c r="E49" s="37">
        <v>1114713</v>
      </c>
      <c r="F49" s="37">
        <v>0</v>
      </c>
      <c r="G49" s="95">
        <v>0</v>
      </c>
    </row>
    <row r="50" spans="1:7" ht="15.75" x14ac:dyDescent="0.25">
      <c r="A50" s="235"/>
      <c r="B50" s="235"/>
      <c r="C50" s="238" t="s">
        <v>11</v>
      </c>
      <c r="D50" s="236">
        <f>D51</f>
        <v>1018225</v>
      </c>
      <c r="E50" s="236">
        <f t="shared" ref="E50:G50" si="9">E51</f>
        <v>45966</v>
      </c>
      <c r="F50" s="236">
        <f t="shared" si="9"/>
        <v>45966</v>
      </c>
      <c r="G50" s="236">
        <f t="shared" si="9"/>
        <v>45966</v>
      </c>
    </row>
    <row r="51" spans="1:7" ht="15.75" x14ac:dyDescent="0.25">
      <c r="A51" s="90"/>
      <c r="B51" s="90"/>
      <c r="C51" s="60" t="s">
        <v>3</v>
      </c>
      <c r="D51" s="91">
        <f>D53</f>
        <v>1018225</v>
      </c>
      <c r="E51" s="91">
        <f t="shared" ref="E51:G51" si="10">E53</f>
        <v>45966</v>
      </c>
      <c r="F51" s="91">
        <f t="shared" si="10"/>
        <v>45966</v>
      </c>
      <c r="G51" s="91">
        <f t="shared" si="10"/>
        <v>45966</v>
      </c>
    </row>
    <row r="52" spans="1:7" x14ac:dyDescent="0.25">
      <c r="A52" s="88"/>
      <c r="B52" s="88"/>
      <c r="C52" s="59" t="s">
        <v>2</v>
      </c>
      <c r="D52" s="71"/>
      <c r="E52" s="71"/>
      <c r="F52" s="71"/>
      <c r="G52" s="71"/>
    </row>
    <row r="53" spans="1:7" x14ac:dyDescent="0.25">
      <c r="A53" s="92" t="s">
        <v>1</v>
      </c>
      <c r="B53" s="92" t="s">
        <v>12</v>
      </c>
      <c r="C53" s="93" t="s">
        <v>242</v>
      </c>
      <c r="D53" s="37">
        <v>1018225</v>
      </c>
      <c r="E53" s="37">
        <v>45966</v>
      </c>
      <c r="F53" s="37">
        <v>45966</v>
      </c>
      <c r="G53" s="37">
        <v>45966</v>
      </c>
    </row>
    <row r="54" spans="1:7" ht="38.25" x14ac:dyDescent="0.25">
      <c r="A54" s="88"/>
      <c r="B54" s="88"/>
      <c r="C54" s="35" t="s">
        <v>440</v>
      </c>
      <c r="D54" s="28">
        <v>972259</v>
      </c>
      <c r="E54" s="28">
        <v>0</v>
      </c>
      <c r="F54" s="28">
        <v>0</v>
      </c>
      <c r="G54" s="28">
        <v>0</v>
      </c>
    </row>
    <row r="55" spans="1:7" ht="15.75" x14ac:dyDescent="0.25">
      <c r="A55" s="88"/>
      <c r="B55" s="88"/>
      <c r="C55" s="35" t="s">
        <v>201</v>
      </c>
      <c r="D55" s="28">
        <v>45966</v>
      </c>
      <c r="E55" s="28">
        <v>45966</v>
      </c>
      <c r="F55" s="28">
        <v>45966</v>
      </c>
      <c r="G55" s="28">
        <v>45966</v>
      </c>
    </row>
    <row r="56" spans="1:7" ht="15.75" x14ac:dyDescent="0.25">
      <c r="A56" s="239"/>
      <c r="B56" s="239"/>
      <c r="C56" s="238" t="s">
        <v>196</v>
      </c>
      <c r="D56" s="240">
        <v>16911</v>
      </c>
      <c r="E56" s="240">
        <f t="shared" ref="E56:G56" si="11">E57</f>
        <v>16911</v>
      </c>
      <c r="F56" s="240">
        <f t="shared" si="11"/>
        <v>16911</v>
      </c>
      <c r="G56" s="240">
        <f t="shared" si="11"/>
        <v>16911</v>
      </c>
    </row>
    <row r="57" spans="1:7" ht="15.75" x14ac:dyDescent="0.25">
      <c r="A57" s="96"/>
      <c r="B57" s="96"/>
      <c r="C57" s="94" t="s">
        <v>3</v>
      </c>
      <c r="D57" s="91">
        <v>16911</v>
      </c>
      <c r="E57" s="91">
        <f>E59+E61</f>
        <v>16911</v>
      </c>
      <c r="F57" s="91">
        <f t="shared" ref="F57:G57" si="12">F59+F61</f>
        <v>16911</v>
      </c>
      <c r="G57" s="91">
        <f t="shared" si="12"/>
        <v>16911</v>
      </c>
    </row>
    <row r="58" spans="1:7" ht="15.75" x14ac:dyDescent="0.25">
      <c r="A58" s="56"/>
      <c r="B58" s="56"/>
      <c r="C58" s="59" t="s">
        <v>2</v>
      </c>
      <c r="D58" s="65"/>
      <c r="E58" s="65"/>
      <c r="F58" s="65"/>
      <c r="G58" s="65"/>
    </row>
    <row r="59" spans="1:7" ht="15.75" x14ac:dyDescent="0.25">
      <c r="A59" s="97" t="s">
        <v>1</v>
      </c>
      <c r="B59" s="97" t="s">
        <v>0</v>
      </c>
      <c r="C59" s="93" t="s">
        <v>243</v>
      </c>
      <c r="D59" s="98">
        <v>6911</v>
      </c>
      <c r="E59" s="98">
        <f t="shared" ref="E59:G61" si="13">E60</f>
        <v>6911</v>
      </c>
      <c r="F59" s="98">
        <f t="shared" si="13"/>
        <v>6911</v>
      </c>
      <c r="G59" s="98">
        <f t="shared" si="13"/>
        <v>6911</v>
      </c>
    </row>
    <row r="60" spans="1:7" ht="15.75" x14ac:dyDescent="0.25">
      <c r="A60" s="56"/>
      <c r="B60" s="56"/>
      <c r="C60" s="35" t="s">
        <v>201</v>
      </c>
      <c r="D60" s="28">
        <v>6911</v>
      </c>
      <c r="E60" s="28">
        <v>6911</v>
      </c>
      <c r="F60" s="28">
        <v>6911</v>
      </c>
      <c r="G60" s="28">
        <v>6911</v>
      </c>
    </row>
    <row r="61" spans="1:7" ht="15.75" x14ac:dyDescent="0.25">
      <c r="A61" s="97" t="s">
        <v>112</v>
      </c>
      <c r="B61" s="97" t="s">
        <v>0</v>
      </c>
      <c r="C61" s="58" t="s">
        <v>441</v>
      </c>
      <c r="D61" s="98">
        <v>10000</v>
      </c>
      <c r="E61" s="98">
        <f t="shared" si="13"/>
        <v>10000</v>
      </c>
      <c r="F61" s="98">
        <f t="shared" si="13"/>
        <v>10000</v>
      </c>
      <c r="G61" s="98">
        <f t="shared" si="13"/>
        <v>10000</v>
      </c>
    </row>
    <row r="62" spans="1:7" ht="15.75" x14ac:dyDescent="0.25">
      <c r="A62" s="56"/>
      <c r="B62" s="56"/>
      <c r="C62" s="35" t="s">
        <v>201</v>
      </c>
      <c r="D62" s="28">
        <v>10000</v>
      </c>
      <c r="E62" s="28">
        <v>10000</v>
      </c>
      <c r="F62" s="28">
        <v>10000</v>
      </c>
      <c r="G62" s="28">
        <v>10000</v>
      </c>
    </row>
    <row r="63" spans="1:7" ht="31.5" x14ac:dyDescent="0.25">
      <c r="A63" s="235"/>
      <c r="B63" s="235"/>
      <c r="C63" s="238" t="s">
        <v>14</v>
      </c>
      <c r="D63" s="236">
        <f>D64</f>
        <v>185250</v>
      </c>
      <c r="E63" s="236">
        <f t="shared" ref="E63:G63" si="14">E64</f>
        <v>220000</v>
      </c>
      <c r="F63" s="236">
        <f t="shared" si="14"/>
        <v>90000</v>
      </c>
      <c r="G63" s="236">
        <f t="shared" si="14"/>
        <v>90000</v>
      </c>
    </row>
    <row r="64" spans="1:7" ht="15.75" x14ac:dyDescent="0.25">
      <c r="A64" s="90"/>
      <c r="B64" s="90"/>
      <c r="C64" s="60" t="s">
        <v>3</v>
      </c>
      <c r="D64" s="61">
        <f>D66</f>
        <v>185250</v>
      </c>
      <c r="E64" s="61">
        <f t="shared" ref="E64:G64" si="15">E66</f>
        <v>220000</v>
      </c>
      <c r="F64" s="61">
        <f t="shared" si="15"/>
        <v>90000</v>
      </c>
      <c r="G64" s="61">
        <f t="shared" si="15"/>
        <v>90000</v>
      </c>
    </row>
    <row r="65" spans="1:7" x14ac:dyDescent="0.25">
      <c r="A65" s="88"/>
      <c r="B65" s="88"/>
      <c r="C65" s="59" t="s">
        <v>2</v>
      </c>
      <c r="D65" s="71"/>
      <c r="E65" s="71"/>
      <c r="F65" s="71"/>
      <c r="G65" s="71"/>
    </row>
    <row r="66" spans="1:7" x14ac:dyDescent="0.25">
      <c r="A66" s="89" t="s">
        <v>1</v>
      </c>
      <c r="B66" s="89" t="s">
        <v>15</v>
      </c>
      <c r="C66" s="79" t="s">
        <v>365</v>
      </c>
      <c r="D66" s="37">
        <f>D67</f>
        <v>185250</v>
      </c>
      <c r="E66" s="37">
        <f t="shared" ref="E66:G66" si="16">E67</f>
        <v>220000</v>
      </c>
      <c r="F66" s="37">
        <f t="shared" si="16"/>
        <v>90000</v>
      </c>
      <c r="G66" s="37">
        <f t="shared" si="16"/>
        <v>90000</v>
      </c>
    </row>
    <row r="67" spans="1:7" x14ac:dyDescent="0.25">
      <c r="A67" s="88"/>
      <c r="B67" s="88"/>
      <c r="C67" s="35" t="s">
        <v>13</v>
      </c>
      <c r="D67" s="28">
        <v>185250</v>
      </c>
      <c r="E67" s="28">
        <v>220000</v>
      </c>
      <c r="F67" s="28">
        <v>90000</v>
      </c>
      <c r="G67" s="28">
        <v>90000</v>
      </c>
    </row>
    <row r="68" spans="1:7" ht="15.75" x14ac:dyDescent="0.25">
      <c r="A68" s="235"/>
      <c r="B68" s="235"/>
      <c r="C68" s="238" t="s">
        <v>16</v>
      </c>
      <c r="D68" s="236">
        <f>D69+D94</f>
        <v>353991408</v>
      </c>
      <c r="E68" s="236">
        <f>E69+E94</f>
        <v>545884296</v>
      </c>
      <c r="F68" s="236">
        <f>F69+F94</f>
        <v>491096791</v>
      </c>
      <c r="G68" s="236">
        <f>G69+G94</f>
        <v>478061788</v>
      </c>
    </row>
    <row r="69" spans="1:7" ht="15.75" x14ac:dyDescent="0.25">
      <c r="A69" s="90"/>
      <c r="B69" s="90"/>
      <c r="C69" s="60" t="s">
        <v>3</v>
      </c>
      <c r="D69" s="61">
        <f>D71+D73+D80+D83+D86+D89+D92</f>
        <v>350574208</v>
      </c>
      <c r="E69" s="61">
        <f>E71+E73+E80+E83+E86+E89+E92</f>
        <v>545884296</v>
      </c>
      <c r="F69" s="61">
        <f>F71+F73+F80+F83+F86+F89+F92</f>
        <v>491096791</v>
      </c>
      <c r="G69" s="61">
        <f>G71+G73+G80+G83+G86+G89+G92</f>
        <v>478061788</v>
      </c>
    </row>
    <row r="70" spans="1:7" x14ac:dyDescent="0.25">
      <c r="A70" s="88"/>
      <c r="B70" s="88"/>
      <c r="C70" s="59" t="s">
        <v>2</v>
      </c>
      <c r="D70" s="28"/>
      <c r="E70" s="28"/>
      <c r="F70" s="28"/>
      <c r="G70" s="28"/>
    </row>
    <row r="71" spans="1:7" x14ac:dyDescent="0.25">
      <c r="A71" s="89" t="s">
        <v>17</v>
      </c>
      <c r="B71" s="89" t="s">
        <v>18</v>
      </c>
      <c r="C71" s="58" t="s">
        <v>19</v>
      </c>
      <c r="D71" s="37">
        <v>3711</v>
      </c>
      <c r="E71" s="37">
        <v>3711</v>
      </c>
      <c r="F71" s="37">
        <v>3711</v>
      </c>
      <c r="G71" s="37">
        <v>3711</v>
      </c>
    </row>
    <row r="72" spans="1:7" x14ac:dyDescent="0.25">
      <c r="A72" s="88"/>
      <c r="B72" s="88"/>
      <c r="C72" s="35" t="s">
        <v>20</v>
      </c>
      <c r="D72" s="28">
        <v>3711</v>
      </c>
      <c r="E72" s="28">
        <v>3711</v>
      </c>
      <c r="F72" s="28">
        <v>3711</v>
      </c>
      <c r="G72" s="28">
        <v>3711</v>
      </c>
    </row>
    <row r="73" spans="1:7" x14ac:dyDescent="0.25">
      <c r="A73" s="99" t="s">
        <v>41</v>
      </c>
      <c r="B73" s="89" t="s">
        <v>21</v>
      </c>
      <c r="C73" s="58" t="s">
        <v>22</v>
      </c>
      <c r="D73" s="37">
        <v>271467671</v>
      </c>
      <c r="E73" s="37">
        <v>410336963</v>
      </c>
      <c r="F73" s="37">
        <v>396560281</v>
      </c>
      <c r="G73" s="37">
        <v>378939191</v>
      </c>
    </row>
    <row r="74" spans="1:7" ht="39.6" customHeight="1" x14ac:dyDescent="0.25">
      <c r="A74" s="88"/>
      <c r="B74" s="88"/>
      <c r="C74" s="35" t="s">
        <v>383</v>
      </c>
      <c r="D74" s="28">
        <v>227616660</v>
      </c>
      <c r="E74" s="28">
        <v>363071341</v>
      </c>
      <c r="F74" s="28">
        <v>327099763</v>
      </c>
      <c r="G74" s="28">
        <v>308000400</v>
      </c>
    </row>
    <row r="75" spans="1:7" ht="25.5" customHeight="1" x14ac:dyDescent="0.25">
      <c r="A75" s="88"/>
      <c r="B75" s="88"/>
      <c r="C75" s="35" t="s">
        <v>23</v>
      </c>
      <c r="D75" s="28">
        <v>10958034</v>
      </c>
      <c r="E75" s="28">
        <v>10473671</v>
      </c>
      <c r="F75" s="28">
        <v>32476982</v>
      </c>
      <c r="G75" s="28">
        <v>35680960</v>
      </c>
    </row>
    <row r="76" spans="1:7" ht="25.5" x14ac:dyDescent="0.25">
      <c r="A76" s="88"/>
      <c r="B76" s="88"/>
      <c r="C76" s="35" t="s">
        <v>24</v>
      </c>
      <c r="D76" s="28">
        <v>29420000</v>
      </c>
      <c r="E76" s="28">
        <v>32050000</v>
      </c>
      <c r="F76" s="28">
        <v>16910069</v>
      </c>
      <c r="G76" s="28">
        <v>24529069</v>
      </c>
    </row>
    <row r="77" spans="1:7" x14ac:dyDescent="0.25">
      <c r="A77" s="88"/>
      <c r="B77" s="88"/>
      <c r="C77" s="35" t="s">
        <v>384</v>
      </c>
      <c r="D77" s="28">
        <v>3257877</v>
      </c>
      <c r="E77" s="28">
        <v>3825659</v>
      </c>
      <c r="F77" s="28">
        <v>19458911</v>
      </c>
      <c r="G77" s="28">
        <v>10513662</v>
      </c>
    </row>
    <row r="78" spans="1:7" ht="25.5" x14ac:dyDescent="0.25">
      <c r="A78" s="88"/>
      <c r="B78" s="88"/>
      <c r="C78" s="35" t="s">
        <v>385</v>
      </c>
      <c r="D78" s="28">
        <v>165100</v>
      </c>
      <c r="E78" s="28">
        <v>633484</v>
      </c>
      <c r="F78" s="28">
        <v>564556</v>
      </c>
      <c r="G78" s="28">
        <v>165100</v>
      </c>
    </row>
    <row r="79" spans="1:7" x14ac:dyDescent="0.25">
      <c r="A79" s="88"/>
      <c r="B79" s="88"/>
      <c r="C79" s="35" t="s">
        <v>62</v>
      </c>
      <c r="D79" s="28">
        <v>50000</v>
      </c>
      <c r="E79" s="28">
        <v>282808</v>
      </c>
      <c r="F79" s="28">
        <v>50000</v>
      </c>
      <c r="G79" s="28">
        <v>50000</v>
      </c>
    </row>
    <row r="80" spans="1:7" x14ac:dyDescent="0.25">
      <c r="A80" s="89" t="s">
        <v>25</v>
      </c>
      <c r="B80" s="89" t="s">
        <v>18</v>
      </c>
      <c r="C80" s="58" t="s">
        <v>26</v>
      </c>
      <c r="D80" s="37">
        <f>SUM(D81:D82)</f>
        <v>750625</v>
      </c>
      <c r="E80" s="37">
        <v>738150</v>
      </c>
      <c r="F80" s="37">
        <v>738150</v>
      </c>
      <c r="G80" s="37">
        <f t="shared" ref="G80" si="17">SUM(G81:G82)</f>
        <v>738150</v>
      </c>
    </row>
    <row r="81" spans="1:7" ht="25.5" x14ac:dyDescent="0.25">
      <c r="A81" s="88"/>
      <c r="B81" s="88"/>
      <c r="C81" s="35" t="s">
        <v>27</v>
      </c>
      <c r="D81" s="28">
        <v>104390</v>
      </c>
      <c r="E81" s="28">
        <v>77634</v>
      </c>
      <c r="F81" s="28">
        <v>98134</v>
      </c>
      <c r="G81" s="28">
        <v>97042</v>
      </c>
    </row>
    <row r="82" spans="1:7" ht="25.5" x14ac:dyDescent="0.25">
      <c r="A82" s="88"/>
      <c r="B82" s="88"/>
      <c r="C82" s="35" t="s">
        <v>28</v>
      </c>
      <c r="D82" s="28">
        <v>646235</v>
      </c>
      <c r="E82" s="28">
        <v>660516</v>
      </c>
      <c r="F82" s="28">
        <v>640016</v>
      </c>
      <c r="G82" s="28">
        <v>641108</v>
      </c>
    </row>
    <row r="83" spans="1:7" x14ac:dyDescent="0.25">
      <c r="A83" s="89" t="s">
        <v>29</v>
      </c>
      <c r="B83" s="89" t="s">
        <v>18</v>
      </c>
      <c r="C83" s="58" t="s">
        <v>30</v>
      </c>
      <c r="D83" s="37">
        <f>D84+D85</f>
        <v>284480</v>
      </c>
      <c r="E83" s="37">
        <f t="shared" ref="E83:G83" si="18">E84+E85</f>
        <v>72540</v>
      </c>
      <c r="F83" s="37">
        <v>72540</v>
      </c>
      <c r="G83" s="37">
        <f t="shared" si="18"/>
        <v>72540</v>
      </c>
    </row>
    <row r="84" spans="1:7" ht="25.5" x14ac:dyDescent="0.25">
      <c r="A84" s="88"/>
      <c r="B84" s="88"/>
      <c r="C84" s="35" t="s">
        <v>31</v>
      </c>
      <c r="D84" s="28">
        <v>51000</v>
      </c>
      <c r="E84" s="28">
        <v>72540</v>
      </c>
      <c r="F84" s="28">
        <v>72540</v>
      </c>
      <c r="G84" s="28">
        <v>72540</v>
      </c>
    </row>
    <row r="85" spans="1:7" x14ac:dyDescent="0.25">
      <c r="A85" s="88"/>
      <c r="B85" s="88"/>
      <c r="C85" s="35" t="s">
        <v>325</v>
      </c>
      <c r="D85" s="28">
        <v>233480</v>
      </c>
      <c r="E85" s="28">
        <v>0</v>
      </c>
      <c r="F85" s="28">
        <v>0</v>
      </c>
      <c r="G85" s="28">
        <v>0</v>
      </c>
    </row>
    <row r="86" spans="1:7" x14ac:dyDescent="0.25">
      <c r="A86" s="89" t="s">
        <v>32</v>
      </c>
      <c r="B86" s="89" t="s">
        <v>18</v>
      </c>
      <c r="C86" s="58" t="s">
        <v>33</v>
      </c>
      <c r="D86" s="37">
        <f>SUM(D87:D88)</f>
        <v>77897721</v>
      </c>
      <c r="E86" s="37">
        <f>SUM(E87:E88)</f>
        <v>134562932</v>
      </c>
      <c r="F86" s="37">
        <v>93552109</v>
      </c>
      <c r="G86" s="37">
        <f>SUM(G87:G88)</f>
        <v>98138196</v>
      </c>
    </row>
    <row r="87" spans="1:7" ht="25.5" x14ac:dyDescent="0.25">
      <c r="A87" s="88"/>
      <c r="B87" s="88"/>
      <c r="C87" s="35" t="s">
        <v>34</v>
      </c>
      <c r="D87" s="28">
        <v>77770756</v>
      </c>
      <c r="E87" s="28">
        <v>134435967</v>
      </c>
      <c r="F87" s="28">
        <v>93425144</v>
      </c>
      <c r="G87" s="28">
        <v>98011231</v>
      </c>
    </row>
    <row r="88" spans="1:7" ht="25.5" x14ac:dyDescent="0.25">
      <c r="A88" s="88"/>
      <c r="B88" s="88"/>
      <c r="C88" s="35" t="s">
        <v>35</v>
      </c>
      <c r="D88" s="28">
        <v>126965</v>
      </c>
      <c r="E88" s="28">
        <v>126965</v>
      </c>
      <c r="F88" s="28">
        <v>126965</v>
      </c>
      <c r="G88" s="28">
        <v>126965</v>
      </c>
    </row>
    <row r="89" spans="1:7" x14ac:dyDescent="0.25">
      <c r="A89" s="89" t="s">
        <v>36</v>
      </c>
      <c r="B89" s="89" t="s">
        <v>18</v>
      </c>
      <c r="C89" s="58" t="s">
        <v>37</v>
      </c>
      <c r="D89" s="37">
        <f>SUM(D90:D91)</f>
        <v>156000</v>
      </c>
      <c r="E89" s="37">
        <f t="shared" ref="E89:G89" si="19">SUM(E90:E91)</f>
        <v>156000</v>
      </c>
      <c r="F89" s="37">
        <v>156000</v>
      </c>
      <c r="G89" s="37">
        <f t="shared" si="19"/>
        <v>156000</v>
      </c>
    </row>
    <row r="90" spans="1:7" ht="25.5" x14ac:dyDescent="0.25">
      <c r="A90" s="88"/>
      <c r="B90" s="88"/>
      <c r="C90" s="35" t="s">
        <v>386</v>
      </c>
      <c r="D90" s="28">
        <v>72000</v>
      </c>
      <c r="E90" s="28">
        <v>72000</v>
      </c>
      <c r="F90" s="28">
        <v>72000</v>
      </c>
      <c r="G90" s="28">
        <v>72000</v>
      </c>
    </row>
    <row r="91" spans="1:7" ht="25.5" x14ac:dyDescent="0.25">
      <c r="A91" s="88"/>
      <c r="B91" s="88"/>
      <c r="C91" s="35" t="s">
        <v>38</v>
      </c>
      <c r="D91" s="28">
        <v>84000</v>
      </c>
      <c r="E91" s="28">
        <v>84000</v>
      </c>
      <c r="F91" s="28">
        <v>84000</v>
      </c>
      <c r="G91" s="28">
        <v>84000</v>
      </c>
    </row>
    <row r="92" spans="1:7" x14ac:dyDescent="0.25">
      <c r="A92" s="89" t="s">
        <v>39</v>
      </c>
      <c r="B92" s="89" t="s">
        <v>18</v>
      </c>
      <c r="C92" s="58" t="s">
        <v>40</v>
      </c>
      <c r="D92" s="37">
        <f>D93</f>
        <v>14000</v>
      </c>
      <c r="E92" s="37">
        <f t="shared" ref="E92:G92" si="20">E93</f>
        <v>14000</v>
      </c>
      <c r="F92" s="37">
        <v>14000</v>
      </c>
      <c r="G92" s="37">
        <f t="shared" si="20"/>
        <v>14000</v>
      </c>
    </row>
    <row r="93" spans="1:7" x14ac:dyDescent="0.25">
      <c r="A93" s="88"/>
      <c r="B93" s="88"/>
      <c r="C93" s="35" t="s">
        <v>326</v>
      </c>
      <c r="D93" s="28">
        <v>14000</v>
      </c>
      <c r="E93" s="28">
        <v>14000</v>
      </c>
      <c r="F93" s="28">
        <v>14000</v>
      </c>
      <c r="G93" s="28">
        <v>14000</v>
      </c>
    </row>
    <row r="94" spans="1:7" ht="47.25" x14ac:dyDescent="0.25">
      <c r="A94" s="81"/>
      <c r="B94" s="82"/>
      <c r="C94" s="60" t="s">
        <v>10</v>
      </c>
      <c r="D94" s="61">
        <f>D96</f>
        <v>3417200</v>
      </c>
      <c r="E94" s="61">
        <f t="shared" ref="E94:G94" si="21">E96</f>
        <v>0</v>
      </c>
      <c r="F94" s="61">
        <f t="shared" si="21"/>
        <v>0</v>
      </c>
      <c r="G94" s="61">
        <f t="shared" si="21"/>
        <v>0</v>
      </c>
    </row>
    <row r="95" spans="1:7" x14ac:dyDescent="0.25">
      <c r="A95" s="88"/>
      <c r="B95" s="88"/>
      <c r="C95" s="59" t="s">
        <v>2</v>
      </c>
      <c r="D95" s="28"/>
      <c r="E95" s="28"/>
      <c r="F95" s="28"/>
      <c r="G95" s="28"/>
    </row>
    <row r="96" spans="1:7" x14ac:dyDescent="0.25">
      <c r="A96" s="89" t="s">
        <v>327</v>
      </c>
      <c r="B96" s="89" t="s">
        <v>21</v>
      </c>
      <c r="C96" s="58" t="s">
        <v>328</v>
      </c>
      <c r="D96" s="37">
        <f>D97+D98</f>
        <v>3417200</v>
      </c>
      <c r="E96" s="37">
        <f t="shared" ref="E96:G96" si="22">E97+E98</f>
        <v>0</v>
      </c>
      <c r="F96" s="37">
        <f t="shared" si="22"/>
        <v>0</v>
      </c>
      <c r="G96" s="37">
        <f t="shared" si="22"/>
        <v>0</v>
      </c>
    </row>
    <row r="97" spans="1:8" ht="25.5" x14ac:dyDescent="0.25">
      <c r="A97" s="88"/>
      <c r="B97" s="88"/>
      <c r="C97" s="35" t="s">
        <v>329</v>
      </c>
      <c r="D97" s="28">
        <v>0</v>
      </c>
      <c r="E97" s="28">
        <v>0</v>
      </c>
      <c r="F97" s="28">
        <v>0</v>
      </c>
      <c r="G97" s="28">
        <v>0</v>
      </c>
    </row>
    <row r="98" spans="1:8" x14ac:dyDescent="0.25">
      <c r="A98" s="88"/>
      <c r="B98" s="88"/>
      <c r="C98" s="35" t="s">
        <v>330</v>
      </c>
      <c r="D98" s="28">
        <v>3417200</v>
      </c>
      <c r="E98" s="28">
        <v>0</v>
      </c>
      <c r="F98" s="28">
        <v>0</v>
      </c>
      <c r="G98" s="28">
        <v>0</v>
      </c>
    </row>
    <row r="99" spans="1:8" ht="15.75" x14ac:dyDescent="0.25">
      <c r="A99" s="235"/>
      <c r="B99" s="235"/>
      <c r="C99" s="238" t="s">
        <v>42</v>
      </c>
      <c r="D99" s="236">
        <f>D100</f>
        <v>2513379</v>
      </c>
      <c r="E99" s="236">
        <f t="shared" ref="E99:G99" si="23">E100</f>
        <v>1694903</v>
      </c>
      <c r="F99" s="236">
        <f t="shared" si="23"/>
        <v>1694903</v>
      </c>
      <c r="G99" s="236">
        <f t="shared" si="23"/>
        <v>1694903</v>
      </c>
    </row>
    <row r="100" spans="1:8" ht="15.75" x14ac:dyDescent="0.25">
      <c r="A100" s="90"/>
      <c r="B100" s="90"/>
      <c r="C100" s="60" t="s">
        <v>3</v>
      </c>
      <c r="D100" s="61">
        <f>D102+D104+D106</f>
        <v>2513379</v>
      </c>
      <c r="E100" s="61">
        <f>E106</f>
        <v>1694903</v>
      </c>
      <c r="F100" s="61">
        <f>F106</f>
        <v>1694903</v>
      </c>
      <c r="G100" s="61">
        <f>G106</f>
        <v>1694903</v>
      </c>
    </row>
    <row r="101" spans="1:8" x14ac:dyDescent="0.25">
      <c r="A101" s="34"/>
      <c r="B101" s="34"/>
      <c r="C101" s="100" t="s">
        <v>2</v>
      </c>
      <c r="D101" s="57"/>
      <c r="E101" s="57"/>
      <c r="F101" s="57"/>
      <c r="G101" s="57"/>
    </row>
    <row r="102" spans="1:8" ht="26.25" customHeight="1" x14ac:dyDescent="0.25">
      <c r="A102" s="101" t="s">
        <v>565</v>
      </c>
      <c r="B102" s="89" t="s">
        <v>564</v>
      </c>
      <c r="C102" s="58" t="s">
        <v>567</v>
      </c>
      <c r="D102" s="72">
        <v>36500</v>
      </c>
      <c r="E102" s="58">
        <v>0</v>
      </c>
      <c r="F102" s="58">
        <v>0</v>
      </c>
      <c r="G102" s="58">
        <v>0</v>
      </c>
    </row>
    <row r="103" spans="1:8" ht="22.5" customHeight="1" x14ac:dyDescent="0.25">
      <c r="A103" s="102"/>
      <c r="B103" s="56"/>
      <c r="C103" s="31" t="s">
        <v>586</v>
      </c>
      <c r="D103" s="57">
        <v>36500</v>
      </c>
      <c r="E103" s="79">
        <v>0</v>
      </c>
      <c r="F103" s="79">
        <v>0</v>
      </c>
      <c r="G103" s="78">
        <v>0</v>
      </c>
    </row>
    <row r="104" spans="1:8" ht="35.25" customHeight="1" x14ac:dyDescent="0.25">
      <c r="A104" s="101" t="s">
        <v>566</v>
      </c>
      <c r="B104" s="89" t="s">
        <v>564</v>
      </c>
      <c r="C104" s="58" t="s">
        <v>568</v>
      </c>
      <c r="D104" s="72">
        <v>629168</v>
      </c>
      <c r="E104" s="58">
        <v>0</v>
      </c>
      <c r="F104" s="58">
        <v>0</v>
      </c>
      <c r="G104" s="58">
        <v>0</v>
      </c>
    </row>
    <row r="105" spans="1:8" ht="29.25" customHeight="1" x14ac:dyDescent="0.25">
      <c r="A105" s="103"/>
      <c r="B105" s="56"/>
      <c r="C105" s="31" t="s">
        <v>587</v>
      </c>
      <c r="D105" s="57">
        <v>629168</v>
      </c>
      <c r="E105" s="57">
        <v>0</v>
      </c>
      <c r="F105" s="57">
        <v>0</v>
      </c>
      <c r="G105" s="57">
        <v>0</v>
      </c>
    </row>
    <row r="106" spans="1:8" x14ac:dyDescent="0.25">
      <c r="A106" s="52" t="s">
        <v>39</v>
      </c>
      <c r="B106" s="52" t="s">
        <v>43</v>
      </c>
      <c r="C106" s="104" t="s">
        <v>40</v>
      </c>
      <c r="D106" s="29">
        <f>SUM(D107:D107)</f>
        <v>1847711</v>
      </c>
      <c r="E106" s="29">
        <f>SUM(E107:E107)</f>
        <v>1694903</v>
      </c>
      <c r="F106" s="29">
        <f>SUM(F107:F107)</f>
        <v>1694903</v>
      </c>
      <c r="G106" s="29">
        <f>SUM(G107:G107)</f>
        <v>1694903</v>
      </c>
    </row>
    <row r="107" spans="1:8" x14ac:dyDescent="0.25">
      <c r="A107" s="34"/>
      <c r="B107" s="34"/>
      <c r="C107" s="31" t="s">
        <v>13</v>
      </c>
      <c r="D107" s="27">
        <v>1847711</v>
      </c>
      <c r="E107" s="27">
        <v>1694903</v>
      </c>
      <c r="F107" s="27">
        <v>1694903</v>
      </c>
      <c r="G107" s="27">
        <v>1694903</v>
      </c>
    </row>
    <row r="108" spans="1:8" s="17" customFormat="1" ht="15" customHeight="1" x14ac:dyDescent="0.25">
      <c r="A108" s="241"/>
      <c r="B108" s="242"/>
      <c r="C108" s="238" t="s">
        <v>228</v>
      </c>
      <c r="D108" s="243">
        <f>D109+D142</f>
        <v>8004642</v>
      </c>
      <c r="E108" s="243">
        <f>E109+E142</f>
        <v>3966843</v>
      </c>
      <c r="F108" s="243">
        <f>F109+F142</f>
        <v>2823804</v>
      </c>
      <c r="G108" s="243">
        <f>G109+G142</f>
        <v>2503904</v>
      </c>
      <c r="H108"/>
    </row>
    <row r="109" spans="1:8" s="17" customFormat="1" ht="15.75" x14ac:dyDescent="0.25">
      <c r="A109" s="105"/>
      <c r="B109" s="106"/>
      <c r="C109" s="107" t="s">
        <v>3</v>
      </c>
      <c r="D109" s="108">
        <f>D111+D114+D118+D121+D124+D126+D130+D135+D138</f>
        <v>6794245</v>
      </c>
      <c r="E109" s="108">
        <f>E111+E114+E118+E121+E124+E126+E130+E131+E135+E138</f>
        <v>2571604</v>
      </c>
      <c r="F109" s="108">
        <f>F111+F114+F118+F121+F124+F126+F130+F131+F135+F138</f>
        <v>2496604</v>
      </c>
      <c r="G109" s="108">
        <f>G111+G114+G118+G121+G124+G126+G130+G131+G135+G138</f>
        <v>2496604</v>
      </c>
      <c r="H109"/>
    </row>
    <row r="110" spans="1:8" s="17" customFormat="1" ht="15.75" x14ac:dyDescent="0.25">
      <c r="A110" s="109"/>
      <c r="B110" s="34"/>
      <c r="C110" s="100" t="s">
        <v>2</v>
      </c>
      <c r="D110" s="110"/>
      <c r="E110" s="110"/>
      <c r="F110" s="110"/>
      <c r="G110" s="110"/>
      <c r="H110"/>
    </row>
    <row r="111" spans="1:8" s="17" customFormat="1" x14ac:dyDescent="0.25">
      <c r="A111" s="111" t="s">
        <v>229</v>
      </c>
      <c r="B111" s="112" t="s">
        <v>230</v>
      </c>
      <c r="C111" s="113" t="s">
        <v>486</v>
      </c>
      <c r="D111" s="30">
        <f>SUM(D112:D113)</f>
        <v>3715495</v>
      </c>
      <c r="E111" s="30">
        <f t="shared" ref="E111:G111" si="24">SUM(E112:E113)</f>
        <v>1430651</v>
      </c>
      <c r="F111" s="30">
        <f t="shared" si="24"/>
        <v>1430651</v>
      </c>
      <c r="G111" s="30">
        <f t="shared" si="24"/>
        <v>1430651</v>
      </c>
      <c r="H111"/>
    </row>
    <row r="112" spans="1:8" s="17" customFormat="1" x14ac:dyDescent="0.25">
      <c r="A112" s="109"/>
      <c r="B112" s="34"/>
      <c r="C112" s="31" t="s">
        <v>331</v>
      </c>
      <c r="D112" s="27">
        <v>3644155</v>
      </c>
      <c r="E112" s="27">
        <v>1074778</v>
      </c>
      <c r="F112" s="27">
        <v>1074778</v>
      </c>
      <c r="G112" s="27">
        <v>1074778</v>
      </c>
      <c r="H112"/>
    </row>
    <row r="113" spans="1:8" s="17" customFormat="1" x14ac:dyDescent="0.25">
      <c r="A113" s="109"/>
      <c r="B113" s="34"/>
      <c r="C113" s="31" t="s">
        <v>13</v>
      </c>
      <c r="D113" s="27">
        <v>71340</v>
      </c>
      <c r="E113" s="27">
        <v>355873</v>
      </c>
      <c r="F113" s="27">
        <v>355873</v>
      </c>
      <c r="G113" s="27">
        <v>355873</v>
      </c>
      <c r="H113"/>
    </row>
    <row r="114" spans="1:8" s="17" customFormat="1" x14ac:dyDescent="0.25">
      <c r="A114" s="111" t="s">
        <v>231</v>
      </c>
      <c r="B114" s="114" t="s">
        <v>232</v>
      </c>
      <c r="C114" s="113" t="s">
        <v>250</v>
      </c>
      <c r="D114" s="30">
        <f>SUM(D115:D117)</f>
        <v>1085546</v>
      </c>
      <c r="E114" s="30">
        <f>SUM(E115:E117)</f>
        <v>485546</v>
      </c>
      <c r="F114" s="30">
        <f>SUM(F115:F117)</f>
        <v>485546</v>
      </c>
      <c r="G114" s="30">
        <f>SUM(G115:G117)</f>
        <v>485546</v>
      </c>
      <c r="H114"/>
    </row>
    <row r="115" spans="1:8" s="17" customFormat="1" x14ac:dyDescent="0.25">
      <c r="A115" s="109"/>
      <c r="B115" s="34"/>
      <c r="C115" s="31" t="s">
        <v>389</v>
      </c>
      <c r="D115" s="27">
        <v>700000</v>
      </c>
      <c r="E115" s="27">
        <v>100000</v>
      </c>
      <c r="F115" s="27">
        <v>100000</v>
      </c>
      <c r="G115" s="27">
        <v>100000</v>
      </c>
      <c r="H115"/>
    </row>
    <row r="116" spans="1:8" s="17" customFormat="1" x14ac:dyDescent="0.25">
      <c r="A116" s="109"/>
      <c r="B116" s="34"/>
      <c r="C116" s="31" t="s">
        <v>390</v>
      </c>
      <c r="D116" s="27">
        <v>245000</v>
      </c>
      <c r="E116" s="27">
        <v>245000</v>
      </c>
      <c r="F116" s="27">
        <v>245000</v>
      </c>
      <c r="G116" s="27">
        <v>245000</v>
      </c>
      <c r="H116"/>
    </row>
    <row r="117" spans="1:8" s="17" customFormat="1" ht="18.95" customHeight="1" x14ac:dyDescent="0.25">
      <c r="A117" s="109"/>
      <c r="B117" s="34"/>
      <c r="C117" s="31" t="s">
        <v>444</v>
      </c>
      <c r="D117" s="27">
        <v>140546</v>
      </c>
      <c r="E117" s="27">
        <v>140546</v>
      </c>
      <c r="F117" s="27">
        <v>140546</v>
      </c>
      <c r="G117" s="27">
        <v>140546</v>
      </c>
      <c r="H117"/>
    </row>
    <row r="118" spans="1:8" s="17" customFormat="1" x14ac:dyDescent="0.25">
      <c r="A118" s="111" t="s">
        <v>233</v>
      </c>
      <c r="B118" s="114" t="s">
        <v>53</v>
      </c>
      <c r="C118" s="113" t="s">
        <v>251</v>
      </c>
      <c r="D118" s="30">
        <f>SUM(D119:D120)</f>
        <v>48850</v>
      </c>
      <c r="E118" s="30">
        <f t="shared" ref="E118:G118" si="25">SUM(E119:E120)</f>
        <v>40350</v>
      </c>
      <c r="F118" s="30">
        <f t="shared" si="25"/>
        <v>40350</v>
      </c>
      <c r="G118" s="30">
        <f t="shared" si="25"/>
        <v>40350</v>
      </c>
      <c r="H118"/>
    </row>
    <row r="119" spans="1:8" s="17" customFormat="1" ht="25.5" x14ac:dyDescent="0.25">
      <c r="A119" s="109"/>
      <c r="B119" s="34"/>
      <c r="C119" s="31" t="s">
        <v>507</v>
      </c>
      <c r="D119" s="27">
        <v>40350</v>
      </c>
      <c r="E119" s="27">
        <v>40350</v>
      </c>
      <c r="F119" s="27">
        <v>40350</v>
      </c>
      <c r="G119" s="27">
        <v>40350</v>
      </c>
      <c r="H119"/>
    </row>
    <row r="120" spans="1:8" s="17" customFormat="1" ht="15.75" x14ac:dyDescent="0.25">
      <c r="A120" s="109"/>
      <c r="B120" s="34"/>
      <c r="C120" s="31" t="s">
        <v>468</v>
      </c>
      <c r="D120" s="115">
        <v>8500</v>
      </c>
      <c r="E120" s="115">
        <v>0</v>
      </c>
      <c r="F120" s="115">
        <v>0</v>
      </c>
      <c r="G120" s="115">
        <v>0</v>
      </c>
      <c r="H120"/>
    </row>
    <row r="121" spans="1:8" s="17" customFormat="1" x14ac:dyDescent="0.25">
      <c r="A121" s="116" t="s">
        <v>234</v>
      </c>
      <c r="B121" s="114" t="s">
        <v>53</v>
      </c>
      <c r="C121" s="113" t="s">
        <v>252</v>
      </c>
      <c r="D121" s="30">
        <f>SUM(D122:D123)</f>
        <v>714000</v>
      </c>
      <c r="E121" s="30">
        <f>SUM(E122:E123)</f>
        <v>89000</v>
      </c>
      <c r="F121" s="30">
        <f>SUM(F122:F123)</f>
        <v>64000</v>
      </c>
      <c r="G121" s="30">
        <f>SUM(G122:G123)</f>
        <v>64000</v>
      </c>
      <c r="H121"/>
    </row>
    <row r="122" spans="1:8" s="17" customFormat="1" ht="27" customHeight="1" x14ac:dyDescent="0.25">
      <c r="A122" s="109"/>
      <c r="B122" s="34"/>
      <c r="C122" s="31" t="s">
        <v>332</v>
      </c>
      <c r="D122" s="27">
        <v>650000</v>
      </c>
      <c r="E122" s="27">
        <v>25000</v>
      </c>
      <c r="F122" s="27">
        <v>0</v>
      </c>
      <c r="G122" s="27">
        <v>0</v>
      </c>
      <c r="H122"/>
    </row>
    <row r="123" spans="1:8" s="17" customFormat="1" x14ac:dyDescent="0.25">
      <c r="A123" s="109"/>
      <c r="B123" s="34"/>
      <c r="C123" s="31" t="s">
        <v>13</v>
      </c>
      <c r="D123" s="27">
        <v>64000</v>
      </c>
      <c r="E123" s="27">
        <v>64000</v>
      </c>
      <c r="F123" s="27">
        <v>64000</v>
      </c>
      <c r="G123" s="27">
        <v>64000</v>
      </c>
      <c r="H123"/>
    </row>
    <row r="124" spans="1:8" s="17" customFormat="1" x14ac:dyDescent="0.25">
      <c r="A124" s="116" t="s">
        <v>235</v>
      </c>
      <c r="B124" s="114" t="s">
        <v>15</v>
      </c>
      <c r="C124" s="113" t="s">
        <v>253</v>
      </c>
      <c r="D124" s="30">
        <f>D125</f>
        <v>6000</v>
      </c>
      <c r="E124" s="30">
        <f t="shared" ref="E124:G124" si="26">E125</f>
        <v>0</v>
      </c>
      <c r="F124" s="30">
        <f t="shared" si="26"/>
        <v>0</v>
      </c>
      <c r="G124" s="30">
        <f t="shared" si="26"/>
        <v>0</v>
      </c>
      <c r="H124"/>
    </row>
    <row r="125" spans="1:8" s="17" customFormat="1" x14ac:dyDescent="0.25">
      <c r="A125" s="109"/>
      <c r="B125" s="34"/>
      <c r="C125" s="31" t="s">
        <v>13</v>
      </c>
      <c r="D125" s="27">
        <v>6000</v>
      </c>
      <c r="E125" s="27">
        <v>0</v>
      </c>
      <c r="F125" s="27">
        <v>0</v>
      </c>
      <c r="G125" s="27">
        <v>0</v>
      </c>
      <c r="H125"/>
    </row>
    <row r="126" spans="1:8" s="17" customFormat="1" ht="38.25" x14ac:dyDescent="0.25">
      <c r="A126" s="111" t="s">
        <v>25</v>
      </c>
      <c r="B126" s="114" t="s">
        <v>15</v>
      </c>
      <c r="C126" s="113" t="s">
        <v>589</v>
      </c>
      <c r="D126" s="30">
        <f>D129+D127+D128</f>
        <v>395494</v>
      </c>
      <c r="E126" s="30">
        <f t="shared" ref="E126:G126" si="27">E129+E127+E128</f>
        <v>132000</v>
      </c>
      <c r="F126" s="30">
        <f t="shared" si="27"/>
        <v>82000</v>
      </c>
      <c r="G126" s="30">
        <f t="shared" si="27"/>
        <v>82000</v>
      </c>
      <c r="H126"/>
    </row>
    <row r="127" spans="1:8" s="17" customFormat="1" ht="25.5" x14ac:dyDescent="0.25">
      <c r="A127" s="109"/>
      <c r="B127" s="34"/>
      <c r="C127" s="31" t="s">
        <v>412</v>
      </c>
      <c r="D127" s="27">
        <v>55000</v>
      </c>
      <c r="E127" s="27">
        <v>80000</v>
      </c>
      <c r="F127" s="27">
        <v>30000</v>
      </c>
      <c r="G127" s="27">
        <v>30000</v>
      </c>
      <c r="H127"/>
    </row>
    <row r="128" spans="1:8" s="17" customFormat="1" x14ac:dyDescent="0.25">
      <c r="A128" s="109"/>
      <c r="B128" s="34"/>
      <c r="C128" s="31" t="s">
        <v>490</v>
      </c>
      <c r="D128" s="27">
        <v>300494</v>
      </c>
      <c r="E128" s="27">
        <v>0</v>
      </c>
      <c r="F128" s="27">
        <v>0</v>
      </c>
      <c r="G128" s="27">
        <v>0</v>
      </c>
      <c r="H128"/>
    </row>
    <row r="129" spans="1:8" s="17" customFormat="1" x14ac:dyDescent="0.25">
      <c r="A129" s="109"/>
      <c r="B129" s="34"/>
      <c r="C129" s="31" t="s">
        <v>13</v>
      </c>
      <c r="D129" s="27">
        <v>40000</v>
      </c>
      <c r="E129" s="27">
        <v>52000</v>
      </c>
      <c r="F129" s="27">
        <v>52000</v>
      </c>
      <c r="G129" s="27">
        <v>52000</v>
      </c>
      <c r="H129"/>
    </row>
    <row r="130" spans="1:8" s="18" customFormat="1" x14ac:dyDescent="0.25">
      <c r="A130" s="117" t="s">
        <v>237</v>
      </c>
      <c r="B130" s="118" t="s">
        <v>236</v>
      </c>
      <c r="C130" s="104" t="s">
        <v>509</v>
      </c>
      <c r="D130" s="29">
        <v>305873</v>
      </c>
      <c r="E130" s="29">
        <v>0</v>
      </c>
      <c r="F130" s="29">
        <v>0</v>
      </c>
      <c r="G130" s="29">
        <v>0</v>
      </c>
    </row>
    <row r="131" spans="1:8" s="17" customFormat="1" x14ac:dyDescent="0.25">
      <c r="A131" s="117" t="s">
        <v>238</v>
      </c>
      <c r="B131" s="118" t="s">
        <v>236</v>
      </c>
      <c r="C131" s="104" t="s">
        <v>254</v>
      </c>
      <c r="D131" s="29">
        <f>D132+D133+D134</f>
        <v>305873</v>
      </c>
      <c r="E131" s="29">
        <v>0</v>
      </c>
      <c r="F131" s="29">
        <v>0</v>
      </c>
      <c r="G131" s="29">
        <v>0</v>
      </c>
    </row>
    <row r="132" spans="1:8" s="17" customFormat="1" ht="25.5" x14ac:dyDescent="0.25">
      <c r="A132" s="32"/>
      <c r="B132" s="80"/>
      <c r="C132" s="31" t="s">
        <v>590</v>
      </c>
      <c r="D132" s="36">
        <v>68008</v>
      </c>
      <c r="E132" s="36">
        <v>0</v>
      </c>
      <c r="F132" s="36">
        <v>0</v>
      </c>
      <c r="G132" s="36">
        <v>0</v>
      </c>
    </row>
    <row r="133" spans="1:8" s="17" customFormat="1" x14ac:dyDescent="0.25">
      <c r="A133" s="32"/>
      <c r="B133" s="80"/>
      <c r="C133" s="31" t="s">
        <v>591</v>
      </c>
      <c r="D133" s="36">
        <v>72000</v>
      </c>
      <c r="E133" s="36">
        <v>0</v>
      </c>
      <c r="F133" s="36">
        <v>0</v>
      </c>
      <c r="G133" s="36">
        <v>0</v>
      </c>
    </row>
    <row r="134" spans="1:8" s="17" customFormat="1" x14ac:dyDescent="0.25">
      <c r="A134" s="32"/>
      <c r="B134" s="80"/>
      <c r="C134" s="31" t="s">
        <v>13</v>
      </c>
      <c r="D134" s="36">
        <v>165865</v>
      </c>
      <c r="E134" s="36">
        <v>0</v>
      </c>
      <c r="F134" s="36">
        <v>0</v>
      </c>
      <c r="G134" s="36">
        <v>0</v>
      </c>
    </row>
    <row r="135" spans="1:8" s="17" customFormat="1" x14ac:dyDescent="0.25">
      <c r="A135" s="117" t="s">
        <v>29</v>
      </c>
      <c r="B135" s="118" t="s">
        <v>239</v>
      </c>
      <c r="C135" s="104" t="s">
        <v>255</v>
      </c>
      <c r="D135" s="29">
        <f>D137+D136</f>
        <v>31000</v>
      </c>
      <c r="E135" s="29">
        <f t="shared" ref="E135:G135" si="28">E137+E136</f>
        <v>0</v>
      </c>
      <c r="F135" s="29">
        <f t="shared" si="28"/>
        <v>0</v>
      </c>
      <c r="G135" s="29">
        <f t="shared" si="28"/>
        <v>0</v>
      </c>
    </row>
    <row r="136" spans="1:8" s="17" customFormat="1" ht="31.5" customHeight="1" x14ac:dyDescent="0.25">
      <c r="A136" s="119"/>
      <c r="B136" s="120"/>
      <c r="C136" s="31" t="s">
        <v>412</v>
      </c>
      <c r="D136" s="27">
        <v>25000</v>
      </c>
      <c r="E136" s="27">
        <v>0</v>
      </c>
      <c r="F136" s="27">
        <v>0</v>
      </c>
      <c r="G136" s="27">
        <v>0</v>
      </c>
    </row>
    <row r="137" spans="1:8" s="17" customFormat="1" x14ac:dyDescent="0.25">
      <c r="A137" s="119"/>
      <c r="B137" s="120"/>
      <c r="C137" s="31" t="s">
        <v>13</v>
      </c>
      <c r="D137" s="27">
        <v>6000</v>
      </c>
      <c r="E137" s="27">
        <v>0</v>
      </c>
      <c r="F137" s="27">
        <v>0</v>
      </c>
      <c r="G137" s="27">
        <v>0</v>
      </c>
    </row>
    <row r="138" spans="1:8" s="18" customFormat="1" x14ac:dyDescent="0.25">
      <c r="A138" s="117" t="s">
        <v>39</v>
      </c>
      <c r="B138" s="118" t="s">
        <v>15</v>
      </c>
      <c r="C138" s="104" t="s">
        <v>40</v>
      </c>
      <c r="D138" s="29">
        <f>SUM(D139:D141)</f>
        <v>491987</v>
      </c>
      <c r="E138" s="29">
        <f>SUM(E139:E141)</f>
        <v>394057</v>
      </c>
      <c r="F138" s="29">
        <f t="shared" ref="F138:G138" si="29">SUM(F139:F141)</f>
        <v>394057</v>
      </c>
      <c r="G138" s="29">
        <f t="shared" si="29"/>
        <v>394057</v>
      </c>
    </row>
    <row r="139" spans="1:8" s="18" customFormat="1" ht="19.5" customHeight="1" x14ac:dyDescent="0.25">
      <c r="A139" s="119"/>
      <c r="B139" s="120"/>
      <c r="C139" s="35" t="s">
        <v>508</v>
      </c>
      <c r="D139" s="27">
        <v>125015</v>
      </c>
      <c r="E139" s="27">
        <v>125015</v>
      </c>
      <c r="F139" s="27">
        <v>125015</v>
      </c>
      <c r="G139" s="27">
        <v>125015</v>
      </c>
    </row>
    <row r="140" spans="1:8" s="18" customFormat="1" ht="25.5" x14ac:dyDescent="0.25">
      <c r="A140" s="119"/>
      <c r="B140" s="120"/>
      <c r="C140" s="31" t="s">
        <v>442</v>
      </c>
      <c r="D140" s="27">
        <v>148730</v>
      </c>
      <c r="E140" s="27">
        <v>0</v>
      </c>
      <c r="F140" s="27">
        <v>0</v>
      </c>
      <c r="G140" s="27">
        <v>0</v>
      </c>
    </row>
    <row r="141" spans="1:8" s="18" customFormat="1" x14ac:dyDescent="0.25">
      <c r="A141" s="121"/>
      <c r="B141" s="122"/>
      <c r="C141" s="31" t="s">
        <v>13</v>
      </c>
      <c r="D141" s="27">
        <v>218242</v>
      </c>
      <c r="E141" s="27">
        <v>269042</v>
      </c>
      <c r="F141" s="27">
        <v>269042</v>
      </c>
      <c r="G141" s="27">
        <v>269042</v>
      </c>
    </row>
    <row r="142" spans="1:8" s="17" customFormat="1" ht="47.25" x14ac:dyDescent="0.25">
      <c r="A142" s="105"/>
      <c r="B142" s="106"/>
      <c r="C142" s="107" t="s">
        <v>10</v>
      </c>
      <c r="D142" s="108">
        <f>SUM(D144:D148)</f>
        <v>1210397</v>
      </c>
      <c r="E142" s="108">
        <f>E144+E145+E148</f>
        <v>1395239</v>
      </c>
      <c r="F142" s="108">
        <f>SUM(F144:F148)</f>
        <v>327200</v>
      </c>
      <c r="G142" s="108">
        <f>SUM(G144:G148)</f>
        <v>7300</v>
      </c>
      <c r="H142" s="18"/>
    </row>
    <row r="143" spans="1:8" s="17" customFormat="1" ht="15.75" x14ac:dyDescent="0.25">
      <c r="A143" s="109"/>
      <c r="B143" s="34"/>
      <c r="C143" s="100" t="s">
        <v>2</v>
      </c>
      <c r="D143" s="110"/>
      <c r="E143" s="110"/>
      <c r="F143" s="110"/>
      <c r="G143" s="110"/>
      <c r="H143" s="18"/>
    </row>
    <row r="144" spans="1:8" s="17" customFormat="1" ht="25.5" customHeight="1" x14ac:dyDescent="0.25">
      <c r="A144" s="52" t="s">
        <v>85</v>
      </c>
      <c r="B144" s="123" t="s">
        <v>15</v>
      </c>
      <c r="C144" s="104" t="s">
        <v>443</v>
      </c>
      <c r="D144" s="29">
        <v>109000</v>
      </c>
      <c r="E144" s="29">
        <v>994955</v>
      </c>
      <c r="F144" s="29">
        <v>327200</v>
      </c>
      <c r="G144" s="29">
        <v>7300</v>
      </c>
      <c r="H144" s="18"/>
    </row>
    <row r="145" spans="1:8" s="17" customFormat="1" ht="25.5" customHeight="1" x14ac:dyDescent="0.25">
      <c r="A145" s="52" t="s">
        <v>512</v>
      </c>
      <c r="B145" s="123" t="s">
        <v>15</v>
      </c>
      <c r="C145" s="104" t="s">
        <v>511</v>
      </c>
      <c r="D145" s="29">
        <v>0</v>
      </c>
      <c r="E145" s="29">
        <v>74220</v>
      </c>
      <c r="F145" s="29">
        <v>0</v>
      </c>
      <c r="G145" s="29">
        <v>0</v>
      </c>
      <c r="H145" s="18"/>
    </row>
    <row r="146" spans="1:8" s="17" customFormat="1" ht="20.100000000000001" customHeight="1" x14ac:dyDescent="0.25">
      <c r="A146" s="117" t="s">
        <v>459</v>
      </c>
      <c r="B146" s="117" t="s">
        <v>15</v>
      </c>
      <c r="C146" s="31" t="s">
        <v>285</v>
      </c>
      <c r="D146" s="27">
        <v>0</v>
      </c>
      <c r="E146" s="27">
        <v>39367</v>
      </c>
      <c r="F146" s="27">
        <v>0</v>
      </c>
      <c r="G146" s="27">
        <v>0</v>
      </c>
      <c r="H146" s="18"/>
    </row>
    <row r="147" spans="1:8" s="17" customFormat="1" ht="25.5" customHeight="1" x14ac:dyDescent="0.25">
      <c r="A147" s="117" t="s">
        <v>87</v>
      </c>
      <c r="B147" s="117" t="s">
        <v>15</v>
      </c>
      <c r="C147" s="31" t="s">
        <v>510</v>
      </c>
      <c r="D147" s="27">
        <v>0</v>
      </c>
      <c r="E147" s="27">
        <v>34853</v>
      </c>
      <c r="F147" s="27">
        <v>0</v>
      </c>
      <c r="G147" s="27">
        <v>0</v>
      </c>
      <c r="H147" s="18"/>
    </row>
    <row r="148" spans="1:8" s="17" customFormat="1" ht="23.1" customHeight="1" x14ac:dyDescent="0.25">
      <c r="A148" s="52" t="s">
        <v>333</v>
      </c>
      <c r="B148" s="123" t="s">
        <v>15</v>
      </c>
      <c r="C148" s="104" t="s">
        <v>334</v>
      </c>
      <c r="D148" s="29">
        <v>1101397</v>
      </c>
      <c r="E148" s="29">
        <v>326064</v>
      </c>
      <c r="F148" s="29">
        <v>0</v>
      </c>
      <c r="G148" s="29">
        <v>0</v>
      </c>
      <c r="H148" s="18"/>
    </row>
    <row r="149" spans="1:8" ht="15.75" x14ac:dyDescent="0.25">
      <c r="A149" s="235"/>
      <c r="B149" s="235"/>
      <c r="C149" s="238" t="s">
        <v>44</v>
      </c>
      <c r="D149" s="236">
        <f>D150+D185</f>
        <v>51090902</v>
      </c>
      <c r="E149" s="236">
        <f>E150+E185</f>
        <v>42815989</v>
      </c>
      <c r="F149" s="236">
        <f>F150+F185</f>
        <v>18287570</v>
      </c>
      <c r="G149" s="236">
        <f>G150+G185</f>
        <v>7724445</v>
      </c>
    </row>
    <row r="150" spans="1:8" ht="15.75" x14ac:dyDescent="0.25">
      <c r="A150" s="90"/>
      <c r="B150" s="90"/>
      <c r="C150" s="60" t="s">
        <v>3</v>
      </c>
      <c r="D150" s="61">
        <f>D173+D152+D154+D175+D162+D164+D180+D177</f>
        <v>39619360</v>
      </c>
      <c r="E150" s="61">
        <f>E173+E152+E154+E175+E162+E164+E180+E177</f>
        <v>26589307</v>
      </c>
      <c r="F150" s="61">
        <f>F173+F152+F154+F175+F162+F164+F180+F177</f>
        <v>9161764</v>
      </c>
      <c r="G150" s="61">
        <f>G173+G152+G154+G175+G162+G164+G180+G177</f>
        <v>7408204</v>
      </c>
    </row>
    <row r="151" spans="1:8" x14ac:dyDescent="0.25">
      <c r="A151" s="88"/>
      <c r="B151" s="88"/>
      <c r="C151" s="59" t="s">
        <v>2</v>
      </c>
      <c r="D151" s="124"/>
      <c r="E151" s="124"/>
      <c r="F151" s="124"/>
      <c r="G151" s="124"/>
    </row>
    <row r="152" spans="1:8" x14ac:dyDescent="0.25">
      <c r="A152" s="89" t="s">
        <v>45</v>
      </c>
      <c r="B152" s="86" t="s">
        <v>46</v>
      </c>
      <c r="C152" s="58" t="s">
        <v>244</v>
      </c>
      <c r="D152" s="37">
        <v>2000</v>
      </c>
      <c r="E152" s="37">
        <v>2000</v>
      </c>
      <c r="F152" s="37">
        <v>2000</v>
      </c>
      <c r="G152" s="37">
        <v>2000</v>
      </c>
    </row>
    <row r="153" spans="1:8" x14ac:dyDescent="0.25">
      <c r="A153" s="255"/>
      <c r="B153" s="255"/>
      <c r="C153" s="35" t="s">
        <v>13</v>
      </c>
      <c r="D153" s="28">
        <v>2000</v>
      </c>
      <c r="E153" s="28">
        <v>2000</v>
      </c>
      <c r="F153" s="28">
        <v>2000</v>
      </c>
      <c r="G153" s="27">
        <v>2000</v>
      </c>
    </row>
    <row r="154" spans="1:8" x14ac:dyDescent="0.25">
      <c r="A154" s="99" t="s">
        <v>47</v>
      </c>
      <c r="B154" s="86" t="s">
        <v>46</v>
      </c>
      <c r="C154" s="58" t="s">
        <v>245</v>
      </c>
      <c r="D154" s="37">
        <f>SUM(D155:D161)</f>
        <v>1710321</v>
      </c>
      <c r="E154" s="37">
        <f>SUM(E155:E161)</f>
        <v>540933</v>
      </c>
      <c r="F154" s="37">
        <f>SUM(F155:F161)</f>
        <v>1421201</v>
      </c>
      <c r="G154" s="37">
        <f>SUM(G155:G161)</f>
        <v>1102171</v>
      </c>
    </row>
    <row r="155" spans="1:8" ht="25.5" x14ac:dyDescent="0.25">
      <c r="A155" s="88"/>
      <c r="B155" s="88"/>
      <c r="C155" s="76" t="s">
        <v>467</v>
      </c>
      <c r="D155" s="27">
        <v>1080562</v>
      </c>
      <c r="E155" s="27">
        <v>76434</v>
      </c>
      <c r="F155" s="27">
        <v>801953</v>
      </c>
      <c r="G155" s="27">
        <v>0</v>
      </c>
    </row>
    <row r="156" spans="1:8" x14ac:dyDescent="0.25">
      <c r="A156" s="88"/>
      <c r="B156" s="88"/>
      <c r="C156" s="76" t="s">
        <v>466</v>
      </c>
      <c r="D156" s="27">
        <v>100000</v>
      </c>
      <c r="E156" s="27">
        <v>30000</v>
      </c>
      <c r="F156" s="27">
        <v>0</v>
      </c>
      <c r="G156" s="27">
        <v>0</v>
      </c>
    </row>
    <row r="157" spans="1:8" x14ac:dyDescent="0.25">
      <c r="A157" s="88"/>
      <c r="B157" s="88"/>
      <c r="C157" s="76" t="s">
        <v>388</v>
      </c>
      <c r="D157" s="27">
        <v>100000</v>
      </c>
      <c r="E157" s="27">
        <v>130000</v>
      </c>
      <c r="F157" s="27">
        <v>0</v>
      </c>
      <c r="G157" s="27">
        <v>0</v>
      </c>
    </row>
    <row r="158" spans="1:8" x14ac:dyDescent="0.25">
      <c r="A158" s="88"/>
      <c r="B158" s="88"/>
      <c r="C158" s="76" t="s">
        <v>513</v>
      </c>
      <c r="D158" s="27">
        <v>0</v>
      </c>
      <c r="E158" s="27">
        <v>0</v>
      </c>
      <c r="F158" s="27">
        <v>600000</v>
      </c>
      <c r="G158" s="27">
        <v>1000000</v>
      </c>
    </row>
    <row r="159" spans="1:8" x14ac:dyDescent="0.25">
      <c r="A159" s="88"/>
      <c r="B159" s="88"/>
      <c r="C159" s="76" t="s">
        <v>514</v>
      </c>
      <c r="D159" s="27">
        <v>50000</v>
      </c>
      <c r="E159" s="27">
        <v>0</v>
      </c>
      <c r="F159" s="27">
        <v>0</v>
      </c>
      <c r="G159" s="27">
        <v>0</v>
      </c>
    </row>
    <row r="160" spans="1:8" x14ac:dyDescent="0.25">
      <c r="A160" s="88"/>
      <c r="B160" s="88"/>
      <c r="C160" s="76" t="s">
        <v>387</v>
      </c>
      <c r="D160" s="27">
        <v>30000</v>
      </c>
      <c r="E160" s="27">
        <v>0</v>
      </c>
      <c r="F160" s="27">
        <v>0</v>
      </c>
      <c r="G160" s="27">
        <v>0</v>
      </c>
    </row>
    <row r="161" spans="1:7" ht="15.75" x14ac:dyDescent="0.25">
      <c r="A161" s="88"/>
      <c r="B161" s="88"/>
      <c r="C161" s="76" t="s">
        <v>318</v>
      </c>
      <c r="D161" s="27">
        <v>349759</v>
      </c>
      <c r="E161" s="27">
        <v>304499</v>
      </c>
      <c r="F161" s="27">
        <v>19248</v>
      </c>
      <c r="G161" s="27">
        <v>102171</v>
      </c>
    </row>
    <row r="162" spans="1:7" x14ac:dyDescent="0.25">
      <c r="A162" s="89" t="s">
        <v>48</v>
      </c>
      <c r="B162" s="89" t="s">
        <v>46</v>
      </c>
      <c r="C162" s="58" t="s">
        <v>246</v>
      </c>
      <c r="D162" s="37">
        <f>SUM(D163:D163)</f>
        <v>118057</v>
      </c>
      <c r="E162" s="37">
        <f>SUM(E163:E163)</f>
        <v>252226</v>
      </c>
      <c r="F162" s="37">
        <f>SUM(F163:F163)</f>
        <v>262226</v>
      </c>
      <c r="G162" s="37">
        <f>SUM(G163:G163)</f>
        <v>262226</v>
      </c>
    </row>
    <row r="163" spans="1:7" x14ac:dyDescent="0.25">
      <c r="A163" s="88"/>
      <c r="B163" s="88"/>
      <c r="C163" s="35" t="s">
        <v>13</v>
      </c>
      <c r="D163" s="28">
        <v>118057</v>
      </c>
      <c r="E163" s="27">
        <v>252226</v>
      </c>
      <c r="F163" s="27">
        <v>262226</v>
      </c>
      <c r="G163" s="27">
        <v>262226</v>
      </c>
    </row>
    <row r="164" spans="1:7" x14ac:dyDescent="0.25">
      <c r="A164" s="89" t="s">
        <v>32</v>
      </c>
      <c r="B164" s="89" t="s">
        <v>46</v>
      </c>
      <c r="C164" s="58" t="s">
        <v>49</v>
      </c>
      <c r="D164" s="37">
        <f>SUM(D165:D172)</f>
        <v>16523885</v>
      </c>
      <c r="E164" s="37">
        <f t="shared" ref="E164:G164" si="30">SUM(E165:E172)</f>
        <v>11509496</v>
      </c>
      <c r="F164" s="37">
        <f t="shared" si="30"/>
        <v>5990120</v>
      </c>
      <c r="G164" s="37">
        <f t="shared" si="30"/>
        <v>3298373</v>
      </c>
    </row>
    <row r="165" spans="1:7" x14ac:dyDescent="0.25">
      <c r="A165" s="88"/>
      <c r="B165" s="88"/>
      <c r="C165" s="31" t="s">
        <v>420</v>
      </c>
      <c r="D165" s="27">
        <v>2134237</v>
      </c>
      <c r="E165" s="27">
        <v>5272100</v>
      </c>
      <c r="F165" s="27">
        <v>618087</v>
      </c>
      <c r="G165" s="27">
        <v>0</v>
      </c>
    </row>
    <row r="166" spans="1:7" ht="29.1" customHeight="1" x14ac:dyDescent="0.25">
      <c r="A166" s="88"/>
      <c r="B166" s="88"/>
      <c r="C166" s="31" t="s">
        <v>421</v>
      </c>
      <c r="D166" s="27">
        <v>1528280</v>
      </c>
      <c r="E166" s="27">
        <v>1461289</v>
      </c>
      <c r="F166" s="27">
        <v>1461289</v>
      </c>
      <c r="G166" s="27">
        <v>1461289</v>
      </c>
    </row>
    <row r="167" spans="1:7" ht="28.5" customHeight="1" x14ac:dyDescent="0.25">
      <c r="A167" s="88"/>
      <c r="B167" s="88"/>
      <c r="C167" s="76" t="s">
        <v>469</v>
      </c>
      <c r="D167" s="27">
        <v>1028325</v>
      </c>
      <c r="E167" s="27">
        <v>739897</v>
      </c>
      <c r="F167" s="27">
        <v>0</v>
      </c>
      <c r="G167" s="27">
        <v>0</v>
      </c>
    </row>
    <row r="168" spans="1:7" ht="27.6" customHeight="1" x14ac:dyDescent="0.25">
      <c r="A168" s="88"/>
      <c r="B168" s="88"/>
      <c r="C168" s="76" t="s">
        <v>470</v>
      </c>
      <c r="D168" s="27">
        <v>0</v>
      </c>
      <c r="E168" s="27">
        <v>1824490</v>
      </c>
      <c r="F168" s="27">
        <v>1325060</v>
      </c>
      <c r="G168" s="27">
        <v>0</v>
      </c>
    </row>
    <row r="169" spans="1:7" ht="25.5" x14ac:dyDescent="0.25">
      <c r="A169" s="88"/>
      <c r="B169" s="88"/>
      <c r="C169" s="31" t="s">
        <v>419</v>
      </c>
      <c r="D169" s="27">
        <v>7698766</v>
      </c>
      <c r="E169" s="27">
        <v>0</v>
      </c>
      <c r="F169" s="27">
        <v>0</v>
      </c>
      <c r="G169" s="27">
        <v>0</v>
      </c>
    </row>
    <row r="170" spans="1:7" ht="29.25" customHeight="1" x14ac:dyDescent="0.25">
      <c r="A170" s="88"/>
      <c r="B170" s="88"/>
      <c r="C170" s="31" t="s">
        <v>50</v>
      </c>
      <c r="D170" s="27">
        <v>1206500</v>
      </c>
      <c r="E170" s="27">
        <v>0</v>
      </c>
      <c r="F170" s="27">
        <v>0</v>
      </c>
      <c r="G170" s="27">
        <v>0</v>
      </c>
    </row>
    <row r="171" spans="1:7" ht="38.25" x14ac:dyDescent="0.25">
      <c r="A171" s="88"/>
      <c r="B171" s="34"/>
      <c r="C171" s="76" t="s">
        <v>495</v>
      </c>
      <c r="D171" s="27">
        <v>189426</v>
      </c>
      <c r="E171" s="27">
        <v>0</v>
      </c>
      <c r="F171" s="27">
        <v>0</v>
      </c>
      <c r="G171" s="27">
        <v>0</v>
      </c>
    </row>
    <row r="172" spans="1:7" ht="15.75" x14ac:dyDescent="0.25">
      <c r="A172" s="88"/>
      <c r="B172" s="88"/>
      <c r="C172" s="76" t="s">
        <v>468</v>
      </c>
      <c r="D172" s="27">
        <v>2738351</v>
      </c>
      <c r="E172" s="27">
        <v>2211720</v>
      </c>
      <c r="F172" s="27">
        <v>2585684</v>
      </c>
      <c r="G172" s="27">
        <v>1837084</v>
      </c>
    </row>
    <row r="173" spans="1:7" ht="25.5" x14ac:dyDescent="0.25">
      <c r="A173" s="89" t="s">
        <v>51</v>
      </c>
      <c r="B173" s="86" t="s">
        <v>46</v>
      </c>
      <c r="C173" s="58" t="s">
        <v>588</v>
      </c>
      <c r="D173" s="37">
        <v>50000</v>
      </c>
      <c r="E173" s="37">
        <v>20000</v>
      </c>
      <c r="F173" s="37">
        <v>20000</v>
      </c>
      <c r="G173" s="37">
        <v>20000</v>
      </c>
    </row>
    <row r="174" spans="1:7" x14ac:dyDescent="0.25">
      <c r="A174" s="88"/>
      <c r="B174" s="88"/>
      <c r="C174" s="35" t="s">
        <v>13</v>
      </c>
      <c r="D174" s="28">
        <v>50000</v>
      </c>
      <c r="E174" s="28">
        <v>20000</v>
      </c>
      <c r="F174" s="28">
        <v>20000</v>
      </c>
      <c r="G174" s="28">
        <v>20000</v>
      </c>
    </row>
    <row r="175" spans="1:7" x14ac:dyDescent="0.25">
      <c r="A175" s="89" t="s">
        <v>52</v>
      </c>
      <c r="B175" s="89" t="s">
        <v>53</v>
      </c>
      <c r="C175" s="58" t="s">
        <v>247</v>
      </c>
      <c r="D175" s="37">
        <v>50278</v>
      </c>
      <c r="E175" s="37">
        <v>2846</v>
      </c>
      <c r="F175" s="37">
        <v>2846</v>
      </c>
      <c r="G175" s="37">
        <v>2846</v>
      </c>
    </row>
    <row r="176" spans="1:7" x14ac:dyDescent="0.25">
      <c r="A176" s="88"/>
      <c r="B176" s="88"/>
      <c r="C176" s="35" t="s">
        <v>13</v>
      </c>
      <c r="D176" s="27">
        <v>50278</v>
      </c>
      <c r="E176" s="27">
        <v>2846</v>
      </c>
      <c r="F176" s="27">
        <v>2846</v>
      </c>
      <c r="G176" s="27">
        <v>2846</v>
      </c>
    </row>
    <row r="177" spans="1:7" ht="25.5" x14ac:dyDescent="0.25">
      <c r="A177" s="89" t="s">
        <v>54</v>
      </c>
      <c r="B177" s="86" t="s">
        <v>55</v>
      </c>
      <c r="C177" s="58" t="s">
        <v>370</v>
      </c>
      <c r="D177" s="37">
        <f>SUM(D178:D179)</f>
        <v>20854550</v>
      </c>
      <c r="E177" s="37">
        <f>SUM(E178:E179)</f>
        <v>14141813</v>
      </c>
      <c r="F177" s="37">
        <f t="shared" ref="F177:G177" si="31">SUM(F178:F179)</f>
        <v>1332030</v>
      </c>
      <c r="G177" s="37">
        <f t="shared" si="31"/>
        <v>2589247</v>
      </c>
    </row>
    <row r="178" spans="1:7" x14ac:dyDescent="0.25">
      <c r="A178" s="88"/>
      <c r="B178" s="88"/>
      <c r="C178" s="35" t="s">
        <v>382</v>
      </c>
      <c r="D178" s="27">
        <v>19882982</v>
      </c>
      <c r="E178" s="27">
        <v>14141813</v>
      </c>
      <c r="F178" s="27">
        <v>1332030</v>
      </c>
      <c r="G178" s="27">
        <v>2589247</v>
      </c>
    </row>
    <row r="179" spans="1:7" x14ac:dyDescent="0.25">
      <c r="A179" s="88"/>
      <c r="B179" s="88"/>
      <c r="C179" s="35" t="s">
        <v>13</v>
      </c>
      <c r="D179" s="27">
        <v>971568</v>
      </c>
      <c r="E179" s="27">
        <v>0</v>
      </c>
      <c r="F179" s="27">
        <v>0</v>
      </c>
      <c r="G179" s="27">
        <v>0</v>
      </c>
    </row>
    <row r="180" spans="1:7" x14ac:dyDescent="0.25">
      <c r="A180" s="89" t="s">
        <v>39</v>
      </c>
      <c r="B180" s="89" t="s">
        <v>46</v>
      </c>
      <c r="C180" s="58" t="s">
        <v>40</v>
      </c>
      <c r="D180" s="37">
        <f>SUM(D181:D184)</f>
        <v>310269</v>
      </c>
      <c r="E180" s="37">
        <f t="shared" ref="E180:G180" si="32">SUM(E181:E184)</f>
        <v>119993</v>
      </c>
      <c r="F180" s="37">
        <f t="shared" si="32"/>
        <v>131341</v>
      </c>
      <c r="G180" s="37">
        <f t="shared" si="32"/>
        <v>131341</v>
      </c>
    </row>
    <row r="181" spans="1:7" x14ac:dyDescent="0.25">
      <c r="A181" s="88"/>
      <c r="B181" s="88"/>
      <c r="C181" s="35" t="s">
        <v>471</v>
      </c>
      <c r="D181" s="27">
        <v>134388</v>
      </c>
      <c r="E181" s="28">
        <v>119993</v>
      </c>
      <c r="F181" s="28">
        <v>131341</v>
      </c>
      <c r="G181" s="28">
        <v>131341</v>
      </c>
    </row>
    <row r="182" spans="1:7" x14ac:dyDescent="0.25">
      <c r="A182" s="88"/>
      <c r="B182" s="88"/>
      <c r="C182" s="31" t="s">
        <v>56</v>
      </c>
      <c r="D182" s="28">
        <v>56870</v>
      </c>
      <c r="E182" s="28">
        <v>0</v>
      </c>
      <c r="F182" s="28">
        <v>0</v>
      </c>
      <c r="G182" s="28">
        <v>0</v>
      </c>
    </row>
    <row r="183" spans="1:7" x14ac:dyDescent="0.25">
      <c r="A183" s="88"/>
      <c r="B183" s="88"/>
      <c r="C183" s="35" t="s">
        <v>472</v>
      </c>
      <c r="D183" s="28">
        <v>27096</v>
      </c>
      <c r="E183" s="28">
        <v>0</v>
      </c>
      <c r="F183" s="28">
        <v>0</v>
      </c>
      <c r="G183" s="28">
        <v>0</v>
      </c>
    </row>
    <row r="184" spans="1:7" x14ac:dyDescent="0.25">
      <c r="A184" s="88"/>
      <c r="B184" s="88"/>
      <c r="C184" s="35" t="s">
        <v>13</v>
      </c>
      <c r="D184" s="28">
        <v>91915</v>
      </c>
      <c r="E184" s="28">
        <v>0</v>
      </c>
      <c r="F184" s="28">
        <v>0</v>
      </c>
      <c r="G184" s="27">
        <v>0</v>
      </c>
    </row>
    <row r="185" spans="1:7" ht="47.25" x14ac:dyDescent="0.25">
      <c r="A185" s="90"/>
      <c r="B185" s="90"/>
      <c r="C185" s="60" t="s">
        <v>10</v>
      </c>
      <c r="D185" s="61">
        <f>D188+D190+D191+D192+D193+D194</f>
        <v>11471542</v>
      </c>
      <c r="E185" s="61">
        <f>E188+E190+E187+E191+E192+E193+E194</f>
        <v>16226682</v>
      </c>
      <c r="F185" s="61">
        <f>F188+F190+F191+F192+F193+F194+F187</f>
        <v>9125806</v>
      </c>
      <c r="G185" s="61">
        <f>G188+G190+G191+G192+G193+G194+G189</f>
        <v>316241</v>
      </c>
    </row>
    <row r="186" spans="1:7" x14ac:dyDescent="0.25">
      <c r="A186" s="88"/>
      <c r="B186" s="88"/>
      <c r="C186" s="59" t="s">
        <v>2</v>
      </c>
      <c r="D186" s="124"/>
      <c r="E186" s="124"/>
      <c r="F186" s="124"/>
      <c r="G186" s="124"/>
    </row>
    <row r="187" spans="1:7" ht="25.5" x14ac:dyDescent="0.25">
      <c r="A187" s="89" t="s">
        <v>110</v>
      </c>
      <c r="B187" s="89" t="s">
        <v>46</v>
      </c>
      <c r="C187" s="58" t="s">
        <v>516</v>
      </c>
      <c r="D187" s="37">
        <v>0</v>
      </c>
      <c r="E187" s="37">
        <v>107873</v>
      </c>
      <c r="F187" s="37">
        <v>8741565</v>
      </c>
      <c r="G187" s="37">
        <v>0</v>
      </c>
    </row>
    <row r="188" spans="1:7" ht="25.5" x14ac:dyDescent="0.25">
      <c r="A188" s="89" t="s">
        <v>473</v>
      </c>
      <c r="B188" s="89" t="s">
        <v>46</v>
      </c>
      <c r="C188" s="58" t="s">
        <v>592</v>
      </c>
      <c r="D188" s="29">
        <v>830934</v>
      </c>
      <c r="E188" s="29">
        <v>0</v>
      </c>
      <c r="F188" s="29">
        <v>0</v>
      </c>
      <c r="G188" s="29">
        <v>0</v>
      </c>
    </row>
    <row r="189" spans="1:7" ht="38.25" x14ac:dyDescent="0.25">
      <c r="A189" s="52" t="s">
        <v>379</v>
      </c>
      <c r="B189" s="89" t="s">
        <v>46</v>
      </c>
      <c r="C189" s="58" t="s">
        <v>380</v>
      </c>
      <c r="D189" s="37">
        <v>0</v>
      </c>
      <c r="E189" s="37">
        <v>0</v>
      </c>
      <c r="F189" s="37">
        <v>0</v>
      </c>
      <c r="G189" s="37">
        <v>2000</v>
      </c>
    </row>
    <row r="190" spans="1:7" ht="27.75" customHeight="1" x14ac:dyDescent="0.25">
      <c r="A190" s="89" t="s">
        <v>323</v>
      </c>
      <c r="B190" s="89" t="s">
        <v>46</v>
      </c>
      <c r="C190" s="58" t="s">
        <v>341</v>
      </c>
      <c r="D190" s="29">
        <v>820000</v>
      </c>
      <c r="E190" s="29">
        <v>652241</v>
      </c>
      <c r="F190" s="29">
        <v>185000</v>
      </c>
      <c r="G190" s="29">
        <v>165000</v>
      </c>
    </row>
    <row r="191" spans="1:7" ht="40.5" customHeight="1" x14ac:dyDescent="0.25">
      <c r="A191" s="89" t="s">
        <v>58</v>
      </c>
      <c r="B191" s="89" t="s">
        <v>46</v>
      </c>
      <c r="C191" s="58" t="s">
        <v>248</v>
      </c>
      <c r="D191" s="29">
        <v>149241</v>
      </c>
      <c r="E191" s="29">
        <v>149241</v>
      </c>
      <c r="F191" s="29">
        <v>149241</v>
      </c>
      <c r="G191" s="29">
        <v>149241</v>
      </c>
    </row>
    <row r="192" spans="1:7" ht="25.5" x14ac:dyDescent="0.25">
      <c r="A192" s="89" t="s">
        <v>59</v>
      </c>
      <c r="B192" s="89" t="s">
        <v>46</v>
      </c>
      <c r="C192" s="58" t="s">
        <v>249</v>
      </c>
      <c r="D192" s="29">
        <v>4278778</v>
      </c>
      <c r="E192" s="29">
        <v>8317000</v>
      </c>
      <c r="F192" s="29">
        <v>0</v>
      </c>
      <c r="G192" s="29">
        <v>0</v>
      </c>
    </row>
    <row r="193" spans="1:10" ht="27.75" customHeight="1" x14ac:dyDescent="0.25">
      <c r="A193" s="89" t="s">
        <v>333</v>
      </c>
      <c r="B193" s="89" t="s">
        <v>46</v>
      </c>
      <c r="C193" s="58" t="s">
        <v>334</v>
      </c>
      <c r="D193" s="29">
        <v>5053412</v>
      </c>
      <c r="E193" s="29">
        <v>6560327</v>
      </c>
      <c r="F193" s="29">
        <v>0</v>
      </c>
      <c r="G193" s="29">
        <v>0</v>
      </c>
    </row>
    <row r="194" spans="1:10" ht="28.5" customHeight="1" x14ac:dyDescent="0.25">
      <c r="A194" s="89" t="s">
        <v>335</v>
      </c>
      <c r="B194" s="89" t="s">
        <v>46</v>
      </c>
      <c r="C194" s="58" t="s">
        <v>336</v>
      </c>
      <c r="D194" s="29">
        <v>339177</v>
      </c>
      <c r="E194" s="29">
        <v>440000</v>
      </c>
      <c r="F194" s="29">
        <v>50000</v>
      </c>
      <c r="G194" s="29">
        <v>0</v>
      </c>
    </row>
    <row r="195" spans="1:10" ht="15.75" x14ac:dyDescent="0.25">
      <c r="A195" s="244"/>
      <c r="B195" s="244"/>
      <c r="C195" s="238" t="s">
        <v>202</v>
      </c>
      <c r="D195" s="236">
        <f>D196+D240</f>
        <v>120658710</v>
      </c>
      <c r="E195" s="236">
        <f>E196+E240</f>
        <v>67873592</v>
      </c>
      <c r="F195" s="236">
        <f>F196+F240</f>
        <v>47987762</v>
      </c>
      <c r="G195" s="236">
        <f>G196+G240</f>
        <v>13827666</v>
      </c>
    </row>
    <row r="196" spans="1:10" ht="15.75" x14ac:dyDescent="0.25">
      <c r="A196" s="81"/>
      <c r="B196" s="81"/>
      <c r="C196" s="60" t="s">
        <v>3</v>
      </c>
      <c r="D196" s="61">
        <f>D198+D202+D208+D211+D218+D223+D225+D230+D232+D235+D238</f>
        <v>69863352</v>
      </c>
      <c r="E196" s="61">
        <f>E198+E202+E208+E211+E218+E223+E225+E230+E232+E235+E238</f>
        <v>27848709</v>
      </c>
      <c r="F196" s="61">
        <f>F198+F202+F208+F211+F218+F223+F225+F230+F232+F235+F238</f>
        <v>13907486</v>
      </c>
      <c r="G196" s="61">
        <f>G198+G202+G208+G211+G218+G223+G225+G230+G232+G235+G238</f>
        <v>9652055</v>
      </c>
      <c r="I196" s="19"/>
      <c r="J196" s="20"/>
    </row>
    <row r="197" spans="1:10" ht="15.75" x14ac:dyDescent="0.25">
      <c r="A197" s="83"/>
      <c r="B197" s="83"/>
      <c r="C197" s="59" t="s">
        <v>2</v>
      </c>
      <c r="D197" s="65"/>
      <c r="E197" s="65"/>
      <c r="F197" s="65"/>
      <c r="G197" s="65"/>
      <c r="I197" s="21"/>
      <c r="J197" s="20"/>
    </row>
    <row r="198" spans="1:10" ht="24.75" customHeight="1" x14ac:dyDescent="0.25">
      <c r="A198" s="99" t="s">
        <v>203</v>
      </c>
      <c r="B198" s="89" t="s">
        <v>12</v>
      </c>
      <c r="C198" s="58" t="s">
        <v>256</v>
      </c>
      <c r="D198" s="37">
        <f>SUM(D199:D201)</f>
        <v>1604096</v>
      </c>
      <c r="E198" s="37">
        <f>SUM(E199:E201)</f>
        <v>1534418</v>
      </c>
      <c r="F198" s="37">
        <f>SUM(F199:F201)</f>
        <v>1534418</v>
      </c>
      <c r="G198" s="37">
        <f>SUM(G199:G201)</f>
        <v>1534418</v>
      </c>
      <c r="I198" s="22"/>
      <c r="J198" s="20"/>
    </row>
    <row r="199" spans="1:10" ht="30" customHeight="1" x14ac:dyDescent="0.25">
      <c r="A199" s="83"/>
      <c r="B199" s="83"/>
      <c r="C199" s="31" t="s">
        <v>408</v>
      </c>
      <c r="D199" s="27">
        <v>830206</v>
      </c>
      <c r="E199" s="27">
        <v>830206</v>
      </c>
      <c r="F199" s="27">
        <v>830206</v>
      </c>
      <c r="G199" s="27">
        <v>830206</v>
      </c>
      <c r="I199" s="23"/>
      <c r="J199" s="20"/>
    </row>
    <row r="200" spans="1:10" ht="38.25" x14ac:dyDescent="0.25">
      <c r="A200" s="83"/>
      <c r="B200" s="83"/>
      <c r="C200" s="31" t="s">
        <v>337</v>
      </c>
      <c r="D200" s="27">
        <v>757113</v>
      </c>
      <c r="E200" s="27">
        <v>687435</v>
      </c>
      <c r="F200" s="27">
        <v>687435</v>
      </c>
      <c r="G200" s="27">
        <v>687435</v>
      </c>
      <c r="I200" s="23"/>
      <c r="J200" s="20"/>
    </row>
    <row r="201" spans="1:10" x14ac:dyDescent="0.25">
      <c r="A201" s="83"/>
      <c r="B201" s="83"/>
      <c r="C201" s="31" t="s">
        <v>13</v>
      </c>
      <c r="D201" s="27">
        <v>16777</v>
      </c>
      <c r="E201" s="27">
        <v>16777</v>
      </c>
      <c r="F201" s="27">
        <v>16777</v>
      </c>
      <c r="G201" s="27">
        <v>16777</v>
      </c>
      <c r="I201" s="23"/>
      <c r="J201" s="20"/>
    </row>
    <row r="202" spans="1:10" x14ac:dyDescent="0.25">
      <c r="A202" s="99" t="s">
        <v>166</v>
      </c>
      <c r="B202" s="89" t="s">
        <v>204</v>
      </c>
      <c r="C202" s="104" t="s">
        <v>257</v>
      </c>
      <c r="D202" s="29">
        <f>SUM(D203:D207)</f>
        <v>4429416</v>
      </c>
      <c r="E202" s="29">
        <f>SUM(E203:E207)</f>
        <v>2546228</v>
      </c>
      <c r="F202" s="29">
        <f>SUM(F203:F207)</f>
        <v>2431228</v>
      </c>
      <c r="G202" s="29">
        <f>SUM(G203:G207)</f>
        <v>2413888</v>
      </c>
      <c r="I202" s="22"/>
      <c r="J202" s="20"/>
    </row>
    <row r="203" spans="1:10" ht="51" x14ac:dyDescent="0.25">
      <c r="A203" s="83"/>
      <c r="B203" s="83"/>
      <c r="C203" s="31" t="s">
        <v>338</v>
      </c>
      <c r="D203" s="27">
        <v>1340000</v>
      </c>
      <c r="E203" s="27">
        <v>0</v>
      </c>
      <c r="F203" s="27">
        <v>0</v>
      </c>
      <c r="G203" s="27">
        <v>0</v>
      </c>
      <c r="I203" s="23"/>
      <c r="J203" s="20"/>
    </row>
    <row r="204" spans="1:10" ht="25.5" x14ac:dyDescent="0.25">
      <c r="A204" s="83"/>
      <c r="B204" s="83"/>
      <c r="C204" s="31" t="s">
        <v>445</v>
      </c>
      <c r="D204" s="27">
        <v>1980000</v>
      </c>
      <c r="E204" s="27">
        <v>1710000</v>
      </c>
      <c r="F204" s="27">
        <v>1595000</v>
      </c>
      <c r="G204" s="27">
        <v>1577660</v>
      </c>
      <c r="I204" s="23"/>
      <c r="J204" s="20"/>
    </row>
    <row r="205" spans="1:10" ht="25.5" x14ac:dyDescent="0.25">
      <c r="A205" s="83"/>
      <c r="B205" s="83"/>
      <c r="C205" s="31" t="s">
        <v>205</v>
      </c>
      <c r="D205" s="27">
        <v>138761</v>
      </c>
      <c r="E205" s="27">
        <v>138761</v>
      </c>
      <c r="F205" s="27">
        <v>138761</v>
      </c>
      <c r="G205" s="27">
        <v>138761</v>
      </c>
      <c r="I205" s="23"/>
      <c r="J205" s="20"/>
    </row>
    <row r="206" spans="1:10" x14ac:dyDescent="0.25">
      <c r="A206" s="83"/>
      <c r="B206" s="83"/>
      <c r="C206" s="31" t="s">
        <v>446</v>
      </c>
      <c r="D206" s="27">
        <v>300000</v>
      </c>
      <c r="E206" s="27">
        <v>300000</v>
      </c>
      <c r="F206" s="27">
        <v>300000</v>
      </c>
      <c r="G206" s="27">
        <v>300000</v>
      </c>
      <c r="I206" s="23"/>
      <c r="J206" s="20"/>
    </row>
    <row r="207" spans="1:10" x14ac:dyDescent="0.25">
      <c r="A207" s="83"/>
      <c r="B207" s="83"/>
      <c r="C207" s="31" t="s">
        <v>13</v>
      </c>
      <c r="D207" s="27">
        <v>670655</v>
      </c>
      <c r="E207" s="27">
        <v>397467</v>
      </c>
      <c r="F207" s="27">
        <v>397467</v>
      </c>
      <c r="G207" s="27">
        <v>397467</v>
      </c>
      <c r="I207" s="23"/>
      <c r="J207" s="20"/>
    </row>
    <row r="208" spans="1:10" x14ac:dyDescent="0.25">
      <c r="A208" s="99" t="s">
        <v>69</v>
      </c>
      <c r="B208" s="89" t="s">
        <v>206</v>
      </c>
      <c r="C208" s="104" t="s">
        <v>258</v>
      </c>
      <c r="D208" s="29">
        <f>SUM(D209:D210)</f>
        <v>12520538</v>
      </c>
      <c r="E208" s="29">
        <f>SUM(E209:E210)</f>
        <v>337520</v>
      </c>
      <c r="F208" s="29">
        <f>SUM(F209:F210)</f>
        <v>337520</v>
      </c>
      <c r="G208" s="29">
        <f>SUM(G209:G210)</f>
        <v>337520</v>
      </c>
      <c r="I208" s="22"/>
      <c r="J208" s="20"/>
    </row>
    <row r="209" spans="1:10" x14ac:dyDescent="0.25">
      <c r="A209" s="83"/>
      <c r="B209" s="83"/>
      <c r="C209" s="31" t="s">
        <v>409</v>
      </c>
      <c r="D209" s="27">
        <v>11796732</v>
      </c>
      <c r="E209" s="27">
        <v>0</v>
      </c>
      <c r="F209" s="27">
        <v>0</v>
      </c>
      <c r="G209" s="27">
        <v>0</v>
      </c>
      <c r="I209" s="23"/>
      <c r="J209" s="20"/>
    </row>
    <row r="210" spans="1:10" x14ac:dyDescent="0.25">
      <c r="A210" s="83"/>
      <c r="B210" s="83"/>
      <c r="C210" s="31" t="s">
        <v>62</v>
      </c>
      <c r="D210" s="27">
        <v>723806</v>
      </c>
      <c r="E210" s="27">
        <v>337520</v>
      </c>
      <c r="F210" s="27">
        <v>337520</v>
      </c>
      <c r="G210" s="27">
        <v>337520</v>
      </c>
      <c r="I210" s="23"/>
      <c r="J210" s="20"/>
    </row>
    <row r="211" spans="1:10" x14ac:dyDescent="0.25">
      <c r="A211" s="99" t="s">
        <v>207</v>
      </c>
      <c r="B211" s="89" t="s">
        <v>208</v>
      </c>
      <c r="C211" s="104" t="s">
        <v>259</v>
      </c>
      <c r="D211" s="29">
        <f>SUM(D212:D217)</f>
        <v>483443</v>
      </c>
      <c r="E211" s="29">
        <f t="shared" ref="E211:G211" si="33">SUM(E212:E217)</f>
        <v>1727073</v>
      </c>
      <c r="F211" s="29">
        <f t="shared" si="33"/>
        <v>449116</v>
      </c>
      <c r="G211" s="29">
        <f t="shared" si="33"/>
        <v>449116</v>
      </c>
      <c r="I211" s="22"/>
      <c r="J211" s="20"/>
    </row>
    <row r="212" spans="1:10" ht="25.5" x14ac:dyDescent="0.25">
      <c r="A212" s="83"/>
      <c r="B212" s="83"/>
      <c r="C212" s="31" t="s">
        <v>339</v>
      </c>
      <c r="D212" s="27">
        <v>272468</v>
      </c>
      <c r="E212" s="27">
        <v>133787</v>
      </c>
      <c r="F212" s="27">
        <v>133787</v>
      </c>
      <c r="G212" s="27">
        <v>133787</v>
      </c>
      <c r="I212" s="23"/>
      <c r="J212" s="20"/>
    </row>
    <row r="213" spans="1:10" ht="27" customHeight="1" x14ac:dyDescent="0.25">
      <c r="A213" s="83"/>
      <c r="B213" s="83"/>
      <c r="C213" s="31" t="s">
        <v>340</v>
      </c>
      <c r="D213" s="27">
        <v>70000</v>
      </c>
      <c r="E213" s="27">
        <v>0</v>
      </c>
      <c r="F213" s="27">
        <v>0</v>
      </c>
      <c r="G213" s="27">
        <v>0</v>
      </c>
      <c r="I213" s="23"/>
      <c r="J213" s="20"/>
    </row>
    <row r="214" spans="1:10" ht="16.5" customHeight="1" x14ac:dyDescent="0.25">
      <c r="A214" s="83"/>
      <c r="B214" s="83"/>
      <c r="C214" s="31" t="s">
        <v>447</v>
      </c>
      <c r="D214" s="27">
        <v>20000</v>
      </c>
      <c r="E214" s="27">
        <v>0</v>
      </c>
      <c r="F214" s="27">
        <v>0</v>
      </c>
      <c r="G214" s="27">
        <v>0</v>
      </c>
      <c r="I214" s="23"/>
      <c r="J214" s="20"/>
    </row>
    <row r="215" spans="1:10" ht="16.5" customHeight="1" x14ac:dyDescent="0.25">
      <c r="A215" s="83"/>
      <c r="B215" s="83"/>
      <c r="C215" s="35" t="s">
        <v>517</v>
      </c>
      <c r="D215" s="27">
        <v>0</v>
      </c>
      <c r="E215" s="27">
        <v>16000</v>
      </c>
      <c r="F215" s="27">
        <v>16000</v>
      </c>
      <c r="G215" s="27">
        <v>16000</v>
      </c>
      <c r="I215" s="23"/>
      <c r="J215" s="20"/>
    </row>
    <row r="216" spans="1:10" ht="16.5" customHeight="1" x14ac:dyDescent="0.25">
      <c r="A216" s="125"/>
      <c r="B216" s="125"/>
      <c r="C216" s="31" t="s">
        <v>492</v>
      </c>
      <c r="D216" s="27">
        <v>0</v>
      </c>
      <c r="E216" s="27">
        <v>1277957</v>
      </c>
      <c r="F216" s="27">
        <v>0</v>
      </c>
      <c r="G216" s="27">
        <v>0</v>
      </c>
      <c r="I216" s="23"/>
      <c r="J216" s="20"/>
    </row>
    <row r="217" spans="1:10" x14ac:dyDescent="0.25">
      <c r="A217" s="83"/>
      <c r="B217" s="83"/>
      <c r="C217" s="31" t="s">
        <v>62</v>
      </c>
      <c r="D217" s="27">
        <v>120975</v>
      </c>
      <c r="E217" s="27">
        <v>299329</v>
      </c>
      <c r="F217" s="27">
        <v>299329</v>
      </c>
      <c r="G217" s="27">
        <v>299329</v>
      </c>
      <c r="I217" s="23"/>
      <c r="J217" s="20"/>
    </row>
    <row r="218" spans="1:10" x14ac:dyDescent="0.25">
      <c r="A218" s="99" t="s">
        <v>209</v>
      </c>
      <c r="B218" s="89" t="s">
        <v>210</v>
      </c>
      <c r="C218" s="104" t="s">
        <v>260</v>
      </c>
      <c r="D218" s="29">
        <f>SUM(D219:D222)</f>
        <v>2133570</v>
      </c>
      <c r="E218" s="29">
        <f t="shared" ref="E218:G218" si="34">SUM(E219:E222)</f>
        <v>1022641</v>
      </c>
      <c r="F218" s="29">
        <f t="shared" si="34"/>
        <v>1022641</v>
      </c>
      <c r="G218" s="29">
        <f t="shared" si="34"/>
        <v>1022641</v>
      </c>
      <c r="I218" s="22"/>
      <c r="J218" s="20"/>
    </row>
    <row r="219" spans="1:10" ht="25.5" x14ac:dyDescent="0.25">
      <c r="A219" s="83"/>
      <c r="B219" s="83"/>
      <c r="C219" s="31" t="s">
        <v>211</v>
      </c>
      <c r="D219" s="27">
        <v>1458903</v>
      </c>
      <c r="E219" s="27">
        <v>732403</v>
      </c>
      <c r="F219" s="27">
        <v>732403</v>
      </c>
      <c r="G219" s="27">
        <v>732403</v>
      </c>
      <c r="I219" s="23"/>
      <c r="J219" s="20"/>
    </row>
    <row r="220" spans="1:10" ht="38.25" x14ac:dyDescent="0.25">
      <c r="A220" s="83"/>
      <c r="B220" s="83"/>
      <c r="C220" s="31" t="s">
        <v>410</v>
      </c>
      <c r="D220" s="27">
        <v>21393</v>
      </c>
      <c r="E220" s="27">
        <v>0</v>
      </c>
      <c r="F220" s="27">
        <v>0</v>
      </c>
      <c r="G220" s="27">
        <v>0</v>
      </c>
      <c r="I220" s="23"/>
      <c r="J220" s="20"/>
    </row>
    <row r="221" spans="1:10" ht="38.25" x14ac:dyDescent="0.25">
      <c r="A221" s="83"/>
      <c r="B221" s="83"/>
      <c r="C221" s="31" t="s">
        <v>432</v>
      </c>
      <c r="D221" s="27">
        <v>120000</v>
      </c>
      <c r="E221" s="27">
        <v>0</v>
      </c>
      <c r="F221" s="27">
        <v>0</v>
      </c>
      <c r="G221" s="27">
        <v>0</v>
      </c>
      <c r="I221" s="23"/>
      <c r="J221" s="20"/>
    </row>
    <row r="222" spans="1:10" x14ac:dyDescent="0.25">
      <c r="A222" s="83"/>
      <c r="B222" s="83"/>
      <c r="C222" s="31" t="s">
        <v>13</v>
      </c>
      <c r="D222" s="27">
        <v>533274</v>
      </c>
      <c r="E222" s="27">
        <v>290238</v>
      </c>
      <c r="F222" s="27">
        <v>290238</v>
      </c>
      <c r="G222" s="27">
        <v>290238</v>
      </c>
      <c r="I222" s="23"/>
      <c r="J222" s="20"/>
    </row>
    <row r="223" spans="1:10" x14ac:dyDescent="0.25">
      <c r="A223" s="89" t="s">
        <v>212</v>
      </c>
      <c r="B223" s="89" t="s">
        <v>186</v>
      </c>
      <c r="C223" s="104" t="s">
        <v>261</v>
      </c>
      <c r="D223" s="37">
        <f t="shared" ref="D223:E223" si="35">D224</f>
        <v>6748</v>
      </c>
      <c r="E223" s="37">
        <f t="shared" si="35"/>
        <v>5390</v>
      </c>
      <c r="F223" s="37">
        <f>F224</f>
        <v>5390</v>
      </c>
      <c r="G223" s="37">
        <f>G224</f>
        <v>5390</v>
      </c>
      <c r="I223" s="22"/>
      <c r="J223" s="20"/>
    </row>
    <row r="224" spans="1:10" ht="15.75" x14ac:dyDescent="0.25">
      <c r="A224" s="83"/>
      <c r="B224" s="83"/>
      <c r="C224" s="31" t="s">
        <v>468</v>
      </c>
      <c r="D224" s="28">
        <f>5416+1332</f>
        <v>6748</v>
      </c>
      <c r="E224" s="28">
        <v>5390</v>
      </c>
      <c r="F224" s="28">
        <v>5390</v>
      </c>
      <c r="G224" s="28">
        <v>5390</v>
      </c>
      <c r="I224" s="23"/>
      <c r="J224" s="20"/>
    </row>
    <row r="225" spans="1:10" x14ac:dyDescent="0.25">
      <c r="A225" s="89" t="s">
        <v>213</v>
      </c>
      <c r="B225" s="89" t="s">
        <v>12</v>
      </c>
      <c r="C225" s="104" t="s">
        <v>262</v>
      </c>
      <c r="D225" s="29">
        <f>SUM(D226:D229)</f>
        <v>48035078</v>
      </c>
      <c r="E225" s="29">
        <f>SUM(E226:E229)</f>
        <v>19994457</v>
      </c>
      <c r="F225" s="29">
        <f>SUM(F226:F229)</f>
        <v>7446191</v>
      </c>
      <c r="G225" s="29">
        <f>SUM(G226:G229)</f>
        <v>3208100</v>
      </c>
      <c r="I225" s="22"/>
      <c r="J225" s="20"/>
    </row>
    <row r="226" spans="1:10" ht="54" customHeight="1" x14ac:dyDescent="0.25">
      <c r="A226" s="83"/>
      <c r="B226" s="83"/>
      <c r="C226" s="31" t="s">
        <v>518</v>
      </c>
      <c r="D226" s="27">
        <v>42394978</v>
      </c>
      <c r="E226" s="126">
        <v>16786357</v>
      </c>
      <c r="F226" s="27">
        <v>4238091</v>
      </c>
      <c r="G226" s="27">
        <v>0</v>
      </c>
      <c r="I226" s="23"/>
      <c r="J226" s="20"/>
    </row>
    <row r="227" spans="1:10" ht="38.25" x14ac:dyDescent="0.25">
      <c r="A227" s="83"/>
      <c r="B227" s="83"/>
      <c r="C227" s="31" t="s">
        <v>214</v>
      </c>
      <c r="D227" s="27">
        <v>3640100</v>
      </c>
      <c r="E227" s="126">
        <v>1308100</v>
      </c>
      <c r="F227" s="27">
        <v>1308100</v>
      </c>
      <c r="G227" s="27">
        <v>1308100</v>
      </c>
      <c r="I227" s="23"/>
      <c r="J227" s="20"/>
    </row>
    <row r="228" spans="1:10" x14ac:dyDescent="0.25">
      <c r="A228" s="83"/>
      <c r="B228" s="83"/>
      <c r="C228" s="31" t="s">
        <v>215</v>
      </c>
      <c r="D228" s="27">
        <v>1000000</v>
      </c>
      <c r="E228" s="27">
        <v>900000</v>
      </c>
      <c r="F228" s="27">
        <v>900000</v>
      </c>
      <c r="G228" s="27">
        <v>900000</v>
      </c>
      <c r="I228" s="23"/>
      <c r="J228" s="20"/>
    </row>
    <row r="229" spans="1:10" ht="25.5" x14ac:dyDescent="0.25">
      <c r="A229" s="83"/>
      <c r="B229" s="83"/>
      <c r="C229" s="31" t="s">
        <v>216</v>
      </c>
      <c r="D229" s="27">
        <v>1000000</v>
      </c>
      <c r="E229" s="27">
        <v>1000000</v>
      </c>
      <c r="F229" s="27">
        <v>1000000</v>
      </c>
      <c r="G229" s="27">
        <v>1000000</v>
      </c>
      <c r="I229" s="23"/>
      <c r="J229" s="20"/>
    </row>
    <row r="230" spans="1:10" x14ac:dyDescent="0.25">
      <c r="A230" s="89" t="s">
        <v>217</v>
      </c>
      <c r="B230" s="89" t="s">
        <v>12</v>
      </c>
      <c r="C230" s="104" t="s">
        <v>263</v>
      </c>
      <c r="D230" s="29">
        <f>D231</f>
        <v>378458</v>
      </c>
      <c r="E230" s="29">
        <f t="shared" ref="E230:G230" si="36">E231</f>
        <v>378458</v>
      </c>
      <c r="F230" s="29">
        <f t="shared" si="36"/>
        <v>378458</v>
      </c>
      <c r="G230" s="29">
        <f t="shared" si="36"/>
        <v>378458</v>
      </c>
      <c r="I230" s="22"/>
      <c r="J230" s="20"/>
    </row>
    <row r="231" spans="1:10" ht="38.25" x14ac:dyDescent="0.25">
      <c r="A231" s="83"/>
      <c r="B231" s="83"/>
      <c r="C231" s="31" t="s">
        <v>218</v>
      </c>
      <c r="D231" s="27">
        <v>378458</v>
      </c>
      <c r="E231" s="27">
        <v>378458</v>
      </c>
      <c r="F231" s="27">
        <v>378458</v>
      </c>
      <c r="G231" s="27">
        <v>378458</v>
      </c>
      <c r="I231" s="23"/>
      <c r="J231" s="20"/>
    </row>
    <row r="232" spans="1:10" x14ac:dyDescent="0.25">
      <c r="A232" s="89" t="s">
        <v>219</v>
      </c>
      <c r="B232" s="89" t="s">
        <v>12</v>
      </c>
      <c r="C232" s="104" t="s">
        <v>264</v>
      </c>
      <c r="D232" s="29">
        <f>SUM(D233:D234)</f>
        <v>97031</v>
      </c>
      <c r="E232" s="29">
        <f t="shared" ref="E232:G232" si="37">SUM(E233:E234)</f>
        <v>97031</v>
      </c>
      <c r="F232" s="29">
        <f t="shared" si="37"/>
        <v>97031</v>
      </c>
      <c r="G232" s="29">
        <f t="shared" si="37"/>
        <v>97031</v>
      </c>
      <c r="I232" s="22"/>
      <c r="J232" s="20"/>
    </row>
    <row r="233" spans="1:10" x14ac:dyDescent="0.25">
      <c r="A233" s="83"/>
      <c r="B233" s="83"/>
      <c r="C233" s="31" t="s">
        <v>220</v>
      </c>
      <c r="D233" s="27">
        <v>60000</v>
      </c>
      <c r="E233" s="27">
        <v>60000</v>
      </c>
      <c r="F233" s="27">
        <v>60000</v>
      </c>
      <c r="G233" s="27">
        <v>60000</v>
      </c>
      <c r="I233" s="23"/>
      <c r="J233" s="20"/>
    </row>
    <row r="234" spans="1:10" x14ac:dyDescent="0.25">
      <c r="A234" s="83"/>
      <c r="B234" s="83"/>
      <c r="C234" s="31" t="s">
        <v>13</v>
      </c>
      <c r="D234" s="27">
        <v>37031</v>
      </c>
      <c r="E234" s="27">
        <v>37031</v>
      </c>
      <c r="F234" s="27">
        <v>37031</v>
      </c>
      <c r="G234" s="27">
        <v>37031</v>
      </c>
      <c r="I234" s="23"/>
      <c r="J234" s="20"/>
    </row>
    <row r="235" spans="1:10" x14ac:dyDescent="0.25">
      <c r="A235" s="89" t="s">
        <v>221</v>
      </c>
      <c r="B235" s="89" t="s">
        <v>12</v>
      </c>
      <c r="C235" s="104" t="s">
        <v>265</v>
      </c>
      <c r="D235" s="29">
        <f>SUM(D236:D237)</f>
        <v>174974</v>
      </c>
      <c r="E235" s="29">
        <f t="shared" ref="E235:G235" si="38">SUM(E236:E237)</f>
        <v>174974</v>
      </c>
      <c r="F235" s="29">
        <f t="shared" si="38"/>
        <v>174974</v>
      </c>
      <c r="G235" s="29">
        <f t="shared" si="38"/>
        <v>174974</v>
      </c>
      <c r="I235" s="22"/>
      <c r="J235" s="20"/>
    </row>
    <row r="236" spans="1:10" ht="39" customHeight="1" x14ac:dyDescent="0.25">
      <c r="A236" s="83"/>
      <c r="B236" s="83"/>
      <c r="C236" s="31" t="s">
        <v>411</v>
      </c>
      <c r="D236" s="27">
        <v>38935</v>
      </c>
      <c r="E236" s="27">
        <v>38935</v>
      </c>
      <c r="F236" s="27">
        <v>38935</v>
      </c>
      <c r="G236" s="27">
        <v>38935</v>
      </c>
      <c r="I236" s="23"/>
      <c r="J236" s="20"/>
    </row>
    <row r="237" spans="1:10" x14ac:dyDescent="0.25">
      <c r="A237" s="83"/>
      <c r="B237" s="83"/>
      <c r="C237" s="31" t="s">
        <v>13</v>
      </c>
      <c r="D237" s="27">
        <v>136039</v>
      </c>
      <c r="E237" s="27">
        <v>136039</v>
      </c>
      <c r="F237" s="27">
        <v>136039</v>
      </c>
      <c r="G237" s="27">
        <v>136039</v>
      </c>
      <c r="I237" s="23"/>
      <c r="J237" s="20"/>
    </row>
    <row r="238" spans="1:10" x14ac:dyDescent="0.25">
      <c r="A238" s="99" t="s">
        <v>519</v>
      </c>
      <c r="B238" s="89" t="s">
        <v>204</v>
      </c>
      <c r="C238" s="58" t="s">
        <v>515</v>
      </c>
      <c r="D238" s="29">
        <v>0</v>
      </c>
      <c r="E238" s="29">
        <v>30519</v>
      </c>
      <c r="F238" s="29">
        <v>30519</v>
      </c>
      <c r="G238" s="29">
        <v>30519</v>
      </c>
      <c r="I238" s="23"/>
      <c r="J238" s="20"/>
    </row>
    <row r="239" spans="1:10" x14ac:dyDescent="0.25">
      <c r="A239" s="83"/>
      <c r="B239" s="83"/>
      <c r="C239" s="35" t="s">
        <v>13</v>
      </c>
      <c r="D239" s="27">
        <v>0</v>
      </c>
      <c r="E239" s="27">
        <v>30519</v>
      </c>
      <c r="F239" s="27">
        <v>30519</v>
      </c>
      <c r="G239" s="27">
        <v>30519</v>
      </c>
      <c r="I239" s="23"/>
      <c r="J239" s="20"/>
    </row>
    <row r="240" spans="1:10" ht="47.25" x14ac:dyDescent="0.25">
      <c r="A240" s="81"/>
      <c r="B240" s="81"/>
      <c r="C240" s="107" t="s">
        <v>10</v>
      </c>
      <c r="D240" s="108">
        <f>SUM(D242:D250)</f>
        <v>50795358</v>
      </c>
      <c r="E240" s="108">
        <f>SUM(E242:E250)</f>
        <v>40024883</v>
      </c>
      <c r="F240" s="108">
        <f>SUM(F242:F250)</f>
        <v>34080276</v>
      </c>
      <c r="G240" s="108">
        <f>SUM(G242:G250)</f>
        <v>4175611</v>
      </c>
    </row>
    <row r="241" spans="1:7" ht="15.75" x14ac:dyDescent="0.25">
      <c r="A241" s="83"/>
      <c r="B241" s="83"/>
      <c r="C241" s="59" t="s">
        <v>2</v>
      </c>
      <c r="D241" s="65"/>
      <c r="E241" s="65"/>
      <c r="F241" s="65"/>
      <c r="G241" s="65"/>
    </row>
    <row r="242" spans="1:7" ht="25.5" x14ac:dyDescent="0.25">
      <c r="A242" s="89" t="s">
        <v>85</v>
      </c>
      <c r="B242" s="89" t="s">
        <v>12</v>
      </c>
      <c r="C242" s="58" t="s">
        <v>520</v>
      </c>
      <c r="D242" s="37">
        <v>0</v>
      </c>
      <c r="E242" s="37">
        <v>26544792</v>
      </c>
      <c r="F242" s="37">
        <v>26667068</v>
      </c>
      <c r="G242" s="37">
        <v>3250859</v>
      </c>
    </row>
    <row r="243" spans="1:7" ht="25.5" x14ac:dyDescent="0.25">
      <c r="A243" s="89" t="s">
        <v>86</v>
      </c>
      <c r="B243" s="89" t="s">
        <v>204</v>
      </c>
      <c r="C243" s="58" t="s">
        <v>359</v>
      </c>
      <c r="D243" s="37">
        <v>0</v>
      </c>
      <c r="E243" s="37">
        <v>140000</v>
      </c>
      <c r="F243" s="37">
        <v>40000</v>
      </c>
      <c r="G243" s="37">
        <v>98726</v>
      </c>
    </row>
    <row r="244" spans="1:7" ht="26.25" customHeight="1" x14ac:dyDescent="0.25">
      <c r="A244" s="89" t="s">
        <v>222</v>
      </c>
      <c r="B244" s="89" t="s">
        <v>208</v>
      </c>
      <c r="C244" s="58" t="s">
        <v>266</v>
      </c>
      <c r="D244" s="37">
        <v>23000</v>
      </c>
      <c r="E244" s="37">
        <v>21000</v>
      </c>
      <c r="F244" s="37">
        <v>0</v>
      </c>
      <c r="G244" s="37">
        <v>0</v>
      </c>
    </row>
    <row r="245" spans="1:7" x14ac:dyDescent="0.25">
      <c r="A245" s="89" t="s">
        <v>223</v>
      </c>
      <c r="B245" s="89" t="s">
        <v>208</v>
      </c>
      <c r="C245" s="58" t="s">
        <v>267</v>
      </c>
      <c r="D245" s="37">
        <v>302647</v>
      </c>
      <c r="E245" s="37">
        <v>302647</v>
      </c>
      <c r="F245" s="37">
        <v>302647</v>
      </c>
      <c r="G245" s="37">
        <v>302647</v>
      </c>
    </row>
    <row r="246" spans="1:7" ht="25.5" x14ac:dyDescent="0.25">
      <c r="A246" s="89" t="s">
        <v>176</v>
      </c>
      <c r="B246" s="89" t="s">
        <v>12</v>
      </c>
      <c r="C246" s="58" t="s">
        <v>448</v>
      </c>
      <c r="D246" s="37">
        <v>597522</v>
      </c>
      <c r="E246" s="37">
        <v>144046</v>
      </c>
      <c r="F246" s="37">
        <v>0</v>
      </c>
      <c r="G246" s="37">
        <v>0</v>
      </c>
    </row>
    <row r="247" spans="1:7" ht="21.6" customHeight="1" x14ac:dyDescent="0.25">
      <c r="A247" s="89" t="s">
        <v>110</v>
      </c>
      <c r="B247" s="89" t="s">
        <v>210</v>
      </c>
      <c r="C247" s="58" t="s">
        <v>268</v>
      </c>
      <c r="D247" s="37">
        <v>14500</v>
      </c>
      <c r="E247" s="37">
        <v>14500</v>
      </c>
      <c r="F247" s="37">
        <v>14500</v>
      </c>
      <c r="G247" s="37">
        <v>0</v>
      </c>
    </row>
    <row r="248" spans="1:7" ht="25.5" x14ac:dyDescent="0.25">
      <c r="A248" s="89" t="s">
        <v>224</v>
      </c>
      <c r="B248" s="89" t="s">
        <v>12</v>
      </c>
      <c r="C248" s="58" t="s">
        <v>111</v>
      </c>
      <c r="D248" s="37">
        <v>783903</v>
      </c>
      <c r="E248" s="37">
        <v>1372290</v>
      </c>
      <c r="F248" s="37">
        <v>1169584</v>
      </c>
      <c r="G248" s="37">
        <v>0</v>
      </c>
    </row>
    <row r="249" spans="1:7" ht="38.25" x14ac:dyDescent="0.25">
      <c r="A249" s="89" t="s">
        <v>379</v>
      </c>
      <c r="B249" s="89" t="s">
        <v>12</v>
      </c>
      <c r="C249" s="58" t="s">
        <v>380</v>
      </c>
      <c r="D249" s="37">
        <v>28560857</v>
      </c>
      <c r="E249" s="29">
        <v>6418213</v>
      </c>
      <c r="F249" s="37">
        <v>5886477</v>
      </c>
      <c r="G249" s="37">
        <v>523379</v>
      </c>
    </row>
    <row r="250" spans="1:7" ht="18" customHeight="1" x14ac:dyDescent="0.25">
      <c r="A250" s="89" t="s">
        <v>333</v>
      </c>
      <c r="B250" s="89" t="s">
        <v>12</v>
      </c>
      <c r="C250" s="58" t="s">
        <v>334</v>
      </c>
      <c r="D250" s="37">
        <v>20512929</v>
      </c>
      <c r="E250" s="37">
        <v>5067395</v>
      </c>
      <c r="F250" s="37">
        <v>0</v>
      </c>
      <c r="G250" s="37">
        <v>0</v>
      </c>
    </row>
    <row r="251" spans="1:7" ht="15.75" x14ac:dyDescent="0.25">
      <c r="A251" s="235"/>
      <c r="B251" s="235"/>
      <c r="C251" s="238" t="s">
        <v>60</v>
      </c>
      <c r="D251" s="236">
        <f>D252+D288</f>
        <v>2578733</v>
      </c>
      <c r="E251" s="236">
        <f>E252+E288</f>
        <v>11891369</v>
      </c>
      <c r="F251" s="236">
        <f>F252+F288</f>
        <v>11122638</v>
      </c>
      <c r="G251" s="236">
        <f>G252+G288</f>
        <v>5955157</v>
      </c>
    </row>
    <row r="252" spans="1:7" ht="15.75" x14ac:dyDescent="0.25">
      <c r="A252" s="90"/>
      <c r="B252" s="90"/>
      <c r="C252" s="60" t="s">
        <v>3</v>
      </c>
      <c r="D252" s="61">
        <f>D254+D263+D265+D272+D276+D278+D280+D284+D286+D260</f>
        <v>2414638</v>
      </c>
      <c r="E252" s="61">
        <f>E254+E263+E265+E272+E276+E278+E280+E284+E286+E260</f>
        <v>2277998</v>
      </c>
      <c r="F252" s="61">
        <f>F254+F263+F265+F272+F276+F278++F280+F284+F286+F260</f>
        <v>2212998</v>
      </c>
      <c r="G252" s="61">
        <f>G254+G260+G263+G265+G272+G276+G278+G280+G284+G286</f>
        <v>2212998</v>
      </c>
    </row>
    <row r="253" spans="1:7" x14ac:dyDescent="0.25">
      <c r="A253" s="88"/>
      <c r="B253" s="88"/>
      <c r="C253" s="59" t="s">
        <v>2</v>
      </c>
      <c r="D253" s="71"/>
      <c r="E253" s="71"/>
      <c r="F253" s="71"/>
      <c r="G253" s="71"/>
    </row>
    <row r="254" spans="1:7" x14ac:dyDescent="0.25">
      <c r="A254" s="99" t="s">
        <v>63</v>
      </c>
      <c r="B254" s="99" t="s">
        <v>64</v>
      </c>
      <c r="C254" s="58" t="s">
        <v>65</v>
      </c>
      <c r="D254" s="127">
        <f>SUM(D255:D259)</f>
        <v>1792093</v>
      </c>
      <c r="E254" s="127">
        <f>SUM(E255:E259)</f>
        <v>1636203</v>
      </c>
      <c r="F254" s="127">
        <f t="shared" ref="F254" si="39">SUM(F255:F259)</f>
        <v>1624203</v>
      </c>
      <c r="G254" s="127">
        <f>SUM(G255:G259)</f>
        <v>1624203</v>
      </c>
    </row>
    <row r="255" spans="1:7" ht="29.25" customHeight="1" x14ac:dyDescent="0.25">
      <c r="A255" s="32"/>
      <c r="B255" s="32"/>
      <c r="C255" s="31" t="s">
        <v>491</v>
      </c>
      <c r="D255" s="36">
        <v>12000</v>
      </c>
      <c r="E255" s="36">
        <v>0</v>
      </c>
      <c r="F255" s="36">
        <v>0</v>
      </c>
      <c r="G255" s="36">
        <v>0</v>
      </c>
    </row>
    <row r="256" spans="1:7" ht="29.25" customHeight="1" x14ac:dyDescent="0.25">
      <c r="A256" s="32"/>
      <c r="B256" s="32"/>
      <c r="C256" s="128" t="s">
        <v>521</v>
      </c>
      <c r="D256" s="36">
        <v>0</v>
      </c>
      <c r="E256" s="36">
        <v>180000</v>
      </c>
      <c r="F256" s="36">
        <v>0</v>
      </c>
      <c r="G256" s="36">
        <v>0</v>
      </c>
    </row>
    <row r="257" spans="1:7" ht="29.1" customHeight="1" x14ac:dyDescent="0.25">
      <c r="A257" s="32"/>
      <c r="B257" s="32"/>
      <c r="C257" s="128" t="s">
        <v>522</v>
      </c>
      <c r="D257" s="36">
        <v>0</v>
      </c>
      <c r="E257" s="36">
        <v>120000</v>
      </c>
      <c r="F257" s="36">
        <v>0</v>
      </c>
      <c r="G257" s="36">
        <v>0</v>
      </c>
    </row>
    <row r="258" spans="1:7" ht="29.25" customHeight="1" x14ac:dyDescent="0.25">
      <c r="A258" s="32"/>
      <c r="B258" s="32"/>
      <c r="C258" s="128" t="s">
        <v>523</v>
      </c>
      <c r="D258" s="36">
        <v>0</v>
      </c>
      <c r="E258" s="36">
        <v>260855</v>
      </c>
      <c r="F258" s="36">
        <v>0</v>
      </c>
      <c r="G258" s="36">
        <v>0</v>
      </c>
    </row>
    <row r="259" spans="1:7" x14ac:dyDescent="0.25">
      <c r="A259" s="129"/>
      <c r="B259" s="129"/>
      <c r="C259" s="31" t="s">
        <v>13</v>
      </c>
      <c r="D259" s="27">
        <v>1780093</v>
      </c>
      <c r="E259" s="126">
        <v>1075348</v>
      </c>
      <c r="F259" s="27">
        <v>1624203</v>
      </c>
      <c r="G259" s="27">
        <v>1624203</v>
      </c>
    </row>
    <row r="260" spans="1:7" x14ac:dyDescent="0.25">
      <c r="A260" s="117" t="s">
        <v>150</v>
      </c>
      <c r="B260" s="117" t="s">
        <v>391</v>
      </c>
      <c r="C260" s="104" t="s">
        <v>392</v>
      </c>
      <c r="D260" s="29">
        <f>D261+D262</f>
        <v>44098</v>
      </c>
      <c r="E260" s="29">
        <f>E262+E261</f>
        <v>84098</v>
      </c>
      <c r="F260" s="29">
        <f>F261</f>
        <v>44098</v>
      </c>
      <c r="G260" s="29">
        <f>G261</f>
        <v>44098</v>
      </c>
    </row>
    <row r="261" spans="1:7" x14ac:dyDescent="0.25">
      <c r="A261" s="32"/>
      <c r="B261" s="32"/>
      <c r="C261" s="31" t="s">
        <v>62</v>
      </c>
      <c r="D261" s="27">
        <v>44098</v>
      </c>
      <c r="E261" s="27">
        <v>44098</v>
      </c>
      <c r="F261" s="27">
        <v>44098</v>
      </c>
      <c r="G261" s="27">
        <v>44098</v>
      </c>
    </row>
    <row r="262" spans="1:7" x14ac:dyDescent="0.25">
      <c r="A262" s="32"/>
      <c r="B262" s="32"/>
      <c r="C262" s="128" t="s">
        <v>524</v>
      </c>
      <c r="D262" s="27">
        <v>0</v>
      </c>
      <c r="E262" s="27">
        <v>40000</v>
      </c>
      <c r="F262" s="27">
        <v>0</v>
      </c>
      <c r="G262" s="27">
        <v>0</v>
      </c>
    </row>
    <row r="263" spans="1:7" ht="25.5" x14ac:dyDescent="0.25">
      <c r="A263" s="117" t="s">
        <v>155</v>
      </c>
      <c r="B263" s="117" t="s">
        <v>391</v>
      </c>
      <c r="C263" s="104" t="s">
        <v>449</v>
      </c>
      <c r="D263" s="29">
        <v>40000</v>
      </c>
      <c r="E263" s="29">
        <f t="shared" ref="E263:G263" si="40">E264</f>
        <v>40000</v>
      </c>
      <c r="F263" s="29">
        <f t="shared" si="40"/>
        <v>40000</v>
      </c>
      <c r="G263" s="29">
        <f t="shared" si="40"/>
        <v>40000</v>
      </c>
    </row>
    <row r="264" spans="1:7" x14ac:dyDescent="0.25">
      <c r="A264" s="129"/>
      <c r="B264" s="129"/>
      <c r="C264" s="31" t="s">
        <v>62</v>
      </c>
      <c r="D264" s="27">
        <v>40000</v>
      </c>
      <c r="E264" s="27">
        <v>40000</v>
      </c>
      <c r="F264" s="27">
        <v>40000</v>
      </c>
      <c r="G264" s="27">
        <v>40000</v>
      </c>
    </row>
    <row r="265" spans="1:7" x14ac:dyDescent="0.25">
      <c r="A265" s="117" t="s">
        <v>66</v>
      </c>
      <c r="B265" s="117" t="s">
        <v>67</v>
      </c>
      <c r="C265" s="104" t="s">
        <v>68</v>
      </c>
      <c r="D265" s="130">
        <v>77684</v>
      </c>
      <c r="E265" s="130">
        <v>77684</v>
      </c>
      <c r="F265" s="130">
        <v>77684</v>
      </c>
      <c r="G265" s="130">
        <v>77684</v>
      </c>
    </row>
    <row r="266" spans="1:7" x14ac:dyDescent="0.25">
      <c r="A266" s="32"/>
      <c r="B266" s="32"/>
      <c r="C266" s="128" t="s">
        <v>525</v>
      </c>
      <c r="D266" s="27">
        <v>77684</v>
      </c>
      <c r="E266" s="27">
        <v>63500</v>
      </c>
      <c r="F266" s="27">
        <v>0</v>
      </c>
      <c r="G266" s="27">
        <v>0</v>
      </c>
    </row>
    <row r="267" spans="1:7" ht="25.5" x14ac:dyDescent="0.25">
      <c r="A267" s="32"/>
      <c r="B267" s="32"/>
      <c r="C267" s="128" t="s">
        <v>526</v>
      </c>
      <c r="D267" s="27">
        <v>0</v>
      </c>
      <c r="E267" s="27">
        <v>13500</v>
      </c>
      <c r="F267" s="27">
        <v>0</v>
      </c>
      <c r="G267" s="27">
        <v>0</v>
      </c>
    </row>
    <row r="268" spans="1:7" x14ac:dyDescent="0.25">
      <c r="A268" s="32"/>
      <c r="B268" s="32"/>
      <c r="C268" s="128" t="s">
        <v>593</v>
      </c>
      <c r="D268" s="27">
        <v>0</v>
      </c>
      <c r="E268" s="27">
        <v>20000</v>
      </c>
      <c r="F268" s="27">
        <v>0</v>
      </c>
      <c r="G268" s="27">
        <v>0</v>
      </c>
    </row>
    <row r="269" spans="1:7" x14ac:dyDescent="0.25">
      <c r="A269" s="32"/>
      <c r="B269" s="32"/>
      <c r="C269" s="128" t="s">
        <v>527</v>
      </c>
      <c r="D269" s="27">
        <v>0</v>
      </c>
      <c r="E269" s="27">
        <v>10000</v>
      </c>
      <c r="F269" s="27">
        <v>0</v>
      </c>
      <c r="G269" s="27">
        <v>0</v>
      </c>
    </row>
    <row r="270" spans="1:7" ht="38.25" x14ac:dyDescent="0.25">
      <c r="A270" s="32"/>
      <c r="B270" s="32"/>
      <c r="C270" s="128" t="s">
        <v>528</v>
      </c>
      <c r="D270" s="27">
        <v>0</v>
      </c>
      <c r="E270" s="27">
        <v>20000</v>
      </c>
      <c r="F270" s="27">
        <v>0</v>
      </c>
      <c r="G270" s="27">
        <v>0</v>
      </c>
    </row>
    <row r="271" spans="1:7" x14ac:dyDescent="0.25">
      <c r="A271" s="129"/>
      <c r="B271" s="129"/>
      <c r="C271" s="128" t="s">
        <v>62</v>
      </c>
      <c r="D271" s="27">
        <v>0</v>
      </c>
      <c r="E271" s="27">
        <v>14184</v>
      </c>
      <c r="F271" s="27">
        <v>77684</v>
      </c>
      <c r="G271" s="27">
        <v>77684</v>
      </c>
    </row>
    <row r="272" spans="1:7" ht="30" customHeight="1" x14ac:dyDescent="0.25">
      <c r="A272" s="117" t="s">
        <v>69</v>
      </c>
      <c r="B272" s="117" t="s">
        <v>67</v>
      </c>
      <c r="C272" s="104" t="s">
        <v>70</v>
      </c>
      <c r="D272" s="130">
        <f>D275</f>
        <v>336157</v>
      </c>
      <c r="E272" s="130">
        <f>E275+E273+E274</f>
        <v>336157</v>
      </c>
      <c r="F272" s="130">
        <f t="shared" ref="F272:G272" si="41">F275</f>
        <v>336157</v>
      </c>
      <c r="G272" s="130">
        <f t="shared" si="41"/>
        <v>336157</v>
      </c>
    </row>
    <row r="273" spans="1:8" ht="14.45" customHeight="1" x14ac:dyDescent="0.25">
      <c r="A273" s="31"/>
      <c r="B273" s="31"/>
      <c r="C273" s="128" t="s">
        <v>357</v>
      </c>
      <c r="D273" s="31">
        <v>0</v>
      </c>
      <c r="E273" s="57">
        <v>39657</v>
      </c>
      <c r="F273" s="31">
        <v>0</v>
      </c>
      <c r="G273" s="31">
        <v>0</v>
      </c>
    </row>
    <row r="274" spans="1:8" ht="13.5" customHeight="1" x14ac:dyDescent="0.25">
      <c r="A274" s="31"/>
      <c r="B274" s="31"/>
      <c r="C274" s="128" t="s">
        <v>529</v>
      </c>
      <c r="D274" s="31">
        <v>0</v>
      </c>
      <c r="E274" s="57">
        <v>296500</v>
      </c>
      <c r="F274" s="31">
        <v>0</v>
      </c>
      <c r="G274" s="31">
        <v>0</v>
      </c>
    </row>
    <row r="275" spans="1:8" x14ac:dyDescent="0.25">
      <c r="A275" s="129"/>
      <c r="B275" s="129"/>
      <c r="C275" s="31" t="s">
        <v>62</v>
      </c>
      <c r="D275" s="27">
        <v>336157</v>
      </c>
      <c r="E275" s="126">
        <v>0</v>
      </c>
      <c r="F275" s="126">
        <v>336157</v>
      </c>
      <c r="G275" s="126">
        <v>336157</v>
      </c>
    </row>
    <row r="276" spans="1:8" x14ac:dyDescent="0.25">
      <c r="A276" s="117" t="s">
        <v>71</v>
      </c>
      <c r="B276" s="117" t="s">
        <v>61</v>
      </c>
      <c r="C276" s="104" t="s">
        <v>72</v>
      </c>
      <c r="D276" s="130">
        <v>10000</v>
      </c>
      <c r="E276" s="130">
        <v>10000</v>
      </c>
      <c r="F276" s="130">
        <v>10000</v>
      </c>
      <c r="G276" s="130">
        <v>10000</v>
      </c>
    </row>
    <row r="277" spans="1:8" x14ac:dyDescent="0.25">
      <c r="A277" s="129"/>
      <c r="B277" s="129"/>
      <c r="C277" s="31" t="s">
        <v>62</v>
      </c>
      <c r="D277" s="27">
        <v>10000</v>
      </c>
      <c r="E277" s="27">
        <v>10000</v>
      </c>
      <c r="F277" s="27">
        <v>10000</v>
      </c>
      <c r="G277" s="27">
        <v>10000</v>
      </c>
    </row>
    <row r="278" spans="1:8" x14ac:dyDescent="0.25">
      <c r="A278" s="117" t="s">
        <v>73</v>
      </c>
      <c r="B278" s="117" t="s">
        <v>74</v>
      </c>
      <c r="C278" s="104" t="s">
        <v>75</v>
      </c>
      <c r="D278" s="130">
        <v>626</v>
      </c>
      <c r="E278" s="130">
        <v>626</v>
      </c>
      <c r="F278" s="130">
        <v>626</v>
      </c>
      <c r="G278" s="130">
        <v>626</v>
      </c>
    </row>
    <row r="279" spans="1:8" x14ac:dyDescent="0.25">
      <c r="A279" s="129"/>
      <c r="B279" s="129"/>
      <c r="C279" s="31" t="s">
        <v>62</v>
      </c>
      <c r="D279" s="27">
        <v>626</v>
      </c>
      <c r="E279" s="27">
        <v>626</v>
      </c>
      <c r="F279" s="27">
        <v>626</v>
      </c>
      <c r="G279" s="27">
        <v>626</v>
      </c>
    </row>
    <row r="280" spans="1:8" x14ac:dyDescent="0.25">
      <c r="A280" s="117" t="s">
        <v>77</v>
      </c>
      <c r="B280" s="117" t="s">
        <v>78</v>
      </c>
      <c r="C280" s="104" t="s">
        <v>79</v>
      </c>
      <c r="D280" s="130">
        <f>D283</f>
        <v>100040</v>
      </c>
      <c r="E280" s="130">
        <f>E283+E281+E282</f>
        <v>83040</v>
      </c>
      <c r="F280" s="130">
        <f t="shared" ref="F280:G280" si="42">F283</f>
        <v>70040</v>
      </c>
      <c r="G280" s="130">
        <f t="shared" si="42"/>
        <v>70040</v>
      </c>
    </row>
    <row r="281" spans="1:8" x14ac:dyDescent="0.25">
      <c r="A281" s="32"/>
      <c r="B281" s="32"/>
      <c r="C281" s="128" t="s">
        <v>357</v>
      </c>
      <c r="D281" s="27">
        <v>0</v>
      </c>
      <c r="E281" s="27">
        <v>8800</v>
      </c>
      <c r="F281" s="27">
        <v>0</v>
      </c>
      <c r="G281" s="27">
        <v>0</v>
      </c>
    </row>
    <row r="282" spans="1:8" x14ac:dyDescent="0.25">
      <c r="A282" s="32"/>
      <c r="B282" s="32"/>
      <c r="C282" s="128" t="s">
        <v>529</v>
      </c>
      <c r="D282" s="27">
        <v>0</v>
      </c>
      <c r="E282" s="27">
        <v>68500</v>
      </c>
      <c r="F282" s="27">
        <v>0</v>
      </c>
      <c r="G282" s="27">
        <v>0</v>
      </c>
    </row>
    <row r="283" spans="1:8" x14ac:dyDescent="0.25">
      <c r="A283" s="129"/>
      <c r="B283" s="129"/>
      <c r="C283" s="31" t="s">
        <v>62</v>
      </c>
      <c r="D283" s="27">
        <v>100040</v>
      </c>
      <c r="E283" s="27">
        <v>5740</v>
      </c>
      <c r="F283" s="27">
        <v>70040</v>
      </c>
      <c r="G283" s="27">
        <v>70040</v>
      </c>
    </row>
    <row r="284" spans="1:8" x14ac:dyDescent="0.25">
      <c r="A284" s="117" t="s">
        <v>80</v>
      </c>
      <c r="B284" s="117" t="s">
        <v>81</v>
      </c>
      <c r="C284" s="104" t="s">
        <v>82</v>
      </c>
      <c r="D284" s="130">
        <f>D285</f>
        <v>3526</v>
      </c>
      <c r="E284" s="130">
        <f t="shared" ref="E284:F284" si="43">E285</f>
        <v>3526</v>
      </c>
      <c r="F284" s="130">
        <f t="shared" si="43"/>
        <v>3526</v>
      </c>
      <c r="G284" s="130">
        <f>G285</f>
        <v>3526</v>
      </c>
    </row>
    <row r="285" spans="1:8" x14ac:dyDescent="0.25">
      <c r="A285" s="131"/>
      <c r="B285" s="131"/>
      <c r="C285" s="35" t="s">
        <v>62</v>
      </c>
      <c r="D285" s="132">
        <v>3526</v>
      </c>
      <c r="E285" s="133">
        <v>3526</v>
      </c>
      <c r="F285" s="133">
        <v>3526</v>
      </c>
      <c r="G285" s="133">
        <v>3526</v>
      </c>
    </row>
    <row r="286" spans="1:8" x14ac:dyDescent="0.25">
      <c r="A286" s="99" t="s">
        <v>83</v>
      </c>
      <c r="B286" s="99" t="s">
        <v>76</v>
      </c>
      <c r="C286" s="58" t="s">
        <v>84</v>
      </c>
      <c r="D286" s="134">
        <v>10414</v>
      </c>
      <c r="E286" s="134">
        <v>6664</v>
      </c>
      <c r="F286" s="134">
        <v>6664</v>
      </c>
      <c r="G286" s="134">
        <v>6664</v>
      </c>
    </row>
    <row r="287" spans="1:8" s="4" customFormat="1" ht="15.75" x14ac:dyDescent="0.25">
      <c r="A287" s="131"/>
      <c r="B287" s="135"/>
      <c r="C287" s="35" t="s">
        <v>62</v>
      </c>
      <c r="D287" s="132">
        <v>10414</v>
      </c>
      <c r="E287" s="133">
        <v>6664</v>
      </c>
      <c r="F287" s="133">
        <v>6664</v>
      </c>
      <c r="G287" s="133">
        <v>6664</v>
      </c>
      <c r="H287"/>
    </row>
    <row r="288" spans="1:8" s="4" customFormat="1" ht="47.25" x14ac:dyDescent="0.25">
      <c r="A288" s="136"/>
      <c r="B288" s="90"/>
      <c r="C288" s="60" t="s">
        <v>10</v>
      </c>
      <c r="D288" s="61">
        <f>SUM(D290:D295)</f>
        <v>164095</v>
      </c>
      <c r="E288" s="61">
        <f>SUM(E290:E295)</f>
        <v>9613371</v>
      </c>
      <c r="F288" s="61">
        <f>SUM(F290:F295)</f>
        <v>8909640</v>
      </c>
      <c r="G288" s="61">
        <f>SUM(G290:G295)</f>
        <v>3742159</v>
      </c>
      <c r="H288"/>
    </row>
    <row r="289" spans="1:8" s="3" customFormat="1" x14ac:dyDescent="0.25">
      <c r="A289" s="137"/>
      <c r="B289" s="88"/>
      <c r="C289" s="59" t="s">
        <v>2</v>
      </c>
      <c r="D289" s="71"/>
      <c r="E289" s="71"/>
      <c r="F289" s="71"/>
      <c r="G289" s="71"/>
      <c r="H289"/>
    </row>
    <row r="290" spans="1:8" s="3" customFormat="1" x14ac:dyDescent="0.25">
      <c r="A290" s="99" t="s">
        <v>57</v>
      </c>
      <c r="B290" s="99" t="s">
        <v>67</v>
      </c>
      <c r="C290" s="58" t="s">
        <v>443</v>
      </c>
      <c r="D290" s="55">
        <v>49500</v>
      </c>
      <c r="E290" s="55">
        <v>6177601</v>
      </c>
      <c r="F290" s="55">
        <v>8340866</v>
      </c>
      <c r="G290" s="55">
        <v>3580254</v>
      </c>
      <c r="H290"/>
    </row>
    <row r="291" spans="1:8" s="3" customFormat="1" ht="13.5" customHeight="1" x14ac:dyDescent="0.25">
      <c r="A291" s="99" t="s">
        <v>439</v>
      </c>
      <c r="B291" s="99" t="s">
        <v>67</v>
      </c>
      <c r="C291" s="58" t="s">
        <v>450</v>
      </c>
      <c r="D291" s="55">
        <v>15625</v>
      </c>
      <c r="E291" s="55">
        <v>1073480</v>
      </c>
      <c r="F291" s="55">
        <v>506774</v>
      </c>
      <c r="G291" s="55">
        <v>161905</v>
      </c>
      <c r="H291"/>
    </row>
    <row r="292" spans="1:8" s="3" customFormat="1" x14ac:dyDescent="0.25">
      <c r="A292" s="99" t="s">
        <v>87</v>
      </c>
      <c r="B292" s="99" t="s">
        <v>67</v>
      </c>
      <c r="C292" s="58" t="s">
        <v>88</v>
      </c>
      <c r="D292" s="55">
        <v>42000</v>
      </c>
      <c r="E292" s="55">
        <v>42000</v>
      </c>
      <c r="F292" s="55">
        <v>37000</v>
      </c>
      <c r="G292" s="55">
        <v>0</v>
      </c>
      <c r="H292"/>
    </row>
    <row r="293" spans="1:8" s="3" customFormat="1" x14ac:dyDescent="0.25">
      <c r="A293" s="99" t="s">
        <v>89</v>
      </c>
      <c r="B293" s="99" t="s">
        <v>67</v>
      </c>
      <c r="C293" s="58" t="s">
        <v>90</v>
      </c>
      <c r="D293" s="55">
        <v>25000</v>
      </c>
      <c r="E293" s="55">
        <v>25000</v>
      </c>
      <c r="F293" s="55">
        <v>25000</v>
      </c>
      <c r="G293" s="55">
        <v>0</v>
      </c>
      <c r="H293"/>
    </row>
    <row r="294" spans="1:8" s="3" customFormat="1" x14ac:dyDescent="0.25">
      <c r="A294" s="99" t="s">
        <v>451</v>
      </c>
      <c r="B294" s="99" t="s">
        <v>67</v>
      </c>
      <c r="C294" s="58" t="s">
        <v>452</v>
      </c>
      <c r="D294" s="55">
        <v>8000</v>
      </c>
      <c r="E294" s="55">
        <v>0</v>
      </c>
      <c r="F294" s="55">
        <v>0</v>
      </c>
      <c r="G294" s="55">
        <v>0</v>
      </c>
      <c r="H294"/>
    </row>
    <row r="295" spans="1:8" s="3" customFormat="1" ht="37.5" customHeight="1" x14ac:dyDescent="0.25">
      <c r="A295" s="99" t="s">
        <v>333</v>
      </c>
      <c r="B295" s="99" t="s">
        <v>67</v>
      </c>
      <c r="C295" s="58" t="s">
        <v>334</v>
      </c>
      <c r="D295" s="55">
        <v>23970</v>
      </c>
      <c r="E295" s="55">
        <v>2295290</v>
      </c>
      <c r="F295" s="55">
        <v>0</v>
      </c>
      <c r="G295" s="55">
        <v>0</v>
      </c>
      <c r="H295"/>
    </row>
    <row r="296" spans="1:8" s="3" customFormat="1" ht="15.75" x14ac:dyDescent="0.25">
      <c r="A296" s="234"/>
      <c r="B296" s="234"/>
      <c r="C296" s="238" t="s">
        <v>313</v>
      </c>
      <c r="D296" s="236">
        <f>D297+D321</f>
        <v>3957029</v>
      </c>
      <c r="E296" s="236">
        <f>E297+E321</f>
        <v>2925716</v>
      </c>
      <c r="F296" s="236">
        <f>F297+F321</f>
        <v>1777596</v>
      </c>
      <c r="G296" s="236">
        <f>G297+G321</f>
        <v>1757596</v>
      </c>
      <c r="H296"/>
    </row>
    <row r="297" spans="1:8" s="3" customFormat="1" ht="15.75" x14ac:dyDescent="0.25">
      <c r="A297" s="90"/>
      <c r="B297" s="90"/>
      <c r="C297" s="60" t="s">
        <v>3</v>
      </c>
      <c r="D297" s="61">
        <f>D299+D304+D309+D313+D319</f>
        <v>2054529</v>
      </c>
      <c r="E297" s="61">
        <f>E299+E304+E309+E313+E319</f>
        <v>1295416</v>
      </c>
      <c r="F297" s="61">
        <f>F299+F304+F309+F313+F319</f>
        <v>1095416</v>
      </c>
      <c r="G297" s="61">
        <f>G299+G304+G309+G313+G319</f>
        <v>1095416</v>
      </c>
      <c r="H297"/>
    </row>
    <row r="298" spans="1:8" s="3" customFormat="1" x14ac:dyDescent="0.25">
      <c r="A298" s="88"/>
      <c r="B298" s="88"/>
      <c r="C298" s="59" t="s">
        <v>2</v>
      </c>
      <c r="D298" s="138"/>
      <c r="E298" s="138"/>
      <c r="F298" s="138"/>
      <c r="G298" s="138"/>
      <c r="H298"/>
    </row>
    <row r="299" spans="1:8" s="3" customFormat="1" ht="25.5" x14ac:dyDescent="0.25">
      <c r="A299" s="139" t="s">
        <v>91</v>
      </c>
      <c r="B299" s="139" t="s">
        <v>92</v>
      </c>
      <c r="C299" s="140" t="s">
        <v>93</v>
      </c>
      <c r="D299" s="141">
        <f>SUM(D300:D303)</f>
        <v>615951</v>
      </c>
      <c r="E299" s="141">
        <f>SUM(E300:E303)</f>
        <v>285951</v>
      </c>
      <c r="F299" s="141">
        <f>SUM(F300:F303)</f>
        <v>85951</v>
      </c>
      <c r="G299" s="141">
        <f>SUM(G300:G303)</f>
        <v>85951</v>
      </c>
      <c r="H299"/>
    </row>
    <row r="300" spans="1:8" s="3" customFormat="1" x14ac:dyDescent="0.25">
      <c r="A300" s="88"/>
      <c r="B300" s="135"/>
      <c r="C300" s="35" t="s">
        <v>433</v>
      </c>
      <c r="D300" s="28">
        <v>430000</v>
      </c>
      <c r="E300" s="28">
        <v>211658</v>
      </c>
      <c r="F300" s="28">
        <v>11658</v>
      </c>
      <c r="G300" s="28">
        <v>11658</v>
      </c>
      <c r="H300"/>
    </row>
    <row r="301" spans="1:8" s="3" customFormat="1" x14ac:dyDescent="0.25">
      <c r="A301" s="88"/>
      <c r="B301" s="135"/>
      <c r="C301" s="35" t="s">
        <v>94</v>
      </c>
      <c r="D301" s="28">
        <v>111658</v>
      </c>
      <c r="E301" s="28">
        <v>0</v>
      </c>
      <c r="F301" s="28">
        <v>0</v>
      </c>
      <c r="G301" s="28">
        <v>0</v>
      </c>
      <c r="H301"/>
    </row>
    <row r="302" spans="1:8" s="3" customFormat="1" x14ac:dyDescent="0.25">
      <c r="A302" s="88"/>
      <c r="B302" s="135"/>
      <c r="C302" s="35" t="s">
        <v>126</v>
      </c>
      <c r="D302" s="28">
        <v>55000</v>
      </c>
      <c r="E302" s="28">
        <v>55000</v>
      </c>
      <c r="F302" s="28">
        <v>55000</v>
      </c>
      <c r="G302" s="28">
        <v>55000</v>
      </c>
      <c r="H302"/>
    </row>
    <row r="303" spans="1:8" s="3" customFormat="1" x14ac:dyDescent="0.25">
      <c r="A303" s="88"/>
      <c r="B303" s="135"/>
      <c r="C303" s="35" t="s">
        <v>13</v>
      </c>
      <c r="D303" s="28">
        <v>19293</v>
      </c>
      <c r="E303" s="28">
        <v>19293</v>
      </c>
      <c r="F303" s="28">
        <v>19293</v>
      </c>
      <c r="G303" s="28">
        <v>19293</v>
      </c>
      <c r="H303"/>
    </row>
    <row r="304" spans="1:8" s="3" customFormat="1" ht="25.5" x14ac:dyDescent="0.25">
      <c r="A304" s="139" t="s">
        <v>95</v>
      </c>
      <c r="B304" s="139" t="s">
        <v>92</v>
      </c>
      <c r="C304" s="140" t="s">
        <v>96</v>
      </c>
      <c r="D304" s="141">
        <f>SUM(D305:D308)</f>
        <v>873210</v>
      </c>
      <c r="E304" s="141">
        <f>SUM(E305:E308)</f>
        <v>759097</v>
      </c>
      <c r="F304" s="141">
        <f>SUM(F305:F308)</f>
        <v>759097</v>
      </c>
      <c r="G304" s="141">
        <f>SUM(G305:G308)</f>
        <v>759097</v>
      </c>
      <c r="H304"/>
    </row>
    <row r="305" spans="1:8" s="3" customFormat="1" ht="38.25" x14ac:dyDescent="0.25">
      <c r="A305" s="88"/>
      <c r="B305" s="88"/>
      <c r="C305" s="73" t="s">
        <v>393</v>
      </c>
      <c r="D305" s="28">
        <v>150000</v>
      </c>
      <c r="E305" s="28">
        <v>20000</v>
      </c>
      <c r="F305" s="28">
        <v>20000</v>
      </c>
      <c r="G305" s="28">
        <v>20000</v>
      </c>
      <c r="H305"/>
    </row>
    <row r="306" spans="1:8" s="3" customFormat="1" x14ac:dyDescent="0.25">
      <c r="A306" s="88"/>
      <c r="B306" s="88"/>
      <c r="C306" s="73" t="s">
        <v>413</v>
      </c>
      <c r="D306" s="28">
        <v>190000</v>
      </c>
      <c r="E306" s="28">
        <v>325887</v>
      </c>
      <c r="F306" s="28">
        <v>325887</v>
      </c>
      <c r="G306" s="28">
        <v>325887</v>
      </c>
      <c r="H306"/>
    </row>
    <row r="307" spans="1:8" s="3" customFormat="1" x14ac:dyDescent="0.25">
      <c r="A307" s="88"/>
      <c r="B307" s="88"/>
      <c r="C307" s="73" t="s">
        <v>97</v>
      </c>
      <c r="D307" s="28">
        <f>80287+200000</f>
        <v>280287</v>
      </c>
      <c r="E307" s="28">
        <v>160287</v>
      </c>
      <c r="F307" s="28">
        <v>160287</v>
      </c>
      <c r="G307" s="28">
        <v>160287</v>
      </c>
      <c r="H307"/>
    </row>
    <row r="308" spans="1:8" s="3" customFormat="1" x14ac:dyDescent="0.25">
      <c r="A308" s="88"/>
      <c r="B308" s="88"/>
      <c r="C308" s="35" t="s">
        <v>13</v>
      </c>
      <c r="D308" s="28">
        <f>172923+80000</f>
        <v>252923</v>
      </c>
      <c r="E308" s="28">
        <v>252923</v>
      </c>
      <c r="F308" s="28">
        <v>252923</v>
      </c>
      <c r="G308" s="28">
        <v>252923</v>
      </c>
      <c r="H308"/>
    </row>
    <row r="309" spans="1:8" s="3" customFormat="1" x14ac:dyDescent="0.25">
      <c r="A309" s="139" t="s">
        <v>98</v>
      </c>
      <c r="B309" s="139" t="s">
        <v>99</v>
      </c>
      <c r="C309" s="140" t="s">
        <v>100</v>
      </c>
      <c r="D309" s="141">
        <f>SUM(D310:D312)</f>
        <v>357654</v>
      </c>
      <c r="E309" s="141">
        <f>SUM(E310:E312)</f>
        <v>157654</v>
      </c>
      <c r="F309" s="141">
        <f>SUM(F310:F312)</f>
        <v>157654</v>
      </c>
      <c r="G309" s="141">
        <f>SUM(G310:G312)</f>
        <v>157654</v>
      </c>
      <c r="H309"/>
    </row>
    <row r="310" spans="1:8" s="3" customFormat="1" x14ac:dyDescent="0.25">
      <c r="A310" s="56"/>
      <c r="B310" s="135"/>
      <c r="C310" s="142" t="s">
        <v>101</v>
      </c>
      <c r="D310" s="124">
        <v>100000</v>
      </c>
      <c r="E310" s="124">
        <v>130000</v>
      </c>
      <c r="F310" s="124">
        <v>130000</v>
      </c>
      <c r="G310" s="124">
        <v>130000</v>
      </c>
      <c r="H310"/>
    </row>
    <row r="311" spans="1:8" s="3" customFormat="1" x14ac:dyDescent="0.25">
      <c r="A311" s="56"/>
      <c r="B311" s="135"/>
      <c r="C311" s="142" t="s">
        <v>102</v>
      </c>
      <c r="D311" s="124">
        <v>230000</v>
      </c>
      <c r="E311" s="124">
        <v>0</v>
      </c>
      <c r="F311" s="124">
        <v>0</v>
      </c>
      <c r="G311" s="124">
        <v>0</v>
      </c>
      <c r="H311"/>
    </row>
    <row r="312" spans="1:8" s="3" customFormat="1" x14ac:dyDescent="0.25">
      <c r="A312" s="56"/>
      <c r="B312" s="135"/>
      <c r="C312" s="142" t="s">
        <v>13</v>
      </c>
      <c r="D312" s="124">
        <v>27654</v>
      </c>
      <c r="E312" s="124">
        <v>27654</v>
      </c>
      <c r="F312" s="124">
        <v>27654</v>
      </c>
      <c r="G312" s="124">
        <v>27654</v>
      </c>
      <c r="H312"/>
    </row>
    <row r="313" spans="1:8" s="3" customFormat="1" x14ac:dyDescent="0.25">
      <c r="A313" s="139" t="s">
        <v>103</v>
      </c>
      <c r="B313" s="139" t="s">
        <v>92</v>
      </c>
      <c r="C313" s="140" t="s">
        <v>104</v>
      </c>
      <c r="D313" s="141">
        <f>SUM(D314:D318)</f>
        <v>204826</v>
      </c>
      <c r="E313" s="141">
        <f>SUM(E314:E318)</f>
        <v>89826</v>
      </c>
      <c r="F313" s="141">
        <f>SUM(F314:F318)</f>
        <v>89826</v>
      </c>
      <c r="G313" s="141">
        <f>SUM(G314:G318)</f>
        <v>89826</v>
      </c>
      <c r="H313"/>
    </row>
    <row r="314" spans="1:8" s="3" customFormat="1" ht="25.5" x14ac:dyDescent="0.25">
      <c r="A314" s="56"/>
      <c r="B314" s="56"/>
      <c r="C314" s="73" t="s">
        <v>394</v>
      </c>
      <c r="D314" s="124">
        <v>13000</v>
      </c>
      <c r="E314" s="124">
        <v>35000</v>
      </c>
      <c r="F314" s="124">
        <v>19826</v>
      </c>
      <c r="G314" s="124">
        <v>14826</v>
      </c>
      <c r="H314"/>
    </row>
    <row r="315" spans="1:8" s="4" customFormat="1" ht="25.5" x14ac:dyDescent="0.25">
      <c r="A315" s="56"/>
      <c r="B315" s="56"/>
      <c r="C315" s="73" t="s">
        <v>311</v>
      </c>
      <c r="D315" s="124">
        <v>40000</v>
      </c>
      <c r="E315" s="124">
        <v>8000</v>
      </c>
      <c r="F315" s="124">
        <v>10000</v>
      </c>
      <c r="G315" s="124">
        <v>10000</v>
      </c>
      <c r="H315"/>
    </row>
    <row r="316" spans="1:8" s="3" customFormat="1" ht="25.5" x14ac:dyDescent="0.25">
      <c r="A316" s="56"/>
      <c r="B316" s="56"/>
      <c r="C316" s="73" t="s">
        <v>312</v>
      </c>
      <c r="D316" s="124">
        <v>101000</v>
      </c>
      <c r="E316" s="124">
        <v>6826</v>
      </c>
      <c r="F316" s="124">
        <v>20000</v>
      </c>
      <c r="G316" s="124">
        <v>25000</v>
      </c>
      <c r="H316"/>
    </row>
    <row r="317" spans="1:8" s="3" customFormat="1" ht="25.5" x14ac:dyDescent="0.25">
      <c r="A317" s="56"/>
      <c r="B317" s="56"/>
      <c r="C317" s="35" t="s">
        <v>105</v>
      </c>
      <c r="D317" s="124">
        <v>30000</v>
      </c>
      <c r="E317" s="124">
        <v>30000</v>
      </c>
      <c r="F317" s="124">
        <v>30000</v>
      </c>
      <c r="G317" s="124">
        <v>30000</v>
      </c>
      <c r="H317"/>
    </row>
    <row r="318" spans="1:8" s="3" customFormat="1" x14ac:dyDescent="0.25">
      <c r="A318" s="56"/>
      <c r="B318" s="56"/>
      <c r="C318" s="142" t="s">
        <v>13</v>
      </c>
      <c r="D318" s="124">
        <v>20826</v>
      </c>
      <c r="E318" s="124">
        <v>10000</v>
      </c>
      <c r="F318" s="124">
        <v>10000</v>
      </c>
      <c r="G318" s="124">
        <v>10000</v>
      </c>
      <c r="H318"/>
    </row>
    <row r="319" spans="1:8" s="3" customFormat="1" x14ac:dyDescent="0.25">
      <c r="A319" s="139" t="s">
        <v>39</v>
      </c>
      <c r="B319" s="139" t="s">
        <v>106</v>
      </c>
      <c r="C319" s="140" t="s">
        <v>40</v>
      </c>
      <c r="D319" s="141">
        <f>D320</f>
        <v>2888</v>
      </c>
      <c r="E319" s="141">
        <f t="shared" ref="E319:G319" si="44">E320</f>
        <v>2888</v>
      </c>
      <c r="F319" s="141">
        <f t="shared" si="44"/>
        <v>2888</v>
      </c>
      <c r="G319" s="141">
        <f t="shared" si="44"/>
        <v>2888</v>
      </c>
      <c r="H319"/>
    </row>
    <row r="320" spans="1:8" x14ac:dyDescent="0.25">
      <c r="A320" s="56"/>
      <c r="B320" s="56"/>
      <c r="C320" s="35" t="s">
        <v>13</v>
      </c>
      <c r="D320" s="124">
        <v>2888</v>
      </c>
      <c r="E320" s="124">
        <v>2888</v>
      </c>
      <c r="F320" s="124">
        <v>2888</v>
      </c>
      <c r="G320" s="124">
        <v>2888</v>
      </c>
    </row>
    <row r="321" spans="1:8" ht="47.25" x14ac:dyDescent="0.25">
      <c r="A321" s="90"/>
      <c r="B321" s="90"/>
      <c r="C321" s="60" t="s">
        <v>10</v>
      </c>
      <c r="D321" s="61">
        <f>SUM(D323:D326)</f>
        <v>1902500</v>
      </c>
      <c r="E321" s="61">
        <f>SUM(E323:E326)</f>
        <v>1630300</v>
      </c>
      <c r="F321" s="61">
        <f>SUM(F323:F326)</f>
        <v>682180</v>
      </c>
      <c r="G321" s="61">
        <f>SUM(G323:G326)</f>
        <v>662180</v>
      </c>
    </row>
    <row r="322" spans="1:8" x14ac:dyDescent="0.25">
      <c r="A322" s="88"/>
      <c r="B322" s="88"/>
      <c r="C322" s="59" t="s">
        <v>2</v>
      </c>
      <c r="D322" s="143"/>
      <c r="E322" s="143"/>
      <c r="F322" s="144"/>
      <c r="G322" s="143"/>
    </row>
    <row r="323" spans="1:8" ht="29.25" customHeight="1" x14ac:dyDescent="0.25">
      <c r="A323" s="139" t="s">
        <v>343</v>
      </c>
      <c r="B323" s="139" t="s">
        <v>107</v>
      </c>
      <c r="C323" s="140" t="s">
        <v>344</v>
      </c>
      <c r="D323" s="145">
        <v>670000</v>
      </c>
      <c r="E323" s="145">
        <v>670000</v>
      </c>
      <c r="F323" s="145">
        <v>659680</v>
      </c>
      <c r="G323" s="145">
        <v>659680</v>
      </c>
    </row>
    <row r="324" spans="1:8" ht="39.75" customHeight="1" x14ac:dyDescent="0.25">
      <c r="A324" s="139" t="s">
        <v>434</v>
      </c>
      <c r="B324" s="139" t="s">
        <v>107</v>
      </c>
      <c r="C324" s="140" t="s">
        <v>435</v>
      </c>
      <c r="D324" s="145">
        <v>363000</v>
      </c>
      <c r="E324" s="145">
        <v>720000</v>
      </c>
      <c r="F324" s="145">
        <v>0</v>
      </c>
      <c r="G324" s="145">
        <v>0</v>
      </c>
    </row>
    <row r="325" spans="1:8" ht="29.25" customHeight="1" x14ac:dyDescent="0.25">
      <c r="A325" s="139" t="s">
        <v>108</v>
      </c>
      <c r="B325" s="139" t="s">
        <v>107</v>
      </c>
      <c r="C325" s="140" t="s">
        <v>109</v>
      </c>
      <c r="D325" s="145">
        <v>22500</v>
      </c>
      <c r="E325" s="145">
        <v>22500</v>
      </c>
      <c r="F325" s="145">
        <v>22500</v>
      </c>
      <c r="G325" s="145">
        <v>2500</v>
      </c>
    </row>
    <row r="326" spans="1:8" ht="28.5" customHeight="1" x14ac:dyDescent="0.25">
      <c r="A326" s="139" t="s">
        <v>333</v>
      </c>
      <c r="B326" s="139" t="s">
        <v>107</v>
      </c>
      <c r="C326" s="140" t="s">
        <v>395</v>
      </c>
      <c r="D326" s="145">
        <v>847000</v>
      </c>
      <c r="E326" s="145">
        <v>217800</v>
      </c>
      <c r="F326" s="145">
        <v>0</v>
      </c>
      <c r="G326" s="145">
        <v>0</v>
      </c>
    </row>
    <row r="327" spans="1:8" ht="15.75" x14ac:dyDescent="0.25">
      <c r="A327" s="235"/>
      <c r="B327" s="235"/>
      <c r="C327" s="238" t="s">
        <v>120</v>
      </c>
      <c r="D327" s="236">
        <f>D328+D342</f>
        <v>322605375</v>
      </c>
      <c r="E327" s="236">
        <f>E328+E342</f>
        <v>353312324</v>
      </c>
      <c r="F327" s="236">
        <f>F328+F342</f>
        <v>307796375</v>
      </c>
      <c r="G327" s="236">
        <f>G328+G342</f>
        <v>257099373</v>
      </c>
    </row>
    <row r="328" spans="1:8" ht="15.75" x14ac:dyDescent="0.25">
      <c r="A328" s="90"/>
      <c r="B328" s="90"/>
      <c r="C328" s="60" t="s">
        <v>3</v>
      </c>
      <c r="D328" s="61">
        <f>D330+D332+D338+D340</f>
        <v>147630466</v>
      </c>
      <c r="E328" s="61">
        <f t="shared" ref="E328:G328" si="45">E330+E332+E338+E340</f>
        <v>146165466</v>
      </c>
      <c r="F328" s="61">
        <f t="shared" si="45"/>
        <v>146151066</v>
      </c>
      <c r="G328" s="61">
        <f t="shared" si="45"/>
        <v>146151066</v>
      </c>
    </row>
    <row r="329" spans="1:8" x14ac:dyDescent="0.25">
      <c r="A329" s="88"/>
      <c r="B329" s="88"/>
      <c r="C329" s="59" t="s">
        <v>2</v>
      </c>
      <c r="D329" s="71"/>
      <c r="E329" s="71"/>
      <c r="F329" s="71"/>
      <c r="G329" s="71"/>
    </row>
    <row r="330" spans="1:8" x14ac:dyDescent="0.25">
      <c r="A330" s="92" t="s">
        <v>112</v>
      </c>
      <c r="B330" s="92" t="s">
        <v>113</v>
      </c>
      <c r="C330" s="104" t="s">
        <v>579</v>
      </c>
      <c r="D330" s="29">
        <f t="shared" ref="D330:G330" si="46">D331</f>
        <v>68516</v>
      </c>
      <c r="E330" s="29">
        <f t="shared" si="46"/>
        <v>68516</v>
      </c>
      <c r="F330" s="29">
        <f t="shared" si="46"/>
        <v>68516</v>
      </c>
      <c r="G330" s="29">
        <f t="shared" si="46"/>
        <v>68516</v>
      </c>
    </row>
    <row r="331" spans="1:8" x14ac:dyDescent="0.25">
      <c r="A331" s="135"/>
      <c r="B331" s="135"/>
      <c r="C331" s="146" t="s">
        <v>13</v>
      </c>
      <c r="D331" s="27">
        <v>68516</v>
      </c>
      <c r="E331" s="27">
        <v>68516</v>
      </c>
      <c r="F331" s="27">
        <v>68516</v>
      </c>
      <c r="G331" s="27">
        <v>68516</v>
      </c>
    </row>
    <row r="332" spans="1:8" ht="18.75" customHeight="1" x14ac:dyDescent="0.25">
      <c r="A332" s="97" t="s">
        <v>119</v>
      </c>
      <c r="B332" s="92" t="s">
        <v>114</v>
      </c>
      <c r="C332" s="104" t="s">
        <v>115</v>
      </c>
      <c r="D332" s="29">
        <f>D333+D334+D335+D337+D336</f>
        <v>144093613</v>
      </c>
      <c r="E332" s="29">
        <f>E333+E334+E335+E337+E336</f>
        <v>142728613</v>
      </c>
      <c r="F332" s="29">
        <f>F333+F334+F335+F337+F336</f>
        <v>142714213</v>
      </c>
      <c r="G332" s="29">
        <f>G333+G334+G335+G337+G336</f>
        <v>142714213</v>
      </c>
    </row>
    <row r="333" spans="1:8" x14ac:dyDescent="0.25">
      <c r="A333" s="135"/>
      <c r="B333" s="135"/>
      <c r="C333" s="31" t="s">
        <v>314</v>
      </c>
      <c r="D333" s="124">
        <v>111434000</v>
      </c>
      <c r="E333" s="124">
        <v>113392000</v>
      </c>
      <c r="F333" s="124">
        <v>111959159</v>
      </c>
      <c r="G333" s="124">
        <v>112059159.49000001</v>
      </c>
    </row>
    <row r="334" spans="1:8" s="10" customFormat="1" ht="15.75" x14ac:dyDescent="0.25">
      <c r="A334" s="135"/>
      <c r="B334" s="135"/>
      <c r="C334" s="31" t="s">
        <v>315</v>
      </c>
      <c r="D334" s="124">
        <v>12363000</v>
      </c>
      <c r="E334" s="124">
        <v>12356000</v>
      </c>
      <c r="F334" s="124">
        <v>12445000</v>
      </c>
      <c r="G334" s="124">
        <v>12407000</v>
      </c>
      <c r="H334"/>
    </row>
    <row r="335" spans="1:8" s="10" customFormat="1" ht="15.75" x14ac:dyDescent="0.25">
      <c r="A335" s="135"/>
      <c r="B335" s="135"/>
      <c r="C335" s="31" t="s">
        <v>316</v>
      </c>
      <c r="D335" s="124">
        <v>8743000</v>
      </c>
      <c r="E335" s="124">
        <v>4238000</v>
      </c>
      <c r="F335" s="124">
        <v>4300000</v>
      </c>
      <c r="G335" s="124">
        <v>4300000</v>
      </c>
      <c r="H335"/>
    </row>
    <row r="336" spans="1:8" s="8" customFormat="1" x14ac:dyDescent="0.25">
      <c r="A336" s="135"/>
      <c r="B336" s="135"/>
      <c r="C336" s="147" t="s">
        <v>317</v>
      </c>
      <c r="D336" s="124">
        <v>1300000</v>
      </c>
      <c r="E336" s="124">
        <v>860000</v>
      </c>
      <c r="F336" s="124">
        <v>1545000</v>
      </c>
      <c r="G336" s="124">
        <v>1545000</v>
      </c>
      <c r="H336"/>
    </row>
    <row r="337" spans="1:8" s="8" customFormat="1" x14ac:dyDescent="0.25">
      <c r="A337" s="135"/>
      <c r="B337" s="135"/>
      <c r="C337" s="31" t="s">
        <v>13</v>
      </c>
      <c r="D337" s="124">
        <v>10253613</v>
      </c>
      <c r="E337" s="124">
        <v>11882613</v>
      </c>
      <c r="F337" s="124">
        <v>12465054</v>
      </c>
      <c r="G337" s="124">
        <v>12403053.50999999</v>
      </c>
      <c r="H337"/>
    </row>
    <row r="338" spans="1:8" s="8" customFormat="1" x14ac:dyDescent="0.25">
      <c r="A338" s="89" t="s">
        <v>345</v>
      </c>
      <c r="B338" s="89" t="s">
        <v>116</v>
      </c>
      <c r="C338" s="89" t="s">
        <v>580</v>
      </c>
      <c r="D338" s="29">
        <f>D339</f>
        <v>3311422</v>
      </c>
      <c r="E338" s="29">
        <f>E339</f>
        <v>3311422</v>
      </c>
      <c r="F338" s="29">
        <f>F339</f>
        <v>3311422</v>
      </c>
      <c r="G338" s="29">
        <f>G339</f>
        <v>3311422</v>
      </c>
      <c r="H338"/>
    </row>
    <row r="339" spans="1:8" s="8" customFormat="1" x14ac:dyDescent="0.25">
      <c r="A339" s="88"/>
      <c r="B339" s="88"/>
      <c r="C339" s="35" t="s">
        <v>346</v>
      </c>
      <c r="D339" s="28">
        <v>3311422</v>
      </c>
      <c r="E339" s="28">
        <v>3311422</v>
      </c>
      <c r="F339" s="28">
        <v>3311422</v>
      </c>
      <c r="G339" s="28">
        <v>3311422</v>
      </c>
      <c r="H339"/>
    </row>
    <row r="340" spans="1:8" s="8" customFormat="1" x14ac:dyDescent="0.25">
      <c r="A340" s="92" t="s">
        <v>39</v>
      </c>
      <c r="B340" s="92" t="s">
        <v>116</v>
      </c>
      <c r="C340" s="93" t="s">
        <v>40</v>
      </c>
      <c r="D340" s="37">
        <f t="shared" ref="D340:G340" si="47">D341</f>
        <v>156915</v>
      </c>
      <c r="E340" s="37">
        <f t="shared" si="47"/>
        <v>56915</v>
      </c>
      <c r="F340" s="37">
        <f t="shared" si="47"/>
        <v>56915</v>
      </c>
      <c r="G340" s="37">
        <f t="shared" si="47"/>
        <v>56915</v>
      </c>
      <c r="H340"/>
    </row>
    <row r="341" spans="1:8" s="8" customFormat="1" x14ac:dyDescent="0.25">
      <c r="A341" s="135"/>
      <c r="B341" s="135"/>
      <c r="C341" s="35" t="s">
        <v>13</v>
      </c>
      <c r="D341" s="28">
        <v>156915</v>
      </c>
      <c r="E341" s="28">
        <v>56915</v>
      </c>
      <c r="F341" s="28">
        <v>56915</v>
      </c>
      <c r="G341" s="28">
        <v>56915</v>
      </c>
      <c r="H341"/>
    </row>
    <row r="342" spans="1:8" s="8" customFormat="1" ht="47.25" x14ac:dyDescent="0.25">
      <c r="A342" s="90"/>
      <c r="B342" s="90"/>
      <c r="C342" s="94" t="s">
        <v>10</v>
      </c>
      <c r="D342" s="91">
        <f>SUM(D344:D349)</f>
        <v>174974909</v>
      </c>
      <c r="E342" s="91">
        <f>SUM(E344:E349)</f>
        <v>207146858</v>
      </c>
      <c r="F342" s="91">
        <f>SUM(F344:F349)</f>
        <v>161645309</v>
      </c>
      <c r="G342" s="91">
        <f>SUM(G344:G349)</f>
        <v>110948307</v>
      </c>
      <c r="H342"/>
    </row>
    <row r="343" spans="1:8" s="8" customFormat="1" x14ac:dyDescent="0.25">
      <c r="A343" s="88"/>
      <c r="B343" s="88"/>
      <c r="C343" s="59" t="s">
        <v>2</v>
      </c>
      <c r="D343" s="63"/>
      <c r="E343" s="63"/>
      <c r="F343" s="63"/>
      <c r="G343" s="63"/>
      <c r="H343"/>
    </row>
    <row r="344" spans="1:8" s="8" customFormat="1" x14ac:dyDescent="0.25">
      <c r="A344" s="139" t="s">
        <v>117</v>
      </c>
      <c r="B344" s="139" t="s">
        <v>116</v>
      </c>
      <c r="C344" s="140" t="s">
        <v>118</v>
      </c>
      <c r="D344" s="141">
        <v>127071990</v>
      </c>
      <c r="E344" s="141">
        <v>196901000</v>
      </c>
      <c r="F344" s="141">
        <v>154620109</v>
      </c>
      <c r="G344" s="141">
        <v>104427571</v>
      </c>
      <c r="H344"/>
    </row>
    <row r="345" spans="1:8" s="8" customFormat="1" ht="25.5" x14ac:dyDescent="0.25">
      <c r="A345" s="139" t="s">
        <v>396</v>
      </c>
      <c r="B345" s="139" t="s">
        <v>116</v>
      </c>
      <c r="C345" s="140" t="s">
        <v>397</v>
      </c>
      <c r="D345" s="141">
        <v>8356930</v>
      </c>
      <c r="E345" s="141">
        <v>1389372</v>
      </c>
      <c r="F345" s="141">
        <v>0</v>
      </c>
      <c r="G345" s="141">
        <v>0</v>
      </c>
      <c r="H345"/>
    </row>
    <row r="346" spans="1:8" s="8" customFormat="1" ht="17.100000000000001" customHeight="1" x14ac:dyDescent="0.25">
      <c r="A346" s="139" t="s">
        <v>530</v>
      </c>
      <c r="B346" s="139" t="s">
        <v>116</v>
      </c>
      <c r="C346" s="140" t="s">
        <v>533</v>
      </c>
      <c r="D346" s="141">
        <v>0</v>
      </c>
      <c r="E346" s="141">
        <v>2414486</v>
      </c>
      <c r="F346" s="141">
        <v>0</v>
      </c>
      <c r="G346" s="141">
        <v>0</v>
      </c>
      <c r="H346"/>
    </row>
    <row r="347" spans="1:8" s="8" customFormat="1" ht="25.5" x14ac:dyDescent="0.25">
      <c r="A347" s="139" t="s">
        <v>531</v>
      </c>
      <c r="B347" s="139" t="s">
        <v>116</v>
      </c>
      <c r="C347" s="140" t="s">
        <v>534</v>
      </c>
      <c r="D347" s="141">
        <v>0</v>
      </c>
      <c r="E347" s="141">
        <v>5581000</v>
      </c>
      <c r="F347" s="141">
        <v>6196000</v>
      </c>
      <c r="G347" s="141">
        <v>6009636</v>
      </c>
      <c r="H347"/>
    </row>
    <row r="348" spans="1:8" s="8" customFormat="1" ht="25.5" x14ac:dyDescent="0.25">
      <c r="A348" s="139" t="s">
        <v>532</v>
      </c>
      <c r="B348" s="139" t="s">
        <v>116</v>
      </c>
      <c r="C348" s="140" t="s">
        <v>535</v>
      </c>
      <c r="D348" s="141">
        <v>0</v>
      </c>
      <c r="E348" s="141">
        <v>861000</v>
      </c>
      <c r="F348" s="141">
        <v>829200</v>
      </c>
      <c r="G348" s="141">
        <v>511100</v>
      </c>
      <c r="H348"/>
    </row>
    <row r="349" spans="1:8" s="8" customFormat="1" ht="35.450000000000003" customHeight="1" x14ac:dyDescent="0.25">
      <c r="A349" s="139" t="s">
        <v>333</v>
      </c>
      <c r="B349" s="139" t="s">
        <v>116</v>
      </c>
      <c r="C349" s="140" t="s">
        <v>347</v>
      </c>
      <c r="D349" s="141">
        <v>39545989</v>
      </c>
      <c r="E349" s="141">
        <v>0</v>
      </c>
      <c r="F349" s="141">
        <v>0</v>
      </c>
      <c r="G349" s="141">
        <v>0</v>
      </c>
    </row>
    <row r="350" spans="1:8" s="8" customFormat="1" ht="15.75" x14ac:dyDescent="0.25">
      <c r="A350" s="245"/>
      <c r="B350" s="246"/>
      <c r="C350" s="247" t="s">
        <v>309</v>
      </c>
      <c r="D350" s="248">
        <f>D351+D401</f>
        <v>10566757</v>
      </c>
      <c r="E350" s="248">
        <f>E351+E401</f>
        <v>5366537</v>
      </c>
      <c r="F350" s="248">
        <f>F351+F401</f>
        <v>1369520</v>
      </c>
      <c r="G350" s="248">
        <f>G351+G401</f>
        <v>1462660</v>
      </c>
    </row>
    <row r="351" spans="1:8" s="8" customFormat="1" ht="15.75" x14ac:dyDescent="0.25">
      <c r="A351" s="148"/>
      <c r="B351" s="149"/>
      <c r="C351" s="150" t="s">
        <v>121</v>
      </c>
      <c r="D351" s="70">
        <f>D353+D362+D375+D377+D380+D382+D388+D392</f>
        <v>1640700</v>
      </c>
      <c r="E351" s="70">
        <f>E353+E362+E375+E377+E380+E382+E388+E392</f>
        <v>1534969</v>
      </c>
      <c r="F351" s="70">
        <f>F353+F362+F375+F377+F380+F382+F388+F392</f>
        <v>1344520</v>
      </c>
      <c r="G351" s="70">
        <f>G353+G362+G375+G377+G380+G382+G388+G392</f>
        <v>1455160</v>
      </c>
    </row>
    <row r="352" spans="1:8" s="8" customFormat="1" x14ac:dyDescent="0.25">
      <c r="A352" s="24"/>
      <c r="B352" s="151"/>
      <c r="C352" s="59" t="s">
        <v>2</v>
      </c>
      <c r="D352" s="67"/>
      <c r="E352" s="67"/>
      <c r="F352" s="67"/>
      <c r="G352" s="67"/>
    </row>
    <row r="353" spans="1:7" s="8" customFormat="1" x14ac:dyDescent="0.25">
      <c r="A353" s="152" t="s">
        <v>122</v>
      </c>
      <c r="B353" s="152" t="s">
        <v>123</v>
      </c>
      <c r="C353" s="93" t="s">
        <v>124</v>
      </c>
      <c r="D353" s="66">
        <f>SUM(D354:D361)</f>
        <v>631092</v>
      </c>
      <c r="E353" s="66">
        <f t="shared" ref="E353:G353" si="48">SUM(E354:E361)</f>
        <v>631092</v>
      </c>
      <c r="F353" s="66">
        <f t="shared" si="48"/>
        <v>631092</v>
      </c>
      <c r="G353" s="66">
        <f t="shared" si="48"/>
        <v>631092</v>
      </c>
    </row>
    <row r="354" spans="1:7" s="8" customFormat="1" x14ac:dyDescent="0.25">
      <c r="A354" s="24"/>
      <c r="B354" s="151"/>
      <c r="C354" s="73" t="s">
        <v>348</v>
      </c>
      <c r="D354" s="51">
        <v>104603</v>
      </c>
      <c r="E354" s="51">
        <v>107053</v>
      </c>
      <c r="F354" s="51">
        <v>96153</v>
      </c>
      <c r="G354" s="51">
        <v>100272</v>
      </c>
    </row>
    <row r="355" spans="1:7" s="8" customFormat="1" ht="38.25" x14ac:dyDescent="0.25">
      <c r="A355" s="24"/>
      <c r="B355" s="151"/>
      <c r="C355" s="73" t="s">
        <v>125</v>
      </c>
      <c r="D355" s="51">
        <v>224338</v>
      </c>
      <c r="E355" s="51">
        <v>181638</v>
      </c>
      <c r="F355" s="51">
        <v>195457</v>
      </c>
      <c r="G355" s="51">
        <v>244338</v>
      </c>
    </row>
    <row r="356" spans="1:7" s="9" customFormat="1" ht="38.25" x14ac:dyDescent="0.25">
      <c r="A356" s="24"/>
      <c r="B356" s="151"/>
      <c r="C356" s="73" t="s">
        <v>349</v>
      </c>
      <c r="D356" s="51">
        <v>0</v>
      </c>
      <c r="E356" s="51">
        <v>30000</v>
      </c>
      <c r="F356" s="51">
        <v>0</v>
      </c>
      <c r="G356" s="51">
        <v>0</v>
      </c>
    </row>
    <row r="357" spans="1:7" s="8" customFormat="1" x14ac:dyDescent="0.25">
      <c r="A357" s="24"/>
      <c r="B357" s="151"/>
      <c r="C357" s="73" t="s">
        <v>350</v>
      </c>
      <c r="D357" s="51">
        <v>0</v>
      </c>
      <c r="E357" s="51">
        <v>0</v>
      </c>
      <c r="F357" s="51">
        <v>0</v>
      </c>
      <c r="G357" s="51">
        <v>0</v>
      </c>
    </row>
    <row r="358" spans="1:7" s="8" customFormat="1" x14ac:dyDescent="0.25">
      <c r="A358" s="24"/>
      <c r="B358" s="151"/>
      <c r="C358" s="73" t="s">
        <v>126</v>
      </c>
      <c r="D358" s="51">
        <v>38200</v>
      </c>
      <c r="E358" s="51">
        <v>51319</v>
      </c>
      <c r="F358" s="51">
        <v>40400</v>
      </c>
      <c r="G358" s="51">
        <v>79200</v>
      </c>
    </row>
    <row r="359" spans="1:7" s="8" customFormat="1" x14ac:dyDescent="0.25">
      <c r="A359" s="24"/>
      <c r="B359" s="151"/>
      <c r="C359" s="73" t="s">
        <v>351</v>
      </c>
      <c r="D359" s="51">
        <v>50369</v>
      </c>
      <c r="E359" s="51">
        <v>73082</v>
      </c>
      <c r="F359" s="51">
        <v>63082</v>
      </c>
      <c r="G359" s="51">
        <v>86282</v>
      </c>
    </row>
    <row r="360" spans="1:7" s="8" customFormat="1" x14ac:dyDescent="0.25">
      <c r="A360" s="24"/>
      <c r="B360" s="151"/>
      <c r="C360" s="73" t="s">
        <v>352</v>
      </c>
      <c r="D360" s="51">
        <v>66582</v>
      </c>
      <c r="E360" s="51">
        <v>20000</v>
      </c>
      <c r="F360" s="51">
        <v>18000</v>
      </c>
      <c r="G360" s="51">
        <v>23000</v>
      </c>
    </row>
    <row r="361" spans="1:7" s="8" customFormat="1" x14ac:dyDescent="0.25">
      <c r="A361" s="24"/>
      <c r="B361" s="151"/>
      <c r="C361" s="73" t="s">
        <v>353</v>
      </c>
      <c r="D361" s="51">
        <v>147000</v>
      </c>
      <c r="E361" s="51">
        <v>168000</v>
      </c>
      <c r="F361" s="51">
        <v>218000</v>
      </c>
      <c r="G361" s="51">
        <v>98000</v>
      </c>
    </row>
    <row r="362" spans="1:7" s="8" customFormat="1" ht="40.5" customHeight="1" x14ac:dyDescent="0.25">
      <c r="A362" s="153" t="s">
        <v>127</v>
      </c>
      <c r="B362" s="152" t="s">
        <v>123</v>
      </c>
      <c r="C362" s="93" t="s">
        <v>128</v>
      </c>
      <c r="D362" s="66">
        <f>SUM(D363:D374)</f>
        <v>100772</v>
      </c>
      <c r="E362" s="66">
        <f>SUM(E363:E374)</f>
        <v>104597</v>
      </c>
      <c r="F362" s="66">
        <f>SUM(F363:F374)</f>
        <v>104597</v>
      </c>
      <c r="G362" s="66">
        <f>SUM(G363:G374)</f>
        <v>104597</v>
      </c>
    </row>
    <row r="363" spans="1:7" s="8" customFormat="1" ht="26.25" customHeight="1" x14ac:dyDescent="0.25">
      <c r="A363" s="24"/>
      <c r="B363" s="151"/>
      <c r="C363" s="73" t="s">
        <v>354</v>
      </c>
      <c r="D363" s="67">
        <v>4299</v>
      </c>
      <c r="E363" s="67">
        <v>26000</v>
      </c>
      <c r="F363" s="67">
        <v>26000</v>
      </c>
      <c r="G363" s="67">
        <v>33000</v>
      </c>
    </row>
    <row r="364" spans="1:7" s="8" customFormat="1" ht="15.95" customHeight="1" x14ac:dyDescent="0.25">
      <c r="A364" s="24"/>
      <c r="B364" s="151"/>
      <c r="C364" s="76" t="s">
        <v>578</v>
      </c>
      <c r="D364" s="67">
        <v>0</v>
      </c>
      <c r="E364" s="67">
        <v>0</v>
      </c>
      <c r="F364" s="67">
        <v>20000</v>
      </c>
      <c r="G364" s="67">
        <v>0</v>
      </c>
    </row>
    <row r="365" spans="1:7" s="8" customFormat="1" ht="12.95" customHeight="1" x14ac:dyDescent="0.25">
      <c r="A365" s="24"/>
      <c r="B365" s="151"/>
      <c r="C365" s="73" t="s">
        <v>398</v>
      </c>
      <c r="D365" s="67">
        <v>4356</v>
      </c>
      <c r="E365" s="67">
        <v>0</v>
      </c>
      <c r="F365" s="67">
        <v>0</v>
      </c>
      <c r="G365" s="67">
        <v>0</v>
      </c>
    </row>
    <row r="366" spans="1:7" s="8" customFormat="1" ht="12.95" customHeight="1" x14ac:dyDescent="0.25">
      <c r="A366" s="24"/>
      <c r="B366" s="151"/>
      <c r="C366" s="76" t="s">
        <v>536</v>
      </c>
      <c r="D366" s="67">
        <v>0</v>
      </c>
      <c r="E366" s="67">
        <v>1500</v>
      </c>
      <c r="F366" s="67">
        <v>0</v>
      </c>
      <c r="G366" s="67">
        <v>0</v>
      </c>
    </row>
    <row r="367" spans="1:7" s="8" customFormat="1" ht="25.5" x14ac:dyDescent="0.25">
      <c r="A367" s="24"/>
      <c r="B367" s="151"/>
      <c r="C367" s="73" t="s">
        <v>355</v>
      </c>
      <c r="D367" s="67">
        <v>23916</v>
      </c>
      <c r="E367" s="67">
        <v>0</v>
      </c>
      <c r="F367" s="67">
        <v>0</v>
      </c>
      <c r="G367" s="67">
        <v>0</v>
      </c>
    </row>
    <row r="368" spans="1:7" s="8" customFormat="1" x14ac:dyDescent="0.25">
      <c r="A368" s="24"/>
      <c r="B368" s="151"/>
      <c r="C368" s="76" t="s">
        <v>574</v>
      </c>
      <c r="D368" s="67">
        <v>0</v>
      </c>
      <c r="E368" s="67">
        <v>2000</v>
      </c>
      <c r="F368" s="67">
        <v>2000</v>
      </c>
      <c r="G368" s="67">
        <v>5000</v>
      </c>
    </row>
    <row r="369" spans="1:8" s="8" customFormat="1" x14ac:dyDescent="0.25">
      <c r="A369" s="24"/>
      <c r="B369" s="151"/>
      <c r="C369" s="76" t="s">
        <v>569</v>
      </c>
      <c r="D369" s="67">
        <v>0</v>
      </c>
      <c r="E369" s="67">
        <v>2000</v>
      </c>
      <c r="F369" s="67">
        <v>5000</v>
      </c>
      <c r="G369" s="67">
        <v>7000</v>
      </c>
    </row>
    <row r="370" spans="1:8" s="8" customFormat="1" ht="25.5" x14ac:dyDescent="0.25">
      <c r="A370" s="24"/>
      <c r="B370" s="151"/>
      <c r="C370" s="73" t="s">
        <v>570</v>
      </c>
      <c r="D370" s="67">
        <v>30554</v>
      </c>
      <c r="E370" s="67">
        <v>0</v>
      </c>
      <c r="F370" s="67">
        <v>0</v>
      </c>
      <c r="G370" s="67">
        <v>0</v>
      </c>
    </row>
    <row r="371" spans="1:8" s="8" customFormat="1" ht="25.5" x14ac:dyDescent="0.25">
      <c r="A371" s="24"/>
      <c r="B371" s="151"/>
      <c r="C371" s="76" t="s">
        <v>571</v>
      </c>
      <c r="D371" s="67">
        <v>0</v>
      </c>
      <c r="E371" s="67">
        <v>38000</v>
      </c>
      <c r="F371" s="67">
        <v>0</v>
      </c>
      <c r="G371" s="67">
        <v>0</v>
      </c>
    </row>
    <row r="372" spans="1:8" s="8" customFormat="1" x14ac:dyDescent="0.25">
      <c r="A372" s="24"/>
      <c r="B372" s="151"/>
      <c r="C372" s="76" t="s">
        <v>572</v>
      </c>
      <c r="D372" s="67">
        <v>0</v>
      </c>
      <c r="E372" s="67">
        <v>0</v>
      </c>
      <c r="F372" s="67">
        <v>36000</v>
      </c>
      <c r="G372" s="67">
        <v>0</v>
      </c>
    </row>
    <row r="373" spans="1:8" s="8" customFormat="1" ht="25.5" x14ac:dyDescent="0.25">
      <c r="A373" s="24"/>
      <c r="B373" s="151"/>
      <c r="C373" s="76" t="s">
        <v>573</v>
      </c>
      <c r="D373" s="67">
        <v>0</v>
      </c>
      <c r="E373" s="67">
        <v>4500</v>
      </c>
      <c r="F373" s="67">
        <v>5500</v>
      </c>
      <c r="G373" s="67">
        <v>20000</v>
      </c>
    </row>
    <row r="374" spans="1:8" s="8" customFormat="1" x14ac:dyDescent="0.25">
      <c r="A374" s="24"/>
      <c r="B374" s="151"/>
      <c r="C374" s="73" t="s">
        <v>414</v>
      </c>
      <c r="D374" s="67">
        <v>37647</v>
      </c>
      <c r="E374" s="67">
        <v>30597</v>
      </c>
      <c r="F374" s="67">
        <v>10097</v>
      </c>
      <c r="G374" s="67">
        <v>39597</v>
      </c>
    </row>
    <row r="375" spans="1:8" s="8" customFormat="1" x14ac:dyDescent="0.25">
      <c r="A375" s="153" t="s">
        <v>129</v>
      </c>
      <c r="B375" s="152" t="s">
        <v>123</v>
      </c>
      <c r="C375" s="93" t="s">
        <v>130</v>
      </c>
      <c r="D375" s="68">
        <f>SUM(D376:D376)</f>
        <v>5000</v>
      </c>
      <c r="E375" s="68">
        <f t="shared" ref="E375:G375" si="49">SUM(E376:E376)</f>
        <v>5000</v>
      </c>
      <c r="F375" s="68">
        <f t="shared" si="49"/>
        <v>5000</v>
      </c>
      <c r="G375" s="68">
        <f t="shared" si="49"/>
        <v>5000</v>
      </c>
    </row>
    <row r="376" spans="1:8" s="8" customFormat="1" x14ac:dyDescent="0.25">
      <c r="A376" s="24"/>
      <c r="B376" s="151"/>
      <c r="C376" s="73" t="s">
        <v>126</v>
      </c>
      <c r="D376" s="51">
        <v>5000</v>
      </c>
      <c r="E376" s="51">
        <v>5000</v>
      </c>
      <c r="F376" s="51">
        <v>5000</v>
      </c>
      <c r="G376" s="51">
        <v>5000</v>
      </c>
    </row>
    <row r="377" spans="1:8" x14ac:dyDescent="0.25">
      <c r="A377" s="152" t="s">
        <v>131</v>
      </c>
      <c r="B377" s="152" t="s">
        <v>132</v>
      </c>
      <c r="C377" s="93" t="s">
        <v>133</v>
      </c>
      <c r="D377" s="66">
        <f>SUM(D378:D379)</f>
        <v>140864</v>
      </c>
      <c r="E377" s="66">
        <f>SUM(E378:E379)</f>
        <v>80864</v>
      </c>
      <c r="F377" s="66">
        <f>SUM(F378:F379)</f>
        <v>140864</v>
      </c>
      <c r="G377" s="66">
        <f>SUM(G378:G379)</f>
        <v>140864</v>
      </c>
      <c r="H377" s="8"/>
    </row>
    <row r="378" spans="1:8" x14ac:dyDescent="0.25">
      <c r="A378" s="151"/>
      <c r="B378" s="151"/>
      <c r="C378" s="73" t="s">
        <v>126</v>
      </c>
      <c r="D378" s="51">
        <v>68264</v>
      </c>
      <c r="E378" s="51">
        <v>80864</v>
      </c>
      <c r="F378" s="51">
        <v>80864</v>
      </c>
      <c r="G378" s="51">
        <v>80864</v>
      </c>
      <c r="H378" s="8"/>
    </row>
    <row r="379" spans="1:8" ht="25.5" x14ac:dyDescent="0.25">
      <c r="A379" s="151"/>
      <c r="B379" s="151"/>
      <c r="C379" s="73" t="s">
        <v>134</v>
      </c>
      <c r="D379" s="51">
        <v>72600</v>
      </c>
      <c r="E379" s="51">
        <v>0</v>
      </c>
      <c r="F379" s="51">
        <v>60000</v>
      </c>
      <c r="G379" s="51">
        <v>60000</v>
      </c>
      <c r="H379" s="8"/>
    </row>
    <row r="380" spans="1:8" s="8" customFormat="1" ht="30.75" customHeight="1" x14ac:dyDescent="0.25">
      <c r="A380" s="152" t="s">
        <v>135</v>
      </c>
      <c r="B380" s="152" t="s">
        <v>132</v>
      </c>
      <c r="C380" s="93" t="s">
        <v>136</v>
      </c>
      <c r="D380" s="66">
        <f>SUM(D381:D381)</f>
        <v>21717</v>
      </c>
      <c r="E380" s="66">
        <f t="shared" ref="E380:G380" si="50">SUM(E381:E381)</f>
        <v>15163</v>
      </c>
      <c r="F380" s="66">
        <f t="shared" si="50"/>
        <v>21717</v>
      </c>
      <c r="G380" s="66">
        <f t="shared" si="50"/>
        <v>21717</v>
      </c>
    </row>
    <row r="381" spans="1:8" s="8" customFormat="1" x14ac:dyDescent="0.25">
      <c r="A381" s="24"/>
      <c r="B381" s="151"/>
      <c r="C381" s="73" t="s">
        <v>126</v>
      </c>
      <c r="D381" s="51">
        <v>21717</v>
      </c>
      <c r="E381" s="51">
        <v>15163</v>
      </c>
      <c r="F381" s="51">
        <v>21717</v>
      </c>
      <c r="G381" s="51">
        <v>21717</v>
      </c>
    </row>
    <row r="382" spans="1:8" s="8" customFormat="1" x14ac:dyDescent="0.25">
      <c r="A382" s="154" t="s">
        <v>137</v>
      </c>
      <c r="B382" s="154" t="s">
        <v>138</v>
      </c>
      <c r="C382" s="93" t="s">
        <v>415</v>
      </c>
      <c r="D382" s="69">
        <f>SUM(D383:D387)</f>
        <v>36022</v>
      </c>
      <c r="E382" s="69">
        <f>SUM(E383:E387)</f>
        <v>172732</v>
      </c>
      <c r="F382" s="69">
        <f>SUM(F383:F387)</f>
        <v>36022</v>
      </c>
      <c r="G382" s="69">
        <f>SUM(G383:G387)</f>
        <v>36022</v>
      </c>
    </row>
    <row r="383" spans="1:8" s="8" customFormat="1" x14ac:dyDescent="0.25">
      <c r="A383" s="24"/>
      <c r="B383" s="151"/>
      <c r="C383" s="73" t="s">
        <v>356</v>
      </c>
      <c r="D383" s="51">
        <v>18000</v>
      </c>
      <c r="E383" s="51">
        <v>18000</v>
      </c>
      <c r="F383" s="51">
        <v>18000</v>
      </c>
      <c r="G383" s="51">
        <v>18000</v>
      </c>
    </row>
    <row r="384" spans="1:8" s="8" customFormat="1" x14ac:dyDescent="0.25">
      <c r="A384" s="24"/>
      <c r="B384" s="151"/>
      <c r="C384" s="76" t="s">
        <v>357</v>
      </c>
      <c r="D384" s="51">
        <v>6075</v>
      </c>
      <c r="E384" s="51">
        <v>6075</v>
      </c>
      <c r="F384" s="51">
        <v>6075</v>
      </c>
      <c r="G384" s="51">
        <v>6075</v>
      </c>
    </row>
    <row r="385" spans="1:8" s="8" customFormat="1" ht="36.950000000000003" customHeight="1" x14ac:dyDescent="0.25">
      <c r="A385" s="24"/>
      <c r="B385" s="151"/>
      <c r="C385" s="76" t="s">
        <v>416</v>
      </c>
      <c r="D385" s="51">
        <v>11947</v>
      </c>
      <c r="E385" s="51">
        <v>11947</v>
      </c>
      <c r="F385" s="51">
        <v>11947</v>
      </c>
      <c r="G385" s="51">
        <v>11947</v>
      </c>
    </row>
    <row r="386" spans="1:8" s="8" customFormat="1" ht="36.950000000000003" customHeight="1" x14ac:dyDescent="0.25">
      <c r="A386" s="24"/>
      <c r="B386" s="151"/>
      <c r="C386" s="76" t="s">
        <v>594</v>
      </c>
      <c r="D386" s="51">
        <v>0</v>
      </c>
      <c r="E386" s="51">
        <v>75000</v>
      </c>
      <c r="F386" s="51">
        <v>0</v>
      </c>
      <c r="G386" s="51">
        <v>0</v>
      </c>
    </row>
    <row r="387" spans="1:8" ht="49.5" customHeight="1" x14ac:dyDescent="0.25">
      <c r="A387" s="24"/>
      <c r="B387" s="151"/>
      <c r="C387" s="76" t="s">
        <v>417</v>
      </c>
      <c r="D387" s="51">
        <v>0</v>
      </c>
      <c r="E387" s="51">
        <v>61710</v>
      </c>
      <c r="F387" s="51">
        <v>0</v>
      </c>
      <c r="G387" s="51">
        <v>0</v>
      </c>
      <c r="H387" s="8"/>
    </row>
    <row r="388" spans="1:8" x14ac:dyDescent="0.25">
      <c r="A388" s="152" t="s">
        <v>83</v>
      </c>
      <c r="B388" s="152" t="s">
        <v>138</v>
      </c>
      <c r="C388" s="93" t="s">
        <v>139</v>
      </c>
      <c r="D388" s="66">
        <f>SUM(D389:D391)</f>
        <v>48319</v>
      </c>
      <c r="E388" s="66">
        <f t="shared" ref="E388:G388" si="51">SUM(E389:E391)</f>
        <v>38319</v>
      </c>
      <c r="F388" s="66">
        <f t="shared" si="51"/>
        <v>48319</v>
      </c>
      <c r="G388" s="66">
        <f t="shared" si="51"/>
        <v>48319</v>
      </c>
      <c r="H388" s="8"/>
    </row>
    <row r="389" spans="1:8" ht="25.5" x14ac:dyDescent="0.25">
      <c r="A389" s="24"/>
      <c r="B389" s="151"/>
      <c r="C389" s="73" t="s">
        <v>140</v>
      </c>
      <c r="D389" s="51">
        <v>34000</v>
      </c>
      <c r="E389" s="51">
        <v>24000</v>
      </c>
      <c r="F389" s="51">
        <v>34000</v>
      </c>
      <c r="G389" s="51">
        <v>34000</v>
      </c>
      <c r="H389" s="8"/>
    </row>
    <row r="390" spans="1:8" ht="25.5" x14ac:dyDescent="0.25">
      <c r="A390" s="24"/>
      <c r="B390" s="151"/>
      <c r="C390" s="76" t="s">
        <v>480</v>
      </c>
      <c r="D390" s="51">
        <v>9319</v>
      </c>
      <c r="E390" s="51">
        <v>9319</v>
      </c>
      <c r="F390" s="51">
        <v>9319</v>
      </c>
      <c r="G390" s="51">
        <v>9319</v>
      </c>
      <c r="H390" s="8"/>
    </row>
    <row r="391" spans="1:8" ht="25.5" x14ac:dyDescent="0.25">
      <c r="A391" s="24"/>
      <c r="B391" s="151"/>
      <c r="C391" s="73" t="s">
        <v>575</v>
      </c>
      <c r="D391" s="51">
        <v>5000</v>
      </c>
      <c r="E391" s="51">
        <v>5000</v>
      </c>
      <c r="F391" s="51">
        <v>5000</v>
      </c>
      <c r="G391" s="51">
        <v>5000</v>
      </c>
      <c r="H391" s="8"/>
    </row>
    <row r="392" spans="1:8" x14ac:dyDescent="0.25">
      <c r="A392" s="152" t="s">
        <v>141</v>
      </c>
      <c r="B392" s="152" t="s">
        <v>138</v>
      </c>
      <c r="C392" s="93" t="s">
        <v>142</v>
      </c>
      <c r="D392" s="66">
        <f>SUM(D393:D400)</f>
        <v>656914</v>
      </c>
      <c r="E392" s="66">
        <f>SUM(E393:E400)</f>
        <v>487202</v>
      </c>
      <c r="F392" s="66">
        <f>SUM(F393:F400)</f>
        <v>356909</v>
      </c>
      <c r="G392" s="66">
        <f>SUM(G393:G400)</f>
        <v>467549</v>
      </c>
      <c r="H392" s="8"/>
    </row>
    <row r="393" spans="1:8" ht="38.25" x14ac:dyDescent="0.25">
      <c r="A393" s="155"/>
      <c r="B393" s="155"/>
      <c r="C393" s="76" t="s">
        <v>481</v>
      </c>
      <c r="D393" s="51">
        <f>146051+28622+25410</f>
        <v>200083</v>
      </c>
      <c r="E393" s="51">
        <f>90000+93559-64937+56051</f>
        <v>174673</v>
      </c>
      <c r="F393" s="51">
        <f t="shared" ref="F393:G393" si="52">90000+93559-64937+56051</f>
        <v>174673</v>
      </c>
      <c r="G393" s="51">
        <f t="shared" si="52"/>
        <v>174673</v>
      </c>
      <c r="H393" s="8"/>
    </row>
    <row r="394" spans="1:8" ht="25.5" x14ac:dyDescent="0.25">
      <c r="A394" s="155"/>
      <c r="B394" s="155"/>
      <c r="C394" s="73" t="s">
        <v>418</v>
      </c>
      <c r="D394" s="51">
        <v>114950</v>
      </c>
      <c r="E394" s="51">
        <v>0</v>
      </c>
      <c r="F394" s="51">
        <v>0</v>
      </c>
      <c r="G394" s="51">
        <v>0</v>
      </c>
      <c r="H394" s="8"/>
    </row>
    <row r="395" spans="1:8" x14ac:dyDescent="0.25">
      <c r="A395" s="155"/>
      <c r="B395" s="155"/>
      <c r="C395" s="76" t="s">
        <v>453</v>
      </c>
      <c r="D395" s="51">
        <f>93559-28622</f>
        <v>64937</v>
      </c>
      <c r="E395" s="51">
        <f t="shared" ref="E395:G395" si="53">93559-28622</f>
        <v>64937</v>
      </c>
      <c r="F395" s="51">
        <f t="shared" si="53"/>
        <v>64937</v>
      </c>
      <c r="G395" s="51">
        <f t="shared" si="53"/>
        <v>64937</v>
      </c>
      <c r="H395" s="8"/>
    </row>
    <row r="396" spans="1:8" x14ac:dyDescent="0.25">
      <c r="A396" s="155"/>
      <c r="B396" s="155"/>
      <c r="C396" s="76" t="s">
        <v>454</v>
      </c>
      <c r="D396" s="51">
        <v>110640</v>
      </c>
      <c r="E396" s="51">
        <v>0</v>
      </c>
      <c r="F396" s="51">
        <v>0</v>
      </c>
      <c r="G396" s="51">
        <v>110640</v>
      </c>
      <c r="H396" s="8"/>
    </row>
    <row r="397" spans="1:8" x14ac:dyDescent="0.25">
      <c r="A397" s="155"/>
      <c r="B397" s="155"/>
      <c r="C397" s="76" t="s">
        <v>482</v>
      </c>
      <c r="D397" s="51">
        <v>25000</v>
      </c>
      <c r="E397" s="51">
        <v>25000</v>
      </c>
      <c r="F397" s="51">
        <v>25000</v>
      </c>
      <c r="G397" s="51">
        <v>25000</v>
      </c>
      <c r="H397" s="8"/>
    </row>
    <row r="398" spans="1:8" ht="25.5" x14ac:dyDescent="0.25">
      <c r="A398" s="155"/>
      <c r="B398" s="155"/>
      <c r="C398" s="73" t="s">
        <v>143</v>
      </c>
      <c r="D398" s="51">
        <v>18004</v>
      </c>
      <c r="E398" s="51">
        <v>18004</v>
      </c>
      <c r="F398" s="51">
        <v>18004</v>
      </c>
      <c r="G398" s="51">
        <v>18004</v>
      </c>
      <c r="H398" s="8"/>
    </row>
    <row r="399" spans="1:8" ht="25.5" x14ac:dyDescent="0.25">
      <c r="A399" s="155"/>
      <c r="B399" s="155"/>
      <c r="C399" s="76" t="s">
        <v>576</v>
      </c>
      <c r="D399" s="51">
        <v>0</v>
      </c>
      <c r="E399" s="51">
        <v>130293</v>
      </c>
      <c r="F399" s="51">
        <v>0</v>
      </c>
      <c r="G399" s="51">
        <v>0</v>
      </c>
      <c r="H399" s="8"/>
    </row>
    <row r="400" spans="1:8" ht="38.25" x14ac:dyDescent="0.25">
      <c r="A400" s="155"/>
      <c r="B400" s="155"/>
      <c r="C400" s="76" t="s">
        <v>485</v>
      </c>
      <c r="D400" s="51">
        <f>98010+25290</f>
        <v>123300</v>
      </c>
      <c r="E400" s="51">
        <f>49005+25290</f>
        <v>74295</v>
      </c>
      <c r="F400" s="51">
        <f t="shared" ref="F400:G400" si="54">49005+25290</f>
        <v>74295</v>
      </c>
      <c r="G400" s="51">
        <f t="shared" si="54"/>
        <v>74295</v>
      </c>
      <c r="H400" s="8"/>
    </row>
    <row r="401" spans="1:8" ht="47.25" x14ac:dyDescent="0.25">
      <c r="A401" s="148"/>
      <c r="B401" s="149"/>
      <c r="C401" s="94" t="s">
        <v>10</v>
      </c>
      <c r="D401" s="70">
        <f>SUM(D403:D408)</f>
        <v>8926057</v>
      </c>
      <c r="E401" s="70">
        <f>SUM(E403:E408)</f>
        <v>3831568</v>
      </c>
      <c r="F401" s="70">
        <f>SUM(F403:F408)</f>
        <v>25000</v>
      </c>
      <c r="G401" s="70">
        <f>SUM(G403:G408)</f>
        <v>7500</v>
      </c>
      <c r="H401" s="8"/>
    </row>
    <row r="402" spans="1:8" x14ac:dyDescent="0.25">
      <c r="A402" s="24"/>
      <c r="B402" s="151"/>
      <c r="C402" s="59" t="s">
        <v>2</v>
      </c>
      <c r="D402" s="67"/>
      <c r="E402" s="67"/>
      <c r="F402" s="67"/>
      <c r="G402" s="67"/>
      <c r="H402" s="8"/>
    </row>
    <row r="403" spans="1:8" x14ac:dyDescent="0.25">
      <c r="A403" s="156" t="s">
        <v>85</v>
      </c>
      <c r="B403" s="156" t="s">
        <v>138</v>
      </c>
      <c r="C403" s="157" t="s">
        <v>537</v>
      </c>
      <c r="D403" s="29">
        <v>0</v>
      </c>
      <c r="E403" s="29">
        <v>269356</v>
      </c>
      <c r="F403" s="29">
        <v>0</v>
      </c>
      <c r="G403" s="29">
        <v>0</v>
      </c>
      <c r="H403" s="8"/>
    </row>
    <row r="404" spans="1:8" ht="25.5" x14ac:dyDescent="0.25">
      <c r="A404" s="158" t="s">
        <v>86</v>
      </c>
      <c r="B404" s="158" t="s">
        <v>358</v>
      </c>
      <c r="C404" s="159" t="s">
        <v>359</v>
      </c>
      <c r="D404" s="29">
        <v>315258</v>
      </c>
      <c r="E404" s="29">
        <v>1501201</v>
      </c>
      <c r="F404" s="29">
        <v>0</v>
      </c>
      <c r="G404" s="29">
        <v>7500</v>
      </c>
      <c r="H404" s="8"/>
    </row>
    <row r="405" spans="1:8" ht="25.5" x14ac:dyDescent="0.25">
      <c r="A405" s="158" t="s">
        <v>455</v>
      </c>
      <c r="B405" s="158" t="s">
        <v>123</v>
      </c>
      <c r="C405" s="159" t="s">
        <v>456</v>
      </c>
      <c r="D405" s="29">
        <v>128807</v>
      </c>
      <c r="E405" s="29">
        <v>0</v>
      </c>
      <c r="F405" s="29">
        <v>0</v>
      </c>
      <c r="G405" s="29">
        <v>0</v>
      </c>
      <c r="H405" s="8"/>
    </row>
    <row r="406" spans="1:8" ht="25.5" x14ac:dyDescent="0.25">
      <c r="A406" s="52" t="s">
        <v>323</v>
      </c>
      <c r="B406" s="52" t="s">
        <v>358</v>
      </c>
      <c r="C406" s="104" t="s">
        <v>342</v>
      </c>
      <c r="D406" s="29">
        <v>10000</v>
      </c>
      <c r="E406" s="29">
        <v>5000</v>
      </c>
      <c r="F406" s="29">
        <v>25000</v>
      </c>
      <c r="G406" s="29">
        <v>0</v>
      </c>
      <c r="H406" s="8"/>
    </row>
    <row r="407" spans="1:8" ht="25.5" x14ac:dyDescent="0.25">
      <c r="A407" s="52" t="s">
        <v>333</v>
      </c>
      <c r="B407" s="52" t="s">
        <v>358</v>
      </c>
      <c r="C407" s="104" t="s">
        <v>334</v>
      </c>
      <c r="D407" s="29">
        <v>8470192</v>
      </c>
      <c r="E407" s="29">
        <v>2054211</v>
      </c>
      <c r="F407" s="29">
        <v>0</v>
      </c>
      <c r="G407" s="29">
        <v>0</v>
      </c>
      <c r="H407" s="8"/>
    </row>
    <row r="408" spans="1:8" ht="25.5" x14ac:dyDescent="0.25">
      <c r="A408" s="52" t="s">
        <v>335</v>
      </c>
      <c r="B408" s="52" t="s">
        <v>358</v>
      </c>
      <c r="C408" s="104" t="s">
        <v>336</v>
      </c>
      <c r="D408" s="29">
        <v>1800</v>
      </c>
      <c r="E408" s="29">
        <v>1800</v>
      </c>
      <c r="F408" s="29">
        <v>0</v>
      </c>
      <c r="G408" s="29">
        <v>0</v>
      </c>
      <c r="H408" s="8"/>
    </row>
    <row r="409" spans="1:8" ht="15.75" x14ac:dyDescent="0.25">
      <c r="A409" s="247"/>
      <c r="B409" s="247"/>
      <c r="C409" s="247" t="s">
        <v>148</v>
      </c>
      <c r="D409" s="248">
        <f>D412</f>
        <v>1196673</v>
      </c>
      <c r="E409" s="248">
        <f>E412</f>
        <v>1377608</v>
      </c>
      <c r="F409" s="248">
        <f>F412</f>
        <v>1830692</v>
      </c>
      <c r="G409" s="248">
        <f>G412</f>
        <v>1383312</v>
      </c>
      <c r="H409" s="8"/>
    </row>
    <row r="410" spans="1:8" ht="15.75" x14ac:dyDescent="0.25">
      <c r="A410" s="90"/>
      <c r="B410" s="90"/>
      <c r="C410" s="94" t="s">
        <v>121</v>
      </c>
      <c r="D410" s="91">
        <f>D412</f>
        <v>1196673</v>
      </c>
      <c r="E410" s="91">
        <f>E412</f>
        <v>1377608</v>
      </c>
      <c r="F410" s="91">
        <f>F412</f>
        <v>1830692</v>
      </c>
      <c r="G410" s="61">
        <f>G412</f>
        <v>1383312</v>
      </c>
      <c r="H410" s="8"/>
    </row>
    <row r="411" spans="1:8" x14ac:dyDescent="0.25">
      <c r="A411" s="24"/>
      <c r="B411" s="24"/>
      <c r="C411" s="59" t="s">
        <v>2</v>
      </c>
      <c r="D411" s="67"/>
      <c r="E411" s="67"/>
      <c r="F411" s="67"/>
      <c r="G411" s="67"/>
      <c r="H411" s="8"/>
    </row>
    <row r="412" spans="1:8" x14ac:dyDescent="0.25">
      <c r="A412" s="152" t="s">
        <v>144</v>
      </c>
      <c r="B412" s="152" t="s">
        <v>138</v>
      </c>
      <c r="C412" s="153" t="s">
        <v>145</v>
      </c>
      <c r="D412" s="66">
        <f>SUM(D413:D426)</f>
        <v>1196673</v>
      </c>
      <c r="E412" s="66">
        <f>SUM(E413:E426)</f>
        <v>1377608</v>
      </c>
      <c r="F412" s="66">
        <f>SUM(F413:F426)</f>
        <v>1830692</v>
      </c>
      <c r="G412" s="66">
        <f>SUM(G413:G426)</f>
        <v>1383312</v>
      </c>
      <c r="H412" s="8"/>
    </row>
    <row r="413" spans="1:8" x14ac:dyDescent="0.25">
      <c r="A413" s="24"/>
      <c r="B413" s="24"/>
      <c r="C413" s="24" t="s">
        <v>146</v>
      </c>
      <c r="D413" s="26">
        <f>473213-6493</f>
        <v>466720</v>
      </c>
      <c r="E413" s="26">
        <f>473213-6493+6068</f>
        <v>472788</v>
      </c>
      <c r="F413" s="26">
        <f>466720+6068</f>
        <v>472788</v>
      </c>
      <c r="G413" s="26">
        <f>466720+6068</f>
        <v>472788</v>
      </c>
      <c r="H413" s="8"/>
    </row>
    <row r="414" spans="1:8" x14ac:dyDescent="0.25">
      <c r="A414" s="24"/>
      <c r="B414" s="24"/>
      <c r="C414" s="24" t="s">
        <v>147</v>
      </c>
      <c r="D414" s="26">
        <v>182272</v>
      </c>
      <c r="E414" s="26">
        <v>149677</v>
      </c>
      <c r="F414" s="26">
        <v>235246</v>
      </c>
      <c r="G414" s="26">
        <v>124444</v>
      </c>
      <c r="H414" s="8"/>
    </row>
    <row r="415" spans="1:8" ht="25.5" x14ac:dyDescent="0.25">
      <c r="A415" s="24"/>
      <c r="B415" s="24"/>
      <c r="C415" s="160" t="s">
        <v>483</v>
      </c>
      <c r="D415" s="26">
        <v>5566</v>
      </c>
      <c r="E415" s="26">
        <v>0</v>
      </c>
      <c r="F415" s="26">
        <v>0</v>
      </c>
      <c r="G415" s="26">
        <v>0</v>
      </c>
      <c r="H415" s="8"/>
    </row>
    <row r="416" spans="1:8" ht="41.25" customHeight="1" x14ac:dyDescent="0.25">
      <c r="A416" s="24"/>
      <c r="B416" s="24"/>
      <c r="C416" s="160" t="s">
        <v>484</v>
      </c>
      <c r="D416" s="26">
        <v>128249</v>
      </c>
      <c r="E416" s="26">
        <v>128249</v>
      </c>
      <c r="F416" s="26">
        <v>128249</v>
      </c>
      <c r="G416" s="26">
        <v>128249</v>
      </c>
      <c r="H416" s="8"/>
    </row>
    <row r="417" spans="1:8" ht="40.5" customHeight="1" x14ac:dyDescent="0.25">
      <c r="A417" s="24"/>
      <c r="B417" s="24"/>
      <c r="C417" s="160" t="s">
        <v>496</v>
      </c>
      <c r="D417" s="26">
        <v>15473</v>
      </c>
      <c r="E417" s="26">
        <v>0</v>
      </c>
      <c r="F417" s="26">
        <v>0</v>
      </c>
      <c r="G417" s="26">
        <v>0</v>
      </c>
      <c r="H417" s="8"/>
    </row>
    <row r="418" spans="1:8" ht="27.75" customHeight="1" x14ac:dyDescent="0.25">
      <c r="A418" s="24"/>
      <c r="B418" s="24"/>
      <c r="C418" s="160" t="s">
        <v>497</v>
      </c>
      <c r="D418" s="26">
        <v>89056</v>
      </c>
      <c r="E418" s="26">
        <v>0</v>
      </c>
      <c r="F418" s="26">
        <v>0</v>
      </c>
      <c r="G418" s="26">
        <v>0</v>
      </c>
      <c r="H418" s="8"/>
    </row>
    <row r="419" spans="1:8" ht="25.5" x14ac:dyDescent="0.25">
      <c r="A419" s="24"/>
      <c r="B419" s="24"/>
      <c r="C419" s="160" t="s">
        <v>501</v>
      </c>
      <c r="D419" s="26">
        <v>11132</v>
      </c>
      <c r="E419" s="26">
        <v>0</v>
      </c>
      <c r="F419" s="26">
        <v>0</v>
      </c>
      <c r="G419" s="26">
        <v>0</v>
      </c>
      <c r="H419" s="8"/>
    </row>
    <row r="420" spans="1:8" ht="25.5" x14ac:dyDescent="0.25">
      <c r="A420" s="24"/>
      <c r="B420" s="24"/>
      <c r="C420" s="25" t="s">
        <v>577</v>
      </c>
      <c r="D420" s="26">
        <v>0</v>
      </c>
      <c r="E420" s="26">
        <v>58443</v>
      </c>
      <c r="F420" s="26">
        <v>0</v>
      </c>
      <c r="G420" s="26">
        <v>0</v>
      </c>
      <c r="H420" s="8"/>
    </row>
    <row r="421" spans="1:8" ht="25.5" x14ac:dyDescent="0.25">
      <c r="A421" s="24"/>
      <c r="B421" s="24"/>
      <c r="C421" s="25" t="s">
        <v>541</v>
      </c>
      <c r="D421" s="26">
        <v>0</v>
      </c>
      <c r="E421" s="26">
        <v>147499</v>
      </c>
      <c r="F421" s="26">
        <v>0</v>
      </c>
      <c r="G421" s="26">
        <v>0</v>
      </c>
      <c r="H421" s="8"/>
    </row>
    <row r="422" spans="1:8" ht="18" customHeight="1" x14ac:dyDescent="0.25">
      <c r="A422" s="24"/>
      <c r="B422" s="24"/>
      <c r="C422" s="160" t="s">
        <v>540</v>
      </c>
      <c r="D422" s="26">
        <v>0</v>
      </c>
      <c r="E422" s="26">
        <v>0</v>
      </c>
      <c r="F422" s="26">
        <v>200000</v>
      </c>
      <c r="G422" s="26">
        <v>200000</v>
      </c>
      <c r="H422" s="8"/>
    </row>
    <row r="423" spans="1:8" ht="18.95" customHeight="1" x14ac:dyDescent="0.25">
      <c r="A423" s="24"/>
      <c r="B423" s="24"/>
      <c r="C423" s="160" t="s">
        <v>542</v>
      </c>
      <c r="D423" s="26">
        <v>0</v>
      </c>
      <c r="E423" s="26">
        <v>0</v>
      </c>
      <c r="F423" s="26">
        <v>515864</v>
      </c>
      <c r="G423" s="26">
        <v>179286</v>
      </c>
      <c r="H423" s="8"/>
    </row>
    <row r="424" spans="1:8" ht="30" customHeight="1" x14ac:dyDescent="0.25">
      <c r="A424" s="24"/>
      <c r="B424" s="24"/>
      <c r="C424" s="160" t="s">
        <v>539</v>
      </c>
      <c r="D424" s="26">
        <v>29660</v>
      </c>
      <c r="E424" s="26">
        <v>10000</v>
      </c>
      <c r="F424" s="26">
        <v>10000</v>
      </c>
      <c r="G424" s="26">
        <v>10000</v>
      </c>
      <c r="H424" s="8"/>
    </row>
    <row r="425" spans="1:8" ht="21" customHeight="1" x14ac:dyDescent="0.25">
      <c r="A425" s="24"/>
      <c r="B425" s="24"/>
      <c r="C425" s="25" t="s">
        <v>538</v>
      </c>
      <c r="D425" s="26">
        <v>0</v>
      </c>
      <c r="E425" s="26">
        <v>142407</v>
      </c>
      <c r="F425" s="26">
        <v>0</v>
      </c>
      <c r="G425" s="26">
        <v>0</v>
      </c>
      <c r="H425" s="8"/>
    </row>
    <row r="426" spans="1:8" ht="27.75" customHeight="1" x14ac:dyDescent="0.25">
      <c r="A426" s="24"/>
      <c r="B426" s="24"/>
      <c r="C426" s="24" t="s">
        <v>321</v>
      </c>
      <c r="D426" s="26">
        <f t="shared" ref="D426:G426" si="55">262052+6493</f>
        <v>268545</v>
      </c>
      <c r="E426" s="26">
        <f t="shared" si="55"/>
        <v>268545</v>
      </c>
      <c r="F426" s="26">
        <f t="shared" si="55"/>
        <v>268545</v>
      </c>
      <c r="G426" s="26">
        <f t="shared" si="55"/>
        <v>268545</v>
      </c>
      <c r="H426" s="8"/>
    </row>
    <row r="427" spans="1:8" ht="15.75" x14ac:dyDescent="0.25">
      <c r="A427" s="235"/>
      <c r="B427" s="235"/>
      <c r="C427" s="235" t="s">
        <v>149</v>
      </c>
      <c r="D427" s="236">
        <f>D428+D468</f>
        <v>47910767</v>
      </c>
      <c r="E427" s="236">
        <f>E428+E468</f>
        <v>13321967</v>
      </c>
      <c r="F427" s="236">
        <f>F428+F468</f>
        <v>5456376</v>
      </c>
      <c r="G427" s="236">
        <f>G428+G468</f>
        <v>3299919</v>
      </c>
    </row>
    <row r="428" spans="1:8" ht="15.75" x14ac:dyDescent="0.25">
      <c r="A428" s="90"/>
      <c r="B428" s="90"/>
      <c r="C428" s="60" t="s">
        <v>3</v>
      </c>
      <c r="D428" s="61">
        <f>D430+D432++D438+D440+D443+D446+D448+D450+D454+D456+D462+D464+D466</f>
        <v>46512372</v>
      </c>
      <c r="E428" s="61">
        <f>E430+E432+E438+E440+E443+E446+E448+E450+E454+E456+E462+E464+E466</f>
        <v>11392718</v>
      </c>
      <c r="F428" s="61">
        <f>F430+F432+F438+F440+F443+F446+F448+F450+F454+F456+F462+F464+F466</f>
        <v>4634616</v>
      </c>
      <c r="G428" s="61">
        <f>G430+G432+G438+G440+G443+G446+G448+G450+G454+G456+G462+G464+G466</f>
        <v>3299919</v>
      </c>
    </row>
    <row r="429" spans="1:8" x14ac:dyDescent="0.25">
      <c r="A429" s="88"/>
      <c r="B429" s="88"/>
      <c r="C429" s="59" t="s">
        <v>2</v>
      </c>
      <c r="D429" s="71"/>
      <c r="E429" s="71"/>
      <c r="F429" s="71"/>
      <c r="G429" s="71"/>
    </row>
    <row r="430" spans="1:8" s="6" customFormat="1" x14ac:dyDescent="0.25">
      <c r="A430" s="52" t="s">
        <v>150</v>
      </c>
      <c r="B430" s="52" t="s">
        <v>151</v>
      </c>
      <c r="C430" s="104" t="s">
        <v>269</v>
      </c>
      <c r="D430" s="29">
        <f>SUM(D431:D431)</f>
        <v>33957</v>
      </c>
      <c r="E430" s="29">
        <f>SUM(E431:E431)</f>
        <v>33957</v>
      </c>
      <c r="F430" s="29">
        <f>SUM(F431:F431)</f>
        <v>33957</v>
      </c>
      <c r="G430" s="29">
        <f>SUM(G431:G431)</f>
        <v>33957</v>
      </c>
    </row>
    <row r="431" spans="1:8" s="6" customFormat="1" x14ac:dyDescent="0.25">
      <c r="A431" s="34"/>
      <c r="B431" s="34"/>
      <c r="C431" s="31" t="s">
        <v>13</v>
      </c>
      <c r="D431" s="28">
        <v>33957</v>
      </c>
      <c r="E431" s="28">
        <v>33957</v>
      </c>
      <c r="F431" s="28">
        <v>33957</v>
      </c>
      <c r="G431" s="28">
        <v>33957</v>
      </c>
    </row>
    <row r="432" spans="1:8" s="6" customFormat="1" x14ac:dyDescent="0.25">
      <c r="A432" s="117" t="s">
        <v>152</v>
      </c>
      <c r="B432" s="52" t="s">
        <v>151</v>
      </c>
      <c r="C432" s="104" t="s">
        <v>270</v>
      </c>
      <c r="D432" s="29">
        <f>SUM(D433:D437)</f>
        <v>2030814</v>
      </c>
      <c r="E432" s="29">
        <f>SUM(E433:E437)</f>
        <v>1863475</v>
      </c>
      <c r="F432" s="29">
        <f>SUM(F433:F437)</f>
        <v>1863475</v>
      </c>
      <c r="G432" s="29">
        <f>SUM(G433:G437)</f>
        <v>1402675</v>
      </c>
    </row>
    <row r="433" spans="1:7" s="6" customFormat="1" x14ac:dyDescent="0.25">
      <c r="A433" s="34"/>
      <c r="B433" s="34"/>
      <c r="C433" s="31" t="s">
        <v>153</v>
      </c>
      <c r="D433" s="27">
        <f>616245+130400</f>
        <v>746645</v>
      </c>
      <c r="E433" s="27">
        <v>616245</v>
      </c>
      <c r="F433" s="27">
        <v>616245</v>
      </c>
      <c r="G433" s="27">
        <v>616245</v>
      </c>
    </row>
    <row r="434" spans="1:7" s="6" customFormat="1" x14ac:dyDescent="0.25">
      <c r="A434" s="34"/>
      <c r="B434" s="34"/>
      <c r="C434" s="31" t="s">
        <v>154</v>
      </c>
      <c r="D434" s="28">
        <v>396125</v>
      </c>
      <c r="E434" s="28">
        <v>396125</v>
      </c>
      <c r="F434" s="28">
        <v>396125</v>
      </c>
      <c r="G434" s="28">
        <v>396125</v>
      </c>
    </row>
    <row r="435" spans="1:7" s="6" customFormat="1" x14ac:dyDescent="0.25">
      <c r="A435" s="34"/>
      <c r="B435" s="34"/>
      <c r="C435" s="31" t="s">
        <v>399</v>
      </c>
      <c r="D435" s="28"/>
      <c r="E435" s="28">
        <v>485800</v>
      </c>
      <c r="F435" s="28">
        <v>485800</v>
      </c>
      <c r="G435" s="28">
        <v>25000</v>
      </c>
    </row>
    <row r="436" spans="1:7" s="6" customFormat="1" ht="25.5" x14ac:dyDescent="0.25">
      <c r="A436" s="34"/>
      <c r="B436" s="34"/>
      <c r="C436" s="31" t="s">
        <v>479</v>
      </c>
      <c r="D436" s="28">
        <v>522739</v>
      </c>
      <c r="E436" s="28">
        <v>0</v>
      </c>
      <c r="F436" s="28">
        <v>0</v>
      </c>
      <c r="G436" s="28">
        <v>0</v>
      </c>
    </row>
    <row r="437" spans="1:7" s="6" customFormat="1" x14ac:dyDescent="0.25">
      <c r="A437" s="34"/>
      <c r="B437" s="34"/>
      <c r="C437" s="31" t="s">
        <v>13</v>
      </c>
      <c r="D437" s="28">
        <f>334405+30900</f>
        <v>365305</v>
      </c>
      <c r="E437" s="28">
        <f>334405+30900</f>
        <v>365305</v>
      </c>
      <c r="F437" s="28">
        <f>334405+30900</f>
        <v>365305</v>
      </c>
      <c r="G437" s="28">
        <f>334405+30900</f>
        <v>365305</v>
      </c>
    </row>
    <row r="438" spans="1:7" s="6" customFormat="1" x14ac:dyDescent="0.25">
      <c r="A438" s="117" t="s">
        <v>156</v>
      </c>
      <c r="B438" s="52" t="s">
        <v>151</v>
      </c>
      <c r="C438" s="104" t="s">
        <v>271</v>
      </c>
      <c r="D438" s="30">
        <f>D439</f>
        <v>28798</v>
      </c>
      <c r="E438" s="30">
        <f t="shared" ref="E438" si="56">E439</f>
        <v>26816</v>
      </c>
      <c r="F438" s="29">
        <f t="shared" ref="F438:G438" si="57">F439</f>
        <v>26816</v>
      </c>
      <c r="G438" s="29">
        <f t="shared" si="57"/>
        <v>26816</v>
      </c>
    </row>
    <row r="439" spans="1:7" x14ac:dyDescent="0.25">
      <c r="A439" s="34"/>
      <c r="B439" s="34"/>
      <c r="C439" s="31" t="s">
        <v>13</v>
      </c>
      <c r="D439" s="27">
        <v>28798</v>
      </c>
      <c r="E439" s="27">
        <v>26816</v>
      </c>
      <c r="F439" s="27">
        <v>26816</v>
      </c>
      <c r="G439" s="27">
        <v>26816</v>
      </c>
    </row>
    <row r="440" spans="1:7" x14ac:dyDescent="0.25">
      <c r="A440" s="117" t="s">
        <v>157</v>
      </c>
      <c r="B440" s="52" t="s">
        <v>158</v>
      </c>
      <c r="C440" s="104" t="s">
        <v>272</v>
      </c>
      <c r="D440" s="29">
        <f>D441+D442</f>
        <v>249901</v>
      </c>
      <c r="E440" s="29">
        <f t="shared" ref="E440:G440" si="58">E441+E442</f>
        <v>249901</v>
      </c>
      <c r="F440" s="29">
        <f t="shared" si="58"/>
        <v>249901</v>
      </c>
      <c r="G440" s="29">
        <f t="shared" si="58"/>
        <v>249901</v>
      </c>
    </row>
    <row r="441" spans="1:7" ht="25.5" x14ac:dyDescent="0.25">
      <c r="A441" s="32"/>
      <c r="B441" s="33"/>
      <c r="C441" s="31" t="s">
        <v>543</v>
      </c>
      <c r="D441" s="27">
        <v>249901</v>
      </c>
      <c r="E441" s="27">
        <v>0</v>
      </c>
      <c r="F441" s="27">
        <v>0</v>
      </c>
      <c r="G441" s="27">
        <v>0</v>
      </c>
    </row>
    <row r="442" spans="1:7" ht="25.5" x14ac:dyDescent="0.25">
      <c r="A442" s="34"/>
      <c r="B442" s="34"/>
      <c r="C442" s="31" t="s">
        <v>544</v>
      </c>
      <c r="D442" s="27">
        <v>0</v>
      </c>
      <c r="E442" s="27">
        <v>249901</v>
      </c>
      <c r="F442" s="27">
        <v>249901</v>
      </c>
      <c r="G442" s="27">
        <v>249901</v>
      </c>
    </row>
    <row r="443" spans="1:7" x14ac:dyDescent="0.25">
      <c r="A443" s="117" t="s">
        <v>159</v>
      </c>
      <c r="B443" s="52" t="s">
        <v>160</v>
      </c>
      <c r="C443" s="104" t="s">
        <v>273</v>
      </c>
      <c r="D443" s="29">
        <f>D444+D445</f>
        <v>3444210</v>
      </c>
      <c r="E443" s="29">
        <f t="shared" ref="E443:G443" si="59">E444+E445</f>
        <v>981418</v>
      </c>
      <c r="F443" s="29">
        <f t="shared" si="59"/>
        <v>511094</v>
      </c>
      <c r="G443" s="29">
        <f t="shared" si="59"/>
        <v>511094</v>
      </c>
    </row>
    <row r="444" spans="1:7" x14ac:dyDescent="0.25">
      <c r="A444" s="34"/>
      <c r="B444" s="34"/>
      <c r="C444" s="31" t="s">
        <v>161</v>
      </c>
      <c r="D444" s="27">
        <v>3250166</v>
      </c>
      <c r="E444" s="28">
        <v>950324</v>
      </c>
      <c r="F444" s="27">
        <v>300000</v>
      </c>
      <c r="G444" s="27">
        <v>300000</v>
      </c>
    </row>
    <row r="445" spans="1:7" x14ac:dyDescent="0.25">
      <c r="A445" s="34"/>
      <c r="B445" s="34"/>
      <c r="C445" s="31" t="s">
        <v>13</v>
      </c>
      <c r="D445" s="27">
        <v>194044</v>
      </c>
      <c r="E445" s="28">
        <v>31094</v>
      </c>
      <c r="F445" s="27">
        <v>211094</v>
      </c>
      <c r="G445" s="27">
        <v>211094</v>
      </c>
    </row>
    <row r="446" spans="1:7" x14ac:dyDescent="0.25">
      <c r="A446" s="117" t="s">
        <v>162</v>
      </c>
      <c r="B446" s="52" t="s">
        <v>160</v>
      </c>
      <c r="C446" s="104" t="s">
        <v>274</v>
      </c>
      <c r="D446" s="30">
        <f>D447</f>
        <v>39680821</v>
      </c>
      <c r="E446" s="30">
        <f t="shared" ref="E446:G446" si="60">E447</f>
        <v>5895991</v>
      </c>
      <c r="F446" s="30">
        <f t="shared" si="60"/>
        <v>0</v>
      </c>
      <c r="G446" s="30">
        <f t="shared" si="60"/>
        <v>0</v>
      </c>
    </row>
    <row r="447" spans="1:7" x14ac:dyDescent="0.25">
      <c r="A447" s="34"/>
      <c r="B447" s="34"/>
      <c r="C447" s="31" t="s">
        <v>163</v>
      </c>
      <c r="D447" s="27">
        <v>39680821</v>
      </c>
      <c r="E447" s="27">
        <v>5895991</v>
      </c>
      <c r="F447" s="27">
        <v>0</v>
      </c>
      <c r="G447" s="27">
        <v>0</v>
      </c>
    </row>
    <row r="448" spans="1:7" x14ac:dyDescent="0.25">
      <c r="A448" s="117" t="s">
        <v>164</v>
      </c>
      <c r="B448" s="52" t="s">
        <v>165</v>
      </c>
      <c r="C448" s="104" t="s">
        <v>275</v>
      </c>
      <c r="D448" s="29">
        <f>D449</f>
        <v>12195</v>
      </c>
      <c r="E448" s="29">
        <f t="shared" ref="E448:G448" si="61">E449</f>
        <v>12195</v>
      </c>
      <c r="F448" s="29">
        <f t="shared" si="61"/>
        <v>12195</v>
      </c>
      <c r="G448" s="29">
        <f t="shared" si="61"/>
        <v>12195</v>
      </c>
    </row>
    <row r="449" spans="1:7" x14ac:dyDescent="0.25">
      <c r="A449" s="34"/>
      <c r="B449" s="34"/>
      <c r="C449" s="31" t="s">
        <v>13</v>
      </c>
      <c r="D449" s="27">
        <v>12195</v>
      </c>
      <c r="E449" s="27">
        <v>12195</v>
      </c>
      <c r="F449" s="27">
        <v>12195</v>
      </c>
      <c r="G449" s="27">
        <v>12195</v>
      </c>
    </row>
    <row r="450" spans="1:7" x14ac:dyDescent="0.25">
      <c r="A450" s="117" t="s">
        <v>166</v>
      </c>
      <c r="B450" s="52" t="s">
        <v>167</v>
      </c>
      <c r="C450" s="104" t="s">
        <v>276</v>
      </c>
      <c r="D450" s="29">
        <f>D451+D453</f>
        <v>270034</v>
      </c>
      <c r="E450" s="29">
        <f>E451+E453+E452</f>
        <v>795034</v>
      </c>
      <c r="F450" s="29">
        <f t="shared" ref="F450:G450" si="62">F451+F453</f>
        <v>620034</v>
      </c>
      <c r="G450" s="29">
        <f t="shared" si="62"/>
        <v>270034</v>
      </c>
    </row>
    <row r="451" spans="1:7" ht="25.5" x14ac:dyDescent="0.25">
      <c r="A451" s="34"/>
      <c r="B451" s="34"/>
      <c r="C451" s="35" t="s">
        <v>596</v>
      </c>
      <c r="D451" s="27">
        <v>0</v>
      </c>
      <c r="E451" s="27">
        <v>350000</v>
      </c>
      <c r="F451" s="27">
        <v>350000</v>
      </c>
      <c r="G451" s="27">
        <v>0</v>
      </c>
    </row>
    <row r="452" spans="1:7" ht="38.25" x14ac:dyDescent="0.25">
      <c r="A452" s="34"/>
      <c r="B452" s="34"/>
      <c r="C452" s="35" t="s">
        <v>595</v>
      </c>
      <c r="D452" s="27">
        <v>0</v>
      </c>
      <c r="E452" s="27">
        <v>175000</v>
      </c>
      <c r="F452" s="27">
        <v>0</v>
      </c>
      <c r="G452" s="27">
        <v>0</v>
      </c>
    </row>
    <row r="453" spans="1:7" x14ac:dyDescent="0.25">
      <c r="A453" s="34"/>
      <c r="B453" s="34"/>
      <c r="C453" s="31" t="s">
        <v>13</v>
      </c>
      <c r="D453" s="27">
        <v>270034</v>
      </c>
      <c r="E453" s="27">
        <v>270034</v>
      </c>
      <c r="F453" s="27">
        <v>270034</v>
      </c>
      <c r="G453" s="27">
        <v>270034</v>
      </c>
    </row>
    <row r="454" spans="1:7" x14ac:dyDescent="0.25">
      <c r="A454" s="117" t="s">
        <v>168</v>
      </c>
      <c r="B454" s="52" t="s">
        <v>167</v>
      </c>
      <c r="C454" s="104" t="s">
        <v>277</v>
      </c>
      <c r="D454" s="30">
        <f>D455</f>
        <v>5950</v>
      </c>
      <c r="E454" s="30">
        <f t="shared" ref="E454:G454" si="63">E455</f>
        <v>5950</v>
      </c>
      <c r="F454" s="30">
        <f t="shared" si="63"/>
        <v>5950</v>
      </c>
      <c r="G454" s="30">
        <f t="shared" si="63"/>
        <v>5950</v>
      </c>
    </row>
    <row r="455" spans="1:7" x14ac:dyDescent="0.25">
      <c r="A455" s="34"/>
      <c r="B455" s="34"/>
      <c r="C455" s="31" t="s">
        <v>13</v>
      </c>
      <c r="D455" s="27">
        <v>5950</v>
      </c>
      <c r="E455" s="27">
        <v>5950</v>
      </c>
      <c r="F455" s="27">
        <v>5950</v>
      </c>
      <c r="G455" s="27">
        <v>5950</v>
      </c>
    </row>
    <row r="456" spans="1:7" s="7" customFormat="1" x14ac:dyDescent="0.25">
      <c r="A456" s="117" t="s">
        <v>69</v>
      </c>
      <c r="B456" s="52" t="s">
        <v>92</v>
      </c>
      <c r="C456" s="104" t="s">
        <v>278</v>
      </c>
      <c r="D456" s="29">
        <f>SUM(D460:D461)</f>
        <v>686821</v>
      </c>
      <c r="E456" s="29">
        <f>E457+E458+E459+E461+E460</f>
        <v>1464110</v>
      </c>
      <c r="F456" s="29">
        <f>F458+F457+F459+F460+F461</f>
        <v>1237323</v>
      </c>
      <c r="G456" s="29">
        <f>G457+G458+G459+G460+G461</f>
        <v>713426</v>
      </c>
    </row>
    <row r="457" spans="1:7" s="7" customFormat="1" x14ac:dyDescent="0.25">
      <c r="A457" s="32"/>
      <c r="B457" s="33"/>
      <c r="C457" s="31" t="s">
        <v>545</v>
      </c>
      <c r="D457" s="36">
        <v>0</v>
      </c>
      <c r="E457" s="36">
        <v>409464</v>
      </c>
      <c r="F457" s="36">
        <v>0</v>
      </c>
      <c r="G457" s="36">
        <v>0</v>
      </c>
    </row>
    <row r="458" spans="1:7" s="7" customFormat="1" ht="25.5" x14ac:dyDescent="0.25">
      <c r="A458" s="32"/>
      <c r="B458" s="33"/>
      <c r="C458" s="31" t="s">
        <v>546</v>
      </c>
      <c r="D458" s="36">
        <v>0</v>
      </c>
      <c r="E458" s="36">
        <v>341220</v>
      </c>
      <c r="F458" s="36">
        <v>800730</v>
      </c>
      <c r="G458" s="36">
        <v>0</v>
      </c>
    </row>
    <row r="459" spans="1:7" s="7" customFormat="1" ht="25.5" x14ac:dyDescent="0.25">
      <c r="A459" s="32"/>
      <c r="B459" s="33"/>
      <c r="C459" s="31" t="s">
        <v>547</v>
      </c>
      <c r="D459" s="36">
        <v>0</v>
      </c>
      <c r="E459" s="36">
        <v>276833</v>
      </c>
      <c r="F459" s="36">
        <v>0</v>
      </c>
      <c r="G459" s="36">
        <v>276833</v>
      </c>
    </row>
    <row r="460" spans="1:7" s="7" customFormat="1" x14ac:dyDescent="0.25">
      <c r="A460" s="129"/>
      <c r="B460" s="161"/>
      <c r="C460" s="31" t="s">
        <v>169</v>
      </c>
      <c r="D460" s="36">
        <v>535571</v>
      </c>
      <c r="E460" s="36">
        <v>218297</v>
      </c>
      <c r="F460" s="36">
        <v>218297</v>
      </c>
      <c r="G460" s="36">
        <v>218297</v>
      </c>
    </row>
    <row r="461" spans="1:7" s="7" customFormat="1" x14ac:dyDescent="0.25">
      <c r="A461" s="34"/>
      <c r="B461" s="34"/>
      <c r="C461" s="31" t="s">
        <v>13</v>
      </c>
      <c r="D461" s="27">
        <v>151250</v>
      </c>
      <c r="E461" s="27">
        <v>218296</v>
      </c>
      <c r="F461" s="27">
        <v>218296</v>
      </c>
      <c r="G461" s="27">
        <v>218296</v>
      </c>
    </row>
    <row r="462" spans="1:7" s="7" customFormat="1" x14ac:dyDescent="0.25">
      <c r="A462" s="117" t="s">
        <v>170</v>
      </c>
      <c r="B462" s="52" t="s">
        <v>12</v>
      </c>
      <c r="C462" s="104" t="s">
        <v>279</v>
      </c>
      <c r="D462" s="30">
        <f t="shared" ref="D462:G462" si="64">D463</f>
        <v>4814</v>
      </c>
      <c r="E462" s="30">
        <f t="shared" si="64"/>
        <v>9814</v>
      </c>
      <c r="F462" s="30">
        <f t="shared" si="64"/>
        <v>9814</v>
      </c>
      <c r="G462" s="30">
        <f t="shared" si="64"/>
        <v>9814</v>
      </c>
    </row>
    <row r="463" spans="1:7" s="7" customFormat="1" x14ac:dyDescent="0.25">
      <c r="A463" s="34"/>
      <c r="B463" s="34"/>
      <c r="C463" s="31" t="s">
        <v>13</v>
      </c>
      <c r="D463" s="27">
        <v>4814</v>
      </c>
      <c r="E463" s="27">
        <v>9814</v>
      </c>
      <c r="F463" s="27">
        <v>9814</v>
      </c>
      <c r="G463" s="27">
        <v>9814</v>
      </c>
    </row>
    <row r="464" spans="1:7" s="7" customFormat="1" x14ac:dyDescent="0.25">
      <c r="A464" s="117" t="s">
        <v>171</v>
      </c>
      <c r="B464" s="52" t="s">
        <v>158</v>
      </c>
      <c r="C464" s="104" t="s">
        <v>280</v>
      </c>
      <c r="D464" s="30">
        <f>D465</f>
        <v>21183</v>
      </c>
      <c r="E464" s="30">
        <f t="shared" ref="E464" si="65">E465</f>
        <v>11183</v>
      </c>
      <c r="F464" s="30">
        <f t="shared" ref="F464:G464" si="66">F465</f>
        <v>21183</v>
      </c>
      <c r="G464" s="30">
        <f t="shared" si="66"/>
        <v>21183</v>
      </c>
    </row>
    <row r="465" spans="1:8" s="7" customFormat="1" x14ac:dyDescent="0.25">
      <c r="A465" s="34"/>
      <c r="B465" s="34"/>
      <c r="C465" s="31" t="s">
        <v>13</v>
      </c>
      <c r="D465" s="27">
        <v>21183</v>
      </c>
      <c r="E465" s="28">
        <v>11183</v>
      </c>
      <c r="F465" s="27">
        <v>21183</v>
      </c>
      <c r="G465" s="27">
        <v>21183</v>
      </c>
    </row>
    <row r="466" spans="1:8" s="7" customFormat="1" x14ac:dyDescent="0.25">
      <c r="A466" s="117" t="s">
        <v>39</v>
      </c>
      <c r="B466" s="52" t="s">
        <v>12</v>
      </c>
      <c r="C466" s="104" t="s">
        <v>40</v>
      </c>
      <c r="D466" s="29">
        <f t="shared" ref="D466:G466" si="67">D467</f>
        <v>42874</v>
      </c>
      <c r="E466" s="29">
        <f t="shared" si="67"/>
        <v>42874</v>
      </c>
      <c r="F466" s="29">
        <f t="shared" si="67"/>
        <v>42874</v>
      </c>
      <c r="G466" s="29">
        <f t="shared" si="67"/>
        <v>42874</v>
      </c>
    </row>
    <row r="467" spans="1:8" s="7" customFormat="1" x14ac:dyDescent="0.25">
      <c r="A467" s="34"/>
      <c r="B467" s="34"/>
      <c r="C467" s="31" t="s">
        <v>13</v>
      </c>
      <c r="D467" s="27">
        <v>42874</v>
      </c>
      <c r="E467" s="27">
        <v>42874</v>
      </c>
      <c r="F467" s="27">
        <v>42874</v>
      </c>
      <c r="G467" s="27">
        <v>42874</v>
      </c>
    </row>
    <row r="468" spans="1:8" s="7" customFormat="1" ht="47.25" x14ac:dyDescent="0.25">
      <c r="A468" s="162"/>
      <c r="B468" s="162"/>
      <c r="C468" s="107" t="s">
        <v>10</v>
      </c>
      <c r="D468" s="108">
        <f>D470+D471+D472</f>
        <v>1398395</v>
      </c>
      <c r="E468" s="108">
        <f t="shared" ref="E468:G468" si="68">E470+E471+E472</f>
        <v>1929249</v>
      </c>
      <c r="F468" s="108">
        <f t="shared" si="68"/>
        <v>821760</v>
      </c>
      <c r="G468" s="108">
        <f t="shared" si="68"/>
        <v>0</v>
      </c>
    </row>
    <row r="469" spans="1:8" x14ac:dyDescent="0.25">
      <c r="A469" s="88"/>
      <c r="B469" s="88"/>
      <c r="C469" s="59" t="s">
        <v>2</v>
      </c>
      <c r="D469" s="71"/>
      <c r="E469" s="71"/>
      <c r="F469" s="71"/>
      <c r="G469" s="71"/>
    </row>
    <row r="470" spans="1:8" ht="26.45" customHeight="1" x14ac:dyDescent="0.25">
      <c r="A470" s="89" t="s">
        <v>85</v>
      </c>
      <c r="B470" s="89" t="s">
        <v>158</v>
      </c>
      <c r="C470" s="58" t="s">
        <v>520</v>
      </c>
      <c r="D470" s="37">
        <v>0</v>
      </c>
      <c r="E470" s="37">
        <v>1510000</v>
      </c>
      <c r="F470" s="37">
        <v>767000</v>
      </c>
      <c r="G470" s="37">
        <v>0</v>
      </c>
    </row>
    <row r="471" spans="1:8" ht="24.95" customHeight="1" x14ac:dyDescent="0.25">
      <c r="A471" s="89" t="s">
        <v>86</v>
      </c>
      <c r="B471" s="89" t="s">
        <v>158</v>
      </c>
      <c r="C471" s="58" t="s">
        <v>474</v>
      </c>
      <c r="D471" s="37">
        <v>127954</v>
      </c>
      <c r="E471" s="37">
        <v>0</v>
      </c>
      <c r="F471" s="37">
        <v>54760</v>
      </c>
      <c r="G471" s="37">
        <v>0</v>
      </c>
    </row>
    <row r="472" spans="1:8" ht="24.75" customHeight="1" x14ac:dyDescent="0.25">
      <c r="A472" s="89" t="s">
        <v>333</v>
      </c>
      <c r="B472" s="89" t="s">
        <v>158</v>
      </c>
      <c r="C472" s="58" t="s">
        <v>334</v>
      </c>
      <c r="D472" s="37">
        <v>1270441</v>
      </c>
      <c r="E472" s="37">
        <v>419249</v>
      </c>
      <c r="F472" s="37">
        <v>0</v>
      </c>
      <c r="G472" s="37">
        <v>0</v>
      </c>
    </row>
    <row r="473" spans="1:8" ht="15.75" x14ac:dyDescent="0.25">
      <c r="A473" s="249"/>
      <c r="B473" s="249"/>
      <c r="C473" s="250" t="s">
        <v>360</v>
      </c>
      <c r="D473" s="251">
        <f>D474+D488</f>
        <v>2255964</v>
      </c>
      <c r="E473" s="251">
        <f>E474+E488</f>
        <v>2269438</v>
      </c>
      <c r="F473" s="251">
        <f>F474+F488</f>
        <v>5005836</v>
      </c>
      <c r="G473" s="251">
        <f>G474+G488</f>
        <v>4432536</v>
      </c>
    </row>
    <row r="474" spans="1:8" ht="15.75" x14ac:dyDescent="0.25">
      <c r="A474" s="163"/>
      <c r="B474" s="163"/>
      <c r="C474" s="164" t="s">
        <v>3</v>
      </c>
      <c r="D474" s="165">
        <f>D476+D478+D483+D486</f>
        <v>1000238</v>
      </c>
      <c r="E474" s="165">
        <f t="shared" ref="E474:G474" si="69">E476+E478+E483+E486</f>
        <v>977738</v>
      </c>
      <c r="F474" s="165">
        <f t="shared" si="69"/>
        <v>977738</v>
      </c>
      <c r="G474" s="165">
        <f t="shared" si="69"/>
        <v>977738</v>
      </c>
      <c r="H474" s="20"/>
    </row>
    <row r="475" spans="1:8" ht="15.75" x14ac:dyDescent="0.25">
      <c r="A475" s="166"/>
      <c r="B475" s="166"/>
      <c r="C475" s="100" t="s">
        <v>2</v>
      </c>
      <c r="D475" s="167"/>
      <c r="E475" s="167"/>
      <c r="F475" s="167"/>
      <c r="G475" s="167"/>
    </row>
    <row r="476" spans="1:8" x14ac:dyDescent="0.25">
      <c r="A476" s="168" t="s">
        <v>95</v>
      </c>
      <c r="B476" s="169" t="s">
        <v>172</v>
      </c>
      <c r="C476" s="170" t="s">
        <v>281</v>
      </c>
      <c r="D476" s="171">
        <f>D477</f>
        <v>22500</v>
      </c>
      <c r="E476" s="171">
        <f t="shared" ref="E476:G476" si="70">E477</f>
        <v>0</v>
      </c>
      <c r="F476" s="171">
        <f t="shared" si="70"/>
        <v>0</v>
      </c>
      <c r="G476" s="171">
        <f t="shared" si="70"/>
        <v>0</v>
      </c>
    </row>
    <row r="477" spans="1:8" ht="15.75" x14ac:dyDescent="0.25">
      <c r="A477" s="166"/>
      <c r="B477" s="166"/>
      <c r="C477" s="172" t="s">
        <v>62</v>
      </c>
      <c r="D477" s="173">
        <v>22500</v>
      </c>
      <c r="E477" s="173">
        <v>0</v>
      </c>
      <c r="F477" s="173">
        <v>0</v>
      </c>
      <c r="G477" s="173">
        <v>0</v>
      </c>
    </row>
    <row r="478" spans="1:8" x14ac:dyDescent="0.25">
      <c r="A478" s="168" t="s">
        <v>425</v>
      </c>
      <c r="B478" s="174" t="s">
        <v>172</v>
      </c>
      <c r="C478" s="175" t="s">
        <v>282</v>
      </c>
      <c r="D478" s="176">
        <f>SUM(D479:D482)</f>
        <v>955828</v>
      </c>
      <c r="E478" s="176">
        <f>SUM(E479:E482)</f>
        <v>957338</v>
      </c>
      <c r="F478" s="176">
        <f>SUM(F479:F482)</f>
        <v>957338</v>
      </c>
      <c r="G478" s="176">
        <f>SUM(G479:G482)</f>
        <v>957338</v>
      </c>
    </row>
    <row r="479" spans="1:8" x14ac:dyDescent="0.25">
      <c r="A479" s="177"/>
      <c r="B479" s="177"/>
      <c r="C479" s="172" t="s">
        <v>371</v>
      </c>
      <c r="D479" s="178">
        <v>655948</v>
      </c>
      <c r="E479" s="178">
        <v>655948</v>
      </c>
      <c r="F479" s="178">
        <v>655948</v>
      </c>
      <c r="G479" s="178">
        <v>655948</v>
      </c>
    </row>
    <row r="480" spans="1:8" ht="29.25" customHeight="1" x14ac:dyDescent="0.25">
      <c r="A480" s="179"/>
      <c r="B480" s="179"/>
      <c r="C480" s="180" t="s">
        <v>372</v>
      </c>
      <c r="D480" s="173">
        <v>28457</v>
      </c>
      <c r="E480" s="173">
        <v>28457</v>
      </c>
      <c r="F480" s="173">
        <v>28457</v>
      </c>
      <c r="G480" s="173">
        <v>28457</v>
      </c>
    </row>
    <row r="481" spans="1:7" ht="43.5" customHeight="1" x14ac:dyDescent="0.25">
      <c r="A481" s="179"/>
      <c r="B481" s="179"/>
      <c r="C481" s="180" t="s">
        <v>597</v>
      </c>
      <c r="D481" s="173">
        <v>20000</v>
      </c>
      <c r="E481" s="173">
        <v>20000</v>
      </c>
      <c r="F481" s="173">
        <v>20000</v>
      </c>
      <c r="G481" s="173">
        <v>20000</v>
      </c>
    </row>
    <row r="482" spans="1:7" x14ac:dyDescent="0.25">
      <c r="A482" s="179"/>
      <c r="B482" s="179"/>
      <c r="C482" s="180" t="s">
        <v>62</v>
      </c>
      <c r="D482" s="181">
        <v>251423</v>
      </c>
      <c r="E482" s="173">
        <v>252933</v>
      </c>
      <c r="F482" s="173">
        <v>252933</v>
      </c>
      <c r="G482" s="173">
        <v>252933</v>
      </c>
    </row>
    <row r="483" spans="1:7" x14ac:dyDescent="0.25">
      <c r="A483" s="182" t="s">
        <v>426</v>
      </c>
      <c r="B483" s="39" t="s">
        <v>172</v>
      </c>
      <c r="C483" s="40" t="s">
        <v>548</v>
      </c>
      <c r="D483" s="45">
        <v>1510</v>
      </c>
      <c r="E483" s="45">
        <v>0</v>
      </c>
      <c r="F483" s="45">
        <f>SUM(F484:F484)</f>
        <v>0</v>
      </c>
      <c r="G483" s="45">
        <f>SUM(G484:G484)</f>
        <v>0</v>
      </c>
    </row>
    <row r="484" spans="1:7" x14ac:dyDescent="0.25">
      <c r="A484" s="179"/>
      <c r="B484" s="179"/>
      <c r="C484" s="180" t="s">
        <v>62</v>
      </c>
      <c r="D484" s="173">
        <v>1510</v>
      </c>
      <c r="E484" s="173">
        <v>0</v>
      </c>
      <c r="F484" s="173">
        <v>0</v>
      </c>
      <c r="G484" s="173">
        <v>0</v>
      </c>
    </row>
    <row r="485" spans="1:7" x14ac:dyDescent="0.25">
      <c r="A485" s="39" t="s">
        <v>32</v>
      </c>
      <c r="B485" s="39" t="s">
        <v>172</v>
      </c>
      <c r="C485" s="40" t="s">
        <v>549</v>
      </c>
      <c r="D485" s="38">
        <v>20400</v>
      </c>
      <c r="E485" s="38">
        <v>20400</v>
      </c>
      <c r="F485" s="38">
        <v>20400</v>
      </c>
      <c r="G485" s="38">
        <v>20400</v>
      </c>
    </row>
    <row r="486" spans="1:7" x14ac:dyDescent="0.25">
      <c r="A486" s="39" t="s">
        <v>423</v>
      </c>
      <c r="B486" s="39" t="s">
        <v>172</v>
      </c>
      <c r="C486" s="40" t="s">
        <v>367</v>
      </c>
      <c r="D486" s="38">
        <f>SUM(D487:D487)</f>
        <v>20400</v>
      </c>
      <c r="E486" s="38">
        <f>SUM(E487:E487)</f>
        <v>20400</v>
      </c>
      <c r="F486" s="38">
        <f>SUM(F487:F487)</f>
        <v>20400</v>
      </c>
      <c r="G486" s="38">
        <f>SUM(G487:G487)</f>
        <v>20400</v>
      </c>
    </row>
    <row r="487" spans="1:7" x14ac:dyDescent="0.25">
      <c r="A487" s="179"/>
      <c r="B487" s="179"/>
      <c r="C487" s="180" t="s">
        <v>62</v>
      </c>
      <c r="D487" s="173">
        <v>20400</v>
      </c>
      <c r="E487" s="173">
        <v>20400</v>
      </c>
      <c r="F487" s="173">
        <v>20400</v>
      </c>
      <c r="G487" s="173">
        <v>20400</v>
      </c>
    </row>
    <row r="488" spans="1:7" ht="47.25" x14ac:dyDescent="0.25">
      <c r="A488" s="183"/>
      <c r="B488" s="183"/>
      <c r="C488" s="184" t="s">
        <v>10</v>
      </c>
      <c r="D488" s="185">
        <f>D490+D491+D492+D493+D494</f>
        <v>1255726</v>
      </c>
      <c r="E488" s="185">
        <f>E491+E492+E493+E494</f>
        <v>1291700</v>
      </c>
      <c r="F488" s="185">
        <f>F492+F493</f>
        <v>4028098</v>
      </c>
      <c r="G488" s="185">
        <f>G492+G493</f>
        <v>3454798</v>
      </c>
    </row>
    <row r="489" spans="1:7" ht="15.75" x14ac:dyDescent="0.25">
      <c r="A489" s="41"/>
      <c r="B489" s="42"/>
      <c r="C489" s="43" t="s">
        <v>2</v>
      </c>
      <c r="D489" s="44"/>
      <c r="E489" s="44"/>
      <c r="F489" s="44"/>
      <c r="G489" s="44"/>
    </row>
    <row r="490" spans="1:7" ht="26.25" x14ac:dyDescent="0.25">
      <c r="A490" s="39" t="s">
        <v>550</v>
      </c>
      <c r="B490" s="39" t="s">
        <v>172</v>
      </c>
      <c r="C490" s="40" t="s">
        <v>551</v>
      </c>
      <c r="D490" s="75">
        <v>123264</v>
      </c>
      <c r="E490" s="75">
        <v>0</v>
      </c>
      <c r="F490" s="75">
        <v>0</v>
      </c>
      <c r="G490" s="75">
        <v>0</v>
      </c>
    </row>
    <row r="491" spans="1:7" ht="39" x14ac:dyDescent="0.25">
      <c r="A491" s="39" t="s">
        <v>457</v>
      </c>
      <c r="B491" s="39" t="s">
        <v>172</v>
      </c>
      <c r="C491" s="46" t="s">
        <v>458</v>
      </c>
      <c r="D491" s="45">
        <v>234570</v>
      </c>
      <c r="E491" s="186">
        <v>128289</v>
      </c>
      <c r="F491" s="45">
        <v>0</v>
      </c>
      <c r="G491" s="45">
        <v>0</v>
      </c>
    </row>
    <row r="492" spans="1:7" x14ac:dyDescent="0.25">
      <c r="A492" s="39" t="s">
        <v>459</v>
      </c>
      <c r="B492" s="39" t="s">
        <v>172</v>
      </c>
      <c r="C492" s="46" t="s">
        <v>285</v>
      </c>
      <c r="D492" s="75">
        <v>20000</v>
      </c>
      <c r="E492" s="186">
        <v>208101</v>
      </c>
      <c r="F492" s="75">
        <v>10000</v>
      </c>
      <c r="G492" s="75">
        <v>10000</v>
      </c>
    </row>
    <row r="493" spans="1:7" ht="30" customHeight="1" x14ac:dyDescent="0.25">
      <c r="A493" s="39" t="s">
        <v>552</v>
      </c>
      <c r="B493" s="39" t="s">
        <v>553</v>
      </c>
      <c r="C493" s="40" t="s">
        <v>554</v>
      </c>
      <c r="D493" s="45">
        <v>0</v>
      </c>
      <c r="E493" s="186">
        <v>736872</v>
      </c>
      <c r="F493" s="45">
        <v>4018098</v>
      </c>
      <c r="G493" s="45">
        <v>3444798</v>
      </c>
    </row>
    <row r="494" spans="1:7" ht="29.25" customHeight="1" x14ac:dyDescent="0.25">
      <c r="A494" s="46" t="s">
        <v>333</v>
      </c>
      <c r="B494" s="47" t="s">
        <v>460</v>
      </c>
      <c r="C494" s="40" t="s">
        <v>334</v>
      </c>
      <c r="D494" s="48">
        <v>877892</v>
      </c>
      <c r="E494" s="187">
        <v>218438</v>
      </c>
      <c r="F494" s="48">
        <v>0</v>
      </c>
      <c r="G494" s="48">
        <v>0</v>
      </c>
    </row>
    <row r="495" spans="1:7" ht="31.5" x14ac:dyDescent="0.25">
      <c r="A495" s="249"/>
      <c r="B495" s="249"/>
      <c r="C495" s="250" t="s">
        <v>478</v>
      </c>
      <c r="D495" s="251">
        <f>D496+D523</f>
        <v>14514508</v>
      </c>
      <c r="E495" s="251">
        <f>E496+E523</f>
        <v>12635205</v>
      </c>
      <c r="F495" s="251">
        <f>F496+F523</f>
        <v>4505186</v>
      </c>
      <c r="G495" s="251">
        <f>G496+G523</f>
        <v>4906722</v>
      </c>
    </row>
    <row r="496" spans="1:7" ht="15.75" x14ac:dyDescent="0.25">
      <c r="A496" s="163"/>
      <c r="B496" s="163"/>
      <c r="C496" s="164" t="s">
        <v>3</v>
      </c>
      <c r="D496" s="165">
        <f>D498+D521+D513+D500</f>
        <v>3611697</v>
      </c>
      <c r="E496" s="165">
        <f>E498+E500+E513+E521</f>
        <v>1351688</v>
      </c>
      <c r="F496" s="165">
        <f>F498+F500+F513+F521</f>
        <v>1339585</v>
      </c>
      <c r="G496" s="165">
        <f>G498+G500+G513+G521</f>
        <v>1339585</v>
      </c>
    </row>
    <row r="497" spans="1:8" ht="15.75" x14ac:dyDescent="0.25">
      <c r="A497" s="188"/>
      <c r="B497" s="188"/>
      <c r="C497" s="189" t="s">
        <v>2</v>
      </c>
      <c r="D497" s="190"/>
      <c r="E497" s="190"/>
      <c r="F497" s="190"/>
      <c r="G497" s="190"/>
    </row>
    <row r="498" spans="1:8" x14ac:dyDescent="0.25">
      <c r="A498" s="191" t="s">
        <v>424</v>
      </c>
      <c r="B498" s="174" t="s">
        <v>172</v>
      </c>
      <c r="C498" s="175" t="s">
        <v>281</v>
      </c>
      <c r="D498" s="192">
        <v>22500</v>
      </c>
      <c r="E498" s="192">
        <v>45000</v>
      </c>
      <c r="F498" s="192">
        <f>SUM(F499:F499)</f>
        <v>45000</v>
      </c>
      <c r="G498" s="192">
        <f>SUM(G499:G499)</f>
        <v>45000</v>
      </c>
      <c r="H498" s="17"/>
    </row>
    <row r="499" spans="1:8" x14ac:dyDescent="0.25">
      <c r="A499" s="177"/>
      <c r="B499" s="177"/>
      <c r="C499" s="172" t="s">
        <v>13</v>
      </c>
      <c r="D499" s="167">
        <v>22500</v>
      </c>
      <c r="E499" s="167">
        <v>45000</v>
      </c>
      <c r="F499" s="167">
        <v>45000</v>
      </c>
      <c r="G499" s="167">
        <v>45000</v>
      </c>
      <c r="H499" s="17"/>
    </row>
    <row r="500" spans="1:8" x14ac:dyDescent="0.25">
      <c r="A500" s="39" t="s">
        <v>231</v>
      </c>
      <c r="B500" s="39"/>
      <c r="C500" s="40" t="s">
        <v>555</v>
      </c>
      <c r="D500" s="192">
        <v>594353</v>
      </c>
      <c r="E500" s="192">
        <v>432130</v>
      </c>
      <c r="F500" s="192">
        <v>432130</v>
      </c>
      <c r="G500" s="192">
        <v>432130</v>
      </c>
      <c r="H500" s="17"/>
    </row>
    <row r="501" spans="1:8" x14ac:dyDescent="0.25">
      <c r="A501" s="193" t="s">
        <v>493</v>
      </c>
      <c r="B501" s="194" t="s">
        <v>494</v>
      </c>
      <c r="C501" s="40" t="s">
        <v>581</v>
      </c>
      <c r="D501" s="195">
        <f>D502</f>
        <v>230639</v>
      </c>
      <c r="E501" s="195">
        <f t="shared" ref="E501:G501" si="71">E502</f>
        <v>175345</v>
      </c>
      <c r="F501" s="195">
        <f t="shared" si="71"/>
        <v>175345</v>
      </c>
      <c r="G501" s="195">
        <f t="shared" si="71"/>
        <v>175345</v>
      </c>
      <c r="H501" s="17"/>
    </row>
    <row r="502" spans="1:8" x14ac:dyDescent="0.25">
      <c r="A502" s="196"/>
      <c r="B502" s="197"/>
      <c r="C502" s="198" t="s">
        <v>62</v>
      </c>
      <c r="D502" s="199">
        <v>230639</v>
      </c>
      <c r="E502" s="199">
        <v>175345</v>
      </c>
      <c r="F502" s="199">
        <v>175345</v>
      </c>
      <c r="G502" s="199">
        <v>175345</v>
      </c>
      <c r="H502" s="17"/>
    </row>
    <row r="503" spans="1:8" x14ac:dyDescent="0.25">
      <c r="A503" s="168" t="s">
        <v>427</v>
      </c>
      <c r="B503" s="174" t="s">
        <v>422</v>
      </c>
      <c r="C503" s="175" t="s">
        <v>556</v>
      </c>
      <c r="D503" s="192">
        <f>SUM(D504:D505)</f>
        <v>30332</v>
      </c>
      <c r="E503" s="192">
        <f>SUM(E504:E505)</f>
        <v>25740</v>
      </c>
      <c r="F503" s="192">
        <f>SUM(F504:F505)</f>
        <v>25740</v>
      </c>
      <c r="G503" s="192">
        <f>SUM(G504:G505)</f>
        <v>25740</v>
      </c>
      <c r="H503" s="17"/>
    </row>
    <row r="504" spans="1:8" ht="26.25" x14ac:dyDescent="0.25">
      <c r="A504" s="200"/>
      <c r="B504" s="177"/>
      <c r="C504" s="201" t="s">
        <v>373</v>
      </c>
      <c r="D504" s="202">
        <v>17532</v>
      </c>
      <c r="E504" s="202">
        <v>15032</v>
      </c>
      <c r="F504" s="202">
        <v>15032</v>
      </c>
      <c r="G504" s="202">
        <v>15032</v>
      </c>
      <c r="H504" s="17"/>
    </row>
    <row r="505" spans="1:8" x14ac:dyDescent="0.25">
      <c r="A505" s="200"/>
      <c r="B505" s="177"/>
      <c r="C505" s="172" t="s">
        <v>62</v>
      </c>
      <c r="D505" s="202">
        <v>12800</v>
      </c>
      <c r="E505" s="202">
        <v>10708</v>
      </c>
      <c r="F505" s="202">
        <v>10708</v>
      </c>
      <c r="G505" s="202">
        <v>10708</v>
      </c>
      <c r="H505" s="17"/>
    </row>
    <row r="506" spans="1:8" x14ac:dyDescent="0.25">
      <c r="A506" s="203" t="s">
        <v>428</v>
      </c>
      <c r="B506" s="204" t="s">
        <v>173</v>
      </c>
      <c r="C506" s="46" t="s">
        <v>283</v>
      </c>
      <c r="D506" s="205">
        <f>SUM(D507:D512)</f>
        <v>333382</v>
      </c>
      <c r="E506" s="205">
        <f>SUM(E507:E512)</f>
        <v>231045</v>
      </c>
      <c r="F506" s="205">
        <f>SUM(F507:F512)</f>
        <v>231045</v>
      </c>
      <c r="G506" s="205">
        <f>SUM(G507:G512)</f>
        <v>231045</v>
      </c>
    </row>
    <row r="507" spans="1:8" ht="51.75" x14ac:dyDescent="0.25">
      <c r="A507" s="41"/>
      <c r="B507" s="206"/>
      <c r="C507" s="207" t="s">
        <v>557</v>
      </c>
      <c r="D507" s="208">
        <v>54000</v>
      </c>
      <c r="E507" s="208">
        <v>54000</v>
      </c>
      <c r="F507" s="208">
        <v>54000</v>
      </c>
      <c r="G507" s="208">
        <v>54000</v>
      </c>
    </row>
    <row r="508" spans="1:8" ht="39" x14ac:dyDescent="0.25">
      <c r="A508" s="41"/>
      <c r="B508" s="206"/>
      <c r="C508" s="207" t="s">
        <v>558</v>
      </c>
      <c r="D508" s="208">
        <v>8284</v>
      </c>
      <c r="E508" s="208">
        <v>0</v>
      </c>
      <c r="F508" s="208">
        <v>0</v>
      </c>
      <c r="G508" s="208">
        <v>0</v>
      </c>
    </row>
    <row r="509" spans="1:8" ht="27" customHeight="1" x14ac:dyDescent="0.25">
      <c r="A509" s="41"/>
      <c r="B509" s="206"/>
      <c r="C509" s="207" t="s">
        <v>374</v>
      </c>
      <c r="D509" s="208">
        <v>152045</v>
      </c>
      <c r="E509" s="208">
        <v>152045</v>
      </c>
      <c r="F509" s="208">
        <v>152045</v>
      </c>
      <c r="G509" s="208">
        <v>152045</v>
      </c>
    </row>
    <row r="510" spans="1:8" ht="26.25" x14ac:dyDescent="0.25">
      <c r="A510" s="41"/>
      <c r="B510" s="206"/>
      <c r="C510" s="180" t="s">
        <v>461</v>
      </c>
      <c r="D510" s="208">
        <v>25000</v>
      </c>
      <c r="E510" s="208">
        <v>25000</v>
      </c>
      <c r="F510" s="208">
        <v>25000</v>
      </c>
      <c r="G510" s="208">
        <v>25000</v>
      </c>
    </row>
    <row r="511" spans="1:8" ht="39" x14ac:dyDescent="0.25">
      <c r="A511" s="41"/>
      <c r="B511" s="206"/>
      <c r="C511" s="180" t="s">
        <v>462</v>
      </c>
      <c r="D511" s="208">
        <v>13000</v>
      </c>
      <c r="E511" s="208">
        <v>0</v>
      </c>
      <c r="F511" s="208">
        <v>0</v>
      </c>
      <c r="G511" s="208">
        <v>0</v>
      </c>
    </row>
    <row r="512" spans="1:8" x14ac:dyDescent="0.25">
      <c r="A512" s="41"/>
      <c r="B512" s="206"/>
      <c r="C512" s="209" t="s">
        <v>62</v>
      </c>
      <c r="D512" s="208">
        <v>81053</v>
      </c>
      <c r="E512" s="208">
        <v>0</v>
      </c>
      <c r="F512" s="208">
        <v>0</v>
      </c>
      <c r="G512" s="208">
        <v>0</v>
      </c>
    </row>
    <row r="513" spans="1:7" x14ac:dyDescent="0.25">
      <c r="A513" s="203" t="s">
        <v>48</v>
      </c>
      <c r="B513" s="204" t="s">
        <v>174</v>
      </c>
      <c r="C513" s="46" t="s">
        <v>582</v>
      </c>
      <c r="D513" s="205">
        <f>SUM(D514:D520)</f>
        <v>2851375</v>
      </c>
      <c r="E513" s="205">
        <f>SUM(E514:E520)</f>
        <v>731089</v>
      </c>
      <c r="F513" s="205">
        <f>SUM(F514:F520)</f>
        <v>718986</v>
      </c>
      <c r="G513" s="205">
        <f>SUM(G514:G520)</f>
        <v>718986</v>
      </c>
    </row>
    <row r="514" spans="1:7" ht="26.25" x14ac:dyDescent="0.25">
      <c r="A514" s="41"/>
      <c r="B514" s="206"/>
      <c r="C514" s="210" t="s">
        <v>375</v>
      </c>
      <c r="D514" s="211">
        <v>450000</v>
      </c>
      <c r="E514" s="208">
        <v>0</v>
      </c>
      <c r="F514" s="208">
        <v>0</v>
      </c>
      <c r="G514" s="208">
        <v>0</v>
      </c>
    </row>
    <row r="515" spans="1:7" ht="26.25" x14ac:dyDescent="0.25">
      <c r="A515" s="41"/>
      <c r="B515" s="206"/>
      <c r="C515" s="210" t="s">
        <v>376</v>
      </c>
      <c r="D515" s="211">
        <v>114621</v>
      </c>
      <c r="E515" s="208">
        <v>0</v>
      </c>
      <c r="F515" s="208">
        <v>0</v>
      </c>
      <c r="G515" s="208">
        <v>0</v>
      </c>
    </row>
    <row r="516" spans="1:7" ht="26.25" x14ac:dyDescent="0.25">
      <c r="A516" s="41"/>
      <c r="B516" s="206"/>
      <c r="C516" s="210" t="s">
        <v>377</v>
      </c>
      <c r="D516" s="211">
        <v>155507</v>
      </c>
      <c r="E516" s="208">
        <v>0</v>
      </c>
      <c r="F516" s="208">
        <v>0</v>
      </c>
      <c r="G516" s="208">
        <v>0</v>
      </c>
    </row>
    <row r="517" spans="1:7" ht="39" x14ac:dyDescent="0.25">
      <c r="A517" s="41"/>
      <c r="B517" s="206"/>
      <c r="C517" s="210" t="s">
        <v>400</v>
      </c>
      <c r="D517" s="211">
        <v>0</v>
      </c>
      <c r="E517" s="208">
        <v>0</v>
      </c>
      <c r="F517" s="208">
        <v>0</v>
      </c>
      <c r="G517" s="208">
        <v>0</v>
      </c>
    </row>
    <row r="518" spans="1:7" ht="26.25" x14ac:dyDescent="0.25">
      <c r="A518" s="41"/>
      <c r="B518" s="206"/>
      <c r="C518" s="210" t="s">
        <v>401</v>
      </c>
      <c r="D518" s="211">
        <v>665313</v>
      </c>
      <c r="E518" s="208">
        <v>615546</v>
      </c>
      <c r="F518" s="208">
        <v>603443</v>
      </c>
      <c r="G518" s="208">
        <v>603443</v>
      </c>
    </row>
    <row r="519" spans="1:7" ht="27.95" customHeight="1" x14ac:dyDescent="0.25">
      <c r="A519" s="41"/>
      <c r="B519" s="206"/>
      <c r="C519" s="210" t="s">
        <v>402</v>
      </c>
      <c r="D519" s="211">
        <v>1371988</v>
      </c>
      <c r="E519" s="208">
        <v>68766</v>
      </c>
      <c r="F519" s="208">
        <v>68766</v>
      </c>
      <c r="G519" s="208">
        <v>68766</v>
      </c>
    </row>
    <row r="520" spans="1:7" x14ac:dyDescent="0.25">
      <c r="A520" s="41"/>
      <c r="B520" s="206"/>
      <c r="C520" s="207" t="s">
        <v>62</v>
      </c>
      <c r="D520" s="211">
        <v>93946</v>
      </c>
      <c r="E520" s="208">
        <v>46777</v>
      </c>
      <c r="F520" s="208">
        <v>46777</v>
      </c>
      <c r="G520" s="208">
        <v>46777</v>
      </c>
    </row>
    <row r="521" spans="1:7" x14ac:dyDescent="0.25">
      <c r="A521" s="203" t="s">
        <v>39</v>
      </c>
      <c r="B521" s="204" t="s">
        <v>172</v>
      </c>
      <c r="C521" s="46" t="s">
        <v>40</v>
      </c>
      <c r="D521" s="205">
        <f>SUM(D522:D522)</f>
        <v>143469</v>
      </c>
      <c r="E521" s="205">
        <f>SUM(E522:E522)</f>
        <v>143469</v>
      </c>
      <c r="F521" s="205">
        <f>SUM(F522:F522)</f>
        <v>143469</v>
      </c>
      <c r="G521" s="205">
        <f>SUM(G522:G522)</f>
        <v>143469</v>
      </c>
    </row>
    <row r="522" spans="1:7" x14ac:dyDescent="0.25">
      <c r="A522" s="41"/>
      <c r="B522" s="206"/>
      <c r="C522" s="209" t="s">
        <v>13</v>
      </c>
      <c r="D522" s="208">
        <v>143469</v>
      </c>
      <c r="E522" s="208">
        <v>143469</v>
      </c>
      <c r="F522" s="208">
        <v>143469</v>
      </c>
      <c r="G522" s="208">
        <v>143469</v>
      </c>
    </row>
    <row r="523" spans="1:7" ht="47.25" x14ac:dyDescent="0.25">
      <c r="A523" s="183"/>
      <c r="B523" s="183"/>
      <c r="C523" s="184" t="s">
        <v>10</v>
      </c>
      <c r="D523" s="185">
        <f>SUM(D524:D534)</f>
        <v>10902811</v>
      </c>
      <c r="E523" s="185">
        <f>SUM(E524:E534)</f>
        <v>11283517</v>
      </c>
      <c r="F523" s="185">
        <f>SUM(F524:F534)</f>
        <v>3165601</v>
      </c>
      <c r="G523" s="185">
        <f>SUM(G524:G534)</f>
        <v>3567137</v>
      </c>
    </row>
    <row r="524" spans="1:7" ht="15.75" x14ac:dyDescent="0.25">
      <c r="A524" s="41"/>
      <c r="B524" s="42"/>
      <c r="C524" s="43" t="s">
        <v>2</v>
      </c>
      <c r="D524" s="44"/>
      <c r="E524" s="44"/>
      <c r="F524" s="44"/>
      <c r="G524" s="44"/>
    </row>
    <row r="525" spans="1:7" x14ac:dyDescent="0.25">
      <c r="A525" s="89" t="s">
        <v>85</v>
      </c>
      <c r="B525" s="89" t="s">
        <v>175</v>
      </c>
      <c r="C525" s="58" t="s">
        <v>443</v>
      </c>
      <c r="D525" s="212">
        <v>0</v>
      </c>
      <c r="E525" s="212">
        <v>2483810</v>
      </c>
      <c r="F525" s="212">
        <v>2985389</v>
      </c>
      <c r="G525" s="212">
        <v>3416507</v>
      </c>
    </row>
    <row r="526" spans="1:7" ht="25.5" x14ac:dyDescent="0.25">
      <c r="A526" s="203" t="s">
        <v>176</v>
      </c>
      <c r="B526" s="213" t="s">
        <v>175</v>
      </c>
      <c r="C526" s="214" t="s">
        <v>284</v>
      </c>
      <c r="D526" s="212">
        <v>2000</v>
      </c>
      <c r="E526" s="212">
        <v>0</v>
      </c>
      <c r="F526" s="212">
        <v>0</v>
      </c>
      <c r="G526" s="212">
        <v>0</v>
      </c>
    </row>
    <row r="527" spans="1:7" ht="25.5" x14ac:dyDescent="0.25">
      <c r="A527" s="203" t="s">
        <v>361</v>
      </c>
      <c r="B527" s="213" t="s">
        <v>175</v>
      </c>
      <c r="C527" s="214" t="s">
        <v>362</v>
      </c>
      <c r="D527" s="212">
        <v>1000</v>
      </c>
      <c r="E527" s="233">
        <v>2500</v>
      </c>
      <c r="F527" s="233">
        <v>1000</v>
      </c>
      <c r="G527" s="214">
        <v>0</v>
      </c>
    </row>
    <row r="528" spans="1:7" x14ac:dyDescent="0.25">
      <c r="A528" s="203" t="s">
        <v>110</v>
      </c>
      <c r="B528" s="215" t="s">
        <v>172</v>
      </c>
      <c r="C528" s="214" t="s">
        <v>285</v>
      </c>
      <c r="D528" s="233">
        <v>2215793</v>
      </c>
      <c r="E528" s="233">
        <v>2235793</v>
      </c>
      <c r="F528" s="214">
        <v>0</v>
      </c>
      <c r="G528" s="214">
        <v>0</v>
      </c>
    </row>
    <row r="529" spans="1:7" ht="25.5" x14ac:dyDescent="0.25">
      <c r="A529" s="89" t="s">
        <v>87</v>
      </c>
      <c r="B529" s="89" t="s">
        <v>172</v>
      </c>
      <c r="C529" s="58" t="s">
        <v>559</v>
      </c>
      <c r="D529" s="214">
        <v>0</v>
      </c>
      <c r="E529" s="214">
        <v>0</v>
      </c>
      <c r="F529" s="233">
        <v>11672</v>
      </c>
      <c r="G529" s="214">
        <v>0</v>
      </c>
    </row>
    <row r="530" spans="1:7" ht="25.5" x14ac:dyDescent="0.25">
      <c r="A530" s="203" t="s">
        <v>323</v>
      </c>
      <c r="B530" s="213" t="s">
        <v>172</v>
      </c>
      <c r="C530" s="214" t="s">
        <v>341</v>
      </c>
      <c r="D530" s="214">
        <v>0</v>
      </c>
      <c r="E530" s="233">
        <v>3630</v>
      </c>
      <c r="F530" s="233">
        <v>30840</v>
      </c>
      <c r="G530" s="233">
        <v>3630</v>
      </c>
    </row>
    <row r="531" spans="1:7" ht="22.5" customHeight="1" x14ac:dyDescent="0.25">
      <c r="A531" s="203" t="s">
        <v>58</v>
      </c>
      <c r="B531" s="215" t="s">
        <v>172</v>
      </c>
      <c r="C531" s="214" t="s">
        <v>306</v>
      </c>
      <c r="D531" s="233">
        <v>7000</v>
      </c>
      <c r="E531" s="233">
        <v>7000</v>
      </c>
      <c r="F531" s="233">
        <v>7000</v>
      </c>
      <c r="G531" s="233">
        <v>7000</v>
      </c>
    </row>
    <row r="532" spans="1:7" s="11" customFormat="1" ht="22.5" customHeight="1" x14ac:dyDescent="0.25">
      <c r="A532" s="203" t="s">
        <v>333</v>
      </c>
      <c r="B532" s="213" t="s">
        <v>174</v>
      </c>
      <c r="C532" s="214" t="s">
        <v>560</v>
      </c>
      <c r="D532" s="233">
        <v>8666018</v>
      </c>
      <c r="E532" s="233">
        <v>6481841</v>
      </c>
      <c r="F532" s="214">
        <v>0</v>
      </c>
      <c r="G532" s="214">
        <v>0</v>
      </c>
    </row>
    <row r="533" spans="1:7" s="11" customFormat="1" ht="25.5" x14ac:dyDescent="0.25">
      <c r="A533" s="213" t="s">
        <v>335</v>
      </c>
      <c r="B533" s="213" t="s">
        <v>172</v>
      </c>
      <c r="C533" s="214" t="s">
        <v>336</v>
      </c>
      <c r="D533" s="233">
        <v>8000</v>
      </c>
      <c r="E533" s="233">
        <v>6800</v>
      </c>
      <c r="F533" s="214">
        <v>0</v>
      </c>
      <c r="G533" s="214">
        <v>0</v>
      </c>
    </row>
    <row r="534" spans="1:7" s="11" customFormat="1" ht="27" customHeight="1" x14ac:dyDescent="0.25">
      <c r="A534" s="203" t="s">
        <v>463</v>
      </c>
      <c r="B534" s="213" t="s">
        <v>172</v>
      </c>
      <c r="C534" s="214" t="s">
        <v>464</v>
      </c>
      <c r="D534" s="233">
        <v>3000</v>
      </c>
      <c r="E534" s="233">
        <v>62143</v>
      </c>
      <c r="F534" s="233">
        <v>129700</v>
      </c>
      <c r="G534" s="233">
        <v>140000</v>
      </c>
    </row>
    <row r="535" spans="1:7" s="11" customFormat="1" ht="15.75" x14ac:dyDescent="0.25">
      <c r="A535" s="244"/>
      <c r="B535" s="244"/>
      <c r="C535" s="238" t="s">
        <v>177</v>
      </c>
      <c r="D535" s="236">
        <f>D536+D563</f>
        <v>4844839</v>
      </c>
      <c r="E535" s="236">
        <f>E536+E563</f>
        <v>5678178</v>
      </c>
      <c r="F535" s="236">
        <f>F536+F563</f>
        <v>4927122</v>
      </c>
      <c r="G535" s="236">
        <f>G536+G563</f>
        <v>5085552</v>
      </c>
    </row>
    <row r="536" spans="1:7" s="11" customFormat="1" ht="15.75" x14ac:dyDescent="0.25">
      <c r="A536" s="81"/>
      <c r="B536" s="81"/>
      <c r="C536" s="60" t="s">
        <v>3</v>
      </c>
      <c r="D536" s="61">
        <f>D538+D540+D542++D553+D555+D557+D559+D561</f>
        <v>3829794</v>
      </c>
      <c r="E536" s="61">
        <f>E538+E540+E542+E553+E555+E557+E559+E561</f>
        <v>4045323</v>
      </c>
      <c r="F536" s="61">
        <f>F538+F540+F542+F553+F555+F557+F559+F561</f>
        <v>3950339</v>
      </c>
      <c r="G536" s="61">
        <f>G538+G540+G542+G553+G555+G557+G559+G561</f>
        <v>3950339</v>
      </c>
    </row>
    <row r="537" spans="1:7" s="11" customFormat="1" ht="15.75" x14ac:dyDescent="0.25">
      <c r="A537" s="41"/>
      <c r="B537" s="83"/>
      <c r="C537" s="59" t="s">
        <v>2</v>
      </c>
      <c r="D537" s="65"/>
      <c r="E537" s="65"/>
      <c r="F537" s="65"/>
      <c r="G537" s="65"/>
    </row>
    <row r="538" spans="1:7" s="11" customFormat="1" x14ac:dyDescent="0.25">
      <c r="A538" s="203" t="s">
        <v>429</v>
      </c>
      <c r="B538" s="89" t="s">
        <v>74</v>
      </c>
      <c r="C538" s="58" t="s">
        <v>286</v>
      </c>
      <c r="D538" s="37">
        <f>D539</f>
        <v>2846</v>
      </c>
      <c r="E538" s="37">
        <f t="shared" ref="E538:G538" si="72">E539</f>
        <v>2846</v>
      </c>
      <c r="F538" s="37">
        <f t="shared" si="72"/>
        <v>2846</v>
      </c>
      <c r="G538" s="37">
        <f t="shared" si="72"/>
        <v>2846</v>
      </c>
    </row>
    <row r="539" spans="1:7" s="11" customFormat="1" ht="15.75" x14ac:dyDescent="0.25">
      <c r="A539" s="41"/>
      <c r="B539" s="83"/>
      <c r="C539" s="35" t="s">
        <v>201</v>
      </c>
      <c r="D539" s="28">
        <v>2846</v>
      </c>
      <c r="E539" s="216">
        <v>2846</v>
      </c>
      <c r="F539" s="216">
        <v>2846</v>
      </c>
      <c r="G539" s="28">
        <v>2846</v>
      </c>
    </row>
    <row r="540" spans="1:7" s="11" customFormat="1" x14ac:dyDescent="0.25">
      <c r="A540" s="203" t="s">
        <v>229</v>
      </c>
      <c r="B540" s="89" t="s">
        <v>64</v>
      </c>
      <c r="C540" s="58" t="s">
        <v>287</v>
      </c>
      <c r="D540" s="37">
        <f>D541</f>
        <v>545631</v>
      </c>
      <c r="E540" s="37">
        <f t="shared" ref="E540:G540" si="73">E541</f>
        <v>545631</v>
      </c>
      <c r="F540" s="37">
        <f t="shared" si="73"/>
        <v>545631</v>
      </c>
      <c r="G540" s="37">
        <f t="shared" si="73"/>
        <v>545631</v>
      </c>
    </row>
    <row r="541" spans="1:7" s="11" customFormat="1" x14ac:dyDescent="0.25">
      <c r="A541" s="41"/>
      <c r="B541" s="83"/>
      <c r="C541" s="35" t="s">
        <v>13</v>
      </c>
      <c r="D541" s="28">
        <v>545631</v>
      </c>
      <c r="E541" s="28">
        <v>545631</v>
      </c>
      <c r="F541" s="28">
        <v>545631</v>
      </c>
      <c r="G541" s="28">
        <v>545631</v>
      </c>
    </row>
    <row r="542" spans="1:7" s="11" customFormat="1" x14ac:dyDescent="0.25">
      <c r="A542" s="203" t="s">
        <v>430</v>
      </c>
      <c r="B542" s="89" t="s">
        <v>74</v>
      </c>
      <c r="C542" s="58" t="s">
        <v>288</v>
      </c>
      <c r="D542" s="37">
        <f>SUM(D543:D552)</f>
        <v>3097275</v>
      </c>
      <c r="E542" s="37">
        <f>SUM(E543:E552)</f>
        <v>3351912</v>
      </c>
      <c r="F542" s="37">
        <f>SUM(F543:F552)</f>
        <v>3256928</v>
      </c>
      <c r="G542" s="37">
        <f>SUM(G543:G552)</f>
        <v>3256928</v>
      </c>
    </row>
    <row r="543" spans="1:7" s="11" customFormat="1" x14ac:dyDescent="0.25">
      <c r="A543" s="41"/>
      <c r="B543" s="83"/>
      <c r="C543" s="35" t="s">
        <v>178</v>
      </c>
      <c r="D543" s="49">
        <v>761227</v>
      </c>
      <c r="E543" s="49">
        <v>761227</v>
      </c>
      <c r="F543" s="49">
        <v>761227</v>
      </c>
      <c r="G543" s="49">
        <v>761227</v>
      </c>
    </row>
    <row r="544" spans="1:7" s="11" customFormat="1" ht="25.5" x14ac:dyDescent="0.25">
      <c r="A544" s="41"/>
      <c r="B544" s="83"/>
      <c r="C544" s="35" t="s">
        <v>179</v>
      </c>
      <c r="D544" s="49">
        <v>1345306</v>
      </c>
      <c r="E544" s="49">
        <v>852591</v>
      </c>
      <c r="F544" s="49">
        <v>857591</v>
      </c>
      <c r="G544" s="49">
        <v>857591</v>
      </c>
    </row>
    <row r="545" spans="1:7" s="11" customFormat="1" ht="38.25" x14ac:dyDescent="0.25">
      <c r="A545" s="41"/>
      <c r="B545" s="83"/>
      <c r="C545" s="35" t="s">
        <v>180</v>
      </c>
      <c r="D545" s="49">
        <v>300000</v>
      </c>
      <c r="E545" s="49">
        <v>300000</v>
      </c>
      <c r="F545" s="49">
        <v>300000</v>
      </c>
      <c r="G545" s="49">
        <v>300000</v>
      </c>
    </row>
    <row r="546" spans="1:7" s="11" customFormat="1" ht="25.5" x14ac:dyDescent="0.25">
      <c r="A546" s="41"/>
      <c r="B546" s="83"/>
      <c r="C546" s="31" t="s">
        <v>363</v>
      </c>
      <c r="D546" s="49">
        <v>50000</v>
      </c>
      <c r="E546" s="49">
        <v>50000</v>
      </c>
      <c r="F546" s="217">
        <v>50000</v>
      </c>
      <c r="G546" s="217">
        <v>50000</v>
      </c>
    </row>
    <row r="547" spans="1:7" s="11" customFormat="1" ht="25.5" x14ac:dyDescent="0.25">
      <c r="A547" s="41"/>
      <c r="B547" s="83"/>
      <c r="C547" s="31" t="s">
        <v>403</v>
      </c>
      <c r="D547" s="49">
        <v>272000</v>
      </c>
      <c r="E547" s="49">
        <v>272000</v>
      </c>
      <c r="F547" s="49">
        <v>272000</v>
      </c>
      <c r="G547" s="49">
        <v>272000</v>
      </c>
    </row>
    <row r="548" spans="1:7" s="11" customFormat="1" ht="24" customHeight="1" x14ac:dyDescent="0.25">
      <c r="A548" s="41"/>
      <c r="B548" s="83"/>
      <c r="C548" s="35" t="s">
        <v>404</v>
      </c>
      <c r="D548" s="190">
        <v>0</v>
      </c>
      <c r="E548" s="190">
        <v>0</v>
      </c>
      <c r="F548" s="190">
        <v>0</v>
      </c>
      <c r="G548" s="190">
        <v>0</v>
      </c>
    </row>
    <row r="549" spans="1:7" s="11" customFormat="1" ht="25.5" x14ac:dyDescent="0.25">
      <c r="A549" s="41"/>
      <c r="B549" s="83"/>
      <c r="C549" s="35" t="s">
        <v>405</v>
      </c>
      <c r="D549" s="49">
        <v>99984</v>
      </c>
      <c r="E549" s="49">
        <v>99984</v>
      </c>
      <c r="F549" s="49">
        <v>0</v>
      </c>
      <c r="G549" s="49">
        <v>0</v>
      </c>
    </row>
    <row r="550" spans="1:7" s="11" customFormat="1" x14ac:dyDescent="0.25">
      <c r="A550" s="218"/>
      <c r="B550" s="218"/>
      <c r="C550" s="219" t="s">
        <v>13</v>
      </c>
      <c r="D550" s="49">
        <v>157078</v>
      </c>
      <c r="E550" s="49">
        <v>157078</v>
      </c>
      <c r="F550" s="49">
        <v>157078</v>
      </c>
      <c r="G550" s="49">
        <v>157078</v>
      </c>
    </row>
    <row r="551" spans="1:7" s="11" customFormat="1" ht="51.75" x14ac:dyDescent="0.25">
      <c r="A551" s="41"/>
      <c r="B551" s="83"/>
      <c r="C551" s="220" t="s">
        <v>561</v>
      </c>
      <c r="D551" s="49">
        <v>0</v>
      </c>
      <c r="E551" s="49">
        <v>747352</v>
      </c>
      <c r="F551" s="50">
        <v>747352</v>
      </c>
      <c r="G551" s="50">
        <v>747352</v>
      </c>
    </row>
    <row r="552" spans="1:7" s="11" customFormat="1" ht="54" customHeight="1" x14ac:dyDescent="0.25">
      <c r="A552" s="41"/>
      <c r="B552" s="83"/>
      <c r="C552" s="219" t="s">
        <v>598</v>
      </c>
      <c r="D552" s="49">
        <v>111680</v>
      </c>
      <c r="E552" s="49">
        <v>111680</v>
      </c>
      <c r="F552" s="50">
        <v>111680</v>
      </c>
      <c r="G552" s="50">
        <v>111680</v>
      </c>
    </row>
    <row r="553" spans="1:7" x14ac:dyDescent="0.25">
      <c r="A553" s="203" t="s">
        <v>231</v>
      </c>
      <c r="B553" s="89" t="s">
        <v>74</v>
      </c>
      <c r="C553" s="58" t="s">
        <v>289</v>
      </c>
      <c r="D553" s="37">
        <f>D554</f>
        <v>95500</v>
      </c>
      <c r="E553" s="37">
        <f t="shared" ref="E553:G553" si="74">E554</f>
        <v>56392</v>
      </c>
      <c r="F553" s="37">
        <f t="shared" si="74"/>
        <v>56392</v>
      </c>
      <c r="G553" s="37">
        <f t="shared" si="74"/>
        <v>56392</v>
      </c>
    </row>
    <row r="554" spans="1:7" x14ac:dyDescent="0.25">
      <c r="A554" s="41"/>
      <c r="B554" s="83"/>
      <c r="C554" s="35" t="s">
        <v>13</v>
      </c>
      <c r="D554" s="216">
        <v>95500</v>
      </c>
      <c r="E554" s="216">
        <v>56392</v>
      </c>
      <c r="F554" s="216">
        <v>56392</v>
      </c>
      <c r="G554" s="28">
        <v>56392</v>
      </c>
    </row>
    <row r="555" spans="1:7" x14ac:dyDescent="0.25">
      <c r="A555" s="203" t="s">
        <v>431</v>
      </c>
      <c r="B555" s="89" t="s">
        <v>74</v>
      </c>
      <c r="C555" s="58" t="s">
        <v>290</v>
      </c>
      <c r="D555" s="37">
        <f>D556</f>
        <v>4269</v>
      </c>
      <c r="E555" s="37">
        <f t="shared" ref="E555:G555" si="75">E556</f>
        <v>4269</v>
      </c>
      <c r="F555" s="37">
        <f t="shared" si="75"/>
        <v>4269</v>
      </c>
      <c r="G555" s="37">
        <f t="shared" si="75"/>
        <v>4269</v>
      </c>
    </row>
    <row r="556" spans="1:7" x14ac:dyDescent="0.25">
      <c r="A556" s="41"/>
      <c r="B556" s="83"/>
      <c r="C556" s="35" t="s">
        <v>13</v>
      </c>
      <c r="D556" s="28">
        <v>4269</v>
      </c>
      <c r="E556" s="28">
        <v>4269</v>
      </c>
      <c r="F556" s="28">
        <v>4269</v>
      </c>
      <c r="G556" s="28">
        <v>4269</v>
      </c>
    </row>
    <row r="557" spans="1:7" x14ac:dyDescent="0.25">
      <c r="A557" s="203" t="s">
        <v>233</v>
      </c>
      <c r="B557" s="89" t="s">
        <v>181</v>
      </c>
      <c r="C557" s="58" t="s">
        <v>291</v>
      </c>
      <c r="D557" s="37">
        <f>D558</f>
        <v>35451</v>
      </c>
      <c r="E557" s="37">
        <f t="shared" ref="E557:G557" si="76">E558</f>
        <v>35451</v>
      </c>
      <c r="F557" s="37">
        <f t="shared" si="76"/>
        <v>35451</v>
      </c>
      <c r="G557" s="37">
        <f t="shared" si="76"/>
        <v>35451</v>
      </c>
    </row>
    <row r="558" spans="1:7" x14ac:dyDescent="0.25">
      <c r="A558" s="41"/>
      <c r="B558" s="83"/>
      <c r="C558" s="35" t="s">
        <v>13</v>
      </c>
      <c r="D558" s="28">
        <v>35451</v>
      </c>
      <c r="E558" s="216">
        <v>35451</v>
      </c>
      <c r="F558" s="216">
        <v>35451</v>
      </c>
      <c r="G558" s="28">
        <v>35451</v>
      </c>
    </row>
    <row r="559" spans="1:7" x14ac:dyDescent="0.25">
      <c r="A559" s="203" t="s">
        <v>234</v>
      </c>
      <c r="B559" s="89" t="s">
        <v>181</v>
      </c>
      <c r="C559" s="58" t="s">
        <v>292</v>
      </c>
      <c r="D559" s="37">
        <f>D560</f>
        <v>30100</v>
      </c>
      <c r="E559" s="37">
        <f t="shared" ref="E559:G559" si="77">E560</f>
        <v>30100</v>
      </c>
      <c r="F559" s="37">
        <f t="shared" si="77"/>
        <v>30100</v>
      </c>
      <c r="G559" s="37">
        <f t="shared" si="77"/>
        <v>30100</v>
      </c>
    </row>
    <row r="560" spans="1:7" x14ac:dyDescent="0.25">
      <c r="A560" s="41"/>
      <c r="B560" s="83"/>
      <c r="C560" s="35" t="s">
        <v>13</v>
      </c>
      <c r="D560" s="28">
        <v>30100</v>
      </c>
      <c r="E560" s="216">
        <v>30100</v>
      </c>
      <c r="F560" s="216">
        <v>30100</v>
      </c>
      <c r="G560" s="28">
        <v>30100</v>
      </c>
    </row>
    <row r="561" spans="1:7" x14ac:dyDescent="0.25">
      <c r="A561" s="203" t="s">
        <v>39</v>
      </c>
      <c r="B561" s="89" t="s">
        <v>74</v>
      </c>
      <c r="C561" s="58" t="s">
        <v>40</v>
      </c>
      <c r="D561" s="37">
        <f>D562</f>
        <v>18722</v>
      </c>
      <c r="E561" s="37">
        <f t="shared" ref="E561:G561" si="78">E562</f>
        <v>18722</v>
      </c>
      <c r="F561" s="37">
        <f t="shared" si="78"/>
        <v>18722</v>
      </c>
      <c r="G561" s="37">
        <f t="shared" si="78"/>
        <v>18722</v>
      </c>
    </row>
    <row r="562" spans="1:7" x14ac:dyDescent="0.25">
      <c r="A562" s="83"/>
      <c r="B562" s="83"/>
      <c r="C562" s="35" t="s">
        <v>13</v>
      </c>
      <c r="D562" s="28">
        <v>18722</v>
      </c>
      <c r="E562" s="28">
        <v>18722</v>
      </c>
      <c r="F562" s="28">
        <v>18722</v>
      </c>
      <c r="G562" s="28">
        <v>18722</v>
      </c>
    </row>
    <row r="563" spans="1:7" ht="47.25" x14ac:dyDescent="0.25">
      <c r="A563" s="81"/>
      <c r="B563" s="81"/>
      <c r="C563" s="60" t="s">
        <v>10</v>
      </c>
      <c r="D563" s="61">
        <f>SUM(D566:D566)</f>
        <v>1015045</v>
      </c>
      <c r="E563" s="61">
        <f>SUM(E565:E566)</f>
        <v>1632855</v>
      </c>
      <c r="F563" s="61">
        <f>F565</f>
        <v>976783</v>
      </c>
      <c r="G563" s="61">
        <f>G565</f>
        <v>1135213</v>
      </c>
    </row>
    <row r="564" spans="1:7" ht="15.75" x14ac:dyDescent="0.25">
      <c r="A564" s="83"/>
      <c r="B564" s="83"/>
      <c r="C564" s="59" t="s">
        <v>2</v>
      </c>
      <c r="D564" s="65"/>
      <c r="E564" s="65"/>
      <c r="F564" s="65"/>
      <c r="G564" s="65"/>
    </row>
    <row r="565" spans="1:7" x14ac:dyDescent="0.25">
      <c r="A565" s="58" t="s">
        <v>85</v>
      </c>
      <c r="B565" s="58" t="s">
        <v>74</v>
      </c>
      <c r="C565" s="58" t="s">
        <v>443</v>
      </c>
      <c r="D565" s="58">
        <v>0</v>
      </c>
      <c r="E565" s="72">
        <v>1012750</v>
      </c>
      <c r="F565" s="72">
        <v>976783</v>
      </c>
      <c r="G565" s="72">
        <v>1135213</v>
      </c>
    </row>
    <row r="566" spans="1:7" ht="26.25" customHeight="1" x14ac:dyDescent="0.25">
      <c r="A566" s="58" t="s">
        <v>333</v>
      </c>
      <c r="B566" s="58" t="s">
        <v>364</v>
      </c>
      <c r="C566" s="58" t="s">
        <v>334</v>
      </c>
      <c r="D566" s="72">
        <v>1015045</v>
      </c>
      <c r="E566" s="72">
        <v>620105</v>
      </c>
      <c r="F566" s="58">
        <v>0</v>
      </c>
      <c r="G566" s="58">
        <v>0</v>
      </c>
    </row>
    <row r="567" spans="1:7" ht="15.75" x14ac:dyDescent="0.25">
      <c r="A567" s="244"/>
      <c r="B567" s="244"/>
      <c r="C567" s="238" t="s">
        <v>199</v>
      </c>
      <c r="D567" s="236">
        <f>D568</f>
        <v>86433</v>
      </c>
      <c r="E567" s="236">
        <f t="shared" ref="E567:G567" si="79">E568</f>
        <v>86433</v>
      </c>
      <c r="F567" s="236">
        <f t="shared" si="79"/>
        <v>86433</v>
      </c>
      <c r="G567" s="236">
        <f t="shared" si="79"/>
        <v>86433</v>
      </c>
    </row>
    <row r="568" spans="1:7" ht="15.75" x14ac:dyDescent="0.25">
      <c r="A568" s="81"/>
      <c r="B568" s="81"/>
      <c r="C568" s="60" t="s">
        <v>3</v>
      </c>
      <c r="D568" s="61">
        <f>D570</f>
        <v>86433</v>
      </c>
      <c r="E568" s="61">
        <f t="shared" ref="E568:G568" si="80">E570</f>
        <v>86433</v>
      </c>
      <c r="F568" s="61">
        <f t="shared" si="80"/>
        <v>86433</v>
      </c>
      <c r="G568" s="61">
        <f t="shared" si="80"/>
        <v>86433</v>
      </c>
    </row>
    <row r="569" spans="1:7" ht="15.75" x14ac:dyDescent="0.25">
      <c r="A569" s="83"/>
      <c r="B569" s="83"/>
      <c r="C569" s="59" t="s">
        <v>2</v>
      </c>
      <c r="D569" s="65"/>
      <c r="E569" s="65"/>
      <c r="F569" s="65"/>
      <c r="G569" s="65"/>
    </row>
    <row r="570" spans="1:7" x14ac:dyDescent="0.25">
      <c r="A570" s="89" t="s">
        <v>1</v>
      </c>
      <c r="B570" s="92" t="s">
        <v>46</v>
      </c>
      <c r="C570" s="58" t="s">
        <v>200</v>
      </c>
      <c r="D570" s="37">
        <f>D571</f>
        <v>86433</v>
      </c>
      <c r="E570" s="37">
        <f t="shared" ref="E570:G570" si="81">E571</f>
        <v>86433</v>
      </c>
      <c r="F570" s="37">
        <f t="shared" si="81"/>
        <v>86433</v>
      </c>
      <c r="G570" s="37">
        <f t="shared" si="81"/>
        <v>86433</v>
      </c>
    </row>
    <row r="571" spans="1:7" ht="13.5" customHeight="1" x14ac:dyDescent="0.25">
      <c r="A571" s="83"/>
      <c r="B571" s="83"/>
      <c r="C571" s="35" t="s">
        <v>201</v>
      </c>
      <c r="D571" s="28">
        <v>86433</v>
      </c>
      <c r="E571" s="28">
        <v>86433</v>
      </c>
      <c r="F571" s="28">
        <v>86433</v>
      </c>
      <c r="G571" s="28">
        <v>86433</v>
      </c>
    </row>
    <row r="572" spans="1:7" ht="15.75" x14ac:dyDescent="0.25">
      <c r="A572" s="235"/>
      <c r="B572" s="235"/>
      <c r="C572" s="238" t="s">
        <v>303</v>
      </c>
      <c r="D572" s="236">
        <f>D573</f>
        <v>108350</v>
      </c>
      <c r="E572" s="236">
        <f t="shared" ref="E572:G572" si="82">E573</f>
        <v>108350</v>
      </c>
      <c r="F572" s="236">
        <f t="shared" si="82"/>
        <v>108350</v>
      </c>
      <c r="G572" s="236">
        <f t="shared" si="82"/>
        <v>108350</v>
      </c>
    </row>
    <row r="573" spans="1:7" ht="15.75" x14ac:dyDescent="0.25">
      <c r="A573" s="90"/>
      <c r="B573" s="90"/>
      <c r="C573" s="60" t="s">
        <v>3</v>
      </c>
      <c r="D573" s="61">
        <f>D576</f>
        <v>108350</v>
      </c>
      <c r="E573" s="61">
        <f t="shared" ref="E573:G573" si="83">E576</f>
        <v>108350</v>
      </c>
      <c r="F573" s="61">
        <f t="shared" si="83"/>
        <v>108350</v>
      </c>
      <c r="G573" s="61">
        <f t="shared" si="83"/>
        <v>108350</v>
      </c>
    </row>
    <row r="574" spans="1:7" x14ac:dyDescent="0.25">
      <c r="A574" s="88"/>
      <c r="B574" s="88"/>
      <c r="C574" s="59" t="s">
        <v>2</v>
      </c>
      <c r="D574" s="71"/>
      <c r="E574" s="71"/>
      <c r="F574" s="71"/>
      <c r="G574" s="71"/>
    </row>
    <row r="575" spans="1:7" x14ac:dyDescent="0.25">
      <c r="A575" s="89" t="s">
        <v>1</v>
      </c>
      <c r="B575" s="89" t="s">
        <v>182</v>
      </c>
      <c r="C575" s="58" t="s">
        <v>293</v>
      </c>
      <c r="D575" s="37">
        <f>D576</f>
        <v>108350</v>
      </c>
      <c r="E575" s="37">
        <f t="shared" ref="E575:G575" si="84">E576</f>
        <v>108350</v>
      </c>
      <c r="F575" s="37">
        <f t="shared" si="84"/>
        <v>108350</v>
      </c>
      <c r="G575" s="37">
        <f t="shared" si="84"/>
        <v>108350</v>
      </c>
    </row>
    <row r="576" spans="1:7" ht="15.75" x14ac:dyDescent="0.25">
      <c r="A576" s="88"/>
      <c r="B576" s="88"/>
      <c r="C576" s="35" t="s">
        <v>201</v>
      </c>
      <c r="D576" s="28">
        <v>108350</v>
      </c>
      <c r="E576" s="28">
        <v>108350</v>
      </c>
      <c r="F576" s="28">
        <v>108350</v>
      </c>
      <c r="G576" s="28">
        <v>108350</v>
      </c>
    </row>
    <row r="577" spans="1:7" ht="15.75" x14ac:dyDescent="0.25">
      <c r="A577" s="238"/>
      <c r="B577" s="238"/>
      <c r="C577" s="238" t="s">
        <v>304</v>
      </c>
      <c r="D577" s="243">
        <f>D578+D598</f>
        <v>3695180</v>
      </c>
      <c r="E577" s="243">
        <f>E578+E598</f>
        <v>5464829</v>
      </c>
      <c r="F577" s="243">
        <f>F578+F598</f>
        <v>6427371</v>
      </c>
      <c r="G577" s="243">
        <f>G578+G598</f>
        <v>7530756</v>
      </c>
    </row>
    <row r="578" spans="1:7" ht="15.75" x14ac:dyDescent="0.25">
      <c r="A578" s="162"/>
      <c r="B578" s="162"/>
      <c r="C578" s="107" t="s">
        <v>3</v>
      </c>
      <c r="D578" s="108">
        <f>D580+D582+D584+D587+D589+D592+D594+D596</f>
        <v>3695180</v>
      </c>
      <c r="E578" s="108">
        <f>E580+E582+E584+E587+E589+E592+E594+E596</f>
        <v>3351302</v>
      </c>
      <c r="F578" s="108">
        <f>F580+F582+F584+F587+F589+F592+F594+F596</f>
        <v>3351302</v>
      </c>
      <c r="G578" s="108">
        <f>G580+G582+G584+G587+G589+G592+G594+G596</f>
        <v>3351302</v>
      </c>
    </row>
    <row r="579" spans="1:7" x14ac:dyDescent="0.25">
      <c r="A579" s="34"/>
      <c r="B579" s="34"/>
      <c r="C579" s="100" t="s">
        <v>2</v>
      </c>
      <c r="D579" s="57"/>
      <c r="E579" s="57"/>
      <c r="F579" s="57"/>
      <c r="G579" s="57"/>
    </row>
    <row r="580" spans="1:7" s="13" customFormat="1" x14ac:dyDescent="0.25">
      <c r="A580" s="221" t="s">
        <v>499</v>
      </c>
      <c r="B580" s="222" t="s">
        <v>368</v>
      </c>
      <c r="C580" s="54" t="s">
        <v>294</v>
      </c>
      <c r="D580" s="55">
        <f>D581</f>
        <v>14229</v>
      </c>
      <c r="E580" s="55">
        <f t="shared" ref="E580:G580" si="85">E581</f>
        <v>10000</v>
      </c>
      <c r="F580" s="55">
        <f t="shared" si="85"/>
        <v>10000</v>
      </c>
      <c r="G580" s="55">
        <f t="shared" si="85"/>
        <v>10000</v>
      </c>
    </row>
    <row r="581" spans="1:7" ht="15.75" x14ac:dyDescent="0.25">
      <c r="A581" s="223"/>
      <c r="B581" s="223"/>
      <c r="C581" s="76" t="s">
        <v>318</v>
      </c>
      <c r="D581" s="51">
        <v>14229</v>
      </c>
      <c r="E581" s="51">
        <v>10000</v>
      </c>
      <c r="F581" s="51">
        <v>10000</v>
      </c>
      <c r="G581" s="51">
        <v>10000</v>
      </c>
    </row>
    <row r="582" spans="1:7" ht="15.75" customHeight="1" x14ac:dyDescent="0.25">
      <c r="A582" s="224" t="s">
        <v>183</v>
      </c>
      <c r="B582" s="224" t="s">
        <v>184</v>
      </c>
      <c r="C582" s="54" t="s">
        <v>498</v>
      </c>
      <c r="D582" s="55">
        <f>D583</f>
        <v>211556</v>
      </c>
      <c r="E582" s="55">
        <f t="shared" ref="E582:G582" si="86">E583</f>
        <v>211556</v>
      </c>
      <c r="F582" s="55">
        <f t="shared" si="86"/>
        <v>211556</v>
      </c>
      <c r="G582" s="55">
        <f t="shared" si="86"/>
        <v>211556</v>
      </c>
    </row>
    <row r="583" spans="1:7" ht="15.75" x14ac:dyDescent="0.25">
      <c r="A583" s="223"/>
      <c r="B583" s="223"/>
      <c r="C583" s="76" t="s">
        <v>318</v>
      </c>
      <c r="D583" s="51">
        <v>211556</v>
      </c>
      <c r="E583" s="51">
        <v>211556</v>
      </c>
      <c r="F583" s="51">
        <v>211556</v>
      </c>
      <c r="G583" s="51">
        <v>211556</v>
      </c>
    </row>
    <row r="584" spans="1:7" x14ac:dyDescent="0.25">
      <c r="A584" s="224" t="s">
        <v>185</v>
      </c>
      <c r="B584" s="224" t="s">
        <v>186</v>
      </c>
      <c r="C584" s="54" t="s">
        <v>295</v>
      </c>
      <c r="D584" s="55">
        <f>D586+D585</f>
        <v>2456298</v>
      </c>
      <c r="E584" s="55">
        <f>E586+E585</f>
        <v>2446089</v>
      </c>
      <c r="F584" s="55">
        <f t="shared" ref="F584:G584" si="87">F586+F585</f>
        <v>2446089</v>
      </c>
      <c r="G584" s="55">
        <f t="shared" si="87"/>
        <v>2446089</v>
      </c>
    </row>
    <row r="585" spans="1:7" ht="29.25" customHeight="1" x14ac:dyDescent="0.25">
      <c r="A585" s="223"/>
      <c r="B585" s="223"/>
      <c r="C585" s="76" t="s">
        <v>465</v>
      </c>
      <c r="D585" s="225">
        <v>34741</v>
      </c>
      <c r="E585" s="226">
        <v>0</v>
      </c>
      <c r="F585" s="225">
        <v>0</v>
      </c>
      <c r="G585" s="225">
        <v>0</v>
      </c>
    </row>
    <row r="586" spans="1:7" ht="15.75" x14ac:dyDescent="0.25">
      <c r="A586" s="223"/>
      <c r="B586" s="223"/>
      <c r="C586" s="76" t="s">
        <v>318</v>
      </c>
      <c r="D586" s="51">
        <v>2421557</v>
      </c>
      <c r="E586" s="51">
        <v>2446089</v>
      </c>
      <c r="F586" s="51">
        <v>2446089</v>
      </c>
      <c r="G586" s="51">
        <v>2446089</v>
      </c>
    </row>
    <row r="587" spans="1:7" x14ac:dyDescent="0.25">
      <c r="A587" s="224" t="s">
        <v>187</v>
      </c>
      <c r="B587" s="224" t="s">
        <v>186</v>
      </c>
      <c r="C587" s="54" t="s">
        <v>296</v>
      </c>
      <c r="D587" s="55">
        <f>D588</f>
        <v>19060</v>
      </c>
      <c r="E587" s="55">
        <f t="shared" ref="E587:G587" si="88">E588</f>
        <v>19060</v>
      </c>
      <c r="F587" s="55">
        <f t="shared" si="88"/>
        <v>19060</v>
      </c>
      <c r="G587" s="55">
        <f t="shared" si="88"/>
        <v>19060</v>
      </c>
    </row>
    <row r="588" spans="1:7" ht="15.75" x14ac:dyDescent="0.25">
      <c r="A588" s="223"/>
      <c r="B588" s="223"/>
      <c r="C588" s="76" t="s">
        <v>318</v>
      </c>
      <c r="D588" s="51">
        <f>3163+15897</f>
        <v>19060</v>
      </c>
      <c r="E588" s="51">
        <f>3163+15897</f>
        <v>19060</v>
      </c>
      <c r="F588" s="51">
        <f t="shared" ref="F588:G588" si="89">3163+15897</f>
        <v>19060</v>
      </c>
      <c r="G588" s="51">
        <f t="shared" si="89"/>
        <v>19060</v>
      </c>
    </row>
    <row r="589" spans="1:7" ht="25.5" x14ac:dyDescent="0.25">
      <c r="A589" s="224" t="s">
        <v>188</v>
      </c>
      <c r="B589" s="227" t="s">
        <v>189</v>
      </c>
      <c r="C589" s="54" t="s">
        <v>297</v>
      </c>
      <c r="D589" s="55">
        <f>SUM(D590:D591)</f>
        <v>909412</v>
      </c>
      <c r="E589" s="55">
        <f>SUM(E590:E591)</f>
        <v>589972</v>
      </c>
      <c r="F589" s="55">
        <f>SUM(F590:F591)</f>
        <v>589972</v>
      </c>
      <c r="G589" s="55">
        <f>SUM(G590:G591)</f>
        <v>589972</v>
      </c>
    </row>
    <row r="590" spans="1:7" ht="59.25" customHeight="1" x14ac:dyDescent="0.25">
      <c r="A590" s="228"/>
      <c r="B590" s="229"/>
      <c r="C590" s="76" t="s">
        <v>500</v>
      </c>
      <c r="D590" s="51">
        <v>87167</v>
      </c>
      <c r="E590" s="51">
        <v>87167</v>
      </c>
      <c r="F590" s="51">
        <v>87167</v>
      </c>
      <c r="G590" s="51">
        <v>87167</v>
      </c>
    </row>
    <row r="591" spans="1:7" ht="15.75" x14ac:dyDescent="0.25">
      <c r="A591" s="223"/>
      <c r="B591" s="223"/>
      <c r="C591" s="76" t="s">
        <v>318</v>
      </c>
      <c r="D591" s="51">
        <v>822245</v>
      </c>
      <c r="E591" s="51">
        <v>502805</v>
      </c>
      <c r="F591" s="51">
        <v>502805</v>
      </c>
      <c r="G591" s="51">
        <v>502805</v>
      </c>
    </row>
    <row r="592" spans="1:7" x14ac:dyDescent="0.25">
      <c r="A592" s="224" t="s">
        <v>190</v>
      </c>
      <c r="B592" s="53" t="s">
        <v>189</v>
      </c>
      <c r="C592" s="54" t="s">
        <v>298</v>
      </c>
      <c r="D592" s="55">
        <f>D593</f>
        <v>54056</v>
      </c>
      <c r="E592" s="55">
        <f t="shared" ref="E592:G592" si="90">E593</f>
        <v>54056</v>
      </c>
      <c r="F592" s="55">
        <f t="shared" si="90"/>
        <v>54056</v>
      </c>
      <c r="G592" s="55">
        <f t="shared" si="90"/>
        <v>54056</v>
      </c>
    </row>
    <row r="593" spans="1:7" ht="15.75" x14ac:dyDescent="0.25">
      <c r="A593" s="223"/>
      <c r="B593" s="223"/>
      <c r="C593" s="76" t="s">
        <v>318</v>
      </c>
      <c r="D593" s="51">
        <v>54056</v>
      </c>
      <c r="E593" s="51">
        <v>54056</v>
      </c>
      <c r="F593" s="51">
        <v>54056</v>
      </c>
      <c r="G593" s="51">
        <v>54056</v>
      </c>
    </row>
    <row r="594" spans="1:7" x14ac:dyDescent="0.25">
      <c r="A594" s="224" t="s">
        <v>191</v>
      </c>
      <c r="B594" s="53" t="s">
        <v>189</v>
      </c>
      <c r="C594" s="54" t="s">
        <v>299</v>
      </c>
      <c r="D594" s="55">
        <f>D595</f>
        <v>25000</v>
      </c>
      <c r="E594" s="55">
        <f t="shared" ref="E594:G594" si="91">E595</f>
        <v>15000</v>
      </c>
      <c r="F594" s="55">
        <f t="shared" si="91"/>
        <v>15000</v>
      </c>
      <c r="G594" s="55">
        <f t="shared" si="91"/>
        <v>15000</v>
      </c>
    </row>
    <row r="595" spans="1:7" ht="15.75" x14ac:dyDescent="0.25">
      <c r="A595" s="223"/>
      <c r="B595" s="223"/>
      <c r="C595" s="76" t="s">
        <v>318</v>
      </c>
      <c r="D595" s="51">
        <v>25000</v>
      </c>
      <c r="E595" s="51">
        <v>15000</v>
      </c>
      <c r="F595" s="51">
        <v>15000</v>
      </c>
      <c r="G595" s="51">
        <v>15000</v>
      </c>
    </row>
    <row r="596" spans="1:7" x14ac:dyDescent="0.25">
      <c r="A596" s="221" t="s">
        <v>39</v>
      </c>
      <c r="B596" s="222" t="s">
        <v>368</v>
      </c>
      <c r="C596" s="54" t="s">
        <v>40</v>
      </c>
      <c r="D596" s="55">
        <f>D597</f>
        <v>5569</v>
      </c>
      <c r="E596" s="55">
        <f t="shared" ref="E596:G596" si="92">E597</f>
        <v>5569</v>
      </c>
      <c r="F596" s="55">
        <f t="shared" si="92"/>
        <v>5569</v>
      </c>
      <c r="G596" s="55">
        <f t="shared" si="92"/>
        <v>5569</v>
      </c>
    </row>
    <row r="597" spans="1:7" ht="15.75" x14ac:dyDescent="0.25">
      <c r="A597" s="223"/>
      <c r="B597" s="223"/>
      <c r="C597" s="76" t="s">
        <v>318</v>
      </c>
      <c r="D597" s="51">
        <v>5569</v>
      </c>
      <c r="E597" s="51">
        <v>5569</v>
      </c>
      <c r="F597" s="51">
        <v>5569</v>
      </c>
      <c r="G597" s="51">
        <v>5569</v>
      </c>
    </row>
    <row r="598" spans="1:7" ht="47.25" x14ac:dyDescent="0.25">
      <c r="A598" s="162"/>
      <c r="B598" s="162"/>
      <c r="C598" s="107" t="s">
        <v>10</v>
      </c>
      <c r="D598" s="108">
        <f>SUM(D600:D600)</f>
        <v>0</v>
      </c>
      <c r="E598" s="108">
        <f>SUM(E600:E600)</f>
        <v>2113527</v>
      </c>
      <c r="F598" s="108">
        <f>SUM(F600:F600)</f>
        <v>3076069</v>
      </c>
      <c r="G598" s="108">
        <f>SUM(G600:G600)</f>
        <v>4179454</v>
      </c>
    </row>
    <row r="599" spans="1:7" ht="18.75" customHeight="1" x14ac:dyDescent="0.25">
      <c r="A599" s="34"/>
      <c r="B599" s="34"/>
      <c r="C599" s="100" t="s">
        <v>2</v>
      </c>
      <c r="D599" s="57"/>
      <c r="E599" s="57"/>
      <c r="F599" s="57"/>
      <c r="G599" s="57"/>
    </row>
    <row r="600" spans="1:7" ht="24.95" customHeight="1" x14ac:dyDescent="0.25">
      <c r="A600" s="52" t="s">
        <v>57</v>
      </c>
      <c r="B600" s="53" t="s">
        <v>189</v>
      </c>
      <c r="C600" s="54" t="s">
        <v>562</v>
      </c>
      <c r="D600" s="55">
        <v>0</v>
      </c>
      <c r="E600" s="55">
        <v>2113527</v>
      </c>
      <c r="F600" s="55">
        <v>3076069</v>
      </c>
      <c r="G600" s="55">
        <v>4179454</v>
      </c>
    </row>
    <row r="601" spans="1:7" ht="15.75" x14ac:dyDescent="0.25">
      <c r="A601" s="235"/>
      <c r="B601" s="235"/>
      <c r="C601" s="238" t="s">
        <v>192</v>
      </c>
      <c r="D601" s="236">
        <f>D602</f>
        <v>27326</v>
      </c>
      <c r="E601" s="236">
        <f t="shared" ref="E601:G601" si="93">E602</f>
        <v>10326</v>
      </c>
      <c r="F601" s="236">
        <f t="shared" si="93"/>
        <v>10326</v>
      </c>
      <c r="G601" s="236">
        <f t="shared" si="93"/>
        <v>10326</v>
      </c>
    </row>
    <row r="602" spans="1:7" ht="15.75" x14ac:dyDescent="0.25">
      <c r="A602" s="90"/>
      <c r="B602" s="90"/>
      <c r="C602" s="60" t="s">
        <v>3</v>
      </c>
      <c r="D602" s="61">
        <f>D604</f>
        <v>27326</v>
      </c>
      <c r="E602" s="61">
        <f t="shared" ref="E602:G602" si="94">E604</f>
        <v>10326</v>
      </c>
      <c r="F602" s="61">
        <f t="shared" si="94"/>
        <v>10326</v>
      </c>
      <c r="G602" s="61">
        <f t="shared" si="94"/>
        <v>10326</v>
      </c>
    </row>
    <row r="603" spans="1:7" x14ac:dyDescent="0.25">
      <c r="A603" s="88"/>
      <c r="B603" s="88"/>
      <c r="C603" s="59" t="s">
        <v>2</v>
      </c>
      <c r="D603" s="71"/>
      <c r="E603" s="71"/>
      <c r="F603" s="71"/>
      <c r="G603" s="71"/>
    </row>
    <row r="604" spans="1:7" x14ac:dyDescent="0.25">
      <c r="A604" s="89" t="s">
        <v>1</v>
      </c>
      <c r="B604" s="99" t="s">
        <v>182</v>
      </c>
      <c r="C604" s="58" t="s">
        <v>293</v>
      </c>
      <c r="D604" s="37">
        <v>27326</v>
      </c>
      <c r="E604" s="37">
        <v>10326</v>
      </c>
      <c r="F604" s="37">
        <f>SUM(F605:F606)</f>
        <v>10326</v>
      </c>
      <c r="G604" s="37">
        <f>SUM(G605:G606)</f>
        <v>10326</v>
      </c>
    </row>
    <row r="605" spans="1:7" x14ac:dyDescent="0.25">
      <c r="A605" s="88"/>
      <c r="B605" s="88"/>
      <c r="C605" s="35" t="s">
        <v>436</v>
      </c>
      <c r="D605" s="28">
        <v>17000</v>
      </c>
      <c r="E605" s="28">
        <v>0</v>
      </c>
      <c r="F605" s="28">
        <v>0</v>
      </c>
      <c r="G605" s="28">
        <v>0</v>
      </c>
    </row>
    <row r="606" spans="1:7" x14ac:dyDescent="0.25">
      <c r="A606" s="88"/>
      <c r="B606" s="88"/>
      <c r="C606" s="35" t="s">
        <v>13</v>
      </c>
      <c r="D606" s="28">
        <v>10326</v>
      </c>
      <c r="E606" s="28">
        <v>10326</v>
      </c>
      <c r="F606" s="28">
        <v>10326</v>
      </c>
      <c r="G606" s="28">
        <v>10326</v>
      </c>
    </row>
    <row r="607" spans="1:7" ht="15.75" x14ac:dyDescent="0.25">
      <c r="A607" s="235"/>
      <c r="B607" s="235"/>
      <c r="C607" s="238" t="s">
        <v>366</v>
      </c>
      <c r="D607" s="236">
        <f>D608+D616</f>
        <v>2437206</v>
      </c>
      <c r="E607" s="236">
        <f>E608+E616</f>
        <v>4810941</v>
      </c>
      <c r="F607" s="236">
        <f>F608+F616</f>
        <v>647942</v>
      </c>
      <c r="G607" s="236">
        <f>G608+G616</f>
        <v>647942</v>
      </c>
    </row>
    <row r="608" spans="1:7" ht="15.75" x14ac:dyDescent="0.25">
      <c r="A608" s="90"/>
      <c r="B608" s="90"/>
      <c r="C608" s="60" t="s">
        <v>3</v>
      </c>
      <c r="D608" s="61">
        <f>D610</f>
        <v>2099942</v>
      </c>
      <c r="E608" s="61">
        <f t="shared" ref="E608:G608" si="95">E610</f>
        <v>4685541</v>
      </c>
      <c r="F608" s="61">
        <f t="shared" si="95"/>
        <v>647942</v>
      </c>
      <c r="G608" s="61">
        <f t="shared" si="95"/>
        <v>647942</v>
      </c>
    </row>
    <row r="609" spans="1:7" x14ac:dyDescent="0.25">
      <c r="A609" s="88"/>
      <c r="B609" s="88"/>
      <c r="C609" s="59" t="s">
        <v>2</v>
      </c>
      <c r="D609" s="71"/>
      <c r="E609" s="71"/>
      <c r="F609" s="71"/>
      <c r="G609" s="71"/>
    </row>
    <row r="610" spans="1:7" x14ac:dyDescent="0.25">
      <c r="A610" s="89" t="s">
        <v>1</v>
      </c>
      <c r="B610" s="89" t="s">
        <v>193</v>
      </c>
      <c r="C610" s="58" t="s">
        <v>300</v>
      </c>
      <c r="D610" s="37">
        <f>SUM(D611:D615)</f>
        <v>2099942</v>
      </c>
      <c r="E610" s="37">
        <f>SUM(E611:E615)</f>
        <v>4685541</v>
      </c>
      <c r="F610" s="37">
        <f>SUM(F611:F615)</f>
        <v>647942</v>
      </c>
      <c r="G610" s="37">
        <f>SUM(G611:G615)</f>
        <v>647942</v>
      </c>
    </row>
    <row r="611" spans="1:7" ht="25.5" x14ac:dyDescent="0.25">
      <c r="A611" s="88"/>
      <c r="B611" s="88"/>
      <c r="C611" s="230" t="s">
        <v>599</v>
      </c>
      <c r="D611" s="28">
        <v>1452000</v>
      </c>
      <c r="E611" s="28">
        <v>2783000</v>
      </c>
      <c r="F611" s="28">
        <v>0</v>
      </c>
      <c r="G611" s="28">
        <v>0</v>
      </c>
    </row>
    <row r="612" spans="1:7" ht="38.25" x14ac:dyDescent="0.25">
      <c r="A612" s="88"/>
      <c r="B612" s="88"/>
      <c r="C612" s="35" t="s">
        <v>600</v>
      </c>
      <c r="D612" s="28">
        <v>253974</v>
      </c>
      <c r="E612" s="28">
        <v>253974</v>
      </c>
      <c r="F612" s="28">
        <v>253974</v>
      </c>
      <c r="G612" s="28">
        <v>253974</v>
      </c>
    </row>
    <row r="613" spans="1:7" ht="136.5" customHeight="1" x14ac:dyDescent="0.25">
      <c r="A613" s="88"/>
      <c r="B613" s="88"/>
      <c r="C613" s="231" t="s">
        <v>601</v>
      </c>
      <c r="D613" s="74">
        <v>0</v>
      </c>
      <c r="E613" s="74">
        <v>1254599</v>
      </c>
      <c r="F613" s="74">
        <v>0</v>
      </c>
      <c r="G613" s="74">
        <v>0</v>
      </c>
    </row>
    <row r="614" spans="1:7" ht="38.25" x14ac:dyDescent="0.25">
      <c r="A614" s="88"/>
      <c r="B614" s="88"/>
      <c r="C614" s="35" t="s">
        <v>378</v>
      </c>
      <c r="D614" s="28">
        <v>58288</v>
      </c>
      <c r="E614" s="28">
        <v>58288</v>
      </c>
      <c r="F614" s="28">
        <v>58288</v>
      </c>
      <c r="G614" s="28">
        <v>58288</v>
      </c>
    </row>
    <row r="615" spans="1:7" ht="41.25" x14ac:dyDescent="0.25">
      <c r="A615" s="88"/>
      <c r="B615" s="88"/>
      <c r="C615" s="73" t="s">
        <v>406</v>
      </c>
      <c r="D615" s="28">
        <v>335680</v>
      </c>
      <c r="E615" s="28">
        <v>335680</v>
      </c>
      <c r="F615" s="28">
        <v>335680</v>
      </c>
      <c r="G615" s="28">
        <v>335680</v>
      </c>
    </row>
    <row r="616" spans="1:7" ht="47.25" x14ac:dyDescent="0.25">
      <c r="A616" s="162"/>
      <c r="B616" s="162"/>
      <c r="C616" s="107" t="s">
        <v>10</v>
      </c>
      <c r="D616" s="108">
        <f>SUM(D618)</f>
        <v>337264</v>
      </c>
      <c r="E616" s="108">
        <f t="shared" ref="E616:G616" si="96">SUM(E618)</f>
        <v>125400</v>
      </c>
      <c r="F616" s="108">
        <f t="shared" si="96"/>
        <v>0</v>
      </c>
      <c r="G616" s="108">
        <f t="shared" si="96"/>
        <v>0</v>
      </c>
    </row>
    <row r="617" spans="1:7" x14ac:dyDescent="0.25">
      <c r="A617" s="34"/>
      <c r="B617" s="34"/>
      <c r="C617" s="100" t="s">
        <v>2</v>
      </c>
      <c r="D617" s="74"/>
      <c r="E617" s="74"/>
      <c r="F617" s="74"/>
      <c r="G617" s="74"/>
    </row>
    <row r="618" spans="1:7" ht="25.5" x14ac:dyDescent="0.25">
      <c r="A618" s="89" t="s">
        <v>333</v>
      </c>
      <c r="B618" s="89" t="s">
        <v>193</v>
      </c>
      <c r="C618" s="58" t="s">
        <v>334</v>
      </c>
      <c r="D618" s="72">
        <f>+D619</f>
        <v>337264</v>
      </c>
      <c r="E618" s="72">
        <f>E619</f>
        <v>125400</v>
      </c>
      <c r="F618" s="72">
        <v>0</v>
      </c>
      <c r="G618" s="72">
        <v>0</v>
      </c>
    </row>
    <row r="619" spans="1:7" ht="38.25" x14ac:dyDescent="0.25">
      <c r="A619" s="56"/>
      <c r="B619" s="56"/>
      <c r="C619" s="73" t="s">
        <v>563</v>
      </c>
      <c r="D619" s="74">
        <v>337264</v>
      </c>
      <c r="E619" s="74">
        <v>125400</v>
      </c>
      <c r="F619" s="74">
        <v>0</v>
      </c>
      <c r="G619" s="74">
        <v>0</v>
      </c>
    </row>
    <row r="620" spans="1:7" ht="15.75" x14ac:dyDescent="0.25">
      <c r="A620" s="244"/>
      <c r="B620" s="244"/>
      <c r="C620" s="238" t="s">
        <v>225</v>
      </c>
      <c r="D620" s="236">
        <f>D621</f>
        <v>1992</v>
      </c>
      <c r="E620" s="236">
        <f t="shared" ref="E620:G620" si="97">E621</f>
        <v>1992</v>
      </c>
      <c r="F620" s="236">
        <f t="shared" si="97"/>
        <v>1992</v>
      </c>
      <c r="G620" s="236">
        <f t="shared" si="97"/>
        <v>1992</v>
      </c>
    </row>
    <row r="621" spans="1:7" ht="15.75" x14ac:dyDescent="0.25">
      <c r="A621" s="81"/>
      <c r="B621" s="81"/>
      <c r="C621" s="60" t="s">
        <v>3</v>
      </c>
      <c r="D621" s="61">
        <f>D624</f>
        <v>1992</v>
      </c>
      <c r="E621" s="61">
        <f t="shared" ref="E621:G621" si="98">E624</f>
        <v>1992</v>
      </c>
      <c r="F621" s="61">
        <f t="shared" si="98"/>
        <v>1992</v>
      </c>
      <c r="G621" s="61">
        <f t="shared" si="98"/>
        <v>1992</v>
      </c>
    </row>
    <row r="622" spans="1:7" ht="15.75" x14ac:dyDescent="0.25">
      <c r="A622" s="83"/>
      <c r="B622" s="83"/>
      <c r="C622" s="59" t="s">
        <v>2</v>
      </c>
      <c r="D622" s="65"/>
      <c r="E622" s="65"/>
      <c r="F622" s="65"/>
      <c r="G622" s="65"/>
    </row>
    <row r="623" spans="1:7" x14ac:dyDescent="0.25">
      <c r="A623" s="89" t="s">
        <v>1</v>
      </c>
      <c r="B623" s="89" t="s">
        <v>226</v>
      </c>
      <c r="C623" s="58" t="s">
        <v>301</v>
      </c>
      <c r="D623" s="37">
        <f>D624</f>
        <v>1992</v>
      </c>
      <c r="E623" s="37">
        <f>E624</f>
        <v>1992</v>
      </c>
      <c r="F623" s="37">
        <f>F624</f>
        <v>1992</v>
      </c>
      <c r="G623" s="37">
        <f>G624</f>
        <v>1992</v>
      </c>
    </row>
    <row r="624" spans="1:7" ht="15.75" x14ac:dyDescent="0.25">
      <c r="A624" s="83"/>
      <c r="B624" s="83"/>
      <c r="C624" s="35" t="s">
        <v>201</v>
      </c>
      <c r="D624" s="28">
        <v>1992</v>
      </c>
      <c r="E624" s="28">
        <v>1992</v>
      </c>
      <c r="F624" s="28">
        <v>1992</v>
      </c>
      <c r="G624" s="28">
        <v>1992</v>
      </c>
    </row>
    <row r="625" spans="1:7" ht="31.5" x14ac:dyDescent="0.25">
      <c r="A625" s="252"/>
      <c r="B625" s="239"/>
      <c r="C625" s="238" t="s">
        <v>227</v>
      </c>
      <c r="D625" s="240">
        <f>D626</f>
        <v>3600</v>
      </c>
      <c r="E625" s="240">
        <f t="shared" ref="E625:G625" si="99">E626</f>
        <v>3600</v>
      </c>
      <c r="F625" s="240">
        <f t="shared" si="99"/>
        <v>3600</v>
      </c>
      <c r="G625" s="240">
        <f t="shared" si="99"/>
        <v>3600</v>
      </c>
    </row>
    <row r="626" spans="1:7" ht="15.75" x14ac:dyDescent="0.25">
      <c r="A626" s="96"/>
      <c r="B626" s="96"/>
      <c r="C626" s="94" t="s">
        <v>3</v>
      </c>
      <c r="D626" s="91">
        <f>D628</f>
        <v>3600</v>
      </c>
      <c r="E626" s="91">
        <f t="shared" ref="E626:G626" si="100">E628</f>
        <v>3600</v>
      </c>
      <c r="F626" s="91">
        <f t="shared" si="100"/>
        <v>3600</v>
      </c>
      <c r="G626" s="91">
        <f t="shared" si="100"/>
        <v>3600</v>
      </c>
    </row>
    <row r="627" spans="1:7" ht="15.75" x14ac:dyDescent="0.25">
      <c r="A627" s="56"/>
      <c r="B627" s="56"/>
      <c r="C627" s="59" t="s">
        <v>2</v>
      </c>
      <c r="D627" s="65"/>
      <c r="E627" s="65"/>
      <c r="F627" s="65"/>
      <c r="G627" s="65"/>
    </row>
    <row r="628" spans="1:7" ht="25.5" x14ac:dyDescent="0.25">
      <c r="A628" s="92" t="s">
        <v>1</v>
      </c>
      <c r="B628" s="92" t="s">
        <v>194</v>
      </c>
      <c r="C628" s="93" t="s">
        <v>302</v>
      </c>
      <c r="D628" s="232">
        <f>D629</f>
        <v>3600</v>
      </c>
      <c r="E628" s="232">
        <f t="shared" ref="E628:G628" si="101">E629</f>
        <v>3600</v>
      </c>
      <c r="F628" s="232">
        <f t="shared" si="101"/>
        <v>3600</v>
      </c>
      <c r="G628" s="232">
        <f t="shared" si="101"/>
        <v>3600</v>
      </c>
    </row>
    <row r="629" spans="1:7" x14ac:dyDescent="0.25">
      <c r="A629" s="56"/>
      <c r="B629" s="56"/>
      <c r="C629" s="35" t="s">
        <v>310</v>
      </c>
      <c r="D629" s="28">
        <v>3600</v>
      </c>
      <c r="E629" s="28">
        <v>3600</v>
      </c>
      <c r="F629" s="28">
        <v>3600</v>
      </c>
      <c r="G629" s="28">
        <v>3600</v>
      </c>
    </row>
    <row r="630" spans="1:7" ht="15.75" x14ac:dyDescent="0.25">
      <c r="A630" s="235"/>
      <c r="B630" s="235"/>
      <c r="C630" s="238" t="s">
        <v>305</v>
      </c>
      <c r="D630" s="236">
        <f>D631</f>
        <v>16511</v>
      </c>
      <c r="E630" s="236">
        <f t="shared" ref="E630:G630" si="102">E631</f>
        <v>20711</v>
      </c>
      <c r="F630" s="236">
        <f t="shared" si="102"/>
        <v>16511</v>
      </c>
      <c r="G630" s="236">
        <f t="shared" si="102"/>
        <v>16511</v>
      </c>
    </row>
    <row r="631" spans="1:7" ht="15.75" x14ac:dyDescent="0.25">
      <c r="A631" s="90"/>
      <c r="B631" s="90"/>
      <c r="C631" s="60" t="s">
        <v>3</v>
      </c>
      <c r="D631" s="61">
        <f>D633</f>
        <v>16511</v>
      </c>
      <c r="E631" s="61">
        <f t="shared" ref="E631:G631" si="103">E633</f>
        <v>20711</v>
      </c>
      <c r="F631" s="61">
        <f t="shared" si="103"/>
        <v>16511</v>
      </c>
      <c r="G631" s="61">
        <f t="shared" si="103"/>
        <v>16511</v>
      </c>
    </row>
    <row r="632" spans="1:7" x14ac:dyDescent="0.25">
      <c r="A632" s="88"/>
      <c r="B632" s="88"/>
      <c r="C632" s="59" t="s">
        <v>2</v>
      </c>
      <c r="D632" s="71"/>
      <c r="E632" s="71"/>
      <c r="F632" s="71"/>
      <c r="G632" s="71"/>
    </row>
    <row r="633" spans="1:7" x14ac:dyDescent="0.25">
      <c r="A633" s="89" t="s">
        <v>1</v>
      </c>
      <c r="B633" s="89" t="s">
        <v>194</v>
      </c>
      <c r="C633" s="58" t="s">
        <v>195</v>
      </c>
      <c r="D633" s="37">
        <v>16511</v>
      </c>
      <c r="E633" s="37">
        <v>20711</v>
      </c>
      <c r="F633" s="37">
        <v>16511</v>
      </c>
      <c r="G633" s="37">
        <v>16511</v>
      </c>
    </row>
    <row r="634" spans="1:7" x14ac:dyDescent="0.25">
      <c r="A634" s="56"/>
      <c r="B634" s="56"/>
      <c r="C634" s="35" t="s">
        <v>407</v>
      </c>
      <c r="D634" s="28">
        <v>16511</v>
      </c>
      <c r="E634" s="28">
        <v>20711</v>
      </c>
      <c r="F634" s="28">
        <v>16511</v>
      </c>
      <c r="G634" s="28">
        <v>16511</v>
      </c>
    </row>
    <row r="635" spans="1:7" x14ac:dyDescent="0.25">
      <c r="B635" s="12"/>
      <c r="C635" s="12"/>
      <c r="D635" s="14"/>
      <c r="E635" s="14"/>
      <c r="F635" s="14"/>
      <c r="G635" s="14"/>
    </row>
    <row r="636" spans="1:7" x14ac:dyDescent="0.25">
      <c r="A636" s="16"/>
    </row>
  </sheetData>
  <mergeCells count="3">
    <mergeCell ref="A3:G3"/>
    <mergeCell ref="A1:G1"/>
    <mergeCell ref="A153:B153"/>
  </mergeCells>
  <phoneticPr fontId="9" type="noConversion"/>
  <pageMargins left="0.70866141732283472" right="0.70866141732283472" top="0.74803149606299213" bottom="0.74803149606299213" header="0.31496062992125984" footer="0.31496062992125984"/>
  <pageSetup paperSize="9" scale="82" firstPageNumber="960" fitToHeight="0" orientation="landscape" useFirstPageNumber="1" r:id="rId1"/>
  <headerFooter differentFirst="1">
    <oddHeader>&amp;C&amp;"Times New Roman,Regular"&amp;12&amp;P</oddHeader>
    <oddFooter>&amp;L&amp;"Times New Roman,Regular"&amp;10&amp;F</oddFooter>
    <firstHeader>&amp;C&amp;"Times New Roman,Regular"&amp;12&amp;P&amp;R&amp;"Times New Roman,Regular"&amp;10Valsts budžets 2026. gadam</firstHeader>
    <firstFooter>&amp;L&amp;"Times New Roman,Regular"&amp;F</firstFooter>
  </headerFooter>
  <drawing r:id="rId2"/>
</worksheet>
</file>

<file path=docMetadata/LabelInfo.xml><?xml version="1.0" encoding="utf-8"?>
<clbl:labelList xmlns:clbl="http://schemas.microsoft.com/office/2020/mipLabelMetadata">
  <clbl:label id="{1b8a7570-3ec8-4c4e-9532-5dbb2f157b31}" enabled="1" method="Standard" siteId="{fd50a0e4-c289-4266-b7ff-7d9cf5066e9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Investīcijas</vt:lpstr>
      <vt:lpstr>Investīcijas!_Hlk83731208</vt:lpstr>
      <vt:lpstr>Investīcijas!Print_Titles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Likumprojekta "Par valsts budžetu 2026. gadam un budžeta ietvaru 2026., 2027. un 2028. gadam" paskaidrojumi. 5.4. nodaļa Pielikumi. Likumā  "Par valsts budžetu 2026. gadam un budžeta ietvaru 2026., 2027. un 2028. gadam" plānotie izdevumi investīcijām</dc:title>
  <dc:subject>Paskaidrojuma raksts</dc:subject>
  <dc:creator>lotta.arustamjane-boltre@fm.gov.lv</dc:creator>
  <cp:lastModifiedBy>Zane Barkovska</cp:lastModifiedBy>
  <cp:lastPrinted>2025-10-13T09:28:05Z</cp:lastPrinted>
  <dcterms:created xsi:type="dcterms:W3CDTF">2021-10-03T13:53:33Z</dcterms:created>
  <dcterms:modified xsi:type="dcterms:W3CDTF">2025-10-13T14:21:46Z</dcterms:modified>
  <cp:category>lotta.arustamjane-boltre@fm.gov.lv</cp:category>
</cp:coreProperties>
</file>