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Satrptautiska_palidziba\2.11.protokols\Uz_FM_precizet_131121\"/>
    </mc:Choice>
  </mc:AlternateContent>
  <xr:revisionPtr revIDLastSave="0" documentId="8_{2A14D22A-CC6D-40A4-A6F5-6F9B1D312603}" xr6:coauthVersionLast="46" xr6:coauthVersionMax="46" xr10:uidLastSave="{00000000-0000-0000-0000-000000000000}"/>
  <bookViews>
    <workbookView xWindow="-120" yWindow="-120" windowWidth="29040" windowHeight="15840" tabRatio="956" xr2:uid="{00000000-000D-0000-FFFF-FFFF00000000}"/>
  </bookViews>
  <sheets>
    <sheet name="Kopsavilkums" sheetId="19" r:id="rId1"/>
    <sheet name="gultas_kopsavilkums" sheetId="34" r:id="rId2"/>
    <sheet name="Daugavpils_psihneirol" sheetId="7" r:id="rId3"/>
    <sheet name="Strenči" sheetId="15" r:id="rId4"/>
    <sheet name="RPNC" sheetId="29" r:id="rId5"/>
  </sheets>
  <definedNames>
    <definedName name="_xlnm._FilterDatabase" localSheetId="0" hidden="1">Kopsavilkums!$B$2:$M$6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9" l="1"/>
  <c r="E31" i="15"/>
  <c r="C5" i="15"/>
  <c r="E5" i="15" s="1"/>
  <c r="O54" i="34"/>
  <c r="M54" i="34"/>
  <c r="O53" i="34"/>
  <c r="S29" i="34"/>
  <c r="T29" i="34"/>
  <c r="U29" i="34"/>
  <c r="R38" i="34"/>
  <c r="U38" i="34"/>
  <c r="T38" i="34"/>
  <c r="S38" i="34"/>
  <c r="U34" i="34"/>
  <c r="R34" i="34"/>
  <c r="S34" i="34"/>
  <c r="T34" i="34"/>
  <c r="Q34" i="34"/>
  <c r="J6" i="19"/>
  <c r="I6" i="19" l="1"/>
  <c r="R53" i="34" l="1"/>
  <c r="S53" i="34"/>
  <c r="T53" i="34"/>
  <c r="U53" i="34"/>
  <c r="S46" i="34"/>
  <c r="R46" i="34"/>
  <c r="T46" i="34"/>
  <c r="U46" i="34"/>
  <c r="R29" i="34"/>
  <c r="R27" i="34"/>
  <c r="R8" i="34"/>
  <c r="S8" i="34"/>
  <c r="T8" i="34"/>
  <c r="U8" i="34"/>
  <c r="T4" i="34"/>
  <c r="R12" i="34"/>
  <c r="S12" i="34"/>
  <c r="T12" i="34"/>
  <c r="U12" i="34"/>
  <c r="S11" i="34"/>
  <c r="S10" i="34"/>
  <c r="T9" i="34"/>
  <c r="R17" i="34"/>
  <c r="S17" i="34"/>
  <c r="T17" i="34"/>
  <c r="U17" i="34"/>
  <c r="R23" i="34"/>
  <c r="S23" i="34"/>
  <c r="T23" i="34"/>
  <c r="U23" i="34"/>
  <c r="U22" i="34"/>
  <c r="S20" i="34"/>
  <c r="T54" i="34" l="1"/>
  <c r="J46" i="34"/>
  <c r="Q46" i="34"/>
  <c r="Q53" i="34"/>
  <c r="Q12" i="34"/>
  <c r="Q54" i="34" s="1"/>
  <c r="B54" i="34"/>
  <c r="S54" i="34"/>
  <c r="U54" i="34"/>
  <c r="R54" i="34"/>
  <c r="Q29" i="34"/>
  <c r="Q38" i="34"/>
  <c r="K33" i="34"/>
  <c r="Q23" i="34"/>
  <c r="Q17" i="34"/>
  <c r="Q8" i="34"/>
  <c r="K4" i="34" l="1"/>
  <c r="K5" i="34"/>
  <c r="K6" i="34"/>
  <c r="K7" i="34"/>
  <c r="K8" i="34" s="1"/>
  <c r="B8" i="34"/>
  <c r="C8" i="34"/>
  <c r="D8" i="34"/>
  <c r="E8" i="34"/>
  <c r="F8" i="34"/>
  <c r="G8" i="34"/>
  <c r="H8" i="34"/>
  <c r="I8" i="34"/>
  <c r="J8" i="34"/>
  <c r="K9" i="34"/>
  <c r="K10" i="34"/>
  <c r="K12" i="34" s="1"/>
  <c r="K11" i="34"/>
  <c r="B12" i="34"/>
  <c r="C12" i="34"/>
  <c r="D12" i="34"/>
  <c r="E12" i="34"/>
  <c r="F12" i="34"/>
  <c r="G12" i="34"/>
  <c r="H12" i="34"/>
  <c r="I12" i="34"/>
  <c r="J12" i="34"/>
  <c r="K13" i="34"/>
  <c r="K17" i="34" s="1"/>
  <c r="K14" i="34"/>
  <c r="K15" i="34"/>
  <c r="K16" i="34"/>
  <c r="B17" i="34"/>
  <c r="C17" i="34"/>
  <c r="D17" i="34"/>
  <c r="E17" i="34"/>
  <c r="F17" i="34"/>
  <c r="G17" i="34"/>
  <c r="H17" i="34"/>
  <c r="I17" i="34"/>
  <c r="J17" i="34"/>
  <c r="K18" i="34"/>
  <c r="K19" i="34"/>
  <c r="K20" i="34"/>
  <c r="K21" i="34"/>
  <c r="K22" i="34"/>
  <c r="B23" i="34"/>
  <c r="C23" i="34"/>
  <c r="D23" i="34"/>
  <c r="E23" i="34"/>
  <c r="F23" i="34"/>
  <c r="G23" i="34"/>
  <c r="H23" i="34"/>
  <c r="I23" i="34"/>
  <c r="J23" i="34"/>
  <c r="K23" i="34"/>
  <c r="K24" i="34"/>
  <c r="K25" i="34"/>
  <c r="K29" i="34" s="1"/>
  <c r="K26" i="34"/>
  <c r="K27" i="34"/>
  <c r="K28" i="34"/>
  <c r="B29" i="34"/>
  <c r="C29" i="34"/>
  <c r="D29" i="34"/>
  <c r="E29" i="34"/>
  <c r="F29" i="34"/>
  <c r="G29" i="34"/>
  <c r="H29" i="34"/>
  <c r="I29" i="34"/>
  <c r="J29" i="34"/>
  <c r="K30" i="34"/>
  <c r="K34" i="34" s="1"/>
  <c r="K31" i="34"/>
  <c r="K32" i="34"/>
  <c r="B34" i="34"/>
  <c r="C34" i="34"/>
  <c r="D34" i="34"/>
  <c r="D54" i="34" s="1"/>
  <c r="E34" i="34"/>
  <c r="F34" i="34"/>
  <c r="F54" i="34" s="1"/>
  <c r="G34" i="34"/>
  <c r="H34" i="34"/>
  <c r="H54" i="34" s="1"/>
  <c r="I34" i="34"/>
  <c r="J34" i="34"/>
  <c r="J54" i="34" s="1"/>
  <c r="K35" i="34"/>
  <c r="K36" i="34"/>
  <c r="K37" i="34"/>
  <c r="K38" i="34" s="1"/>
  <c r="B38" i="34"/>
  <c r="C38" i="34"/>
  <c r="D38" i="34"/>
  <c r="E38" i="34"/>
  <c r="F38" i="34"/>
  <c r="G38" i="34"/>
  <c r="H38" i="34"/>
  <c r="I38" i="34"/>
  <c r="J38" i="34"/>
  <c r="K39" i="34"/>
  <c r="K40" i="34"/>
  <c r="K46" i="34" s="1"/>
  <c r="K41" i="34"/>
  <c r="K42" i="34"/>
  <c r="B46" i="34"/>
  <c r="C46" i="34"/>
  <c r="D46" i="34"/>
  <c r="E46" i="34"/>
  <c r="F46" i="34"/>
  <c r="G46" i="34"/>
  <c r="H46" i="34"/>
  <c r="I46" i="34"/>
  <c r="K47" i="34"/>
  <c r="K48" i="34"/>
  <c r="K49" i="34"/>
  <c r="K50" i="34"/>
  <c r="K51" i="34"/>
  <c r="K52" i="34"/>
  <c r="B53" i="34"/>
  <c r="C53" i="34"/>
  <c r="C54" i="34" s="1"/>
  <c r="D53" i="34"/>
  <c r="E53" i="34"/>
  <c r="F53" i="34"/>
  <c r="G53" i="34"/>
  <c r="G54" i="34" s="1"/>
  <c r="H53" i="34"/>
  <c r="I53" i="34"/>
  <c r="J53" i="34"/>
  <c r="K53" i="34"/>
  <c r="E54" i="34"/>
  <c r="I54" i="34"/>
  <c r="K54" i="34" l="1"/>
  <c r="C5" i="19"/>
  <c r="H5" i="19" s="1"/>
  <c r="E4" i="29"/>
  <c r="E8" i="29" s="1"/>
  <c r="D5" i="19" s="1"/>
  <c r="C6" i="15" l="1"/>
  <c r="E6" i="15" s="1"/>
  <c r="C7" i="15"/>
  <c r="E7" i="15" s="1"/>
  <c r="C8" i="15"/>
  <c r="E8" i="15" s="1"/>
  <c r="C9" i="15"/>
  <c r="E9" i="15" s="1"/>
  <c r="C10" i="15"/>
  <c r="E10" i="15" s="1"/>
  <c r="C11" i="15"/>
  <c r="E11" i="15" s="1"/>
  <c r="C12" i="15"/>
  <c r="E12" i="15" s="1"/>
  <c r="C13" i="15"/>
  <c r="E13" i="15" s="1"/>
  <c r="C14" i="15"/>
  <c r="E14" i="15" s="1"/>
  <c r="C15" i="15"/>
  <c r="E15" i="15" s="1"/>
  <c r="C16" i="15"/>
  <c r="E16" i="15" s="1"/>
  <c r="C17" i="15"/>
  <c r="E17" i="15" s="1"/>
  <c r="C18" i="15"/>
  <c r="E18" i="15" s="1"/>
  <c r="C19" i="15"/>
  <c r="E19" i="15" s="1"/>
  <c r="C20" i="15"/>
  <c r="E20" i="15" s="1"/>
  <c r="C21" i="15"/>
  <c r="C22" i="15"/>
  <c r="E22" i="15" s="1"/>
  <c r="C23" i="15"/>
  <c r="E23" i="15" s="1"/>
  <c r="C24" i="15"/>
  <c r="E24" i="15" s="1"/>
  <c r="C25" i="15"/>
  <c r="E25" i="15" s="1"/>
  <c r="C26" i="15"/>
  <c r="E26" i="15" s="1"/>
  <c r="C27" i="15"/>
  <c r="E27" i="15" s="1"/>
  <c r="C28" i="15"/>
  <c r="E28" i="15" s="1"/>
  <c r="C29" i="15"/>
  <c r="E29" i="15" s="1"/>
  <c r="C30" i="15"/>
  <c r="E30" i="15" s="1"/>
  <c r="G4" i="19" l="1"/>
  <c r="E21" i="15"/>
  <c r="E34" i="15" l="1"/>
  <c r="C4" i="19"/>
  <c r="H4" i="19" l="1"/>
  <c r="F6" i="19"/>
  <c r="G6" i="19" l="1"/>
  <c r="E5" i="7"/>
  <c r="C3" i="19" l="1"/>
  <c r="E9" i="7"/>
  <c r="D3" i="19" s="1"/>
  <c r="D6" i="19" l="1"/>
  <c r="E6" i="19"/>
  <c r="C6" i="19"/>
  <c r="H3" i="19"/>
  <c r="H6" i="1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Kristiāna Kalēja</author>
  </authors>
  <commentList>
    <comment ref="B39" authorId="0" shapeId="0" xr:uid="{91D04D64-2CC2-469F-860C-54A8A947F3C8}">
      <text>
        <r>
          <rPr>
            <b/>
            <sz val="9"/>
            <color indexed="81"/>
            <rFont val="Tahoma"/>
            <family val="2"/>
            <charset val="186"/>
          </rPr>
          <t>Bez LOC gultu skaita - 1292</t>
        </r>
      </text>
    </comment>
  </commentList>
</comments>
</file>

<file path=xl/sharedStrings.xml><?xml version="1.0" encoding="utf-8"?>
<sst xmlns="http://schemas.openxmlformats.org/spreadsheetml/2006/main" count="144" uniqueCount="125">
  <si>
    <t>Skaits</t>
  </si>
  <si>
    <t>KOPĀ</t>
  </si>
  <si>
    <t>Funkcionālās gultas</t>
  </si>
  <si>
    <t>Iekārtas nosaukums</t>
  </si>
  <si>
    <t>Cena (EUR)</t>
  </si>
  <si>
    <t>Summa (EUR)</t>
  </si>
  <si>
    <t>VSIA "Daugavpils psihoneiroloģiskā slimnīca"</t>
  </si>
  <si>
    <t>Medicīnas ierīce</t>
  </si>
  <si>
    <t>Aktīvais pretizgulējumu matracis ar kompresoru</t>
  </si>
  <si>
    <t>VSIA “Strenču psihoneiroloģiskā slimnīca”</t>
  </si>
  <si>
    <t>Galdiņš pacientu barošanai gultā</t>
  </si>
  <si>
    <t>Ratiņkrēsls</t>
  </si>
  <si>
    <t>Staigulis</t>
  </si>
  <si>
    <t>Elkoņa atbalsta kruķis</t>
  </si>
  <si>
    <t>Skābekļa koncentrators</t>
  </si>
  <si>
    <t>Medicīnisko instrumentu ratiņi</t>
  </si>
  <si>
    <t>Ratiņi ēdiena sadalei</t>
  </si>
  <si>
    <t>Skābekļa plūsmas mērītājs ar mitrinātāju</t>
  </si>
  <si>
    <t>Caurplūdes gaisa dezinfekcijas ierīces</t>
  </si>
  <si>
    <t>Elektrokardiogrāfs</t>
  </si>
  <si>
    <t>Pacientu vitālo funkciju novērošanas monitors</t>
  </si>
  <si>
    <t>Automātiska dezinfekcijas iekārta rokām</t>
  </si>
  <si>
    <t>Pacientu celšanas josta</t>
  </si>
  <si>
    <t>Aizkars gultas norobežošanai</t>
  </si>
  <si>
    <t>Tonometrs elektroniskais</t>
  </si>
  <si>
    <t>Oksimetrs</t>
  </si>
  <si>
    <t>Termometrs bezkontakta</t>
  </si>
  <si>
    <t>Antibakteriālais paklājs</t>
  </si>
  <si>
    <t>Portatīva gaisa un telpas attīrīšanas iekārta</t>
  </si>
  <si>
    <t>Pozicionēšanas spilvens</t>
  </si>
  <si>
    <t>Tualetes krēsls</t>
  </si>
  <si>
    <t>Slīdmatracis pacientu pārvietošanai</t>
  </si>
  <si>
    <t>Matracis pretizgulējumu</t>
  </si>
  <si>
    <t>Matracis</t>
  </si>
  <si>
    <t>Funkcionālā gulta</t>
  </si>
  <si>
    <t>Kopā EUR (ar PVN)</t>
  </si>
  <si>
    <t>Cena EUR ar PVN</t>
  </si>
  <si>
    <t>Cena EUR bez PVN</t>
  </si>
  <si>
    <t>Slimnīca</t>
  </si>
  <si>
    <t>Jaunu gultu izveide</t>
  </si>
  <si>
    <t>Jaunu IT gultu izveide</t>
  </si>
  <si>
    <t>Gultu skaits, ko vēl papildus iespējams pārprofilēt</t>
  </si>
  <si>
    <t>Rīgas Austrumu klīniskā universitātes slimnīca</t>
  </si>
  <si>
    <t>Pārprofilēto gultu skaits</t>
  </si>
  <si>
    <t>No tām jau pārprofilētās</t>
  </si>
  <si>
    <t>Rīgas 2.slimnīca</t>
  </si>
  <si>
    <t>VSIA "Rīgas Psihiatrijas un narkoloģijas centrs"</t>
  </si>
  <si>
    <t>KOPĀ (visos sadarbības tīklos)</t>
  </si>
  <si>
    <t>Irlavas Sarkanā Krusta slimnīca</t>
  </si>
  <si>
    <t>„Sanare-KRC Jaunķemeri”</t>
  </si>
  <si>
    <t>Jūrmalas slimnīca</t>
  </si>
  <si>
    <t>Tukuma slimnīca</t>
  </si>
  <si>
    <t>Paula Stradiņa klīniskā universitātes slimnīca</t>
  </si>
  <si>
    <t>Traumatoloģijas un ortopēdijas slimnīca</t>
  </si>
  <si>
    <t>Saulkrastu veselības un sociālās aprūpes centrs</t>
  </si>
  <si>
    <t>Jūras medicīnas centrs</t>
  </si>
  <si>
    <t>Rīgas 1.slimnīca</t>
  </si>
  <si>
    <t>Siguldas slimnīca</t>
  </si>
  <si>
    <t>Ogres rajona slimnīca</t>
  </si>
  <si>
    <t>Balvu un Gulbenes slimnīcu apvienība</t>
  </si>
  <si>
    <t>Ludzas medicīnas centrs</t>
  </si>
  <si>
    <t>Rēzeknes slimnīca</t>
  </si>
  <si>
    <t>Līvānu slimnīca</t>
  </si>
  <si>
    <t>Madonas slimnīca</t>
  </si>
  <si>
    <t>Jēkabpils reģionālā slimnīca</t>
  </si>
  <si>
    <t>Preiļu slimnīca</t>
  </si>
  <si>
    <t>Daugavpils psihoneiroloģiskā slimnīca</t>
  </si>
  <si>
    <t>Aknīstes psihoneiroloģiskā slimnīca</t>
  </si>
  <si>
    <t>Krāslavas slimnīca</t>
  </si>
  <si>
    <t>Daugavpils reģionālā slimnīca</t>
  </si>
  <si>
    <t>Strenču psihoneiroloģiskā slimnīca</t>
  </si>
  <si>
    <t>Limbažu slimnīca</t>
  </si>
  <si>
    <t>Alūksnes slimnīca</t>
  </si>
  <si>
    <t>Cēsu klīnika</t>
  </si>
  <si>
    <t>Vidzemes slimnīca</t>
  </si>
  <si>
    <t>Slimnīca Ģintermuiža*</t>
  </si>
  <si>
    <t>Bauskas slimnīca</t>
  </si>
  <si>
    <t>Dobeles un apkārtnes slimnīca</t>
  </si>
  <si>
    <t>Jelgavas pilsētas slimnīca</t>
  </si>
  <si>
    <t>Kuldīgas slimnīca</t>
  </si>
  <si>
    <t>Ziemeļkurzemes reģionālā slimnīca Talsu filiāle</t>
  </si>
  <si>
    <t>Ziemeļkurzemes reģionālā slimnīca Ventspils</t>
  </si>
  <si>
    <t>Piejūras slimnīca*</t>
  </si>
  <si>
    <t>Priekules slimnīca</t>
  </si>
  <si>
    <t>Saldus medicīnas centrs</t>
  </si>
  <si>
    <t>Liepājas reģionālā slimnīca</t>
  </si>
  <si>
    <t>Covid-19 gultu skaits (uz 28.10.2021. plkst. 10.00)</t>
  </si>
  <si>
    <t>Kopējais gultu skaits pēc ODP (uz 28.10.2021.)</t>
  </si>
  <si>
    <t>Slimnīcu sadarbības teritorija/Slimnīca</t>
  </si>
  <si>
    <t>100 + 50</t>
  </si>
  <si>
    <t>120 + 50</t>
  </si>
  <si>
    <t>50 Juglas iela 20</t>
  </si>
  <si>
    <t>Gultas uz 01.12.21.</t>
  </si>
  <si>
    <t>Gultas uz 15.11.21.</t>
  </si>
  <si>
    <t>Gultas uz 05.11. līdz 08.11.21.</t>
  </si>
  <si>
    <t>Gultas uz 01.11.21.</t>
  </si>
  <si>
    <t>Gultas uz 29.10.21.</t>
  </si>
  <si>
    <t>Norādītais izvēršamo gultu skaits ziņojumā 26.10.21.</t>
  </si>
  <si>
    <t>Norādītais izvēršamo gultu skaits ziņojumā 20.10.21.</t>
  </si>
  <si>
    <t>Kopā gultu skaits no trīs piešķīrumiem</t>
  </si>
  <si>
    <t>2021.gada 9.februāris</t>
  </si>
  <si>
    <t>2021.gada 5.janvāris</t>
  </si>
  <si>
    <t>2020.gada 8.decembris</t>
  </si>
  <si>
    <t>Aizkraukles medicīnas centrs</t>
  </si>
  <si>
    <t>pārvietojamās baktericīdās kvarca lampas</t>
  </si>
  <si>
    <t>Papildus nepieciešamais finansējums skābekļa sistēmu pārbūvei, euro</t>
  </si>
  <si>
    <t>Dignostiskās iekārtas, euro</t>
  </si>
  <si>
    <t>Pavisam kopā papildus nepieciešamais finansējums, euro</t>
  </si>
  <si>
    <t>Medicīniskajam aprīkojumam un ierīcēm papildus nepieciešamais finansējums, euro</t>
  </si>
  <si>
    <t>Papildus nepieciešamais finansējums 2021.gadā (oktobris, novembris, decembris) avanss</t>
  </si>
  <si>
    <t>Papildus nepieciešamais finansējums 2022.gadā (janvāris, februāris, marts)</t>
  </si>
  <si>
    <t>Papildus nepieciešamais finansējums 2021.gadā (oktobris, novembris, decembris) ieguldīšana pamatkapitālā</t>
  </si>
  <si>
    <t>Jaunu gultu izveide (skaits integrēts 1.2.pielikumā)</t>
  </si>
  <si>
    <t>Pārprofilētas gultas (skaits integrēts 1.2.pielikumā)</t>
  </si>
  <si>
    <t>20 gultu izveidei</t>
  </si>
  <si>
    <t>22 gultas pārprofilēšanai</t>
  </si>
  <si>
    <t xml:space="preserve">Statuss par kopējo izvēršamo gultu skaitu, ja tiek piešķirts papildus finansējums, kas ir iekļauts MK sēdes protokollēmumā </t>
  </si>
  <si>
    <t xml:space="preserve">1.4. Pielikums </t>
  </si>
  <si>
    <t xml:space="preserve">1.3. Pielikums </t>
  </si>
  <si>
    <t>Papildus nepieciešamais finansējums VSIA "Daugavpils psihoneiroloģiskā slimnīca" atbilstoši informatīvajam ziņojumam “Par papildu gultu izvēršanu un resursiem Covid-19 pacientu ārstēšanai” (2021.gada 2.novembra protokols Nr.73 47.§), euro</t>
  </si>
  <si>
    <t>Papildus nepieciešamais finansējums VSIA “Strenču psihoneiroloģiskā slimnīca” atbilstoši informatīvajam ziņojumam “Par papildu gultu izvēršanu un resursiem Covid-19 pacientu ārstēšanai” (2021.gada 2.novembra protokols Nr.73 47.§), euro</t>
  </si>
  <si>
    <t>Papildus nepieciešamais finansējums VSIA "Rīgas Psihiatrijas un narkoloģijas centrs" atbilstoši informatīvajam ziņojumam “Par papildu gultu izvēršanu un resursiem Covid-19 pacientu ārstēšanai” (2021.gada 2.novembra protokols Nr.73 47.§), euro</t>
  </si>
  <si>
    <t xml:space="preserve">1.2. Pielikums </t>
  </si>
  <si>
    <t xml:space="preserve">1. Pielikums </t>
  </si>
  <si>
    <t xml:space="preserve">1.5. Pielikums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</si>
</sst>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000000"/>
      <name val="Arial"/>
      <family val="2"/>
      <charset val="186"/>
    </font>
    <font>
      <b/>
      <sz val="16"/>
      <color theme="1"/>
      <name val="Times New Roman"/>
      <family val="1"/>
      <charset val="186"/>
    </font>
    <font>
      <b/>
      <sz val="11"/>
      <color theme="3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theme="4" tint="-0.249977111117893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12"/>
      <color rgb="FF201F1E"/>
      <name val="Times New Roman"/>
      <family val="1"/>
      <charset val="186"/>
    </font>
    <font>
      <b/>
      <sz val="11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9" fillId="0" borderId="12" applyNumberFormat="0" applyFill="0" applyAlignment="0" applyProtection="0"/>
  </cellStyleXfs>
  <cellXfs count="17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wrapText="1"/>
    </xf>
    <xf numFmtId="3" fontId="0" fillId="0" borderId="1" xfId="0" applyNumberFormat="1" applyBorder="1"/>
    <xf numFmtId="3" fontId="0" fillId="0" borderId="0" xfId="0" applyNumberFormat="1"/>
    <xf numFmtId="0" fontId="2" fillId="0" borderId="1" xfId="0" applyFont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8" fillId="0" borderId="0" xfId="0" applyFont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3" fontId="2" fillId="0" borderId="0" xfId="0" applyNumberFormat="1" applyFont="1"/>
    <xf numFmtId="0" fontId="10" fillId="0" borderId="1" xfId="0" applyFont="1" applyBorder="1"/>
    <xf numFmtId="3" fontId="10" fillId="0" borderId="1" xfId="0" applyNumberFormat="1" applyFont="1" applyBorder="1"/>
    <xf numFmtId="0" fontId="0" fillId="0" borderId="0" xfId="0" applyBorder="1"/>
    <xf numFmtId="0" fontId="0" fillId="0" borderId="16" xfId="0" applyBorder="1"/>
    <xf numFmtId="0" fontId="12" fillId="0" borderId="0" xfId="3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2" fillId="0" borderId="0" xfId="0" applyNumberFormat="1" applyFont="1"/>
    <xf numFmtId="4" fontId="10" fillId="0" borderId="1" xfId="0" applyNumberFormat="1" applyFont="1" applyBorder="1"/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9" xfId="0" applyBorder="1"/>
    <xf numFmtId="0" fontId="0" fillId="0" borderId="20" xfId="0" applyBorder="1"/>
    <xf numFmtId="0" fontId="0" fillId="0" borderId="0" xfId="0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6" borderId="16" xfId="0" applyFill="1" applyBorder="1"/>
    <xf numFmtId="0" fontId="0" fillId="6" borderId="15" xfId="0" applyFill="1" applyBorder="1" applyAlignment="1">
      <alignment horizontal="center"/>
    </xf>
    <xf numFmtId="0" fontId="0" fillId="6" borderId="20" xfId="0" applyFill="1" applyBorder="1"/>
    <xf numFmtId="0" fontId="0" fillId="6" borderId="20" xfId="0" applyFill="1" applyBorder="1" applyAlignment="1">
      <alignment horizontal="center" vertical="top"/>
    </xf>
    <xf numFmtId="0" fontId="2" fillId="6" borderId="20" xfId="0" applyFont="1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4" borderId="20" xfId="0" applyFill="1" applyBorder="1"/>
    <xf numFmtId="0" fontId="0" fillId="0" borderId="16" xfId="0" applyBorder="1" applyAlignment="1">
      <alignment horizontal="center" vertical="top"/>
    </xf>
    <xf numFmtId="0" fontId="0" fillId="4" borderId="20" xfId="0" applyFill="1" applyBorder="1" applyAlignment="1">
      <alignment horizontal="center" vertical="top"/>
    </xf>
    <xf numFmtId="0" fontId="0" fillId="6" borderId="16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2" fillId="6" borderId="1" xfId="0" applyFont="1" applyFill="1" applyBorder="1"/>
    <xf numFmtId="0" fontId="2" fillId="4" borderId="15" xfId="0" applyFont="1" applyFill="1" applyBorder="1" applyAlignment="1">
      <alignment horizontal="center" vertical="center" wrapText="1"/>
    </xf>
    <xf numFmtId="0" fontId="17" fillId="6" borderId="1" xfId="0" applyFont="1" applyFill="1" applyBorder="1"/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center" vertical="center" wrapText="1"/>
    </xf>
    <xf numFmtId="0" fontId="2" fillId="10" borderId="25" xfId="0" applyFont="1" applyFill="1" applyBorder="1" applyAlignment="1">
      <alignment horizontal="center" vertical="center" wrapText="1"/>
    </xf>
    <xf numFmtId="0" fontId="2" fillId="10" borderId="26" xfId="0" applyFont="1" applyFill="1" applyBorder="1" applyAlignment="1">
      <alignment horizontal="center" vertical="center" wrapText="1"/>
    </xf>
    <xf numFmtId="0" fontId="2" fillId="11" borderId="18" xfId="0" applyFont="1" applyFill="1" applyBorder="1" applyAlignment="1">
      <alignment horizontal="center" vertical="center" wrapText="1"/>
    </xf>
    <xf numFmtId="0" fontId="2" fillId="11" borderId="17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Border="1" applyAlignment="1">
      <alignment vertical="top" wrapText="1"/>
    </xf>
    <xf numFmtId="0" fontId="0" fillId="6" borderId="1" xfId="0" applyFill="1" applyBorder="1" applyAlignment="1">
      <alignment horizontal="center"/>
    </xf>
    <xf numFmtId="0" fontId="3" fillId="4" borderId="17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2" fillId="4" borderId="8" xfId="0" applyFont="1" applyFill="1" applyBorder="1"/>
    <xf numFmtId="0" fontId="2" fillId="4" borderId="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3" fillId="4" borderId="32" xfId="0" applyFont="1" applyFill="1" applyBorder="1"/>
    <xf numFmtId="0" fontId="3" fillId="4" borderId="31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top"/>
    </xf>
    <xf numFmtId="0" fontId="4" fillId="0" borderId="20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0" fillId="6" borderId="16" xfId="0" applyFill="1" applyBorder="1" applyAlignment="1">
      <alignment horizontal="center"/>
    </xf>
    <xf numFmtId="0" fontId="0" fillId="6" borderId="1" xfId="0" applyFill="1" applyBorder="1" applyAlignment="1">
      <alignment horizontal="center" wrapText="1"/>
    </xf>
    <xf numFmtId="0" fontId="14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2" fillId="12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wrapText="1"/>
    </xf>
    <xf numFmtId="0" fontId="15" fillId="12" borderId="1" xfId="0" applyFont="1" applyFill="1" applyBorder="1" applyAlignment="1">
      <alignment horizontal="center" wrapText="1"/>
    </xf>
    <xf numFmtId="43" fontId="10" fillId="0" borderId="1" xfId="0" applyNumberFormat="1" applyFont="1" applyBorder="1"/>
    <xf numFmtId="0" fontId="20" fillId="0" borderId="0" xfId="0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0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20" xfId="0" applyFont="1" applyBorder="1"/>
    <xf numFmtId="0" fontId="10" fillId="0" borderId="9" xfId="0" applyFont="1" applyBorder="1"/>
    <xf numFmtId="0" fontId="10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Alignment="1">
      <alignment horizontal="left" vertical="top" wrapText="1"/>
    </xf>
    <xf numFmtId="4" fontId="5" fillId="0" borderId="0" xfId="0" applyNumberFormat="1" applyFont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0" fillId="0" borderId="2" xfId="0" applyFont="1" applyBorder="1" applyAlignment="1">
      <alignment horizontal="left" wrapText="1"/>
    </xf>
    <xf numFmtId="0" fontId="20" fillId="0" borderId="11" xfId="0" applyFont="1" applyBorder="1" applyAlignment="1">
      <alignment horizontal="left" wrapText="1"/>
    </xf>
    <xf numFmtId="0" fontId="11" fillId="0" borderId="29" xfId="3" applyFont="1" applyFill="1" applyBorder="1" applyAlignment="1">
      <alignment horizontal="center" vertical="center" wrapText="1"/>
    </xf>
    <xf numFmtId="0" fontId="11" fillId="0" borderId="28" xfId="3" applyFont="1" applyFill="1" applyBorder="1" applyAlignment="1">
      <alignment horizontal="center" vertical="center" wrapText="1"/>
    </xf>
    <xf numFmtId="0" fontId="11" fillId="0" borderId="27" xfId="3" applyFont="1" applyFill="1" applyBorder="1" applyAlignment="1">
      <alignment horizontal="center" vertical="center" wrapText="1"/>
    </xf>
    <xf numFmtId="0" fontId="11" fillId="0" borderId="5" xfId="3" applyFont="1" applyFill="1" applyBorder="1" applyAlignment="1">
      <alignment horizontal="center" vertical="center" wrapText="1"/>
    </xf>
    <xf numFmtId="0" fontId="11" fillId="0" borderId="4" xfId="3" applyFont="1" applyFill="1" applyBorder="1" applyAlignment="1">
      <alignment horizontal="center" vertical="center" wrapText="1"/>
    </xf>
    <xf numFmtId="0" fontId="11" fillId="0" borderId="13" xfId="3" applyFont="1" applyFill="1" applyBorder="1" applyAlignment="1">
      <alignment horizontal="center" vertical="center" wrapText="1"/>
    </xf>
    <xf numFmtId="0" fontId="11" fillId="0" borderId="34" xfId="3" applyFont="1" applyFill="1" applyBorder="1" applyAlignment="1">
      <alignment horizontal="center" vertical="center" wrapText="1"/>
    </xf>
    <xf numFmtId="0" fontId="11" fillId="0" borderId="14" xfId="3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6" fillId="0" borderId="2" xfId="1" applyFont="1" applyBorder="1" applyAlignment="1">
      <alignment horizontal="left" vertical="top" wrapText="1"/>
    </xf>
  </cellXfs>
  <cellStyles count="4">
    <cellStyle name="Heading 3" xfId="3" builtinId="18"/>
    <cellStyle name="Normal" xfId="0" builtinId="0"/>
    <cellStyle name="Normal 2" xfId="2" xr:uid="{A56EC86B-076C-4F80-B9E1-BB04B45F1935}"/>
    <cellStyle name="Normal 3" xfId="1" xr:uid="{112AD4B9-57E7-44B3-B5E4-5178E66F60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5B0F7-52C3-44B0-97E2-B3A9C9D3B15C}">
  <dimension ref="B1:L6"/>
  <sheetViews>
    <sheetView tabSelected="1" zoomScaleNormal="100" workbookViewId="0">
      <selection activeCell="J7" sqref="J7"/>
    </sheetView>
  </sheetViews>
  <sheetFormatPr defaultRowHeight="15" x14ac:dyDescent="0.25"/>
  <cols>
    <col min="2" max="2" width="50.5703125" customWidth="1"/>
    <col min="3" max="6" width="23.140625" customWidth="1"/>
    <col min="7" max="7" width="15.28515625" customWidth="1"/>
    <col min="8" max="8" width="21.140625" customWidth="1"/>
    <col min="9" max="9" width="15.28515625" customWidth="1"/>
    <col min="10" max="12" width="14.42578125" customWidth="1"/>
  </cols>
  <sheetData>
    <row r="1" spans="2:12" ht="24.75" customHeight="1" x14ac:dyDescent="0.25">
      <c r="D1" s="147"/>
      <c r="E1" s="147"/>
      <c r="I1" s="157" t="s">
        <v>123</v>
      </c>
      <c r="J1" s="158"/>
    </row>
    <row r="2" spans="2:12" ht="75" x14ac:dyDescent="0.25">
      <c r="B2" s="126" t="s">
        <v>38</v>
      </c>
      <c r="C2" s="150" t="s">
        <v>107</v>
      </c>
      <c r="D2" s="150" t="s">
        <v>109</v>
      </c>
      <c r="E2" s="127" t="s">
        <v>110</v>
      </c>
      <c r="F2" s="151" t="s">
        <v>105</v>
      </c>
      <c r="G2" s="152" t="s">
        <v>106</v>
      </c>
      <c r="H2" s="128" t="s">
        <v>108</v>
      </c>
      <c r="I2" s="153" t="s">
        <v>112</v>
      </c>
      <c r="J2" s="153" t="s">
        <v>113</v>
      </c>
      <c r="K2" s="92"/>
      <c r="L2" s="92"/>
    </row>
    <row r="3" spans="2:12" x14ac:dyDescent="0.25">
      <c r="B3" s="16" t="s">
        <v>6</v>
      </c>
      <c r="C3" s="17">
        <f>Daugavpils_psihneirol!E5</f>
        <v>19200</v>
      </c>
      <c r="D3" s="17">
        <f>Daugavpils_psihneirol!E9</f>
        <v>19200</v>
      </c>
      <c r="E3" s="17"/>
      <c r="F3" s="17"/>
      <c r="G3" s="17"/>
      <c r="H3" s="129">
        <f t="shared" ref="H3:H5" si="0">C3-F3-G3</f>
        <v>19200</v>
      </c>
      <c r="I3" s="16">
        <v>20</v>
      </c>
      <c r="J3" s="16"/>
      <c r="K3" s="18"/>
      <c r="L3" s="18"/>
    </row>
    <row r="4" spans="2:12" x14ac:dyDescent="0.25">
      <c r="B4" s="16" t="s">
        <v>9</v>
      </c>
      <c r="C4" s="23">
        <f>ROUNDUP(Strenči!E31,0)</f>
        <v>143250</v>
      </c>
      <c r="D4" s="23">
        <f>Strenči!E34</f>
        <v>143250</v>
      </c>
      <c r="E4" s="23"/>
      <c r="F4" s="23"/>
      <c r="G4" s="23">
        <f>Strenči!E21</f>
        <v>2637.7999999999997</v>
      </c>
      <c r="H4" s="129">
        <f t="shared" si="0"/>
        <v>140612.20000000001</v>
      </c>
      <c r="I4" s="16"/>
      <c r="J4" s="16">
        <v>20</v>
      </c>
      <c r="K4" s="18"/>
      <c r="L4" s="18"/>
    </row>
    <row r="5" spans="2:12" x14ac:dyDescent="0.25">
      <c r="B5" s="125" t="s">
        <v>46</v>
      </c>
      <c r="C5" s="23">
        <f>RPNC!E4</f>
        <v>1200</v>
      </c>
      <c r="D5" s="23">
        <f>RPNC!E8</f>
        <v>1200</v>
      </c>
      <c r="E5" s="23"/>
      <c r="F5" s="23"/>
      <c r="G5" s="23"/>
      <c r="H5" s="129">
        <f t="shared" si="0"/>
        <v>1200</v>
      </c>
      <c r="I5" s="16"/>
      <c r="J5" s="16">
        <v>22</v>
      </c>
      <c r="K5" s="18"/>
      <c r="L5" s="18"/>
    </row>
    <row r="6" spans="2:12" x14ac:dyDescent="0.25">
      <c r="C6" s="15">
        <f>SUM(C3:C5)</f>
        <v>163650</v>
      </c>
      <c r="D6" s="15">
        <f>SUM(D3:D5)</f>
        <v>163650</v>
      </c>
      <c r="E6" s="15">
        <f>SUM(E3:E5)</f>
        <v>0</v>
      </c>
      <c r="F6" s="15">
        <f>SUM(F3:F5)</f>
        <v>0</v>
      </c>
      <c r="G6" s="15">
        <f>SUM(G3:G5)</f>
        <v>2637.7999999999997</v>
      </c>
      <c r="H6" s="15">
        <f>SUM(H3:H5)</f>
        <v>161012.20000000001</v>
      </c>
      <c r="I6" s="22">
        <f>SUM(I3:I5)</f>
        <v>20</v>
      </c>
      <c r="J6" s="22">
        <f>SUM(J3:J5)</f>
        <v>42</v>
      </c>
    </row>
  </sheetData>
  <mergeCells count="1">
    <mergeCell ref="I1:J1"/>
  </mergeCells>
  <pageMargins left="0.7" right="0.7" top="0.75" bottom="0.75" header="0.3" footer="0.3"/>
  <pageSetup paperSize="9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C28A8-BE72-4CC5-A8C8-329CD5637321}">
  <dimension ref="A1:U56"/>
  <sheetViews>
    <sheetView zoomScale="70" zoomScaleNormal="70" workbookViewId="0">
      <selection activeCell="AA3" sqref="AA3"/>
    </sheetView>
  </sheetViews>
  <sheetFormatPr defaultRowHeight="15" x14ac:dyDescent="0.25"/>
  <cols>
    <col min="1" max="1" width="40" customWidth="1"/>
    <col min="2" max="2" width="13.5703125" customWidth="1"/>
    <col min="3" max="3" width="13.140625" customWidth="1"/>
    <col min="4" max="4" width="14.7109375" hidden="1" customWidth="1"/>
    <col min="5" max="11" width="13.140625" hidden="1" customWidth="1"/>
    <col min="12" max="12" width="1.5703125" hidden="1" customWidth="1"/>
    <col min="13" max="13" width="12.42578125" hidden="1" customWidth="1"/>
    <col min="14" max="14" width="2" hidden="1" customWidth="1"/>
    <col min="15" max="15" width="12.28515625" hidden="1" customWidth="1"/>
    <col min="16" max="16" width="1.7109375" customWidth="1"/>
    <col min="17" max="17" width="11" customWidth="1"/>
    <col min="18" max="18" width="27.140625" customWidth="1"/>
    <col min="19" max="19" width="14.7109375" customWidth="1"/>
    <col min="20" max="20" width="16.140625" customWidth="1"/>
    <col min="21" max="21" width="14.5703125" customWidth="1"/>
  </cols>
  <sheetData>
    <row r="1" spans="1:21" ht="20.25" customHeight="1" thickBot="1" x14ac:dyDescent="0.3">
      <c r="T1" s="157" t="s">
        <v>122</v>
      </c>
      <c r="U1" s="158"/>
    </row>
    <row r="2" spans="1:21" ht="48" customHeight="1" thickBot="1" x14ac:dyDescent="0.3">
      <c r="D2" s="159" t="s">
        <v>102</v>
      </c>
      <c r="E2" s="160"/>
      <c r="F2" s="161"/>
      <c r="G2" s="159" t="s">
        <v>101</v>
      </c>
      <c r="H2" s="161"/>
      <c r="I2" s="162" t="s">
        <v>100</v>
      </c>
      <c r="J2" s="163"/>
      <c r="K2" s="20"/>
      <c r="L2" s="20"/>
      <c r="Q2" s="164" t="s">
        <v>116</v>
      </c>
      <c r="R2" s="165"/>
      <c r="S2" s="165"/>
      <c r="T2" s="165"/>
      <c r="U2" s="166"/>
    </row>
    <row r="3" spans="1:21" ht="76.5" thickTop="1" thickBot="1" x14ac:dyDescent="0.3">
      <c r="A3" s="34" t="s">
        <v>88</v>
      </c>
      <c r="B3" s="34" t="s">
        <v>87</v>
      </c>
      <c r="C3" s="77" t="s">
        <v>86</v>
      </c>
      <c r="D3" s="91" t="s">
        <v>44</v>
      </c>
      <c r="E3" s="90" t="s">
        <v>41</v>
      </c>
      <c r="F3" s="89" t="s">
        <v>39</v>
      </c>
      <c r="G3" s="88" t="s">
        <v>43</v>
      </c>
      <c r="H3" s="87" t="s">
        <v>39</v>
      </c>
      <c r="I3" s="86" t="s">
        <v>43</v>
      </c>
      <c r="J3" s="85" t="s">
        <v>40</v>
      </c>
      <c r="K3" s="84" t="s">
        <v>99</v>
      </c>
      <c r="L3" s="40"/>
      <c r="M3" s="83" t="s">
        <v>98</v>
      </c>
      <c r="N3" s="40"/>
      <c r="O3" s="82" t="s">
        <v>97</v>
      </c>
      <c r="P3" s="81"/>
      <c r="Q3" s="80" t="s">
        <v>96</v>
      </c>
      <c r="R3" s="79" t="s">
        <v>95</v>
      </c>
      <c r="S3" s="79" t="s">
        <v>94</v>
      </c>
      <c r="T3" s="79" t="s">
        <v>93</v>
      </c>
      <c r="U3" s="78" t="s">
        <v>92</v>
      </c>
    </row>
    <row r="4" spans="1:21" x14ac:dyDescent="0.25">
      <c r="A4" s="5" t="s">
        <v>85</v>
      </c>
      <c r="B4" s="34">
        <v>338</v>
      </c>
      <c r="C4" s="77">
        <v>100</v>
      </c>
      <c r="D4" s="75">
        <v>0</v>
      </c>
      <c r="E4" s="76">
        <v>33</v>
      </c>
      <c r="F4" s="74">
        <v>0</v>
      </c>
      <c r="G4" s="75">
        <v>9</v>
      </c>
      <c r="H4" s="74">
        <v>13</v>
      </c>
      <c r="I4" s="75">
        <v>0</v>
      </c>
      <c r="J4" s="74">
        <v>0</v>
      </c>
      <c r="K4" s="51">
        <f>E4+F4+G4+H4+I4+J4</f>
        <v>55</v>
      </c>
      <c r="L4" s="40"/>
      <c r="M4" s="49"/>
      <c r="N4" s="48"/>
      <c r="O4" s="47"/>
      <c r="P4" s="46"/>
      <c r="Q4" s="53">
        <v>92</v>
      </c>
      <c r="R4" s="27">
        <v>92</v>
      </c>
      <c r="S4" s="27">
        <v>92</v>
      </c>
      <c r="T4" s="27">
        <f>92+28</f>
        <v>120</v>
      </c>
      <c r="U4" s="52">
        <v>120</v>
      </c>
    </row>
    <row r="5" spans="1:21" x14ac:dyDescent="0.25">
      <c r="A5" s="28" t="s">
        <v>84</v>
      </c>
      <c r="B5" s="29">
        <v>35</v>
      </c>
      <c r="C5" s="64"/>
      <c r="D5" s="63"/>
      <c r="E5" s="29"/>
      <c r="F5" s="62"/>
      <c r="G5" s="63"/>
      <c r="H5" s="62"/>
      <c r="I5" s="63"/>
      <c r="J5" s="62"/>
      <c r="K5" s="61">
        <f>E5+F5+G5+H5+I5+J5</f>
        <v>0</v>
      </c>
      <c r="L5" s="50"/>
      <c r="M5" s="60"/>
      <c r="N5" s="48"/>
      <c r="O5" s="59"/>
      <c r="P5" s="46"/>
      <c r="Q5" s="58"/>
      <c r="R5" s="28"/>
      <c r="S5" s="73"/>
      <c r="T5" s="28"/>
      <c r="U5" s="57"/>
    </row>
    <row r="6" spans="1:21" x14ac:dyDescent="0.25">
      <c r="A6" s="1" t="s">
        <v>83</v>
      </c>
      <c r="B6" s="27">
        <v>3</v>
      </c>
      <c r="C6" s="54"/>
      <c r="D6" s="53"/>
      <c r="E6" s="27"/>
      <c r="F6" s="52"/>
      <c r="G6" s="53"/>
      <c r="H6" s="52"/>
      <c r="I6" s="53"/>
      <c r="J6" s="52"/>
      <c r="K6" s="51">
        <f>E6+F6+G6+H6+I6+J6</f>
        <v>0</v>
      </c>
      <c r="L6" s="50"/>
      <c r="M6" s="49"/>
      <c r="N6" s="48"/>
      <c r="O6" s="47"/>
      <c r="P6" s="46"/>
      <c r="Q6" s="45"/>
      <c r="R6" s="26"/>
      <c r="S6" s="1"/>
      <c r="T6" s="27">
        <v>20</v>
      </c>
      <c r="U6" s="19"/>
    </row>
    <row r="7" spans="1:21" x14ac:dyDescent="0.25">
      <c r="A7" s="1" t="s">
        <v>82</v>
      </c>
      <c r="B7" s="27">
        <v>95</v>
      </c>
      <c r="C7" s="54"/>
      <c r="D7" s="53"/>
      <c r="E7" s="27"/>
      <c r="F7" s="52"/>
      <c r="G7" s="53"/>
      <c r="H7" s="52"/>
      <c r="I7" s="53"/>
      <c r="J7" s="52"/>
      <c r="K7" s="51">
        <f>E7+F7+G7+H7+I7+J7</f>
        <v>0</v>
      </c>
      <c r="L7" s="50"/>
      <c r="M7" s="49"/>
      <c r="N7" s="48"/>
      <c r="O7" s="47"/>
      <c r="P7" s="46"/>
      <c r="Q7" s="45"/>
      <c r="R7" s="30"/>
      <c r="S7" s="1"/>
      <c r="T7" s="27">
        <v>15</v>
      </c>
      <c r="U7" s="19"/>
    </row>
    <row r="8" spans="1:21" x14ac:dyDescent="0.25">
      <c r="A8" s="25" t="s">
        <v>1</v>
      </c>
      <c r="B8" s="24">
        <f t="shared" ref="B8:K8" si="0">SUM(B4:B7)</f>
        <v>471</v>
      </c>
      <c r="C8" s="44">
        <f t="shared" si="0"/>
        <v>100</v>
      </c>
      <c r="D8" s="72">
        <f t="shared" si="0"/>
        <v>0</v>
      </c>
      <c r="E8" s="24">
        <f t="shared" si="0"/>
        <v>33</v>
      </c>
      <c r="F8" s="42">
        <f t="shared" si="0"/>
        <v>0</v>
      </c>
      <c r="G8" s="72">
        <f t="shared" si="0"/>
        <v>9</v>
      </c>
      <c r="H8" s="42">
        <f t="shared" si="0"/>
        <v>13</v>
      </c>
      <c r="I8" s="72">
        <f t="shared" si="0"/>
        <v>0</v>
      </c>
      <c r="J8" s="42">
        <f t="shared" si="0"/>
        <v>0</v>
      </c>
      <c r="K8" s="41">
        <f t="shared" si="0"/>
        <v>55</v>
      </c>
      <c r="L8" s="40"/>
      <c r="M8" s="67"/>
      <c r="N8" s="48"/>
      <c r="O8" s="65"/>
      <c r="P8" s="46"/>
      <c r="Q8" s="72">
        <f>SUM(Q4:Q7)</f>
        <v>92</v>
      </c>
      <c r="R8" s="24">
        <f t="shared" ref="R8:U8" si="1">SUM(R4:R7)</f>
        <v>92</v>
      </c>
      <c r="S8" s="24">
        <f t="shared" si="1"/>
        <v>92</v>
      </c>
      <c r="T8" s="24">
        <f t="shared" si="1"/>
        <v>155</v>
      </c>
      <c r="U8" s="42">
        <f t="shared" si="1"/>
        <v>120</v>
      </c>
    </row>
    <row r="9" spans="1:21" x14ac:dyDescent="0.25">
      <c r="A9" s="5" t="s">
        <v>81</v>
      </c>
      <c r="B9" s="27">
        <v>218</v>
      </c>
      <c r="C9" s="54">
        <v>52</v>
      </c>
      <c r="D9" s="53">
        <v>0</v>
      </c>
      <c r="E9" s="27">
        <v>20</v>
      </c>
      <c r="F9" s="52">
        <v>6</v>
      </c>
      <c r="G9" s="53">
        <v>10</v>
      </c>
      <c r="H9" s="52">
        <v>0</v>
      </c>
      <c r="I9" s="53">
        <v>0</v>
      </c>
      <c r="J9" s="52">
        <v>4</v>
      </c>
      <c r="K9" s="51">
        <f>E9+F9+G9+H9+I9+J9</f>
        <v>40</v>
      </c>
      <c r="L9" s="50"/>
      <c r="M9" s="56">
        <v>25</v>
      </c>
      <c r="N9" s="50"/>
      <c r="O9" s="47"/>
      <c r="P9" s="46"/>
      <c r="Q9" s="111">
        <v>52</v>
      </c>
      <c r="R9" s="27">
        <v>52</v>
      </c>
      <c r="S9" s="27">
        <v>52</v>
      </c>
      <c r="T9" s="27">
        <f>52+20</f>
        <v>72</v>
      </c>
      <c r="U9" s="114">
        <v>72</v>
      </c>
    </row>
    <row r="10" spans="1:21" ht="32.25" customHeight="1" x14ac:dyDescent="0.25">
      <c r="A10" s="1" t="s">
        <v>80</v>
      </c>
      <c r="B10" s="27">
        <v>39</v>
      </c>
      <c r="C10" s="54">
        <v>10</v>
      </c>
      <c r="D10" s="53"/>
      <c r="E10" s="27"/>
      <c r="F10" s="52"/>
      <c r="G10" s="53"/>
      <c r="H10" s="52"/>
      <c r="I10" s="53"/>
      <c r="J10" s="52"/>
      <c r="K10" s="51">
        <f>D10+E10+F10+G10+H10+I10+J10</f>
        <v>0</v>
      </c>
      <c r="L10" s="50"/>
      <c r="M10" s="49"/>
      <c r="N10" s="48"/>
      <c r="O10" s="47"/>
      <c r="P10" s="46"/>
      <c r="Q10" s="53">
        <v>10</v>
      </c>
      <c r="R10" s="27">
        <v>10</v>
      </c>
      <c r="S10" s="27">
        <f>10+21</f>
        <v>31</v>
      </c>
      <c r="T10" s="27">
        <v>31</v>
      </c>
      <c r="U10" s="52">
        <v>31</v>
      </c>
    </row>
    <row r="11" spans="1:21" x14ac:dyDescent="0.25">
      <c r="A11" s="1" t="s">
        <v>79</v>
      </c>
      <c r="B11" s="27">
        <v>86</v>
      </c>
      <c r="C11" s="54">
        <v>16</v>
      </c>
      <c r="D11" s="53"/>
      <c r="E11" s="27"/>
      <c r="F11" s="52"/>
      <c r="G11" s="53"/>
      <c r="H11" s="52"/>
      <c r="I11" s="53"/>
      <c r="J11" s="52"/>
      <c r="K11" s="51">
        <f>D11+E11+F11+G11+H11+I11+J11</f>
        <v>0</v>
      </c>
      <c r="L11" s="50"/>
      <c r="M11" s="49"/>
      <c r="N11" s="48"/>
      <c r="O11" s="47"/>
      <c r="P11" s="46"/>
      <c r="Q11" s="53">
        <v>16</v>
      </c>
      <c r="R11" s="27">
        <v>16</v>
      </c>
      <c r="S11" s="27">
        <f>16+9</f>
        <v>25</v>
      </c>
      <c r="T11" s="27">
        <v>25</v>
      </c>
      <c r="U11" s="52">
        <v>25</v>
      </c>
    </row>
    <row r="12" spans="1:21" x14ac:dyDescent="0.25">
      <c r="A12" s="25" t="s">
        <v>1</v>
      </c>
      <c r="B12" s="24">
        <f t="shared" ref="B12:K12" si="2">SUM(B9:B11)</f>
        <v>343</v>
      </c>
      <c r="C12" s="44">
        <f t="shared" si="2"/>
        <v>78</v>
      </c>
      <c r="D12" s="72">
        <f t="shared" si="2"/>
        <v>0</v>
      </c>
      <c r="E12" s="24">
        <f t="shared" si="2"/>
        <v>20</v>
      </c>
      <c r="F12" s="42">
        <f t="shared" si="2"/>
        <v>6</v>
      </c>
      <c r="G12" s="72">
        <f t="shared" si="2"/>
        <v>10</v>
      </c>
      <c r="H12" s="42">
        <f t="shared" si="2"/>
        <v>0</v>
      </c>
      <c r="I12" s="72">
        <f t="shared" si="2"/>
        <v>0</v>
      </c>
      <c r="J12" s="42">
        <f t="shared" si="2"/>
        <v>4</v>
      </c>
      <c r="K12" s="41">
        <f t="shared" si="2"/>
        <v>40</v>
      </c>
      <c r="L12" s="40"/>
      <c r="M12" s="39">
        <v>25</v>
      </c>
      <c r="N12" s="36"/>
      <c r="O12" s="65"/>
      <c r="P12" s="46"/>
      <c r="Q12" s="72">
        <f>SUM(Q9:Q11)</f>
        <v>78</v>
      </c>
      <c r="R12" s="24">
        <f t="shared" ref="R12:U12" si="3">SUM(R9:R11)</f>
        <v>78</v>
      </c>
      <c r="S12" s="24">
        <f t="shared" si="3"/>
        <v>108</v>
      </c>
      <c r="T12" s="24">
        <f t="shared" si="3"/>
        <v>128</v>
      </c>
      <c r="U12" s="42">
        <f t="shared" si="3"/>
        <v>128</v>
      </c>
    </row>
    <row r="13" spans="1:21" x14ac:dyDescent="0.25">
      <c r="A13" s="5" t="s">
        <v>78</v>
      </c>
      <c r="B13" s="27">
        <v>257</v>
      </c>
      <c r="C13" s="54">
        <v>75</v>
      </c>
      <c r="D13" s="53">
        <v>20</v>
      </c>
      <c r="E13" s="27">
        <v>20</v>
      </c>
      <c r="F13" s="52">
        <v>20</v>
      </c>
      <c r="G13" s="53">
        <v>30</v>
      </c>
      <c r="H13" s="52"/>
      <c r="I13" s="53"/>
      <c r="J13" s="52"/>
      <c r="K13" s="51">
        <f>E13+F13+G13+H13+I13+J13</f>
        <v>70</v>
      </c>
      <c r="L13" s="50"/>
      <c r="M13" s="56">
        <v>25</v>
      </c>
      <c r="N13" s="50"/>
      <c r="O13" s="47"/>
      <c r="P13" s="46"/>
      <c r="Q13" s="53">
        <v>75</v>
      </c>
      <c r="R13" s="30">
        <v>75</v>
      </c>
      <c r="S13" s="30">
        <v>90</v>
      </c>
      <c r="T13" s="27">
        <v>90</v>
      </c>
      <c r="U13" s="52">
        <v>90</v>
      </c>
    </row>
    <row r="14" spans="1:21" x14ac:dyDescent="0.25">
      <c r="A14" s="1" t="s">
        <v>77</v>
      </c>
      <c r="B14" s="27">
        <v>70</v>
      </c>
      <c r="C14" s="54"/>
      <c r="D14" s="53"/>
      <c r="E14" s="27"/>
      <c r="F14" s="52"/>
      <c r="G14" s="53"/>
      <c r="H14" s="52"/>
      <c r="I14" s="53"/>
      <c r="J14" s="52"/>
      <c r="K14" s="51">
        <f>E14+F14+G14+H14+I14+J14</f>
        <v>0</v>
      </c>
      <c r="L14" s="50"/>
      <c r="M14" s="49"/>
      <c r="N14" s="48"/>
      <c r="O14" s="47"/>
      <c r="P14" s="46"/>
      <c r="Q14" s="53">
        <v>16</v>
      </c>
      <c r="R14" s="30">
        <v>16</v>
      </c>
      <c r="S14" s="30">
        <v>16</v>
      </c>
      <c r="T14" s="27">
        <v>16</v>
      </c>
      <c r="U14" s="52">
        <v>16</v>
      </c>
    </row>
    <row r="15" spans="1:21" x14ac:dyDescent="0.25">
      <c r="A15" s="1" t="s">
        <v>76</v>
      </c>
      <c r="B15" s="27">
        <v>20</v>
      </c>
      <c r="C15" s="54">
        <v>20</v>
      </c>
      <c r="D15" s="53"/>
      <c r="E15" s="27"/>
      <c r="F15" s="52"/>
      <c r="G15" s="53">
        <v>20</v>
      </c>
      <c r="H15" s="52"/>
      <c r="I15" s="53"/>
      <c r="J15" s="52"/>
      <c r="K15" s="51">
        <f>E15+F15+G15+H15+I15+J15</f>
        <v>20</v>
      </c>
      <c r="L15" s="50"/>
      <c r="M15" s="49"/>
      <c r="N15" s="48"/>
      <c r="O15" s="47"/>
      <c r="P15" s="46"/>
      <c r="Q15" s="53">
        <v>40</v>
      </c>
      <c r="R15" s="30">
        <v>40</v>
      </c>
      <c r="S15" s="30">
        <v>40</v>
      </c>
      <c r="T15" s="27">
        <v>40</v>
      </c>
      <c r="U15" s="52">
        <v>40</v>
      </c>
    </row>
    <row r="16" spans="1:21" x14ac:dyDescent="0.25">
      <c r="A16" s="1" t="s">
        <v>75</v>
      </c>
      <c r="B16" s="27">
        <v>300</v>
      </c>
      <c r="C16" s="54"/>
      <c r="D16" s="53"/>
      <c r="E16" s="27"/>
      <c r="F16" s="52"/>
      <c r="G16" s="53"/>
      <c r="H16" s="52"/>
      <c r="I16" s="53"/>
      <c r="J16" s="52"/>
      <c r="K16" s="51">
        <f>E16+F16+G16+H16+I16+J16</f>
        <v>0</v>
      </c>
      <c r="L16" s="50"/>
      <c r="M16" s="49"/>
      <c r="N16" s="48"/>
      <c r="O16" s="47"/>
      <c r="P16" s="46"/>
      <c r="Q16" s="53">
        <v>15</v>
      </c>
      <c r="R16" s="30">
        <v>15</v>
      </c>
      <c r="S16" s="30">
        <v>15</v>
      </c>
      <c r="T16" s="27">
        <v>15</v>
      </c>
      <c r="U16" s="52">
        <v>15</v>
      </c>
    </row>
    <row r="17" spans="1:21" x14ac:dyDescent="0.25">
      <c r="A17" s="25" t="s">
        <v>1</v>
      </c>
      <c r="B17" s="24">
        <f t="shared" ref="B17:K17" si="4">SUM(B13:B16)</f>
        <v>647</v>
      </c>
      <c r="C17" s="44">
        <f t="shared" si="4"/>
        <v>95</v>
      </c>
      <c r="D17" s="72">
        <f t="shared" si="4"/>
        <v>20</v>
      </c>
      <c r="E17" s="24">
        <f t="shared" si="4"/>
        <v>20</v>
      </c>
      <c r="F17" s="42">
        <f t="shared" si="4"/>
        <v>20</v>
      </c>
      <c r="G17" s="72">
        <f t="shared" si="4"/>
        <v>50</v>
      </c>
      <c r="H17" s="42">
        <f t="shared" si="4"/>
        <v>0</v>
      </c>
      <c r="I17" s="72">
        <f t="shared" si="4"/>
        <v>0</v>
      </c>
      <c r="J17" s="42">
        <f t="shared" si="4"/>
        <v>0</v>
      </c>
      <c r="K17" s="41">
        <f t="shared" si="4"/>
        <v>90</v>
      </c>
      <c r="L17" s="40"/>
      <c r="M17" s="39">
        <v>25</v>
      </c>
      <c r="N17" s="36"/>
      <c r="O17" s="65"/>
      <c r="P17" s="46"/>
      <c r="Q17" s="72">
        <f>SUM(Q13:Q16)</f>
        <v>146</v>
      </c>
      <c r="R17" s="24">
        <f t="shared" ref="R17:U17" si="5">SUM(R13:R16)</f>
        <v>146</v>
      </c>
      <c r="S17" s="24">
        <f t="shared" si="5"/>
        <v>161</v>
      </c>
      <c r="T17" s="24">
        <f t="shared" si="5"/>
        <v>161</v>
      </c>
      <c r="U17" s="42">
        <f t="shared" si="5"/>
        <v>161</v>
      </c>
    </row>
    <row r="18" spans="1:21" x14ac:dyDescent="0.25">
      <c r="A18" s="5" t="s">
        <v>74</v>
      </c>
      <c r="B18" s="27">
        <v>282</v>
      </c>
      <c r="C18" s="54">
        <v>103</v>
      </c>
      <c r="D18" s="53">
        <v>50</v>
      </c>
      <c r="E18" s="27">
        <v>20</v>
      </c>
      <c r="F18" s="52">
        <v>0</v>
      </c>
      <c r="G18" s="53">
        <v>82</v>
      </c>
      <c r="H18" s="52"/>
      <c r="I18" s="53"/>
      <c r="J18" s="52">
        <v>8</v>
      </c>
      <c r="K18" s="51">
        <f>E18+F18+G18+H18+I18+J18</f>
        <v>110</v>
      </c>
      <c r="L18" s="50"/>
      <c r="M18" s="49"/>
      <c r="N18" s="48"/>
      <c r="O18" s="47"/>
      <c r="P18" s="46"/>
      <c r="Q18" s="53">
        <v>102</v>
      </c>
      <c r="R18" s="30">
        <v>112</v>
      </c>
      <c r="S18" s="21">
        <v>112</v>
      </c>
      <c r="T18" s="30">
        <v>126</v>
      </c>
      <c r="U18" s="52">
        <v>141</v>
      </c>
    </row>
    <row r="19" spans="1:21" x14ac:dyDescent="0.25">
      <c r="A19" s="31" t="s">
        <v>73</v>
      </c>
      <c r="B19" s="27">
        <v>70</v>
      </c>
      <c r="C19" s="54">
        <v>16</v>
      </c>
      <c r="D19" s="53"/>
      <c r="E19" s="27"/>
      <c r="F19" s="52"/>
      <c r="G19" s="53"/>
      <c r="H19" s="52"/>
      <c r="I19" s="53"/>
      <c r="J19" s="52">
        <v>4</v>
      </c>
      <c r="K19" s="51">
        <f>E19+F19+G19+H19+I19+J19</f>
        <v>4</v>
      </c>
      <c r="L19" s="50"/>
      <c r="M19" s="49"/>
      <c r="N19" s="48"/>
      <c r="O19" s="47"/>
      <c r="P19" s="46"/>
      <c r="Q19" s="53">
        <v>22</v>
      </c>
      <c r="R19" s="27">
        <v>28</v>
      </c>
      <c r="S19" s="21">
        <v>28</v>
      </c>
      <c r="T19" s="27">
        <v>28</v>
      </c>
      <c r="U19" s="52">
        <v>28</v>
      </c>
    </row>
    <row r="20" spans="1:21" x14ac:dyDescent="0.25">
      <c r="A20" s="1" t="s">
        <v>72</v>
      </c>
      <c r="B20" s="27">
        <v>65</v>
      </c>
      <c r="C20" s="54"/>
      <c r="D20" s="53"/>
      <c r="E20" s="27"/>
      <c r="F20" s="52"/>
      <c r="G20" s="53"/>
      <c r="H20" s="52"/>
      <c r="I20" s="53"/>
      <c r="J20" s="52">
        <v>2</v>
      </c>
      <c r="K20" s="51">
        <f>E20+F20+G20+H20+I20+J20</f>
        <v>2</v>
      </c>
      <c r="L20" s="50"/>
      <c r="M20" s="49"/>
      <c r="N20" s="48"/>
      <c r="O20" s="47"/>
      <c r="P20" s="46"/>
      <c r="Q20" s="53"/>
      <c r="R20" s="27">
        <v>20</v>
      </c>
      <c r="S20" s="21">
        <f>20+12</f>
        <v>32</v>
      </c>
      <c r="T20" s="27">
        <v>32</v>
      </c>
      <c r="U20" s="52">
        <v>32</v>
      </c>
    </row>
    <row r="21" spans="1:21" ht="32.25" customHeight="1" x14ac:dyDescent="0.25">
      <c r="A21" s="1" t="s">
        <v>71</v>
      </c>
      <c r="B21" s="27">
        <v>39</v>
      </c>
      <c r="C21" s="54">
        <v>33</v>
      </c>
      <c r="D21" s="53"/>
      <c r="E21" s="27"/>
      <c r="F21" s="52"/>
      <c r="G21" s="53"/>
      <c r="H21" s="52"/>
      <c r="I21" s="53"/>
      <c r="J21" s="52"/>
      <c r="K21" s="51">
        <f>E21+F21+G21+H21+I21+J21</f>
        <v>0</v>
      </c>
      <c r="L21" s="50"/>
      <c r="M21" s="49"/>
      <c r="N21" s="48"/>
      <c r="O21" s="47"/>
      <c r="P21" s="46"/>
      <c r="Q21" s="53">
        <v>33</v>
      </c>
      <c r="R21" s="27">
        <v>52</v>
      </c>
      <c r="S21" s="21">
        <v>52</v>
      </c>
      <c r="T21" s="27">
        <v>52</v>
      </c>
      <c r="U21" s="52">
        <v>52</v>
      </c>
    </row>
    <row r="22" spans="1:21" x14ac:dyDescent="0.25">
      <c r="A22" s="1" t="s">
        <v>70</v>
      </c>
      <c r="B22" s="27">
        <v>300</v>
      </c>
      <c r="C22" s="54">
        <v>17</v>
      </c>
      <c r="D22" s="53"/>
      <c r="E22" s="27"/>
      <c r="F22" s="52"/>
      <c r="G22" s="53"/>
      <c r="H22" s="52"/>
      <c r="I22" s="53"/>
      <c r="J22" s="52"/>
      <c r="K22" s="51">
        <f>E22+F22+G22+H22+I22+J22</f>
        <v>0</v>
      </c>
      <c r="L22" s="50"/>
      <c r="M22" s="49"/>
      <c r="N22" s="48"/>
      <c r="O22" s="47"/>
      <c r="P22" s="46"/>
      <c r="Q22" s="53">
        <v>17</v>
      </c>
      <c r="R22" s="27">
        <v>90</v>
      </c>
      <c r="S22" s="21">
        <v>90</v>
      </c>
      <c r="T22" s="27">
        <v>90</v>
      </c>
      <c r="U22" s="52">
        <f>90+10</f>
        <v>100</v>
      </c>
    </row>
    <row r="23" spans="1:21" x14ac:dyDescent="0.25">
      <c r="A23" s="25" t="s">
        <v>1</v>
      </c>
      <c r="B23" s="24">
        <f t="shared" ref="B23:K23" si="6">SUM(B18:B22)</f>
        <v>756</v>
      </c>
      <c r="C23" s="44">
        <f t="shared" si="6"/>
        <v>169</v>
      </c>
      <c r="D23" s="72">
        <f t="shared" si="6"/>
        <v>50</v>
      </c>
      <c r="E23" s="24">
        <f t="shared" si="6"/>
        <v>20</v>
      </c>
      <c r="F23" s="42">
        <f t="shared" si="6"/>
        <v>0</v>
      </c>
      <c r="G23" s="72">
        <f t="shared" si="6"/>
        <v>82</v>
      </c>
      <c r="H23" s="42">
        <f t="shared" si="6"/>
        <v>0</v>
      </c>
      <c r="I23" s="72">
        <f t="shared" si="6"/>
        <v>0</v>
      </c>
      <c r="J23" s="42">
        <f t="shared" si="6"/>
        <v>14</v>
      </c>
      <c r="K23" s="41">
        <f t="shared" si="6"/>
        <v>116</v>
      </c>
      <c r="L23" s="40"/>
      <c r="M23" s="67"/>
      <c r="N23" s="48"/>
      <c r="O23" s="65"/>
      <c r="P23" s="46"/>
      <c r="Q23" s="72">
        <f>SUM(Q18:Q22)</f>
        <v>174</v>
      </c>
      <c r="R23" s="24">
        <f t="shared" ref="R23:U23" si="7">SUM(R18:R22)</f>
        <v>302</v>
      </c>
      <c r="S23" s="24">
        <f t="shared" si="7"/>
        <v>314</v>
      </c>
      <c r="T23" s="24">
        <f t="shared" si="7"/>
        <v>328</v>
      </c>
      <c r="U23" s="42">
        <f t="shared" si="7"/>
        <v>353</v>
      </c>
    </row>
    <row r="24" spans="1:21" x14ac:dyDescent="0.25">
      <c r="A24" s="71" t="s">
        <v>69</v>
      </c>
      <c r="B24" s="29">
        <v>640</v>
      </c>
      <c r="C24" s="70">
        <v>257</v>
      </c>
      <c r="D24" s="69">
        <v>130</v>
      </c>
      <c r="E24" s="33"/>
      <c r="F24" s="68">
        <v>41</v>
      </c>
      <c r="G24" s="69"/>
      <c r="H24" s="68"/>
      <c r="I24" s="69"/>
      <c r="J24" s="68"/>
      <c r="K24" s="61">
        <f>E24+F24+G24+H24+I24+J24</f>
        <v>41</v>
      </c>
      <c r="L24" s="6"/>
      <c r="M24" s="60"/>
      <c r="N24" s="48"/>
      <c r="O24" s="59"/>
      <c r="P24" s="46"/>
      <c r="Q24" s="69">
        <v>257</v>
      </c>
      <c r="R24" s="33">
        <v>257</v>
      </c>
      <c r="S24" s="33">
        <v>257</v>
      </c>
      <c r="T24" s="33">
        <v>257</v>
      </c>
      <c r="U24" s="68">
        <v>257</v>
      </c>
    </row>
    <row r="25" spans="1:21" x14ac:dyDescent="0.25">
      <c r="A25" s="1" t="s">
        <v>68</v>
      </c>
      <c r="B25" s="27">
        <v>60</v>
      </c>
      <c r="C25" s="54"/>
      <c r="D25" s="53"/>
      <c r="E25" s="27"/>
      <c r="F25" s="52"/>
      <c r="G25" s="53"/>
      <c r="H25" s="52"/>
      <c r="I25" s="53"/>
      <c r="J25" s="52"/>
      <c r="K25" s="51">
        <f>E25+F25+G25+H25+I25+J25</f>
        <v>0</v>
      </c>
      <c r="L25" s="50"/>
      <c r="M25" s="49"/>
      <c r="N25" s="48"/>
      <c r="O25" s="47"/>
      <c r="P25" s="46"/>
      <c r="Q25" s="111">
        <v>0</v>
      </c>
      <c r="R25" s="7"/>
      <c r="S25" s="21"/>
      <c r="T25" s="21"/>
      <c r="U25" s="143">
        <v>20</v>
      </c>
    </row>
    <row r="26" spans="1:21" x14ac:dyDescent="0.25">
      <c r="A26" s="1" t="s">
        <v>67</v>
      </c>
      <c r="B26" s="27">
        <v>350</v>
      </c>
      <c r="C26" s="54"/>
      <c r="D26" s="53"/>
      <c r="E26" s="27"/>
      <c r="F26" s="52"/>
      <c r="G26" s="53"/>
      <c r="H26" s="52"/>
      <c r="I26" s="53"/>
      <c r="J26" s="52"/>
      <c r="K26" s="51">
        <f>E26+F26+G26+H26+I26+J26</f>
        <v>0</v>
      </c>
      <c r="L26" s="50"/>
      <c r="M26" s="49"/>
      <c r="N26" s="48"/>
      <c r="O26" s="47"/>
      <c r="P26" s="46"/>
      <c r="Q26" s="45">
        <v>50</v>
      </c>
      <c r="R26" s="2">
        <v>50</v>
      </c>
      <c r="S26" s="32">
        <v>50</v>
      </c>
      <c r="T26" s="32">
        <v>50</v>
      </c>
      <c r="U26" s="115">
        <v>50</v>
      </c>
    </row>
    <row r="27" spans="1:21" x14ac:dyDescent="0.25">
      <c r="A27" s="1" t="s">
        <v>66</v>
      </c>
      <c r="B27" s="27">
        <v>375</v>
      </c>
      <c r="C27" s="54">
        <v>20</v>
      </c>
      <c r="D27" s="53"/>
      <c r="E27" s="27"/>
      <c r="F27" s="52"/>
      <c r="G27" s="53"/>
      <c r="H27" s="52"/>
      <c r="I27" s="53"/>
      <c r="J27" s="52"/>
      <c r="K27" s="51">
        <f>E27+F27+G27+H27+I27+J27</f>
        <v>0</v>
      </c>
      <c r="L27" s="50"/>
      <c r="M27" s="49"/>
      <c r="N27" s="48"/>
      <c r="O27" s="47"/>
      <c r="P27" s="46"/>
      <c r="Q27" s="112">
        <v>82</v>
      </c>
      <c r="R27" s="2">
        <f>82+20</f>
        <v>102</v>
      </c>
      <c r="S27" s="32">
        <v>102</v>
      </c>
      <c r="T27" s="32">
        <v>102</v>
      </c>
      <c r="U27" s="115">
        <v>102</v>
      </c>
    </row>
    <row r="28" spans="1:21" x14ac:dyDescent="0.25">
      <c r="A28" s="1" t="s">
        <v>65</v>
      </c>
      <c r="B28" s="27">
        <v>42</v>
      </c>
      <c r="C28" s="54"/>
      <c r="D28" s="53"/>
      <c r="E28" s="27"/>
      <c r="F28" s="52"/>
      <c r="G28" s="53"/>
      <c r="H28" s="52"/>
      <c r="I28" s="53"/>
      <c r="J28" s="52"/>
      <c r="K28" s="51">
        <f>E28+F28+G28+H28+I28+J28</f>
        <v>0</v>
      </c>
      <c r="L28" s="50"/>
      <c r="M28" s="49"/>
      <c r="N28" s="48"/>
      <c r="O28" s="47"/>
      <c r="P28" s="46"/>
      <c r="Q28" s="112">
        <v>13</v>
      </c>
      <c r="R28" s="2">
        <v>42</v>
      </c>
      <c r="S28" s="32">
        <v>42</v>
      </c>
      <c r="T28" s="32">
        <v>42</v>
      </c>
      <c r="U28" s="115">
        <v>42</v>
      </c>
    </row>
    <row r="29" spans="1:21" x14ac:dyDescent="0.25">
      <c r="A29" s="25" t="s">
        <v>1</v>
      </c>
      <c r="B29" s="24">
        <f t="shared" ref="B29:K29" si="8">SUM(B24:B28)</f>
        <v>1467</v>
      </c>
      <c r="C29" s="44">
        <f t="shared" si="8"/>
        <v>277</v>
      </c>
      <c r="D29" s="43">
        <f t="shared" si="8"/>
        <v>130</v>
      </c>
      <c r="E29" s="44">
        <f t="shared" si="8"/>
        <v>0</v>
      </c>
      <c r="F29" s="42">
        <f t="shared" si="8"/>
        <v>41</v>
      </c>
      <c r="G29" s="43">
        <f t="shared" si="8"/>
        <v>0</v>
      </c>
      <c r="H29" s="42">
        <f t="shared" si="8"/>
        <v>0</v>
      </c>
      <c r="I29" s="43">
        <f t="shared" si="8"/>
        <v>0</v>
      </c>
      <c r="J29" s="42">
        <f t="shared" si="8"/>
        <v>0</v>
      </c>
      <c r="K29" s="41">
        <f t="shared" si="8"/>
        <v>41</v>
      </c>
      <c r="L29" s="40"/>
      <c r="M29" s="67"/>
      <c r="N29" s="48"/>
      <c r="O29" s="65"/>
      <c r="P29" s="46"/>
      <c r="Q29" s="72">
        <f>SUM(Q24:Q28)</f>
        <v>402</v>
      </c>
      <c r="R29" s="24">
        <f t="shared" ref="R29" si="9">SUM(R24:R28)</f>
        <v>451</v>
      </c>
      <c r="S29" s="24">
        <f>SUM(S24:S28)</f>
        <v>451</v>
      </c>
      <c r="T29" s="24">
        <f>SUM(T24:T28)</f>
        <v>451</v>
      </c>
      <c r="U29" s="42">
        <f>SUM(U24:U28)</f>
        <v>471</v>
      </c>
    </row>
    <row r="30" spans="1:21" ht="34.5" customHeight="1" x14ac:dyDescent="0.25">
      <c r="A30" s="5" t="s">
        <v>64</v>
      </c>
      <c r="B30" s="27">
        <v>192</v>
      </c>
      <c r="C30" s="54">
        <v>68</v>
      </c>
      <c r="D30" s="53">
        <v>34</v>
      </c>
      <c r="E30" s="27">
        <v>1</v>
      </c>
      <c r="F30" s="52">
        <v>15</v>
      </c>
      <c r="G30" s="53">
        <v>80</v>
      </c>
      <c r="H30" s="52"/>
      <c r="I30" s="53"/>
      <c r="J30" s="52">
        <v>9</v>
      </c>
      <c r="K30" s="51">
        <f>E30+F30+G30+H30+I30+J30</f>
        <v>105</v>
      </c>
      <c r="L30" s="50"/>
      <c r="M30" s="49"/>
      <c r="N30" s="48"/>
      <c r="O30" s="47"/>
      <c r="P30" s="46"/>
      <c r="Q30" s="111">
        <v>67</v>
      </c>
      <c r="R30" s="27">
        <v>67</v>
      </c>
      <c r="S30" s="21">
        <v>67</v>
      </c>
      <c r="T30" s="27">
        <v>91</v>
      </c>
      <c r="U30" s="52">
        <v>109</v>
      </c>
    </row>
    <row r="31" spans="1:21" x14ac:dyDescent="0.25">
      <c r="A31" s="16" t="s">
        <v>63</v>
      </c>
      <c r="B31" s="131">
        <v>90</v>
      </c>
      <c r="C31" s="132"/>
      <c r="D31" s="133"/>
      <c r="E31" s="131"/>
      <c r="F31" s="134"/>
      <c r="G31" s="133"/>
      <c r="H31" s="134"/>
      <c r="I31" s="133"/>
      <c r="J31" s="134"/>
      <c r="K31" s="135">
        <f>E31+F31+G31+H31+I31+J31</f>
        <v>0</v>
      </c>
      <c r="L31" s="136"/>
      <c r="M31" s="137"/>
      <c r="N31" s="138"/>
      <c r="O31" s="139"/>
      <c r="P31" s="140"/>
      <c r="Q31" s="141">
        <v>0</v>
      </c>
      <c r="R31" s="142"/>
      <c r="S31" s="142"/>
      <c r="T31" s="142"/>
      <c r="U31" s="143">
        <v>20</v>
      </c>
    </row>
    <row r="32" spans="1:21" x14ac:dyDescent="0.25">
      <c r="A32" s="16" t="s">
        <v>103</v>
      </c>
      <c r="B32" s="131">
        <v>40</v>
      </c>
      <c r="C32" s="132">
        <v>40</v>
      </c>
      <c r="D32" s="133"/>
      <c r="E32" s="131"/>
      <c r="F32" s="134"/>
      <c r="G32" s="133">
        <v>40</v>
      </c>
      <c r="H32" s="134"/>
      <c r="I32" s="133"/>
      <c r="J32" s="134"/>
      <c r="K32" s="135">
        <f>E32+F32+G32+H32+I32+J32</f>
        <v>40</v>
      </c>
      <c r="L32" s="136"/>
      <c r="M32" s="137"/>
      <c r="N32" s="138"/>
      <c r="O32" s="139"/>
      <c r="P32" s="140"/>
      <c r="Q32" s="133">
        <v>25</v>
      </c>
      <c r="R32" s="131">
        <v>25</v>
      </c>
      <c r="S32" s="142">
        <v>25</v>
      </c>
      <c r="T32" s="131">
        <v>40</v>
      </c>
      <c r="U32" s="143">
        <v>40</v>
      </c>
    </row>
    <row r="33" spans="1:21" x14ac:dyDescent="0.25">
      <c r="A33" s="28" t="s">
        <v>62</v>
      </c>
      <c r="B33" s="29">
        <v>50</v>
      </c>
      <c r="C33" s="64"/>
      <c r="D33" s="63"/>
      <c r="E33" s="29"/>
      <c r="F33" s="62"/>
      <c r="G33" s="63"/>
      <c r="H33" s="62"/>
      <c r="I33" s="63"/>
      <c r="J33" s="62"/>
      <c r="K33" s="61">
        <f>E33+F33+G33+H33+I33+J33</f>
        <v>0</v>
      </c>
      <c r="L33" s="50"/>
      <c r="M33" s="60"/>
      <c r="N33" s="48"/>
      <c r="O33" s="59"/>
      <c r="P33" s="46"/>
      <c r="Q33" s="58"/>
      <c r="R33" s="28"/>
      <c r="S33" s="28"/>
      <c r="T33" s="28"/>
      <c r="U33" s="57"/>
    </row>
    <row r="34" spans="1:21" x14ac:dyDescent="0.25">
      <c r="A34" s="25" t="s">
        <v>1</v>
      </c>
      <c r="B34" s="24">
        <f t="shared" ref="B34:K34" si="10">SUM(B30:B33)</f>
        <v>372</v>
      </c>
      <c r="C34" s="44">
        <f t="shared" si="10"/>
        <v>108</v>
      </c>
      <c r="D34" s="43">
        <f t="shared" si="10"/>
        <v>34</v>
      </c>
      <c r="E34" s="44">
        <f t="shared" si="10"/>
        <v>1</v>
      </c>
      <c r="F34" s="42">
        <f t="shared" si="10"/>
        <v>15</v>
      </c>
      <c r="G34" s="43">
        <f t="shared" si="10"/>
        <v>120</v>
      </c>
      <c r="H34" s="42">
        <f t="shared" si="10"/>
        <v>0</v>
      </c>
      <c r="I34" s="43">
        <f t="shared" si="10"/>
        <v>0</v>
      </c>
      <c r="J34" s="42">
        <f t="shared" si="10"/>
        <v>9</v>
      </c>
      <c r="K34" s="41">
        <f t="shared" si="10"/>
        <v>145</v>
      </c>
      <c r="L34" s="40"/>
      <c r="M34" s="67"/>
      <c r="N34" s="48"/>
      <c r="O34" s="65"/>
      <c r="P34" s="46"/>
      <c r="Q34" s="72">
        <f>Q30+Q31+Q32+Q33</f>
        <v>92</v>
      </c>
      <c r="R34" s="72">
        <f t="shared" ref="R34:T34" si="11">R30+R31+R32+R33</f>
        <v>92</v>
      </c>
      <c r="S34" s="72">
        <f t="shared" si="11"/>
        <v>92</v>
      </c>
      <c r="T34" s="72">
        <f t="shared" si="11"/>
        <v>131</v>
      </c>
      <c r="U34" s="72">
        <f>U30+U31+U32+U33</f>
        <v>169</v>
      </c>
    </row>
    <row r="35" spans="1:21" x14ac:dyDescent="0.25">
      <c r="A35" s="5" t="s">
        <v>61</v>
      </c>
      <c r="B35" s="27">
        <v>259</v>
      </c>
      <c r="C35" s="54">
        <v>77</v>
      </c>
      <c r="D35" s="53">
        <v>54</v>
      </c>
      <c r="E35" s="27"/>
      <c r="F35" s="52"/>
      <c r="G35" s="53">
        <v>20</v>
      </c>
      <c r="H35" s="52"/>
      <c r="I35" s="53"/>
      <c r="J35" s="52">
        <v>8</v>
      </c>
      <c r="K35" s="51">
        <f>E35+F35+G35+H35+I35+J35</f>
        <v>28</v>
      </c>
      <c r="L35" s="50"/>
      <c r="M35" s="56">
        <v>25</v>
      </c>
      <c r="N35" s="50"/>
      <c r="O35" s="47"/>
      <c r="P35" s="46"/>
      <c r="Q35" s="53">
        <v>85</v>
      </c>
      <c r="R35" s="30">
        <v>108</v>
      </c>
      <c r="S35" s="32">
        <v>108</v>
      </c>
      <c r="T35" s="32">
        <v>108</v>
      </c>
      <c r="U35" s="66">
        <v>113</v>
      </c>
    </row>
    <row r="36" spans="1:21" x14ac:dyDescent="0.25">
      <c r="A36" s="1" t="s">
        <v>60</v>
      </c>
      <c r="B36" s="27">
        <v>63</v>
      </c>
      <c r="C36" s="54">
        <v>30</v>
      </c>
      <c r="D36" s="53"/>
      <c r="E36" s="27"/>
      <c r="F36" s="52"/>
      <c r="G36" s="53">
        <v>30</v>
      </c>
      <c r="H36" s="52"/>
      <c r="I36" s="53"/>
      <c r="J36" s="52"/>
      <c r="K36" s="51">
        <f>E36+F36+G36+H36+I36+J36</f>
        <v>30</v>
      </c>
      <c r="L36" s="50"/>
      <c r="M36" s="49"/>
      <c r="N36" s="48"/>
      <c r="O36" s="47"/>
      <c r="P36" s="46"/>
      <c r="Q36" s="53">
        <v>30</v>
      </c>
      <c r="R36" s="30">
        <v>45</v>
      </c>
      <c r="S36" s="32">
        <v>45</v>
      </c>
      <c r="T36" s="32">
        <v>45</v>
      </c>
      <c r="U36" s="66">
        <v>60</v>
      </c>
    </row>
    <row r="37" spans="1:21" x14ac:dyDescent="0.25">
      <c r="A37" s="1" t="s">
        <v>59</v>
      </c>
      <c r="B37" s="27">
        <v>74</v>
      </c>
      <c r="C37" s="54">
        <v>15</v>
      </c>
      <c r="D37" s="53"/>
      <c r="E37" s="27"/>
      <c r="F37" s="52">
        <v>15</v>
      </c>
      <c r="G37" s="53">
        <v>10</v>
      </c>
      <c r="H37" s="52"/>
      <c r="I37" s="53"/>
      <c r="J37" s="52"/>
      <c r="K37" s="51">
        <f>E37+F37+G37+H37+I37+J37</f>
        <v>25</v>
      </c>
      <c r="L37" s="50"/>
      <c r="M37" s="49"/>
      <c r="N37" s="48"/>
      <c r="O37" s="47"/>
      <c r="P37" s="46"/>
      <c r="Q37" s="53">
        <v>15</v>
      </c>
      <c r="R37" s="30">
        <v>25</v>
      </c>
      <c r="S37" s="32">
        <v>25</v>
      </c>
      <c r="T37" s="32">
        <v>25</v>
      </c>
      <c r="U37" s="66">
        <v>25</v>
      </c>
    </row>
    <row r="38" spans="1:21" x14ac:dyDescent="0.25">
      <c r="A38" s="25" t="s">
        <v>1</v>
      </c>
      <c r="B38" s="24">
        <f t="shared" ref="B38:K38" si="12">SUM(B35:B37)</f>
        <v>396</v>
      </c>
      <c r="C38" s="44">
        <f t="shared" si="12"/>
        <v>122</v>
      </c>
      <c r="D38" s="43">
        <f t="shared" si="12"/>
        <v>54</v>
      </c>
      <c r="E38" s="44">
        <f t="shared" si="12"/>
        <v>0</v>
      </c>
      <c r="F38" s="42">
        <f t="shared" si="12"/>
        <v>15</v>
      </c>
      <c r="G38" s="43">
        <f t="shared" si="12"/>
        <v>60</v>
      </c>
      <c r="H38" s="42">
        <f t="shared" si="12"/>
        <v>0</v>
      </c>
      <c r="I38" s="43">
        <f t="shared" si="12"/>
        <v>0</v>
      </c>
      <c r="J38" s="42">
        <f t="shared" si="12"/>
        <v>8</v>
      </c>
      <c r="K38" s="41">
        <f t="shared" si="12"/>
        <v>83</v>
      </c>
      <c r="L38" s="40"/>
      <c r="M38" s="39">
        <v>25</v>
      </c>
      <c r="N38" s="36"/>
      <c r="O38" s="65"/>
      <c r="P38" s="46"/>
      <c r="Q38" s="72">
        <f>SUM(Q35:Q37)</f>
        <v>130</v>
      </c>
      <c r="R38" s="24">
        <f>SUM(R35:R37)</f>
        <v>178</v>
      </c>
      <c r="S38" s="24">
        <f>SUM(S35:S37)</f>
        <v>178</v>
      </c>
      <c r="T38" s="24">
        <f>SUM(T35:T37)</f>
        <v>178</v>
      </c>
      <c r="U38" s="42">
        <f>SUM(U35:U37)</f>
        <v>198</v>
      </c>
    </row>
    <row r="39" spans="1:21" ht="30" x14ac:dyDescent="0.25">
      <c r="A39" s="5" t="s">
        <v>42</v>
      </c>
      <c r="B39" s="27">
        <v>1720</v>
      </c>
      <c r="C39" s="54">
        <v>439</v>
      </c>
      <c r="D39" s="53">
        <v>301</v>
      </c>
      <c r="E39" s="27">
        <v>33</v>
      </c>
      <c r="F39" s="52">
        <v>11</v>
      </c>
      <c r="G39" s="53">
        <v>50</v>
      </c>
      <c r="H39" s="54">
        <v>111</v>
      </c>
      <c r="I39" s="53"/>
      <c r="J39" s="52">
        <v>12</v>
      </c>
      <c r="K39" s="51">
        <f>E39+F39+G39+H39+I39+J39</f>
        <v>217</v>
      </c>
      <c r="L39" s="50"/>
      <c r="M39" s="56">
        <v>380</v>
      </c>
      <c r="N39" s="50"/>
      <c r="O39" s="110" t="s">
        <v>91</v>
      </c>
      <c r="P39" s="55"/>
      <c r="Q39" s="45">
        <v>439</v>
      </c>
      <c r="R39" s="2">
        <v>501</v>
      </c>
      <c r="S39" s="2">
        <v>566</v>
      </c>
      <c r="T39" s="2">
        <v>741</v>
      </c>
      <c r="U39" s="115">
        <v>741</v>
      </c>
    </row>
    <row r="40" spans="1:21" x14ac:dyDescent="0.25">
      <c r="A40" s="28" t="s">
        <v>58</v>
      </c>
      <c r="B40" s="29">
        <v>97</v>
      </c>
      <c r="C40" s="64"/>
      <c r="D40" s="63"/>
      <c r="E40" s="29"/>
      <c r="F40" s="62"/>
      <c r="G40" s="63"/>
      <c r="H40" s="62"/>
      <c r="I40" s="63"/>
      <c r="J40" s="62">
        <v>4</v>
      </c>
      <c r="K40" s="61">
        <f>E40+F40+G40+H40+I40+J40</f>
        <v>4</v>
      </c>
      <c r="L40" s="50"/>
      <c r="M40" s="60"/>
      <c r="N40" s="48"/>
      <c r="O40" s="59"/>
      <c r="P40" s="46"/>
      <c r="Q40" s="58"/>
      <c r="R40" s="94"/>
      <c r="S40" s="94"/>
      <c r="T40" s="94"/>
      <c r="U40" s="117"/>
    </row>
    <row r="41" spans="1:21" x14ac:dyDescent="0.25">
      <c r="A41" s="28" t="s">
        <v>57</v>
      </c>
      <c r="B41" s="29">
        <v>68</v>
      </c>
      <c r="C41" s="64"/>
      <c r="D41" s="63"/>
      <c r="E41" s="29"/>
      <c r="F41" s="62"/>
      <c r="G41" s="63"/>
      <c r="H41" s="62"/>
      <c r="I41" s="63"/>
      <c r="J41" s="62"/>
      <c r="K41" s="61">
        <f>E41+F41+G41+H41+I41+J41</f>
        <v>0</v>
      </c>
      <c r="L41" s="50"/>
      <c r="M41" s="60"/>
      <c r="N41" s="48"/>
      <c r="O41" s="59"/>
      <c r="P41" s="46"/>
      <c r="Q41" s="58"/>
      <c r="R41" s="94"/>
      <c r="S41" s="94"/>
      <c r="T41" s="94"/>
      <c r="U41" s="117"/>
    </row>
    <row r="42" spans="1:21" x14ac:dyDescent="0.25">
      <c r="A42" s="1" t="s">
        <v>56</v>
      </c>
      <c r="B42" s="27">
        <v>152</v>
      </c>
      <c r="C42" s="54">
        <v>25</v>
      </c>
      <c r="D42" s="53"/>
      <c r="E42" s="27"/>
      <c r="F42" s="52"/>
      <c r="G42" s="53"/>
      <c r="H42" s="52">
        <v>50</v>
      </c>
      <c r="I42" s="53"/>
      <c r="J42" s="52"/>
      <c r="K42" s="51">
        <f>E42+F42+G42+H42+I42+J42</f>
        <v>50</v>
      </c>
      <c r="L42" s="50"/>
      <c r="M42" s="49"/>
      <c r="N42" s="48"/>
      <c r="O42" s="56" t="s">
        <v>90</v>
      </c>
      <c r="P42" s="55"/>
      <c r="Q42" s="112">
        <v>50</v>
      </c>
      <c r="R42" s="2">
        <v>50</v>
      </c>
      <c r="S42" s="32">
        <v>50</v>
      </c>
      <c r="T42" s="2">
        <v>170</v>
      </c>
      <c r="U42" s="113">
        <v>170</v>
      </c>
    </row>
    <row r="43" spans="1:21" x14ac:dyDescent="0.25">
      <c r="A43" s="28" t="s">
        <v>55</v>
      </c>
      <c r="B43" s="29">
        <v>105</v>
      </c>
      <c r="C43" s="64"/>
      <c r="D43" s="63"/>
      <c r="E43" s="29"/>
      <c r="F43" s="62"/>
      <c r="G43" s="63"/>
      <c r="H43" s="62"/>
      <c r="I43" s="63"/>
      <c r="J43" s="62"/>
      <c r="K43" s="61"/>
      <c r="L43" s="50"/>
      <c r="M43" s="60"/>
      <c r="N43" s="48"/>
      <c r="O43" s="59"/>
      <c r="P43" s="46"/>
      <c r="Q43" s="58"/>
      <c r="R43" s="118"/>
      <c r="S43" s="94"/>
      <c r="T43" s="94"/>
      <c r="U43" s="117"/>
    </row>
    <row r="44" spans="1:21" x14ac:dyDescent="0.25">
      <c r="A44" s="28" t="s">
        <v>54</v>
      </c>
      <c r="B44" s="29">
        <v>18</v>
      </c>
      <c r="C44" s="64"/>
      <c r="D44" s="63"/>
      <c r="E44" s="29"/>
      <c r="F44" s="62"/>
      <c r="G44" s="63"/>
      <c r="H44" s="62"/>
      <c r="I44" s="63"/>
      <c r="J44" s="62"/>
      <c r="K44" s="61"/>
      <c r="L44" s="50"/>
      <c r="M44" s="60"/>
      <c r="N44" s="48"/>
      <c r="O44" s="59"/>
      <c r="P44" s="46"/>
      <c r="Q44" s="58"/>
      <c r="R44" s="118"/>
      <c r="S44" s="94"/>
      <c r="T44" s="94"/>
      <c r="U44" s="117"/>
    </row>
    <row r="45" spans="1:21" x14ac:dyDescent="0.25">
      <c r="A45" s="1" t="s">
        <v>53</v>
      </c>
      <c r="B45" s="27">
        <v>220</v>
      </c>
      <c r="C45" s="54">
        <v>40</v>
      </c>
      <c r="D45" s="53"/>
      <c r="E45" s="27"/>
      <c r="F45" s="52"/>
      <c r="G45" s="53"/>
      <c r="H45" s="52"/>
      <c r="I45" s="53"/>
      <c r="J45" s="52"/>
      <c r="K45" s="51"/>
      <c r="L45" s="50"/>
      <c r="M45" s="49">
        <v>40</v>
      </c>
      <c r="N45" s="48"/>
      <c r="O45" s="47"/>
      <c r="P45" s="46"/>
      <c r="Q45" s="45">
        <v>40</v>
      </c>
      <c r="R45" s="2">
        <v>40</v>
      </c>
      <c r="S45" s="32">
        <v>40</v>
      </c>
      <c r="T45" s="32">
        <v>40</v>
      </c>
      <c r="U45" s="115">
        <v>40</v>
      </c>
    </row>
    <row r="46" spans="1:21" x14ac:dyDescent="0.25">
      <c r="A46" s="25" t="s">
        <v>1</v>
      </c>
      <c r="B46" s="24">
        <f t="shared" ref="B46:K46" si="13">SUM(B39:B45)</f>
        <v>2380</v>
      </c>
      <c r="C46" s="44">
        <f t="shared" si="13"/>
        <v>504</v>
      </c>
      <c r="D46" s="43">
        <f t="shared" si="13"/>
        <v>301</v>
      </c>
      <c r="E46" s="44">
        <f t="shared" si="13"/>
        <v>33</v>
      </c>
      <c r="F46" s="42">
        <f t="shared" si="13"/>
        <v>11</v>
      </c>
      <c r="G46" s="43">
        <f t="shared" si="13"/>
        <v>50</v>
      </c>
      <c r="H46" s="42">
        <f t="shared" si="13"/>
        <v>161</v>
      </c>
      <c r="I46" s="43">
        <f t="shared" si="13"/>
        <v>0</v>
      </c>
      <c r="J46" s="42">
        <f t="shared" si="13"/>
        <v>16</v>
      </c>
      <c r="K46" s="41">
        <f t="shared" si="13"/>
        <v>271</v>
      </c>
      <c r="L46" s="40"/>
      <c r="M46" s="39">
        <v>420</v>
      </c>
      <c r="N46" s="36"/>
      <c r="O46" s="39">
        <v>220</v>
      </c>
      <c r="P46" s="35"/>
      <c r="Q46" s="72">
        <f>SUM(Q39:Q45)</f>
        <v>529</v>
      </c>
      <c r="R46" s="24">
        <f>SUM(R39:R45)</f>
        <v>591</v>
      </c>
      <c r="S46" s="24">
        <f>SUM(S39:S45)</f>
        <v>656</v>
      </c>
      <c r="T46" s="24">
        <f t="shared" ref="T46:U46" si="14">SUM(T39:T45)</f>
        <v>951</v>
      </c>
      <c r="U46" s="42">
        <f t="shared" si="14"/>
        <v>951</v>
      </c>
    </row>
    <row r="47" spans="1:21" x14ac:dyDescent="0.25">
      <c r="A47" s="5" t="s">
        <v>52</v>
      </c>
      <c r="B47" s="27">
        <v>726</v>
      </c>
      <c r="C47" s="54">
        <v>217</v>
      </c>
      <c r="D47" s="53">
        <v>106</v>
      </c>
      <c r="E47" s="27">
        <v>22</v>
      </c>
      <c r="F47" s="52">
        <v>0</v>
      </c>
      <c r="G47" s="53">
        <v>40</v>
      </c>
      <c r="H47" s="52"/>
      <c r="I47" s="53"/>
      <c r="J47" s="52">
        <v>26</v>
      </c>
      <c r="K47" s="51">
        <f t="shared" ref="K47:K52" si="15">E47+F47+G47+H47+I47+J47</f>
        <v>88</v>
      </c>
      <c r="L47" s="50"/>
      <c r="M47" s="56">
        <v>75</v>
      </c>
      <c r="N47" s="50"/>
      <c r="O47" s="56">
        <v>124</v>
      </c>
      <c r="P47" s="46"/>
      <c r="Q47" s="111">
        <v>217</v>
      </c>
      <c r="R47" s="116">
        <v>217</v>
      </c>
      <c r="S47" s="116">
        <v>458</v>
      </c>
      <c r="T47" s="21">
        <v>458</v>
      </c>
      <c r="U47" s="114">
        <v>458</v>
      </c>
    </row>
    <row r="48" spans="1:21" x14ac:dyDescent="0.25">
      <c r="A48" s="1" t="s">
        <v>51</v>
      </c>
      <c r="B48" s="27">
        <v>63</v>
      </c>
      <c r="C48" s="54">
        <v>27</v>
      </c>
      <c r="D48" s="53"/>
      <c r="E48" s="27"/>
      <c r="F48" s="52"/>
      <c r="G48" s="53"/>
      <c r="H48" s="52"/>
      <c r="I48" s="53">
        <v>15</v>
      </c>
      <c r="J48" s="52">
        <v>4</v>
      </c>
      <c r="K48" s="51">
        <f t="shared" si="15"/>
        <v>19</v>
      </c>
      <c r="L48" s="50"/>
      <c r="M48" s="49"/>
      <c r="N48" s="48"/>
      <c r="O48" s="47"/>
      <c r="P48" s="46"/>
      <c r="Q48" s="144">
        <v>33</v>
      </c>
      <c r="R48" s="145">
        <v>33</v>
      </c>
      <c r="S48" s="145">
        <v>63</v>
      </c>
      <c r="T48" s="21">
        <v>63</v>
      </c>
      <c r="U48" s="114">
        <v>63</v>
      </c>
    </row>
    <row r="49" spans="1:21" x14ac:dyDescent="0.25">
      <c r="A49" s="1" t="s">
        <v>50</v>
      </c>
      <c r="B49" s="27">
        <v>80</v>
      </c>
      <c r="C49" s="54"/>
      <c r="D49" s="53"/>
      <c r="E49" s="27"/>
      <c r="F49" s="52"/>
      <c r="G49" s="53"/>
      <c r="H49" s="52"/>
      <c r="I49" s="53"/>
      <c r="J49" s="52">
        <v>1</v>
      </c>
      <c r="K49" s="51">
        <f t="shared" si="15"/>
        <v>1</v>
      </c>
      <c r="L49" s="50"/>
      <c r="M49" s="49"/>
      <c r="N49" s="48"/>
      <c r="O49" s="47"/>
      <c r="P49" s="46"/>
      <c r="Q49" s="144">
        <v>20</v>
      </c>
      <c r="R49" s="146">
        <v>20</v>
      </c>
      <c r="S49" s="146">
        <v>18</v>
      </c>
      <c r="T49" s="21">
        <v>18</v>
      </c>
      <c r="U49" s="114">
        <v>18</v>
      </c>
    </row>
    <row r="50" spans="1:21" x14ac:dyDescent="0.25">
      <c r="A50" s="1" t="s">
        <v>45</v>
      </c>
      <c r="B50" s="27">
        <v>105</v>
      </c>
      <c r="C50" s="54"/>
      <c r="D50" s="53"/>
      <c r="E50" s="27"/>
      <c r="F50" s="52"/>
      <c r="G50" s="53"/>
      <c r="H50" s="52"/>
      <c r="I50" s="53"/>
      <c r="J50" s="52"/>
      <c r="K50" s="51">
        <f t="shared" si="15"/>
        <v>0</v>
      </c>
      <c r="L50" s="50"/>
      <c r="M50" s="49"/>
      <c r="N50" s="48"/>
      <c r="O50" s="56" t="s">
        <v>89</v>
      </c>
      <c r="P50" s="55"/>
      <c r="Q50" s="144">
        <v>30</v>
      </c>
      <c r="R50" s="146">
        <v>30</v>
      </c>
      <c r="S50" s="146">
        <v>150</v>
      </c>
      <c r="T50" s="21">
        <v>150</v>
      </c>
      <c r="U50" s="114">
        <v>150</v>
      </c>
    </row>
    <row r="51" spans="1:21" x14ac:dyDescent="0.25">
      <c r="A51" s="1" t="s">
        <v>49</v>
      </c>
      <c r="B51" s="27">
        <v>270</v>
      </c>
      <c r="C51" s="54"/>
      <c r="D51" s="53"/>
      <c r="E51" s="27"/>
      <c r="F51" s="52"/>
      <c r="G51" s="53"/>
      <c r="H51" s="52"/>
      <c r="I51" s="53"/>
      <c r="J51" s="52"/>
      <c r="K51" s="51">
        <f t="shared" si="15"/>
        <v>0</v>
      </c>
      <c r="L51" s="50"/>
      <c r="M51" s="49"/>
      <c r="N51" s="48"/>
      <c r="O51" s="47"/>
      <c r="P51" s="46"/>
      <c r="Q51" s="144"/>
      <c r="R51" s="145"/>
      <c r="S51" s="145">
        <v>49</v>
      </c>
      <c r="T51" s="21">
        <v>49</v>
      </c>
      <c r="U51" s="114">
        <v>49</v>
      </c>
    </row>
    <row r="52" spans="1:21" x14ac:dyDescent="0.25">
      <c r="A52" s="1" t="s">
        <v>48</v>
      </c>
      <c r="B52" s="27"/>
      <c r="C52" s="54"/>
      <c r="D52" s="53"/>
      <c r="E52" s="27"/>
      <c r="F52" s="52"/>
      <c r="G52" s="53"/>
      <c r="H52" s="52"/>
      <c r="I52" s="53"/>
      <c r="J52" s="52"/>
      <c r="K52" s="51">
        <f t="shared" si="15"/>
        <v>0</v>
      </c>
      <c r="L52" s="50"/>
      <c r="M52" s="49"/>
      <c r="N52" s="48"/>
      <c r="O52" s="47"/>
      <c r="P52" s="46"/>
      <c r="Q52" s="144"/>
      <c r="R52" s="145"/>
      <c r="S52" s="145">
        <v>12</v>
      </c>
      <c r="T52" s="21">
        <v>12</v>
      </c>
      <c r="U52" s="114">
        <v>12</v>
      </c>
    </row>
    <row r="53" spans="1:21" ht="15.75" thickBot="1" x14ac:dyDescent="0.3">
      <c r="A53" s="97" t="s">
        <v>1</v>
      </c>
      <c r="B53" s="98">
        <f t="shared" ref="B53:K53" si="16">SUM(B47:B51)</f>
        <v>1244</v>
      </c>
      <c r="C53" s="99">
        <f t="shared" si="16"/>
        <v>244</v>
      </c>
      <c r="D53" s="100">
        <f t="shared" si="16"/>
        <v>106</v>
      </c>
      <c r="E53" s="99">
        <f t="shared" si="16"/>
        <v>22</v>
      </c>
      <c r="F53" s="101">
        <f t="shared" si="16"/>
        <v>0</v>
      </c>
      <c r="G53" s="100">
        <f t="shared" si="16"/>
        <v>40</v>
      </c>
      <c r="H53" s="101">
        <f t="shared" si="16"/>
        <v>0</v>
      </c>
      <c r="I53" s="100">
        <f t="shared" si="16"/>
        <v>15</v>
      </c>
      <c r="J53" s="101">
        <f t="shared" si="16"/>
        <v>31</v>
      </c>
      <c r="K53" s="102">
        <f t="shared" si="16"/>
        <v>108</v>
      </c>
      <c r="L53" s="40"/>
      <c r="M53" s="109">
        <v>75</v>
      </c>
      <c r="N53" s="36"/>
      <c r="O53" s="109">
        <f>124+100+50</f>
        <v>274</v>
      </c>
      <c r="P53" s="35"/>
      <c r="Q53" s="72">
        <f>SUM(Q47:Q52)</f>
        <v>300</v>
      </c>
      <c r="R53" s="24">
        <f t="shared" ref="R53:U53" si="17">SUM(R47:R52)</f>
        <v>300</v>
      </c>
      <c r="S53" s="24">
        <f t="shared" si="17"/>
        <v>750</v>
      </c>
      <c r="T53" s="24">
        <f t="shared" si="17"/>
        <v>750</v>
      </c>
      <c r="U53" s="42">
        <f t="shared" si="17"/>
        <v>750</v>
      </c>
    </row>
    <row r="54" spans="1:21" ht="16.5" thickBot="1" x14ac:dyDescent="0.3">
      <c r="A54" s="103" t="s">
        <v>47</v>
      </c>
      <c r="B54" s="104">
        <f t="shared" ref="B54:O54" si="18">SUM(B53,B46,B38,B34,B29,B23,B17,B12,B8)</f>
        <v>8076</v>
      </c>
      <c r="C54" s="105">
        <f t="shared" si="18"/>
        <v>1697</v>
      </c>
      <c r="D54" s="106">
        <f t="shared" si="18"/>
        <v>695</v>
      </c>
      <c r="E54" s="105">
        <f t="shared" si="18"/>
        <v>149</v>
      </c>
      <c r="F54" s="107">
        <f t="shared" si="18"/>
        <v>108</v>
      </c>
      <c r="G54" s="106">
        <f t="shared" si="18"/>
        <v>421</v>
      </c>
      <c r="H54" s="107">
        <f t="shared" si="18"/>
        <v>174</v>
      </c>
      <c r="I54" s="106">
        <f t="shared" si="18"/>
        <v>15</v>
      </c>
      <c r="J54" s="107">
        <f t="shared" si="18"/>
        <v>82</v>
      </c>
      <c r="K54" s="108">
        <f t="shared" si="18"/>
        <v>949</v>
      </c>
      <c r="L54" s="37"/>
      <c r="M54" s="108">
        <f t="shared" si="18"/>
        <v>570</v>
      </c>
      <c r="N54" s="36"/>
      <c r="O54" s="108">
        <f t="shared" si="18"/>
        <v>494</v>
      </c>
      <c r="P54" s="35"/>
      <c r="Q54" s="95">
        <f>SUM(Q53,Q46,Q38,Q34,Q29,Q23,Q17,Q12,Q8)</f>
        <v>1943</v>
      </c>
      <c r="R54" s="96">
        <f>SUM(R53,R46,R38,R34,R29,R23,R17,R12,R8)</f>
        <v>2230</v>
      </c>
      <c r="S54" s="96">
        <f t="shared" ref="S54:U54" si="19">SUM(S53,S46,S38,S34,S29,S23,S17,S12,S8)</f>
        <v>2802</v>
      </c>
      <c r="T54" s="96">
        <f>SUM(T53,T46,T38,T34,T29,T23,T17,T12,T8)</f>
        <v>3233</v>
      </c>
      <c r="U54" s="38">
        <f t="shared" si="19"/>
        <v>3301</v>
      </c>
    </row>
    <row r="55" spans="1:21" x14ac:dyDescent="0.25">
      <c r="U55" s="93"/>
    </row>
    <row r="56" spans="1:21" x14ac:dyDescent="0.25">
      <c r="U56" s="18"/>
    </row>
  </sheetData>
  <mergeCells count="5">
    <mergeCell ref="D2:F2"/>
    <mergeCell ref="G2:H2"/>
    <mergeCell ref="I2:J2"/>
    <mergeCell ref="Q2:U2"/>
    <mergeCell ref="T1:U1"/>
  </mergeCells>
  <pageMargins left="0.7" right="0.7" top="0.75" bottom="0.75" header="0.3" footer="0.3"/>
  <pageSetup paperSize="9" orientation="portrait" horizontalDpi="90" verticalDpi="9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54D4D-1ADB-4C65-9752-CEA4CE6CF604}">
  <dimension ref="A1:F10"/>
  <sheetViews>
    <sheetView zoomScaleNormal="100" workbookViewId="0">
      <selection activeCell="E1" sqref="E1:F1"/>
    </sheetView>
  </sheetViews>
  <sheetFormatPr defaultRowHeight="15" x14ac:dyDescent="0.25"/>
  <cols>
    <col min="2" max="2" width="27.42578125" customWidth="1"/>
    <col min="4" max="4" width="12.5703125" customWidth="1"/>
    <col min="5" max="5" width="13.85546875" customWidth="1"/>
  </cols>
  <sheetData>
    <row r="1" spans="1:6" ht="19.5" customHeight="1" x14ac:dyDescent="0.25">
      <c r="E1" s="167" t="s">
        <v>118</v>
      </c>
      <c r="F1" s="167"/>
    </row>
    <row r="2" spans="1:6" ht="45.75" customHeight="1" x14ac:dyDescent="0.25">
      <c r="A2" s="168" t="s">
        <v>119</v>
      </c>
      <c r="B2" s="168"/>
      <c r="C2" s="168"/>
      <c r="D2" s="168"/>
      <c r="E2" s="168"/>
      <c r="F2" s="168"/>
    </row>
    <row r="3" spans="1:6" ht="13.5" customHeight="1" x14ac:dyDescent="0.25">
      <c r="A3" s="156"/>
      <c r="B3" s="156"/>
      <c r="C3" s="156"/>
      <c r="D3" s="156"/>
      <c r="E3" s="156"/>
      <c r="F3" s="156"/>
    </row>
    <row r="4" spans="1:6" x14ac:dyDescent="0.25">
      <c r="B4" s="5" t="s">
        <v>3</v>
      </c>
      <c r="C4" s="5" t="s">
        <v>0</v>
      </c>
      <c r="D4" s="5" t="s">
        <v>4</v>
      </c>
      <c r="E4" s="5" t="s">
        <v>5</v>
      </c>
    </row>
    <row r="5" spans="1:6" x14ac:dyDescent="0.25">
      <c r="B5" s="1" t="s">
        <v>2</v>
      </c>
      <c r="C5" s="1">
        <v>20</v>
      </c>
      <c r="D5" s="3">
        <v>960</v>
      </c>
      <c r="E5" s="3">
        <f>D5*C5</f>
        <v>19200</v>
      </c>
    </row>
    <row r="7" spans="1:6" x14ac:dyDescent="0.25">
      <c r="B7" t="s">
        <v>114</v>
      </c>
    </row>
    <row r="9" spans="1:6" ht="75" x14ac:dyDescent="0.25">
      <c r="B9" s="148" t="s">
        <v>111</v>
      </c>
      <c r="E9" s="4">
        <f>E5</f>
        <v>19200</v>
      </c>
    </row>
    <row r="10" spans="1:6" x14ac:dyDescent="0.25">
      <c r="B10" s="148"/>
    </row>
  </sheetData>
  <mergeCells count="2">
    <mergeCell ref="E1:F1"/>
    <mergeCell ref="A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B656B-A1DF-40BA-9FE4-F722FDED8170}">
  <dimension ref="A1:E63"/>
  <sheetViews>
    <sheetView workbookViewId="0">
      <selection activeCell="D1" sqref="D1:E1"/>
    </sheetView>
  </sheetViews>
  <sheetFormatPr defaultRowHeight="15" x14ac:dyDescent="0.25"/>
  <cols>
    <col min="1" max="1" width="60.140625" customWidth="1"/>
    <col min="2" max="2" width="18.5703125" customWidth="1"/>
    <col min="3" max="3" width="12.140625" customWidth="1"/>
    <col min="4" max="4" width="11" customWidth="1"/>
    <col min="5" max="5" width="12.140625" customWidth="1"/>
  </cols>
  <sheetData>
    <row r="1" spans="1:5" ht="18.75" customHeight="1" x14ac:dyDescent="0.25">
      <c r="D1" s="167" t="s">
        <v>117</v>
      </c>
      <c r="E1" s="167"/>
    </row>
    <row r="2" spans="1:5" ht="34.5" customHeight="1" x14ac:dyDescent="0.25">
      <c r="A2" s="168" t="s">
        <v>120</v>
      </c>
      <c r="B2" s="168"/>
      <c r="C2" s="168"/>
      <c r="D2" s="168"/>
      <c r="E2" s="168"/>
    </row>
    <row r="3" spans="1:5" ht="15" customHeight="1" x14ac:dyDescent="0.25">
      <c r="A3" s="169"/>
      <c r="B3" s="169"/>
      <c r="C3" s="169"/>
      <c r="D3" s="169"/>
      <c r="E3" s="169"/>
    </row>
    <row r="4" spans="1:5" s="13" customFormat="1" ht="31.5" x14ac:dyDescent="0.25">
      <c r="A4" s="120" t="s">
        <v>7</v>
      </c>
      <c r="B4" s="120" t="s">
        <v>37</v>
      </c>
      <c r="C4" s="120" t="s">
        <v>36</v>
      </c>
      <c r="D4" s="120" t="s">
        <v>0</v>
      </c>
      <c r="E4" s="120" t="s">
        <v>35</v>
      </c>
    </row>
    <row r="5" spans="1:5" ht="15.75" x14ac:dyDescent="0.25">
      <c r="A5" s="12" t="s">
        <v>34</v>
      </c>
      <c r="B5" s="11">
        <v>2659</v>
      </c>
      <c r="C5" s="11">
        <f>B5*1.21</f>
        <v>3217.39</v>
      </c>
      <c r="D5" s="11">
        <v>27</v>
      </c>
      <c r="E5" s="11">
        <f t="shared" ref="E5:E30" si="0">D5*C5</f>
        <v>86869.53</v>
      </c>
    </row>
    <row r="6" spans="1:5" ht="15.75" x14ac:dyDescent="0.25">
      <c r="A6" s="12" t="s">
        <v>33</v>
      </c>
      <c r="B6" s="11">
        <v>240</v>
      </c>
      <c r="C6" s="11">
        <f t="shared" ref="C6:C30" si="1">B6*1.21</f>
        <v>290.39999999999998</v>
      </c>
      <c r="D6" s="11">
        <v>14</v>
      </c>
      <c r="E6" s="11">
        <f t="shared" si="0"/>
        <v>4065.5999999999995</v>
      </c>
    </row>
    <row r="7" spans="1:5" ht="15.75" x14ac:dyDescent="0.25">
      <c r="A7" s="12" t="s">
        <v>32</v>
      </c>
      <c r="B7" s="11">
        <v>300</v>
      </c>
      <c r="C7" s="11">
        <f t="shared" si="1"/>
        <v>363</v>
      </c>
      <c r="D7" s="11">
        <v>7</v>
      </c>
      <c r="E7" s="11">
        <f t="shared" si="0"/>
        <v>2541</v>
      </c>
    </row>
    <row r="8" spans="1:5" ht="15.75" x14ac:dyDescent="0.25">
      <c r="A8" s="12" t="s">
        <v>31</v>
      </c>
      <c r="B8" s="11">
        <v>454</v>
      </c>
      <c r="C8" s="11">
        <f t="shared" si="1"/>
        <v>549.34</v>
      </c>
      <c r="D8" s="11">
        <v>10</v>
      </c>
      <c r="E8" s="11">
        <f t="shared" si="0"/>
        <v>5493.4000000000005</v>
      </c>
    </row>
    <row r="9" spans="1:5" ht="15.75" x14ac:dyDescent="0.25">
      <c r="A9" s="12" t="s">
        <v>8</v>
      </c>
      <c r="B9" s="11">
        <v>1400</v>
      </c>
      <c r="C9" s="11">
        <f t="shared" si="1"/>
        <v>1694</v>
      </c>
      <c r="D9" s="11">
        <v>4</v>
      </c>
      <c r="E9" s="11">
        <f t="shared" si="0"/>
        <v>6776</v>
      </c>
    </row>
    <row r="10" spans="1:5" ht="15.75" x14ac:dyDescent="0.25">
      <c r="A10" s="12" t="s">
        <v>30</v>
      </c>
      <c r="B10" s="11">
        <v>41</v>
      </c>
      <c r="C10" s="11">
        <f t="shared" si="1"/>
        <v>49.61</v>
      </c>
      <c r="D10" s="11">
        <v>6</v>
      </c>
      <c r="E10" s="11">
        <f t="shared" si="0"/>
        <v>297.65999999999997</v>
      </c>
    </row>
    <row r="11" spans="1:5" ht="15.75" x14ac:dyDescent="0.25">
      <c r="A11" s="12" t="s">
        <v>29</v>
      </c>
      <c r="B11" s="11">
        <v>50</v>
      </c>
      <c r="C11" s="11">
        <f t="shared" si="1"/>
        <v>60.5</v>
      </c>
      <c r="D11" s="11">
        <v>24</v>
      </c>
      <c r="E11" s="11">
        <f t="shared" si="0"/>
        <v>1452</v>
      </c>
    </row>
    <row r="12" spans="1:5" ht="15.75" x14ac:dyDescent="0.25">
      <c r="A12" s="12" t="s">
        <v>28</v>
      </c>
      <c r="B12" s="11">
        <v>3305</v>
      </c>
      <c r="C12" s="11">
        <f t="shared" si="1"/>
        <v>3999.0499999999997</v>
      </c>
      <c r="D12" s="11">
        <v>3</v>
      </c>
      <c r="E12" s="11">
        <f t="shared" si="0"/>
        <v>11997.15</v>
      </c>
    </row>
    <row r="13" spans="1:5" ht="15.75" x14ac:dyDescent="0.25">
      <c r="A13" s="12" t="s">
        <v>27</v>
      </c>
      <c r="B13" s="11">
        <v>60</v>
      </c>
      <c r="C13" s="11">
        <f t="shared" si="1"/>
        <v>72.599999999999994</v>
      </c>
      <c r="D13" s="11">
        <v>14</v>
      </c>
      <c r="E13" s="11">
        <f t="shared" si="0"/>
        <v>1016.3999999999999</v>
      </c>
    </row>
    <row r="14" spans="1:5" ht="15.75" x14ac:dyDescent="0.25">
      <c r="A14" s="12" t="s">
        <v>26</v>
      </c>
      <c r="B14" s="11">
        <v>30</v>
      </c>
      <c r="C14" s="11">
        <f t="shared" si="1"/>
        <v>36.299999999999997</v>
      </c>
      <c r="D14" s="11">
        <v>2</v>
      </c>
      <c r="E14" s="11">
        <f t="shared" si="0"/>
        <v>72.599999999999994</v>
      </c>
    </row>
    <row r="15" spans="1:5" ht="15.75" x14ac:dyDescent="0.25">
      <c r="A15" s="12" t="s">
        <v>25</v>
      </c>
      <c r="B15" s="11">
        <v>50</v>
      </c>
      <c r="C15" s="11">
        <f t="shared" si="1"/>
        <v>60.5</v>
      </c>
      <c r="D15" s="11">
        <v>2</v>
      </c>
      <c r="E15" s="11">
        <f t="shared" si="0"/>
        <v>121</v>
      </c>
    </row>
    <row r="16" spans="1:5" ht="15.75" x14ac:dyDescent="0.25">
      <c r="A16" s="12" t="s">
        <v>24</v>
      </c>
      <c r="B16" s="11">
        <v>40</v>
      </c>
      <c r="C16" s="11">
        <f t="shared" si="1"/>
        <v>48.4</v>
      </c>
      <c r="D16" s="11">
        <v>2</v>
      </c>
      <c r="E16" s="11">
        <f t="shared" si="0"/>
        <v>96.8</v>
      </c>
    </row>
    <row r="17" spans="1:5" ht="15.75" x14ac:dyDescent="0.25">
      <c r="A17" s="12" t="s">
        <v>23</v>
      </c>
      <c r="B17" s="11">
        <v>333</v>
      </c>
      <c r="C17" s="11">
        <f t="shared" si="1"/>
        <v>402.93</v>
      </c>
      <c r="D17" s="11">
        <v>9</v>
      </c>
      <c r="E17" s="11">
        <f t="shared" si="0"/>
        <v>3626.37</v>
      </c>
    </row>
    <row r="18" spans="1:5" ht="15.75" x14ac:dyDescent="0.25">
      <c r="A18" s="12" t="s">
        <v>22</v>
      </c>
      <c r="B18" s="11">
        <v>53</v>
      </c>
      <c r="C18" s="11">
        <f t="shared" si="1"/>
        <v>64.13</v>
      </c>
      <c r="D18" s="11">
        <v>6</v>
      </c>
      <c r="E18" s="11">
        <f t="shared" si="0"/>
        <v>384.78</v>
      </c>
    </row>
    <row r="19" spans="1:5" ht="15.75" x14ac:dyDescent="0.25">
      <c r="A19" s="12" t="s">
        <v>21</v>
      </c>
      <c r="B19" s="11">
        <v>330</v>
      </c>
      <c r="C19" s="11">
        <f t="shared" si="1"/>
        <v>399.3</v>
      </c>
      <c r="D19" s="11">
        <v>2</v>
      </c>
      <c r="E19" s="11">
        <f t="shared" si="0"/>
        <v>798.6</v>
      </c>
    </row>
    <row r="20" spans="1:5" ht="15.75" x14ac:dyDescent="0.25">
      <c r="A20" s="12" t="s">
        <v>20</v>
      </c>
      <c r="B20" s="11">
        <v>2500</v>
      </c>
      <c r="C20" s="11">
        <f t="shared" si="1"/>
        <v>3025</v>
      </c>
      <c r="D20" s="11">
        <v>1</v>
      </c>
      <c r="E20" s="11">
        <f t="shared" si="0"/>
        <v>3025</v>
      </c>
    </row>
    <row r="21" spans="1:5" ht="15.75" x14ac:dyDescent="0.25">
      <c r="A21" s="123" t="s">
        <v>19</v>
      </c>
      <c r="B21" s="124">
        <v>2180</v>
      </c>
      <c r="C21" s="124">
        <f t="shared" si="1"/>
        <v>2637.7999999999997</v>
      </c>
      <c r="D21" s="124">
        <v>1</v>
      </c>
      <c r="E21" s="124">
        <f t="shared" si="0"/>
        <v>2637.7999999999997</v>
      </c>
    </row>
    <row r="22" spans="1:5" ht="15.75" x14ac:dyDescent="0.25">
      <c r="A22" s="12" t="s">
        <v>18</v>
      </c>
      <c r="B22" s="11">
        <v>765</v>
      </c>
      <c r="C22" s="11">
        <f t="shared" si="1"/>
        <v>925.65</v>
      </c>
      <c r="D22" s="11">
        <v>3</v>
      </c>
      <c r="E22" s="11">
        <f t="shared" si="0"/>
        <v>2776.95</v>
      </c>
    </row>
    <row r="23" spans="1:5" ht="15.75" x14ac:dyDescent="0.25">
      <c r="A23" s="12" t="s">
        <v>17</v>
      </c>
      <c r="B23" s="11">
        <v>100</v>
      </c>
      <c r="C23" s="11">
        <f t="shared" si="1"/>
        <v>121</v>
      </c>
      <c r="D23" s="11">
        <v>6</v>
      </c>
      <c r="E23" s="11">
        <f t="shared" si="0"/>
        <v>726</v>
      </c>
    </row>
    <row r="24" spans="1:5" ht="15.75" x14ac:dyDescent="0.25">
      <c r="A24" s="121" t="s">
        <v>16</v>
      </c>
      <c r="B24" s="122">
        <v>150</v>
      </c>
      <c r="C24" s="122">
        <f t="shared" si="1"/>
        <v>181.5</v>
      </c>
      <c r="D24" s="122">
        <v>3</v>
      </c>
      <c r="E24" s="122">
        <f t="shared" si="0"/>
        <v>544.5</v>
      </c>
    </row>
    <row r="25" spans="1:5" ht="15.75" x14ac:dyDescent="0.25">
      <c r="A25" s="12" t="s">
        <v>15</v>
      </c>
      <c r="B25" s="11">
        <v>752</v>
      </c>
      <c r="C25" s="11">
        <f t="shared" si="1"/>
        <v>909.92</v>
      </c>
      <c r="D25" s="11">
        <v>2</v>
      </c>
      <c r="E25" s="11">
        <f t="shared" si="0"/>
        <v>1819.84</v>
      </c>
    </row>
    <row r="26" spans="1:5" ht="15.75" x14ac:dyDescent="0.25">
      <c r="A26" s="12" t="s">
        <v>14</v>
      </c>
      <c r="B26" s="11">
        <v>950</v>
      </c>
      <c r="C26" s="11">
        <f t="shared" si="1"/>
        <v>1149.5</v>
      </c>
      <c r="D26" s="11">
        <v>1</v>
      </c>
      <c r="E26" s="11">
        <f t="shared" si="0"/>
        <v>1149.5</v>
      </c>
    </row>
    <row r="27" spans="1:5" ht="15.75" x14ac:dyDescent="0.25">
      <c r="A27" s="12" t="s">
        <v>13</v>
      </c>
      <c r="B27" s="11">
        <v>13</v>
      </c>
      <c r="C27" s="11">
        <f t="shared" si="1"/>
        <v>15.73</v>
      </c>
      <c r="D27" s="11">
        <v>2</v>
      </c>
      <c r="E27" s="11">
        <f t="shared" si="0"/>
        <v>31.46</v>
      </c>
    </row>
    <row r="28" spans="1:5" ht="15.75" x14ac:dyDescent="0.25">
      <c r="A28" s="12" t="s">
        <v>12</v>
      </c>
      <c r="B28" s="11">
        <v>50</v>
      </c>
      <c r="C28" s="11">
        <f t="shared" si="1"/>
        <v>60.5</v>
      </c>
      <c r="D28" s="11">
        <v>1</v>
      </c>
      <c r="E28" s="11">
        <f t="shared" si="0"/>
        <v>60.5</v>
      </c>
    </row>
    <row r="29" spans="1:5" ht="15.75" x14ac:dyDescent="0.25">
      <c r="A29" s="12" t="s">
        <v>11</v>
      </c>
      <c r="B29" s="11">
        <v>257</v>
      </c>
      <c r="C29" s="11">
        <f t="shared" si="1"/>
        <v>310.96999999999997</v>
      </c>
      <c r="D29" s="11">
        <v>2</v>
      </c>
      <c r="E29" s="11">
        <f t="shared" si="0"/>
        <v>621.93999999999994</v>
      </c>
    </row>
    <row r="30" spans="1:5" ht="15.75" x14ac:dyDescent="0.25">
      <c r="A30" s="121" t="s">
        <v>10</v>
      </c>
      <c r="B30" s="122">
        <v>130</v>
      </c>
      <c r="C30" s="122">
        <f t="shared" si="1"/>
        <v>157.29999999999998</v>
      </c>
      <c r="D30" s="122">
        <v>27</v>
      </c>
      <c r="E30" s="11">
        <f t="shared" si="0"/>
        <v>4247.0999999999995</v>
      </c>
    </row>
    <row r="31" spans="1:5" ht="33" customHeight="1" x14ac:dyDescent="0.25">
      <c r="A31" s="8"/>
      <c r="B31" s="9"/>
      <c r="C31" s="9"/>
      <c r="D31" s="10" t="s">
        <v>1</v>
      </c>
      <c r="E31" s="14">
        <f>ROUNDUP(SUM(E5:E30),0)</f>
        <v>143250</v>
      </c>
    </row>
    <row r="32" spans="1:5" ht="33" customHeight="1" x14ac:dyDescent="0.25">
      <c r="A32" s="8" t="s">
        <v>114</v>
      </c>
      <c r="B32" s="9"/>
      <c r="C32" s="9"/>
      <c r="D32" s="154"/>
      <c r="E32" s="155"/>
    </row>
    <row r="33" spans="1:5" ht="15.75" x14ac:dyDescent="0.25">
      <c r="A33" s="8"/>
      <c r="B33" s="9"/>
      <c r="C33" s="9"/>
      <c r="D33" s="9"/>
      <c r="E33" s="9"/>
    </row>
    <row r="34" spans="1:5" ht="30" x14ac:dyDescent="0.25">
      <c r="A34" s="148" t="s">
        <v>111</v>
      </c>
      <c r="B34" s="9"/>
      <c r="C34" s="9"/>
      <c r="D34" s="9"/>
      <c r="E34" s="149">
        <f>E31</f>
        <v>143250</v>
      </c>
    </row>
    <row r="35" spans="1:5" ht="15.75" x14ac:dyDescent="0.25">
      <c r="A35" s="8"/>
      <c r="B35" s="9"/>
      <c r="C35" s="9"/>
      <c r="D35" s="9"/>
      <c r="E35" s="9"/>
    </row>
    <row r="36" spans="1:5" ht="15.75" x14ac:dyDescent="0.25">
      <c r="A36" s="8"/>
      <c r="B36" s="9"/>
      <c r="C36" s="9"/>
      <c r="D36" s="9"/>
      <c r="E36" s="9"/>
    </row>
    <row r="37" spans="1:5" ht="15.75" x14ac:dyDescent="0.25">
      <c r="A37" s="8"/>
      <c r="B37" s="9"/>
      <c r="C37" s="9"/>
      <c r="D37" s="9"/>
      <c r="E37" s="9"/>
    </row>
    <row r="38" spans="1:5" ht="15.75" x14ac:dyDescent="0.25">
      <c r="A38" s="8"/>
      <c r="B38" s="9"/>
      <c r="C38" s="9"/>
      <c r="D38" s="9"/>
      <c r="E38" s="9"/>
    </row>
    <row r="39" spans="1:5" ht="15.75" x14ac:dyDescent="0.25">
      <c r="A39" s="8"/>
      <c r="B39" s="9"/>
      <c r="C39" s="9"/>
      <c r="D39" s="9"/>
      <c r="E39" s="9"/>
    </row>
    <row r="40" spans="1:5" ht="15.75" x14ac:dyDescent="0.25">
      <c r="A40" s="8"/>
      <c r="B40" s="9"/>
      <c r="C40" s="9"/>
      <c r="D40" s="9"/>
      <c r="E40" s="9"/>
    </row>
    <row r="41" spans="1:5" ht="15.75" x14ac:dyDescent="0.25">
      <c r="A41" s="8"/>
      <c r="B41" s="9"/>
      <c r="C41" s="9"/>
      <c r="D41" s="9"/>
      <c r="E41" s="9"/>
    </row>
    <row r="42" spans="1:5" ht="15.75" x14ac:dyDescent="0.25">
      <c r="A42" s="8"/>
      <c r="B42" s="9"/>
      <c r="C42" s="9"/>
      <c r="D42" s="9"/>
      <c r="E42" s="9"/>
    </row>
    <row r="43" spans="1:5" ht="15.75" x14ac:dyDescent="0.25">
      <c r="A43" s="8"/>
      <c r="B43" s="9"/>
      <c r="C43" s="9"/>
      <c r="D43" s="9"/>
      <c r="E43" s="9"/>
    </row>
    <row r="44" spans="1:5" ht="15.75" x14ac:dyDescent="0.25">
      <c r="A44" s="8"/>
      <c r="B44" s="9"/>
      <c r="C44" s="9"/>
      <c r="D44" s="9"/>
      <c r="E44" s="9"/>
    </row>
    <row r="45" spans="1:5" ht="15.75" x14ac:dyDescent="0.25">
      <c r="A45" s="8"/>
      <c r="B45" s="9"/>
      <c r="C45" s="9"/>
      <c r="D45" s="9"/>
      <c r="E45" s="9"/>
    </row>
    <row r="46" spans="1:5" ht="15.75" x14ac:dyDescent="0.25">
      <c r="A46" s="8"/>
      <c r="B46" s="9"/>
      <c r="C46" s="9"/>
      <c r="D46" s="9"/>
      <c r="E46" s="9"/>
    </row>
    <row r="47" spans="1:5" ht="15.75" x14ac:dyDescent="0.25">
      <c r="A47" s="8"/>
      <c r="B47" s="8"/>
      <c r="C47" s="8"/>
      <c r="D47" s="8"/>
      <c r="E47" s="8"/>
    </row>
    <row r="48" spans="1:5" ht="15.75" x14ac:dyDescent="0.25">
      <c r="A48" s="8"/>
      <c r="B48" s="8"/>
      <c r="C48" s="8"/>
      <c r="D48" s="8"/>
      <c r="E48" s="8"/>
    </row>
    <row r="49" spans="1:5" ht="15.75" x14ac:dyDescent="0.25">
      <c r="A49" s="8"/>
      <c r="B49" s="8"/>
      <c r="C49" s="8"/>
      <c r="D49" s="8"/>
      <c r="E49" s="8"/>
    </row>
    <row r="50" spans="1:5" ht="15.75" x14ac:dyDescent="0.25">
      <c r="A50" s="8"/>
      <c r="B50" s="8"/>
      <c r="C50" s="8"/>
      <c r="D50" s="8"/>
      <c r="E50" s="8"/>
    </row>
    <row r="51" spans="1:5" ht="15.75" x14ac:dyDescent="0.25">
      <c r="A51" s="8"/>
      <c r="B51" s="8"/>
      <c r="C51" s="8"/>
      <c r="D51" s="8"/>
      <c r="E51" s="8"/>
    </row>
    <row r="52" spans="1:5" ht="15.75" x14ac:dyDescent="0.25">
      <c r="A52" s="8"/>
      <c r="B52" s="8"/>
      <c r="C52" s="8"/>
      <c r="D52" s="8"/>
      <c r="E52" s="8"/>
    </row>
    <row r="53" spans="1:5" ht="15.75" x14ac:dyDescent="0.25">
      <c r="A53" s="8"/>
      <c r="B53" s="8"/>
      <c r="C53" s="8"/>
      <c r="D53" s="8"/>
      <c r="E53" s="8"/>
    </row>
    <row r="54" spans="1:5" ht="15.75" x14ac:dyDescent="0.25">
      <c r="A54" s="8"/>
      <c r="B54" s="8"/>
      <c r="C54" s="8"/>
      <c r="D54" s="8"/>
      <c r="E54" s="8"/>
    </row>
    <row r="55" spans="1:5" ht="15.75" x14ac:dyDescent="0.25">
      <c r="A55" s="8"/>
      <c r="B55" s="8"/>
      <c r="C55" s="8"/>
      <c r="D55" s="8"/>
      <c r="E55" s="8"/>
    </row>
    <row r="56" spans="1:5" ht="15.75" x14ac:dyDescent="0.25">
      <c r="A56" s="8"/>
      <c r="B56" s="8"/>
      <c r="C56" s="8"/>
      <c r="D56" s="8"/>
      <c r="E56" s="8"/>
    </row>
    <row r="57" spans="1:5" ht="15.75" x14ac:dyDescent="0.25">
      <c r="A57" s="8"/>
      <c r="B57" s="8"/>
      <c r="C57" s="8"/>
      <c r="D57" s="8"/>
      <c r="E57" s="8"/>
    </row>
    <row r="58" spans="1:5" ht="15.75" x14ac:dyDescent="0.25">
      <c r="A58" s="8"/>
      <c r="B58" s="8"/>
      <c r="C58" s="8"/>
      <c r="D58" s="8"/>
      <c r="E58" s="8"/>
    </row>
    <row r="59" spans="1:5" ht="15.75" x14ac:dyDescent="0.25">
      <c r="A59" s="8"/>
      <c r="B59" s="8"/>
      <c r="C59" s="8"/>
      <c r="D59" s="8"/>
      <c r="E59" s="8"/>
    </row>
    <row r="60" spans="1:5" ht="15.75" x14ac:dyDescent="0.25">
      <c r="A60" s="8"/>
      <c r="B60" s="8"/>
      <c r="C60" s="8"/>
      <c r="D60" s="8"/>
      <c r="E60" s="8"/>
    </row>
    <row r="61" spans="1:5" ht="15.75" x14ac:dyDescent="0.25">
      <c r="A61" s="8"/>
      <c r="B61" s="8"/>
      <c r="C61" s="8"/>
      <c r="D61" s="8"/>
      <c r="E61" s="8"/>
    </row>
    <row r="62" spans="1:5" ht="15.75" x14ac:dyDescent="0.25">
      <c r="A62" s="8"/>
      <c r="B62" s="8"/>
      <c r="C62" s="8"/>
      <c r="D62" s="8"/>
      <c r="E62" s="8"/>
    </row>
    <row r="63" spans="1:5" ht="15.75" x14ac:dyDescent="0.25">
      <c r="A63" s="8"/>
      <c r="B63" s="8"/>
      <c r="C63" s="8"/>
      <c r="D63" s="8"/>
      <c r="E63" s="8"/>
    </row>
  </sheetData>
  <mergeCells count="3">
    <mergeCell ref="A3:E3"/>
    <mergeCell ref="D1:E1"/>
    <mergeCell ref="A2:E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4D68A-A831-4500-85D3-6926BC2DDCBF}">
  <dimension ref="A1:F8"/>
  <sheetViews>
    <sheetView workbookViewId="0">
      <selection activeCell="E1" sqref="E1"/>
    </sheetView>
  </sheetViews>
  <sheetFormatPr defaultRowHeight="15" x14ac:dyDescent="0.25"/>
  <cols>
    <col min="2" max="2" width="36.5703125" customWidth="1"/>
    <col min="5" max="5" width="14" customWidth="1"/>
  </cols>
  <sheetData>
    <row r="1" spans="1:6" ht="18.75" customHeight="1" x14ac:dyDescent="0.25">
      <c r="E1" s="130" t="s">
        <v>124</v>
      </c>
      <c r="F1" s="130"/>
    </row>
    <row r="2" spans="1:6" ht="42.75" customHeight="1" x14ac:dyDescent="0.25">
      <c r="A2" s="168" t="s">
        <v>121</v>
      </c>
      <c r="B2" s="168"/>
      <c r="C2" s="168"/>
      <c r="D2" s="168"/>
      <c r="E2" s="168"/>
      <c r="F2" s="168"/>
    </row>
    <row r="3" spans="1:6" x14ac:dyDescent="0.25">
      <c r="B3" s="5" t="s">
        <v>3</v>
      </c>
      <c r="C3" s="5" t="s">
        <v>0</v>
      </c>
      <c r="D3" s="5" t="s">
        <v>4</v>
      </c>
      <c r="E3" s="5" t="s">
        <v>5</v>
      </c>
    </row>
    <row r="4" spans="1:6" ht="15.75" x14ac:dyDescent="0.25">
      <c r="B4" s="119" t="s">
        <v>104</v>
      </c>
      <c r="C4" s="1">
        <v>2</v>
      </c>
      <c r="D4" s="3">
        <v>600</v>
      </c>
      <c r="E4" s="3">
        <f>D4*C4</f>
        <v>1200</v>
      </c>
    </row>
    <row r="6" spans="1:6" x14ac:dyDescent="0.25">
      <c r="B6" t="s">
        <v>115</v>
      </c>
    </row>
    <row r="8" spans="1:6" ht="45" x14ac:dyDescent="0.25">
      <c r="B8" s="148" t="s">
        <v>111</v>
      </c>
      <c r="E8" s="4">
        <f>E4</f>
        <v>1200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Kopsavilkums</vt:lpstr>
      <vt:lpstr>gultas_kopsavilkums</vt:lpstr>
      <vt:lpstr>Daugavpils_psihneirol</vt:lpstr>
      <vt:lpstr>Strenči</vt:lpstr>
      <vt:lpstr>RPNC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Kristine Puriņa</dc:creator>
  <cp:lastModifiedBy>Lāsma Zandberga</cp:lastModifiedBy>
  <cp:lastPrinted>2021-11-03T15:10:41Z</cp:lastPrinted>
  <dcterms:created xsi:type="dcterms:W3CDTF">2021-10-20T13:03:49Z</dcterms:created>
  <dcterms:modified xsi:type="dcterms:W3CDTF">2021-11-13T11:40:15Z</dcterms:modified>
</cp:coreProperties>
</file>