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bd-kobze\Desktop\"/>
    </mc:Choice>
  </mc:AlternateContent>
  <xr:revisionPtr revIDLastSave="0" documentId="8_{3CCCA4EA-E040-43BE-A5DE-38B8FC41ED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ame_projekts" sheetId="2" r:id="rId1"/>
    <sheet name="Kopsavilkums" sheetId="4" state="hidden" r:id="rId2"/>
    <sheet name="DAF_projekts" sheetId="1" r:id="rId3"/>
    <sheet name="Pieņēmumi aprēķiniem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2" l="1"/>
  <c r="D18" i="2"/>
  <c r="D21" i="2"/>
  <c r="C13" i="3"/>
  <c r="E25" i="2"/>
  <c r="F25" i="2"/>
  <c r="G25" i="2"/>
  <c r="H25" i="2"/>
  <c r="I25" i="2"/>
  <c r="J25" i="2"/>
  <c r="J24" i="2" s="1"/>
  <c r="D25" i="2"/>
  <c r="E21" i="2"/>
  <c r="F21" i="2"/>
  <c r="G21" i="2"/>
  <c r="H21" i="2"/>
  <c r="I21" i="2"/>
  <c r="J21" i="2"/>
  <c r="E18" i="2"/>
  <c r="F18" i="2"/>
  <c r="G18" i="2"/>
  <c r="H18" i="2"/>
  <c r="I18" i="2"/>
  <c r="J18" i="2"/>
  <c r="E16" i="2"/>
  <c r="F16" i="2"/>
  <c r="G16" i="2"/>
  <c r="H16" i="2"/>
  <c r="I16" i="2"/>
  <c r="J16" i="2"/>
  <c r="D16" i="2"/>
  <c r="E13" i="2"/>
  <c r="F13" i="2"/>
  <c r="G13" i="2"/>
  <c r="H13" i="2"/>
  <c r="I13" i="2"/>
  <c r="J13" i="2"/>
  <c r="D13" i="2"/>
  <c r="E7" i="4"/>
  <c r="F7" i="4"/>
  <c r="G7" i="4"/>
  <c r="H7" i="4"/>
  <c r="I7" i="4"/>
  <c r="J7" i="4"/>
  <c r="D7" i="4"/>
  <c r="C20" i="2"/>
  <c r="C22" i="2"/>
  <c r="C29" i="2"/>
  <c r="H20" i="1"/>
  <c r="I20" i="1"/>
  <c r="I21" i="1"/>
  <c r="I22" i="1"/>
  <c r="I23" i="1"/>
  <c r="I24" i="1"/>
  <c r="I25" i="1"/>
  <c r="I26" i="1"/>
  <c r="I27" i="1"/>
  <c r="I28" i="1"/>
  <c r="I29" i="1"/>
  <c r="I30" i="1"/>
  <c r="I31" i="1"/>
  <c r="C20" i="1"/>
  <c r="I32" i="1" l="1"/>
  <c r="J9" i="2" s="1"/>
  <c r="J10" i="2" s="1"/>
  <c r="C7" i="4"/>
  <c r="C18" i="2"/>
  <c r="C13" i="2"/>
  <c r="C25" i="2"/>
  <c r="C16" i="2"/>
  <c r="C21" i="2"/>
  <c r="J8" i="2" l="1"/>
  <c r="J12" i="2" s="1"/>
  <c r="J11" i="2" s="1"/>
  <c r="J7" i="2" s="1"/>
  <c r="E20" i="1"/>
  <c r="H21" i="1"/>
  <c r="F27" i="2" l="1"/>
  <c r="G27" i="2"/>
  <c r="I27" i="2"/>
  <c r="J27" i="2"/>
  <c r="H27" i="2"/>
  <c r="E27" i="2"/>
  <c r="E22" i="1"/>
  <c r="F22" i="1"/>
  <c r="G22" i="1"/>
  <c r="H22" i="1"/>
  <c r="E23" i="1"/>
  <c r="F23" i="1"/>
  <c r="G23" i="1"/>
  <c r="H23" i="1"/>
  <c r="E24" i="1"/>
  <c r="F24" i="1"/>
  <c r="G24" i="1"/>
  <c r="H24" i="1"/>
  <c r="E25" i="1"/>
  <c r="F25" i="1"/>
  <c r="G25" i="1"/>
  <c r="H25" i="1"/>
  <c r="E26" i="1"/>
  <c r="F26" i="1"/>
  <c r="G26" i="1"/>
  <c r="H26" i="1"/>
  <c r="E27" i="1"/>
  <c r="F27" i="1"/>
  <c r="G27" i="1"/>
  <c r="H27" i="1"/>
  <c r="E28" i="1"/>
  <c r="F28" i="1"/>
  <c r="G28" i="1"/>
  <c r="H28" i="1"/>
  <c r="E29" i="1"/>
  <c r="F29" i="1"/>
  <c r="G29" i="1"/>
  <c r="H29" i="1"/>
  <c r="E30" i="1"/>
  <c r="F30" i="1"/>
  <c r="G30" i="1"/>
  <c r="H30" i="1"/>
  <c r="E31" i="1"/>
  <c r="F31" i="1"/>
  <c r="G31" i="1"/>
  <c r="H31" i="1"/>
  <c r="F20" i="1"/>
  <c r="G20" i="1"/>
  <c r="E21" i="1"/>
  <c r="F21" i="1"/>
  <c r="G21" i="1"/>
  <c r="D21" i="1"/>
  <c r="D22" i="1"/>
  <c r="D23" i="1"/>
  <c r="D24" i="1"/>
  <c r="D25" i="1"/>
  <c r="D26" i="1"/>
  <c r="D27" i="1"/>
  <c r="D28" i="1"/>
  <c r="D29" i="1"/>
  <c r="D30" i="1"/>
  <c r="D31" i="1"/>
  <c r="D20" i="1"/>
  <c r="C21" i="1"/>
  <c r="E24" i="2"/>
  <c r="F24" i="2"/>
  <c r="G24" i="2"/>
  <c r="H24" i="2"/>
  <c r="I24" i="2"/>
  <c r="D24" i="2"/>
  <c r="C10" i="3"/>
  <c r="D19" i="2" s="1"/>
  <c r="C25" i="1"/>
  <c r="C26" i="1"/>
  <c r="C27" i="1"/>
  <c r="C28" i="1"/>
  <c r="C29" i="1"/>
  <c r="C30" i="1"/>
  <c r="C31" i="1"/>
  <c r="C22" i="1"/>
  <c r="C23" i="1"/>
  <c r="C24" i="1"/>
  <c r="B16" i="1"/>
  <c r="H19" i="2" l="1"/>
  <c r="J19" i="2"/>
  <c r="J17" i="2" s="1"/>
  <c r="J15" i="2" s="1"/>
  <c r="J5" i="2" s="1"/>
  <c r="J5" i="4" s="1"/>
  <c r="J6" i="4" s="1"/>
  <c r="E19" i="2"/>
  <c r="E17" i="2" s="1"/>
  <c r="E15" i="2" s="1"/>
  <c r="G19" i="2"/>
  <c r="G17" i="2" s="1"/>
  <c r="G15" i="2" s="1"/>
  <c r="I19" i="2"/>
  <c r="I17" i="2" s="1"/>
  <c r="I15" i="2" s="1"/>
  <c r="F19" i="2"/>
  <c r="F17" i="2" s="1"/>
  <c r="F15" i="2" s="1"/>
  <c r="C27" i="2"/>
  <c r="C24" i="2"/>
  <c r="H17" i="2"/>
  <c r="H15" i="2" s="1"/>
  <c r="C19" i="2" l="1"/>
  <c r="C17" i="2" s="1"/>
  <c r="C15" i="2" s="1"/>
  <c r="D17" i="2"/>
  <c r="D15" i="2" s="1"/>
  <c r="C32" i="1"/>
  <c r="D32" i="1"/>
  <c r="E9" i="2" s="1"/>
  <c r="E10" i="2" s="1"/>
  <c r="G32" i="1"/>
  <c r="H9" i="2" s="1"/>
  <c r="H10" i="2" s="1"/>
  <c r="F32" i="1"/>
  <c r="E32" i="1"/>
  <c r="F9" i="2" s="1"/>
  <c r="F10" i="2" s="1"/>
  <c r="H32" i="1"/>
  <c r="I9" i="2" s="1"/>
  <c r="I10" i="2" s="1"/>
  <c r="D9" i="2" l="1"/>
  <c r="D10" i="2" s="1"/>
  <c r="G9" i="2"/>
  <c r="G10" i="2" s="1"/>
  <c r="F8" i="2"/>
  <c r="F12" i="2" s="1"/>
  <c r="I8" i="2"/>
  <c r="I12" i="2" s="1"/>
  <c r="E8" i="2"/>
  <c r="E12" i="2" s="1"/>
  <c r="G8" i="2" l="1"/>
  <c r="G12" i="2" s="1"/>
  <c r="G11" i="2" s="1"/>
  <c r="G7" i="2" s="1"/>
  <c r="G5" i="2" s="1"/>
  <c r="G5" i="4" s="1"/>
  <c r="G6" i="4" s="1"/>
  <c r="E11" i="2"/>
  <c r="E7" i="2" s="1"/>
  <c r="E5" i="2" s="1"/>
  <c r="F11" i="2"/>
  <c r="F7" i="2" s="1"/>
  <c r="F5" i="2" s="1"/>
  <c r="I11" i="2"/>
  <c r="I7" i="2" s="1"/>
  <c r="I5" i="2" s="1"/>
  <c r="C9" i="2"/>
  <c r="H8" i="2"/>
  <c r="H12" i="2" s="1"/>
  <c r="D8" i="2"/>
  <c r="D12" i="2" s="1"/>
  <c r="F5" i="4" l="1"/>
  <c r="F6" i="4" s="1"/>
  <c r="H11" i="2"/>
  <c r="H7" i="2" s="1"/>
  <c r="H5" i="2" s="1"/>
  <c r="I5" i="4"/>
  <c r="I6" i="4" s="1"/>
  <c r="E5" i="4"/>
  <c r="E6" i="4" s="1"/>
  <c r="C12" i="2"/>
  <c r="C11" i="2" s="1"/>
  <c r="C10" i="2"/>
  <c r="C8" i="2" s="1"/>
  <c r="D11" i="2"/>
  <c r="D7" i="2" s="1"/>
  <c r="D5" i="2" s="1"/>
  <c r="H5" i="4" l="1"/>
  <c r="H6" i="4" s="1"/>
  <c r="C7" i="2"/>
  <c r="C5" i="2" s="1"/>
  <c r="D5" i="4" l="1"/>
  <c r="D6" i="4" l="1"/>
  <c r="C6" i="4" s="1"/>
  <c r="C5" i="4"/>
</calcChain>
</file>

<file path=xl/sharedStrings.xml><?xml version="1.0" encoding="utf-8"?>
<sst xmlns="http://schemas.openxmlformats.org/spreadsheetml/2006/main" count="93" uniqueCount="75">
  <si>
    <t>mēneši</t>
  </si>
  <si>
    <t>Kods</t>
  </si>
  <si>
    <t>Pozīcija</t>
  </si>
  <si>
    <t>Kopā</t>
  </si>
  <si>
    <t>Izdevumi kopā</t>
  </si>
  <si>
    <t>Atlīdzība kopā</t>
  </si>
  <si>
    <t xml:space="preserve">Atalgojums </t>
  </si>
  <si>
    <t>Darbinieku mēneša amatalga</t>
  </si>
  <si>
    <t xml:space="preserve">Piemaksas un prēmijas </t>
  </si>
  <si>
    <t>Darba devēja valsts sociālās apdrošināšanas obligātās iemaksas, sociāla rakstura pabalsti un kompensācijas</t>
  </si>
  <si>
    <t>Darba devēja sociālās apdrošināšanas obligātās iemaksas</t>
  </si>
  <si>
    <t>Darba devēja izdevumi veselības apdrošināšanai</t>
  </si>
  <si>
    <t>Preces un pakalpojumi</t>
  </si>
  <si>
    <t xml:space="preserve">Komandējuma izdevumi </t>
  </si>
  <si>
    <t>Pakalpojumi, tai skaitā</t>
  </si>
  <si>
    <t>Sakaru pakalpojumi</t>
  </si>
  <si>
    <t>Transporta izmaksas</t>
  </si>
  <si>
    <t>Izdevumi iestādes sabiedrisko aktivitāšu īstenošanai</t>
  </si>
  <si>
    <t>Konferences, semināri, kongresi, izstādes u.c.</t>
  </si>
  <si>
    <t>Pārējie neklasificētie izdevumi (piem. grafiskie materiāli, tipogrāfija)</t>
  </si>
  <si>
    <t> Krājumi, materiāli, energoresursi, preces, biroja preces un inventārs, ko neuzskaita kodā 5000</t>
  </si>
  <si>
    <t>Biroja/darba vietas uzturēšanas/nodrošināšanas izmaksas</t>
  </si>
  <si>
    <r>
      <t xml:space="preserve">Pieskaitāmās izmaksas </t>
    </r>
    <r>
      <rPr>
        <i/>
        <sz val="11"/>
        <color theme="3"/>
        <rFont val="Calibri"/>
        <family val="2"/>
        <charset val="186"/>
        <scheme val="minor"/>
      </rPr>
      <t>(valde, padome, komunikācija, adm. Daļa, IT, Personāls, BIM, finanses, nemateriālo izmaksu nolietojums utt.)</t>
    </r>
  </si>
  <si>
    <t>2024
(6 mēn.)</t>
  </si>
  <si>
    <t>2030
(6 mēn.)</t>
  </si>
  <si>
    <t>IZMAKSAS KOPĀ</t>
  </si>
  <si>
    <r>
      <t>PPP projekta vadības izmaksas</t>
    </r>
    <r>
      <rPr>
        <i/>
        <sz val="11"/>
        <color theme="3"/>
        <rFont val="Calibri"/>
        <family val="2"/>
        <charset val="186"/>
        <scheme val="minor"/>
      </rPr>
      <t xml:space="preserve"> (Atlīdzība, nodokļi, komandējumi, transports, sakari, konferences, semināri, grafiskie materiāli, darba vietas aprīkojums un uzturēšanas izdevumi, pārējo struktūrvienību atbalsts un citas ar uzņēmuma darbības nodrošināšanu pieskaitāmās izmaksas)</t>
    </r>
  </si>
  <si>
    <t>Amata nosaukums</t>
  </si>
  <si>
    <t>Mēneša alga vienībai</t>
  </si>
  <si>
    <t>PLE (mēnesī)
1.gads (6 mēn.)</t>
  </si>
  <si>
    <t>PLE (mēnesī)
2.gads</t>
  </si>
  <si>
    <t>PLE (mēnesī)
3.gads</t>
  </si>
  <si>
    <t>PLE (mēnesī)
4.gads</t>
  </si>
  <si>
    <t>PLE (mēnesī) 
5.gads</t>
  </si>
  <si>
    <t>PLE (mēnesī)
6.gads</t>
  </si>
  <si>
    <t>PLE (mēnesī)
7.gads (6 mēn.)</t>
  </si>
  <si>
    <t>Publiskās Privātās Partnerības nodaļas vadītājs</t>
  </si>
  <si>
    <t xml:space="preserve">Projekta koordinātors </t>
  </si>
  <si>
    <t>Projekta vadītājs Nr. 1</t>
  </si>
  <si>
    <t>Projekta vadītājs Nr. 2</t>
  </si>
  <si>
    <t>Projekta vadītāja asistents</t>
  </si>
  <si>
    <t xml:space="preserve">Jurists / Iepirkumu speciālists </t>
  </si>
  <si>
    <t>Projekta finanšu vadītājs</t>
  </si>
  <si>
    <t>Būvniecības procesa eksperts / Arhitekts</t>
  </si>
  <si>
    <t>Ēku būvinženieris / tehniskais eksperts</t>
  </si>
  <si>
    <t>Specializētais būvuzraugs (ūdens un kanalizācija)</t>
  </si>
  <si>
    <t>Specializētais būvuzraugs (siltumapgādes un ventilācijas sistēmu)</t>
  </si>
  <si>
    <t>Specializētais būvuzraugs (elektroietaišu un vājstrāvu)</t>
  </si>
  <si>
    <t>Vārds uzvārds</t>
  </si>
  <si>
    <t>DAF (mēnesī)
1.gads</t>
  </si>
  <si>
    <t>DAF (mēnesī)
2.gads</t>
  </si>
  <si>
    <t>DAF (mēnesī)
3.gads</t>
  </si>
  <si>
    <t>DAF (mēnesī)
4.gads</t>
  </si>
  <si>
    <t>DAF (mēnesī)
5.gads</t>
  </si>
  <si>
    <t>DAF (mēnesī)
6.gads</t>
  </si>
  <si>
    <t>DAF (mēnesī)
7.gads</t>
  </si>
  <si>
    <t xml:space="preserve">Investīciju analītiķis / NĪ eksperts </t>
  </si>
  <si>
    <t>Piemaksas un prēmijas (% no DAF)</t>
  </si>
  <si>
    <t>Uzturēšanas periodā 1 projekta vadītājs</t>
  </si>
  <si>
    <t>Darba algas fonda pieaugums</t>
  </si>
  <si>
    <r>
      <t xml:space="preserve">Ārpakalpojumi un ārkārtas izdevumi </t>
    </r>
    <r>
      <rPr>
        <sz val="11"/>
        <color theme="3"/>
        <rFont val="Calibri"/>
        <family val="2"/>
        <charset val="186"/>
        <scheme val="minor"/>
      </rPr>
      <t>(neatkarīgu profesionālās darbības veicēju sniegtie pakalpojumi, atzinumi, ekspertīzes (FEA, iepirkumu dokumentacija, eksperti komisijās, juridiskās konsultācijas, tāmju ekspertīze, nekustamo īpašumu vērtējumi, geoloģiskā izpēte u.c.)</t>
    </r>
  </si>
  <si>
    <r>
      <t>Ārpakalpojumi</t>
    </r>
    <r>
      <rPr>
        <b/>
        <i/>
        <sz val="11"/>
        <color theme="3"/>
        <rFont val="Calibri"/>
        <family val="2"/>
        <charset val="186"/>
        <scheme val="minor"/>
      </rPr>
      <t xml:space="preserve"> un ārkārtas izdevumi</t>
    </r>
    <r>
      <rPr>
        <i/>
        <sz val="11"/>
        <color theme="3"/>
        <rFont val="Calibri"/>
        <family val="2"/>
        <charset val="186"/>
        <scheme val="minor"/>
      </rPr>
      <t xml:space="preserve"> (neatkarīgu profesionālās darbības veicēju sniegtie pakalpojumi, atzinumi, ekspertīzes, iepirkumu dokumentacija, eksperti komisijās, juridiskās konsultācijas, tāmju ekspertīze, nekustamo īpašumu vērtējumi, geoloģiskā izpēte u.c.)</t>
    </r>
  </si>
  <si>
    <t>PLE pilna laika darba slodze mēnesī (h)</t>
  </si>
  <si>
    <t>Aprēķinā pieņemto darbinieku skaits uz kuriem tiek attiecināta pieskaitāmo izmaksu likme (projekta koordinātors, projekta vadītāji - 2, projekta asistents)</t>
  </si>
  <si>
    <t>Pieskaitāmo izmaksu likme (uz projekta koordinātora, projekta vadītāja un projekta administrātora 1 darba stundu, saskaņā ar VNĪ sniegto būvniecības pakalpojumu likmi)</t>
  </si>
  <si>
    <t>Transporta izmaksas uz projekta vadības komandu (mēnesī)</t>
  </si>
  <si>
    <t>Darba devēja izdevumi veselības apdrošināšanai (personai gadā, tiek rēķināts ņemot vērā gada kopējo PLE)</t>
  </si>
  <si>
    <t>Komandējuma izdevumi (personai gadā, tiek rēķināts ņemot vērā gada kopējo PLE)</t>
  </si>
  <si>
    <t>Konferences, semināri, kongresi, izstādes u.c. (personai gadā, tiek rēķināts ņemot vērā gada kopējo PLE)</t>
  </si>
  <si>
    <t>Biroja uzturēšanas izmaksas (personai mēnesī, tiek rēķināts ņemot vērā gada kopējo PLE)</t>
  </si>
  <si>
    <t>Izdevumi iestādes sabiedrisko aktivitāšu īstenošanai (tiek noteikti pēc VNĪ pieredzes sarežģītu un komplicētu būvniecības attīstības projektu realizācijā)</t>
  </si>
  <si>
    <t>Pārējie neklasificētie izdevumi (piem. grafiskie materiāli, tipogrāfija - tiek noteikti pēc VNĪ pieredzes sarežģītu un komplicētu būvniecības attīstības projektu realizācijā)</t>
  </si>
  <si>
    <t>Vērtība</t>
  </si>
  <si>
    <t>Ārpakalpojumi un ārkārtas izdevumi (tiek noteikti pēc VNĪ pieredzes sarežģītu un komplicētu būvniecības attīstības projektu realizācijā)</t>
  </si>
  <si>
    <t>Sakaru pakalpojumi (atbilstoši nepieciešamībai personālu nodrošināt ar apmaksātiem sakaru pakalpojumiem)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</si>
</sst>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charset val="186"/>
      <scheme val="minor"/>
    </font>
    <font>
      <sz val="8"/>
      <name val="Calibri"/>
      <family val="2"/>
      <scheme val="minor"/>
    </font>
    <font>
      <b/>
      <sz val="12"/>
      <color theme="3"/>
      <name val="Calibri"/>
      <family val="2"/>
      <charset val="186"/>
      <scheme val="minor"/>
    </font>
    <font>
      <sz val="11"/>
      <color theme="3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i/>
      <sz val="10"/>
      <color theme="3"/>
      <name val="Calibri"/>
      <family val="2"/>
      <charset val="186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libri"/>
      <family val="2"/>
      <charset val="186"/>
      <scheme val="minor"/>
    </font>
    <font>
      <i/>
      <sz val="11"/>
      <color theme="3"/>
      <name val="Calibri"/>
      <family val="2"/>
      <charset val="186"/>
      <scheme val="minor"/>
    </font>
    <font>
      <i/>
      <sz val="10"/>
      <color theme="9"/>
      <name val="Calibri"/>
      <family val="2"/>
      <charset val="186"/>
      <scheme val="minor"/>
    </font>
    <font>
      <b/>
      <i/>
      <sz val="11"/>
      <color theme="3"/>
      <name val="Calibri"/>
      <family val="2"/>
      <charset val="186"/>
      <scheme val="minor"/>
    </font>
    <font>
      <sz val="11"/>
      <color theme="2" tint="-0.749992370372631"/>
      <name val="Calibri"/>
      <family val="2"/>
      <scheme val="minor"/>
    </font>
    <font>
      <b/>
      <sz val="14"/>
      <color theme="2" tint="-0.499984740745262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5DE3D"/>
        <bgColor indexed="64"/>
      </patternFill>
    </fill>
    <fill>
      <patternFill patternType="solid">
        <fgColor rgb="FFEEF1B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 style="medium">
        <color theme="4" tint="-0.249977111117893"/>
      </right>
      <top/>
      <bottom/>
      <diagonal/>
    </border>
  </borders>
  <cellStyleXfs count="3">
    <xf numFmtId="0" fontId="0" fillId="0" borderId="0"/>
    <xf numFmtId="0" fontId="5" fillId="0" borderId="0"/>
    <xf numFmtId="43" fontId="11" fillId="0" borderId="0" applyFont="0" applyFill="0" applyBorder="0" applyAlignment="0" applyProtection="0"/>
  </cellStyleXfs>
  <cellXfs count="58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3" borderId="0" xfId="0" applyFont="1" applyFill="1"/>
    <xf numFmtId="0" fontId="4" fillId="3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3" fontId="0" fillId="0" borderId="0" xfId="0" applyNumberFormat="1"/>
    <xf numFmtId="3" fontId="4" fillId="3" borderId="0" xfId="0" applyNumberFormat="1" applyFont="1" applyFill="1"/>
    <xf numFmtId="3" fontId="1" fillId="2" borderId="0" xfId="0" applyNumberFormat="1" applyFont="1" applyFill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2" fontId="0" fillId="0" borderId="0" xfId="0" applyNumberFormat="1"/>
    <xf numFmtId="0" fontId="1" fillId="5" borderId="0" xfId="0" applyFont="1" applyFill="1"/>
    <xf numFmtId="3" fontId="1" fillId="5" borderId="0" xfId="0" applyNumberFormat="1" applyFont="1" applyFill="1"/>
    <xf numFmtId="0" fontId="1" fillId="6" borderId="0" xfId="0" applyFont="1" applyFill="1" applyAlignment="1">
      <alignment vertical="top"/>
    </xf>
    <xf numFmtId="0" fontId="1" fillId="6" borderId="0" xfId="0" applyFont="1" applyFill="1" applyAlignment="1">
      <alignment horizontal="left" vertical="center" wrapText="1"/>
    </xf>
    <xf numFmtId="3" fontId="1" fillId="6" borderId="0" xfId="0" applyNumberFormat="1" applyFont="1" applyFill="1" applyAlignment="1">
      <alignment vertical="center"/>
    </xf>
    <xf numFmtId="0" fontId="1" fillId="4" borderId="0" xfId="0" applyFont="1" applyFill="1"/>
    <xf numFmtId="3" fontId="1" fillId="4" borderId="0" xfId="0" applyNumberFormat="1" applyFont="1" applyFill="1"/>
    <xf numFmtId="3" fontId="0" fillId="0" borderId="0" xfId="0" applyNumberFormat="1" applyAlignment="1">
      <alignment vertical="center"/>
    </xf>
    <xf numFmtId="0" fontId="1" fillId="4" borderId="0" xfId="0" applyFont="1" applyFill="1" applyAlignment="1">
      <alignment wrapText="1"/>
    </xf>
    <xf numFmtId="0" fontId="1" fillId="4" borderId="0" xfId="0" applyFont="1" applyFill="1" applyAlignment="1">
      <alignment vertical="top"/>
    </xf>
    <xf numFmtId="3" fontId="1" fillId="4" borderId="0" xfId="0" applyNumberFormat="1" applyFont="1" applyFill="1" applyAlignment="1">
      <alignment vertical="center"/>
    </xf>
    <xf numFmtId="0" fontId="3" fillId="7" borderId="0" xfId="0" applyFont="1" applyFill="1"/>
    <xf numFmtId="3" fontId="3" fillId="7" borderId="0" xfId="0" applyNumberFormat="1" applyFont="1" applyFill="1"/>
    <xf numFmtId="0" fontId="3" fillId="0" borderId="0" xfId="0" applyFont="1"/>
    <xf numFmtId="3" fontId="3" fillId="0" borderId="0" xfId="0" applyNumberFormat="1" applyFont="1"/>
    <xf numFmtId="4" fontId="6" fillId="0" borderId="0" xfId="0" applyNumberFormat="1" applyFont="1"/>
    <xf numFmtId="0" fontId="3" fillId="7" borderId="0" xfId="0" applyFont="1" applyFill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/>
    <xf numFmtId="0" fontId="3" fillId="7" borderId="1" xfId="0" applyFont="1" applyFill="1" applyBorder="1" applyAlignment="1">
      <alignment horizontal="center" vertical="center" wrapText="1"/>
    </xf>
    <xf numFmtId="3" fontId="3" fillId="7" borderId="1" xfId="0" applyNumberFormat="1" applyFont="1" applyFill="1" applyBorder="1"/>
    <xf numFmtId="0" fontId="3" fillId="0" borderId="1" xfId="0" applyFont="1" applyBorder="1"/>
    <xf numFmtId="3" fontId="1" fillId="4" borderId="1" xfId="0" applyNumberFormat="1" applyFont="1" applyFill="1" applyBorder="1"/>
    <xf numFmtId="3" fontId="1" fillId="5" borderId="1" xfId="0" applyNumberFormat="1" applyFont="1" applyFill="1" applyBorder="1"/>
    <xf numFmtId="3" fontId="0" fillId="0" borderId="1" xfId="0" applyNumberFormat="1" applyBorder="1"/>
    <xf numFmtId="3" fontId="1" fillId="6" borderId="1" xfId="0" applyNumberFormat="1" applyFon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1" fillId="4" borderId="1" xfId="0" applyNumberFormat="1" applyFont="1" applyFill="1" applyBorder="1" applyAlignment="1">
      <alignment vertical="center"/>
    </xf>
    <xf numFmtId="3" fontId="10" fillId="0" borderId="1" xfId="0" applyNumberFormat="1" applyFont="1" applyBorder="1"/>
    <xf numFmtId="3" fontId="10" fillId="0" borderId="0" xfId="0" applyNumberFormat="1" applyFont="1" applyAlignment="1">
      <alignment vertical="center"/>
    </xf>
    <xf numFmtId="3" fontId="1" fillId="0" borderId="0" xfId="0" applyNumberFormat="1" applyFont="1"/>
    <xf numFmtId="165" fontId="0" fillId="0" borderId="0" xfId="2" applyNumberFormat="1" applyFont="1"/>
    <xf numFmtId="0" fontId="14" fillId="0" borderId="0" xfId="0" applyFont="1" applyAlignment="1">
      <alignment horizont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16" fillId="0" borderId="0" xfId="0" applyFont="1"/>
    <xf numFmtId="164" fontId="16" fillId="0" borderId="0" xfId="0" applyNumberFormat="1" applyFont="1" applyAlignment="1">
      <alignment horizontal="center" vertical="center"/>
    </xf>
    <xf numFmtId="1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7" fillId="0" borderId="0" xfId="0" applyFont="1"/>
    <xf numFmtId="164" fontId="17" fillId="0" borderId="0" xfId="0" applyNumberFormat="1" applyFont="1" applyAlignment="1">
      <alignment horizontal="center" vertical="center"/>
    </xf>
  </cellXfs>
  <cellStyles count="3">
    <cellStyle name="Comma" xfId="2" builtinId="3"/>
    <cellStyle name="Normal" xfId="0" builtinId="0"/>
    <cellStyle name="Normal 3" xfId="1" xr:uid="{BCE2E87B-238F-4D59-9CD5-F52C7A440163}"/>
  </cellStyles>
  <dxfs count="4">
    <dxf>
      <font>
        <strike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2" tint="-0.499984740745262"/>
        <name val="Calibri"/>
        <family val="2"/>
        <charset val="186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D5DE3D"/>
      <color rgb="FFEEF1B1"/>
      <color rgb="FFE6EB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D61F62-723F-48BD-91CF-677A7FF87CEA}" name="Table1" displayName="Table1" ref="B4:C21" totalsRowShown="0" headerRowDxfId="3" dataDxfId="2">
  <autoFilter ref="B4:C21" xr:uid="{F0D61F62-723F-48BD-91CF-677A7FF87CEA}"/>
  <tableColumns count="2">
    <tableColumn id="1" xr3:uid="{B5B67189-CBB1-4F89-AE3F-D40DF9D1F3F1}" name="Pozīcija" dataDxfId="1"/>
    <tableColumn id="2" xr3:uid="{EFBB5FE1-3F53-4F75-BF83-225F908F4CA3}" name="Vērtība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1">
      <a:dk1>
        <a:srgbClr val="000000"/>
      </a:dk1>
      <a:lt1>
        <a:srgbClr val="FFFFFF"/>
      </a:lt1>
      <a:dk2>
        <a:srgbClr val="565349"/>
      </a:dk2>
      <a:lt2>
        <a:srgbClr val="DDDDDD"/>
      </a:lt2>
      <a:accent1>
        <a:srgbClr val="A6B727"/>
      </a:accent1>
      <a:accent2>
        <a:srgbClr val="DF5327"/>
      </a:accent2>
      <a:accent3>
        <a:srgbClr val="FE9E00"/>
      </a:accent3>
      <a:accent4>
        <a:srgbClr val="418AB3"/>
      </a:accent4>
      <a:accent5>
        <a:srgbClr val="D7D447"/>
      </a:accent5>
      <a:accent6>
        <a:srgbClr val="818183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7CFF-165B-43BA-A3C8-3359C690E8E5}">
  <dimension ref="A1:S32"/>
  <sheetViews>
    <sheetView tabSelected="1" zoomScaleNormal="100" workbookViewId="0">
      <selection activeCell="K18" sqref="K18"/>
    </sheetView>
  </sheetViews>
  <sheetFormatPr defaultRowHeight="14.5" x14ac:dyDescent="0.35"/>
  <cols>
    <col min="1" max="1" width="9.1796875" customWidth="1"/>
    <col min="2" max="2" width="79.54296875" customWidth="1"/>
    <col min="3" max="3" width="16.81640625" customWidth="1"/>
    <col min="4" max="9" width="11.1796875" customWidth="1"/>
    <col min="10" max="10" width="12.54296875" customWidth="1"/>
    <col min="11" max="11" width="20" customWidth="1"/>
  </cols>
  <sheetData>
    <row r="1" spans="1:19" x14ac:dyDescent="0.35">
      <c r="D1" s="26"/>
    </row>
    <row r="2" spans="1:19" x14ac:dyDescent="0.35">
      <c r="C2" s="45" t="s">
        <v>0</v>
      </c>
      <c r="D2" s="45">
        <v>6</v>
      </c>
      <c r="E2" s="45">
        <v>12</v>
      </c>
      <c r="F2" s="45">
        <v>12</v>
      </c>
      <c r="G2" s="45">
        <v>12</v>
      </c>
      <c r="H2" s="45">
        <v>12</v>
      </c>
      <c r="I2" s="45">
        <v>12</v>
      </c>
      <c r="J2" s="45">
        <v>6</v>
      </c>
      <c r="L2" s="45"/>
      <c r="M2" s="45"/>
      <c r="N2" s="45"/>
      <c r="O2" s="45"/>
      <c r="P2" s="45"/>
      <c r="Q2" s="45"/>
      <c r="R2" s="45"/>
      <c r="S2" s="45"/>
    </row>
    <row r="3" spans="1:19" ht="31" x14ac:dyDescent="0.35">
      <c r="A3" s="27" t="s">
        <v>1</v>
      </c>
      <c r="B3" s="27" t="s">
        <v>2</v>
      </c>
      <c r="C3" s="32" t="s">
        <v>3</v>
      </c>
      <c r="D3" s="27" t="s">
        <v>23</v>
      </c>
      <c r="E3" s="27">
        <v>2025</v>
      </c>
      <c r="F3" s="27">
        <v>2026</v>
      </c>
      <c r="G3" s="27">
        <v>2027</v>
      </c>
      <c r="H3" s="27">
        <v>2028</v>
      </c>
      <c r="I3" s="27">
        <v>2029</v>
      </c>
      <c r="J3" s="27" t="s">
        <v>24</v>
      </c>
    </row>
    <row r="4" spans="1:19" x14ac:dyDescent="0.35">
      <c r="C4" s="31"/>
    </row>
    <row r="5" spans="1:19" ht="15.5" x14ac:dyDescent="0.35">
      <c r="A5" s="22"/>
      <c r="B5" s="22" t="s">
        <v>4</v>
      </c>
      <c r="C5" s="33">
        <f>C7+C15+C24+C27+C29</f>
        <v>4917000</v>
      </c>
      <c r="D5" s="23">
        <f>D7+D15+D24+D27+D29</f>
        <v>219700</v>
      </c>
      <c r="E5" s="23">
        <f t="shared" ref="E5:J5" si="0">E7+E15+E24+E27+E29</f>
        <v>402500</v>
      </c>
      <c r="F5" s="23">
        <f t="shared" si="0"/>
        <v>799200</v>
      </c>
      <c r="G5" s="23">
        <f t="shared" si="0"/>
        <v>940900</v>
      </c>
      <c r="H5" s="23">
        <f t="shared" si="0"/>
        <v>978800</v>
      </c>
      <c r="I5" s="23">
        <f t="shared" si="0"/>
        <v>1029800</v>
      </c>
      <c r="J5" s="23">
        <f t="shared" si="0"/>
        <v>546100</v>
      </c>
    </row>
    <row r="6" spans="1:19" ht="15.5" x14ac:dyDescent="0.35">
      <c r="B6" s="24"/>
      <c r="C6" s="34"/>
      <c r="D6" s="25"/>
      <c r="E6" s="25"/>
      <c r="F6" s="25"/>
      <c r="G6" s="25"/>
      <c r="H6" s="25"/>
      <c r="I6" s="25"/>
      <c r="J6" s="25"/>
    </row>
    <row r="7" spans="1:19" x14ac:dyDescent="0.35">
      <c r="A7" s="16">
        <v>1000</v>
      </c>
      <c r="B7" s="16" t="s">
        <v>5</v>
      </c>
      <c r="C7" s="35">
        <f>C8+C11</f>
        <v>2985200</v>
      </c>
      <c r="D7" s="17">
        <f>D8+D11</f>
        <v>98100</v>
      </c>
      <c r="E7" s="17">
        <f t="shared" ref="E7:J7" si="1">E8+E11</f>
        <v>201600</v>
      </c>
      <c r="F7" s="17">
        <f t="shared" si="1"/>
        <v>502800</v>
      </c>
      <c r="G7" s="17">
        <f t="shared" si="1"/>
        <v>575700</v>
      </c>
      <c r="H7" s="17">
        <f t="shared" si="1"/>
        <v>610700</v>
      </c>
      <c r="I7" s="17">
        <f t="shared" si="1"/>
        <v>657700</v>
      </c>
      <c r="J7" s="17">
        <f t="shared" si="1"/>
        <v>338600</v>
      </c>
      <c r="K7" s="43"/>
    </row>
    <row r="8" spans="1:19" x14ac:dyDescent="0.35">
      <c r="A8" s="11">
        <v>1100</v>
      </c>
      <c r="B8" s="11" t="s">
        <v>6</v>
      </c>
      <c r="C8" s="36">
        <f>SUM(C9:C10)</f>
        <v>2396900</v>
      </c>
      <c r="D8" s="12">
        <f>SUM(D9:D10)</f>
        <v>78700</v>
      </c>
      <c r="E8" s="12">
        <f t="shared" ref="E8:J8" si="2">SUM(E9:E10)</f>
        <v>161900</v>
      </c>
      <c r="F8" s="12">
        <f t="shared" si="2"/>
        <v>403600</v>
      </c>
      <c r="G8" s="12">
        <f t="shared" si="2"/>
        <v>462200</v>
      </c>
      <c r="H8" s="12">
        <f t="shared" si="2"/>
        <v>490300</v>
      </c>
      <c r="I8" s="12">
        <f t="shared" si="2"/>
        <v>528200</v>
      </c>
      <c r="J8" s="12">
        <f t="shared" si="2"/>
        <v>272000</v>
      </c>
      <c r="K8" s="5"/>
    </row>
    <row r="9" spans="1:19" x14ac:dyDescent="0.35">
      <c r="A9" s="8"/>
      <c r="B9" t="s">
        <v>7</v>
      </c>
      <c r="C9" s="37">
        <f>SUM(D9:J9)</f>
        <v>2209100</v>
      </c>
      <c r="D9" s="5">
        <f>ROUND(DAF_projekts!C32*D2,-2)</f>
        <v>72500</v>
      </c>
      <c r="E9" s="5">
        <f>ROUND(DAF_projekts!D32*E2,-2)</f>
        <v>149200</v>
      </c>
      <c r="F9" s="5">
        <f>ROUND(DAF_projekts!E32*F2,-2)</f>
        <v>372000</v>
      </c>
      <c r="G9" s="5">
        <f>ROUND(DAF_projekts!F32*G2,-2)</f>
        <v>426000</v>
      </c>
      <c r="H9" s="5">
        <f>ROUND(DAF_projekts!G32*H2,-2)</f>
        <v>451900</v>
      </c>
      <c r="I9" s="5">
        <f>ROUND(DAF_projekts!H32*I2,-2)</f>
        <v>486800</v>
      </c>
      <c r="J9" s="5">
        <f>ROUND(DAF_projekts!I32*J2,-2)</f>
        <v>250700</v>
      </c>
      <c r="K9" s="44"/>
    </row>
    <row r="10" spans="1:19" x14ac:dyDescent="0.35">
      <c r="B10" t="s">
        <v>8</v>
      </c>
      <c r="C10" s="37">
        <f>SUM(D10:J10)</f>
        <v>187800</v>
      </c>
      <c r="D10" s="5">
        <f>ROUND(D9*'Pieņēmumi aprēķiniem'!$C$5,-2)</f>
        <v>6200</v>
      </c>
      <c r="E10" s="5">
        <f>ROUND(E9*'Pieņēmumi aprēķiniem'!$C$5,-2)</f>
        <v>12700</v>
      </c>
      <c r="F10" s="5">
        <f>ROUND(F9*'Pieņēmumi aprēķiniem'!$C$5,-2)</f>
        <v>31600</v>
      </c>
      <c r="G10" s="5">
        <f>ROUND(G9*'Pieņēmumi aprēķiniem'!$C$5,-2)</f>
        <v>36200</v>
      </c>
      <c r="H10" s="5">
        <f>ROUND(H9*'Pieņēmumi aprēķiniem'!$C$5,-2)</f>
        <v>38400</v>
      </c>
      <c r="I10" s="5">
        <f>ROUND(I9*'Pieņēmumi aprēķiniem'!$C$5,-2)</f>
        <v>41400</v>
      </c>
      <c r="J10" s="5">
        <f>ROUND(J9*'Pieņēmumi aprēķiniem'!$C$5,-2)</f>
        <v>21300</v>
      </c>
    </row>
    <row r="11" spans="1:19" ht="29" x14ac:dyDescent="0.35">
      <c r="A11" s="13">
        <v>1200</v>
      </c>
      <c r="B11" s="14" t="s">
        <v>9</v>
      </c>
      <c r="C11" s="38">
        <f>SUM(C12:C13)</f>
        <v>588300</v>
      </c>
      <c r="D11" s="15">
        <f>SUM(D12:D13)</f>
        <v>19400</v>
      </c>
      <c r="E11" s="15">
        <f t="shared" ref="E11:J11" si="3">SUM(E12:E13)</f>
        <v>39700</v>
      </c>
      <c r="F11" s="15">
        <f t="shared" si="3"/>
        <v>99200</v>
      </c>
      <c r="G11" s="15">
        <f t="shared" si="3"/>
        <v>113500</v>
      </c>
      <c r="H11" s="15">
        <f t="shared" si="3"/>
        <v>120400</v>
      </c>
      <c r="I11" s="15">
        <f t="shared" si="3"/>
        <v>129500</v>
      </c>
      <c r="J11" s="15">
        <f t="shared" si="3"/>
        <v>66600</v>
      </c>
    </row>
    <row r="12" spans="1:19" x14ac:dyDescent="0.35">
      <c r="B12" t="s">
        <v>10</v>
      </c>
      <c r="C12" s="37">
        <f>SUM(D12:J12)</f>
        <v>565500</v>
      </c>
      <c r="D12" s="5">
        <f>ROUND(D8*'Pieņēmumi aprēķiniem'!$C$6,-2)</f>
        <v>18600</v>
      </c>
      <c r="E12" s="5">
        <f>ROUND(E8*'Pieņēmumi aprēķiniem'!$C$6,-2)</f>
        <v>38200</v>
      </c>
      <c r="F12" s="5">
        <f>ROUND(F8*'Pieņēmumi aprēķiniem'!$C$6,-2)</f>
        <v>95200</v>
      </c>
      <c r="G12" s="5">
        <f>ROUND(G8*'Pieņēmumi aprēķiniem'!$C$6,-2)</f>
        <v>109000</v>
      </c>
      <c r="H12" s="5">
        <f>ROUND(H8*'Pieņēmumi aprēķiniem'!$C$6,-2)</f>
        <v>115700</v>
      </c>
      <c r="I12" s="5">
        <f>ROUND(I8*'Pieņēmumi aprēķiniem'!$C$6,-2)</f>
        <v>124600</v>
      </c>
      <c r="J12" s="5">
        <f>ROUND(J8*'Pieņēmumi aprēķiniem'!$C$6,-2)</f>
        <v>64200</v>
      </c>
    </row>
    <row r="13" spans="1:19" x14ac:dyDescent="0.35">
      <c r="B13" t="s">
        <v>11</v>
      </c>
      <c r="C13" s="37">
        <f>SUM(D13:J13)</f>
        <v>22800</v>
      </c>
      <c r="D13" s="5">
        <f>ROUND(SUM(DAF_projekts!C4:C15)/12*D2*'Pieņēmumi aprēķiniem'!$C$7,-2)</f>
        <v>800</v>
      </c>
      <c r="E13" s="5">
        <f>ROUND(SUM(DAF_projekts!D4:D15)/12*E2*'Pieņēmumi aprēķiniem'!$C$7,-2)</f>
        <v>1500</v>
      </c>
      <c r="F13" s="5">
        <f>ROUND(SUM(DAF_projekts!E4:E15)/12*F2*'Pieņēmumi aprēķiniem'!$C$7,-2)</f>
        <v>4000</v>
      </c>
      <c r="G13" s="5">
        <f>ROUND(SUM(DAF_projekts!F4:F15)/12*G2*'Pieņēmumi aprēķiniem'!$C$7,-2)</f>
        <v>4500</v>
      </c>
      <c r="H13" s="5">
        <f>ROUND(SUM(DAF_projekts!G4:G15)/12*H2*'Pieņēmumi aprēķiniem'!$C$7,-2)</f>
        <v>4700</v>
      </c>
      <c r="I13" s="5">
        <f>ROUND(SUM(DAF_projekts!H4:H15)/12*I2*'Pieņēmumi aprēķiniem'!$C$7,-2)</f>
        <v>4900</v>
      </c>
      <c r="J13" s="5">
        <f>ROUND(SUM(DAF_projekts!I4:I15)/12*J2*'Pieņēmumi aprēķiniem'!$C$7,-2)</f>
        <v>2400</v>
      </c>
    </row>
    <row r="14" spans="1:19" x14ac:dyDescent="0.35">
      <c r="C14" s="31"/>
      <c r="H14" s="10"/>
    </row>
    <row r="15" spans="1:19" x14ac:dyDescent="0.35">
      <c r="A15" s="16">
        <v>2000</v>
      </c>
      <c r="B15" s="16" t="s">
        <v>12</v>
      </c>
      <c r="C15" s="35">
        <f>C16+C17</f>
        <v>141200</v>
      </c>
      <c r="D15" s="17">
        <f>D16+D17</f>
        <v>9100</v>
      </c>
      <c r="E15" s="17">
        <f t="shared" ref="E15:J15" si="4">E16+E17</f>
        <v>17800</v>
      </c>
      <c r="F15" s="17">
        <f t="shared" si="4"/>
        <v>24000</v>
      </c>
      <c r="G15" s="17">
        <f t="shared" si="4"/>
        <v>25300</v>
      </c>
      <c r="H15" s="17">
        <f t="shared" si="4"/>
        <v>25700</v>
      </c>
      <c r="I15" s="17">
        <f t="shared" si="4"/>
        <v>26200</v>
      </c>
      <c r="J15" s="17">
        <f t="shared" si="4"/>
        <v>13100</v>
      </c>
    </row>
    <row r="16" spans="1:19" x14ac:dyDescent="0.35">
      <c r="A16" s="11">
        <v>2100</v>
      </c>
      <c r="B16" s="11" t="s">
        <v>13</v>
      </c>
      <c r="C16" s="36">
        <f>SUM(D16:J16)</f>
        <v>31800</v>
      </c>
      <c r="D16" s="12">
        <f>ROUND(SUM(DAF_projekts!C4:C15)/12*D2*'Pieņēmumi aprēķiniem'!$C$8,-2)</f>
        <v>1100</v>
      </c>
      <c r="E16" s="12">
        <f>ROUND(SUM(DAF_projekts!D4:D15)/12*E2*'Pieņēmumi aprēķiniem'!$C$8,-2)</f>
        <v>2100</v>
      </c>
      <c r="F16" s="12">
        <f>ROUND(SUM(DAF_projekts!E4:E15)/12*F2*'Pieņēmumi aprēķiniem'!$C$8,-2)</f>
        <v>5600</v>
      </c>
      <c r="G16" s="12">
        <f>ROUND(SUM(DAF_projekts!F4:F15)/12*G2*'Pieņēmumi aprēķiniem'!$C$8,-2)</f>
        <v>6300</v>
      </c>
      <c r="H16" s="12">
        <f>ROUND(SUM(DAF_projekts!G4:G15)/12*H2*'Pieņēmumi aprēķiniem'!$C$8,-2)</f>
        <v>6500</v>
      </c>
      <c r="I16" s="12">
        <f>ROUND(SUM(DAF_projekts!H4:H15)/12*I2*'Pieņēmumi aprēķiniem'!$C$8,-2)</f>
        <v>6800</v>
      </c>
      <c r="J16" s="12">
        <f>ROUND(SUM(DAF_projekts!I4:I15)/12*J2*'Pieņēmumi aprēķiniem'!$C$8,-2)</f>
        <v>3400</v>
      </c>
    </row>
    <row r="17" spans="1:11" x14ac:dyDescent="0.35">
      <c r="A17" s="11">
        <v>2200</v>
      </c>
      <c r="B17" s="11" t="s">
        <v>14</v>
      </c>
      <c r="C17" s="36">
        <f>SUM(C18:C22)</f>
        <v>109400</v>
      </c>
      <c r="D17" s="12">
        <f>SUM(D18:D22)</f>
        <v>8000</v>
      </c>
      <c r="E17" s="12">
        <f t="shared" ref="E17:J17" si="5">SUM(E18:E22)</f>
        <v>15700</v>
      </c>
      <c r="F17" s="12">
        <f t="shared" si="5"/>
        <v>18400</v>
      </c>
      <c r="G17" s="12">
        <f t="shared" si="5"/>
        <v>19000</v>
      </c>
      <c r="H17" s="12">
        <f t="shared" si="5"/>
        <v>19200</v>
      </c>
      <c r="I17" s="12">
        <f t="shared" si="5"/>
        <v>19400</v>
      </c>
      <c r="J17" s="12">
        <f t="shared" si="5"/>
        <v>9700</v>
      </c>
    </row>
    <row r="18" spans="1:11" x14ac:dyDescent="0.35">
      <c r="B18" t="s">
        <v>15</v>
      </c>
      <c r="C18" s="39">
        <f t="shared" ref="C18:C20" si="6">SUM(D18:J18)</f>
        <v>1900</v>
      </c>
      <c r="D18" s="5">
        <f>ROUND(SUM(DAF_projekts!C4:C15)/12*D2*'Pieņēmumi aprēķiniem'!$C$9,-2)</f>
        <v>100</v>
      </c>
      <c r="E18" s="5">
        <f>ROUND(SUM(DAF_projekts!D4:D15)/12*E2*'Pieņēmumi aprēķiniem'!$C$9,-2)</f>
        <v>100</v>
      </c>
      <c r="F18" s="5">
        <f>ROUND(SUM(DAF_projekts!E4:E15)/12*F2*'Pieņēmumi aprēķiniem'!$C$9,-2)</f>
        <v>300</v>
      </c>
      <c r="G18" s="5">
        <f>ROUND(SUM(DAF_projekts!F4:F15)/12*G2*'Pieņēmumi aprēķiniem'!$C$9,-2)</f>
        <v>400</v>
      </c>
      <c r="H18" s="5">
        <f>ROUND(SUM(DAF_projekts!G4:G15)/12*H2*'Pieņēmumi aprēķiniem'!$C$9,-2)</f>
        <v>400</v>
      </c>
      <c r="I18" s="5">
        <f>ROUND(SUM(DAF_projekts!H4:H15)/12*I2*'Pieņēmumi aprēķiniem'!$C$9,-2)</f>
        <v>400</v>
      </c>
      <c r="J18" s="5">
        <f>ROUND(SUM(DAF_projekts!I4:I15)/12*J2*'Pieņēmumi aprēķiniem'!$C$9,-2)</f>
        <v>200</v>
      </c>
    </row>
    <row r="19" spans="1:11" x14ac:dyDescent="0.35">
      <c r="B19" t="s">
        <v>16</v>
      </c>
      <c r="C19" s="39">
        <f t="shared" si="6"/>
        <v>57600</v>
      </c>
      <c r="D19" s="5">
        <f>'Pieņēmumi aprēķiniem'!$C$10*D2</f>
        <v>4800</v>
      </c>
      <c r="E19" s="5">
        <f>'Pieņēmumi aprēķiniem'!$C$10*E2</f>
        <v>9600</v>
      </c>
      <c r="F19" s="5">
        <f>'Pieņēmumi aprēķiniem'!$C$10*F2</f>
        <v>9600</v>
      </c>
      <c r="G19" s="5">
        <f>'Pieņēmumi aprēķiniem'!$C$10*G2</f>
        <v>9600</v>
      </c>
      <c r="H19" s="5">
        <f>'Pieņēmumi aprēķiniem'!$C$10*H2</f>
        <v>9600</v>
      </c>
      <c r="I19" s="5">
        <f>'Pieņēmumi aprēķiniem'!$C$10*I2</f>
        <v>9600</v>
      </c>
      <c r="J19" s="5">
        <f>'Pieņēmumi aprēķiniem'!$C$10*J2</f>
        <v>4800</v>
      </c>
    </row>
    <row r="20" spans="1:11" x14ac:dyDescent="0.35">
      <c r="B20" t="s">
        <v>17</v>
      </c>
      <c r="C20" s="39">
        <f t="shared" si="6"/>
        <v>9100</v>
      </c>
      <c r="D20" s="5">
        <v>800</v>
      </c>
      <c r="E20" s="5">
        <v>1500</v>
      </c>
      <c r="F20" s="5">
        <v>1500</v>
      </c>
      <c r="G20" s="5">
        <v>1500</v>
      </c>
      <c r="H20" s="5">
        <v>1500</v>
      </c>
      <c r="I20" s="5">
        <v>1500</v>
      </c>
      <c r="J20" s="5">
        <v>800</v>
      </c>
    </row>
    <row r="21" spans="1:11" x14ac:dyDescent="0.35">
      <c r="B21" t="s">
        <v>18</v>
      </c>
      <c r="C21" s="39">
        <f>SUM(D21:J21)</f>
        <v>22800</v>
      </c>
      <c r="D21" s="5">
        <f>ROUND(SUM(DAF_projekts!C4:C15)/12*D2*'Pieņēmumi aprēķiniem'!$C$11,-2)</f>
        <v>800</v>
      </c>
      <c r="E21" s="5">
        <f>ROUND(SUM(DAF_projekts!D4:D15)/12*E2*'Pieņēmumi aprēķiniem'!$C$11,-2)</f>
        <v>1500</v>
      </c>
      <c r="F21" s="5">
        <f>ROUND(SUM(DAF_projekts!E4:E15)/12*F2*'Pieņēmumi aprēķiniem'!$C$11,-2)</f>
        <v>4000</v>
      </c>
      <c r="G21" s="5">
        <f>ROUND(SUM(DAF_projekts!F4:F15)/12*G2*'Pieņēmumi aprēķiniem'!$C$11,-2)</f>
        <v>4500</v>
      </c>
      <c r="H21" s="5">
        <f>ROUND(SUM(DAF_projekts!G4:G15)/12*H2*'Pieņēmumi aprēķiniem'!$C$11,-2)</f>
        <v>4700</v>
      </c>
      <c r="I21" s="5">
        <f>ROUND(SUM(DAF_projekts!H4:H15)/12*I2*'Pieņēmumi aprēķiniem'!$C$11,-2)</f>
        <v>4900</v>
      </c>
      <c r="J21" s="5">
        <f>ROUND(SUM(DAF_projekts!I4:I15)/12*J2*'Pieņēmumi aprēķiniem'!$C$11,-2)</f>
        <v>2400</v>
      </c>
      <c r="K21" s="5"/>
    </row>
    <row r="22" spans="1:11" x14ac:dyDescent="0.35">
      <c r="B22" s="9" t="s">
        <v>19</v>
      </c>
      <c r="C22" s="39">
        <f>SUM(D22:J22)</f>
        <v>18000</v>
      </c>
      <c r="D22" s="18">
        <v>1500</v>
      </c>
      <c r="E22" s="18">
        <v>3000</v>
      </c>
      <c r="F22" s="18">
        <v>3000</v>
      </c>
      <c r="G22" s="18">
        <v>3000</v>
      </c>
      <c r="H22" s="18">
        <v>3000</v>
      </c>
      <c r="I22" s="18">
        <v>3000</v>
      </c>
      <c r="J22" s="18">
        <v>1500</v>
      </c>
    </row>
    <row r="23" spans="1:11" x14ac:dyDescent="0.35">
      <c r="C23" s="31"/>
    </row>
    <row r="24" spans="1:11" ht="29" x14ac:dyDescent="0.35">
      <c r="A24" s="20">
        <v>2300</v>
      </c>
      <c r="B24" s="19" t="s">
        <v>20</v>
      </c>
      <c r="C24" s="40">
        <f>C25</f>
        <v>109000</v>
      </c>
      <c r="D24" s="21">
        <f>D25</f>
        <v>3600</v>
      </c>
      <c r="E24" s="21">
        <f t="shared" ref="E24:J24" si="7">E25</f>
        <v>7200</v>
      </c>
      <c r="F24" s="21">
        <f t="shared" si="7"/>
        <v>19200</v>
      </c>
      <c r="G24" s="21">
        <f t="shared" si="7"/>
        <v>21600</v>
      </c>
      <c r="H24" s="21">
        <f t="shared" si="7"/>
        <v>22300</v>
      </c>
      <c r="I24" s="21">
        <f t="shared" si="7"/>
        <v>23400</v>
      </c>
      <c r="J24" s="21">
        <f t="shared" si="7"/>
        <v>11700</v>
      </c>
    </row>
    <row r="25" spans="1:11" x14ac:dyDescent="0.35">
      <c r="B25" t="s">
        <v>21</v>
      </c>
      <c r="C25" s="41">
        <f>SUM(D25:J25)</f>
        <v>109000</v>
      </c>
      <c r="D25" s="42">
        <f>ROUND(SUM(DAF_projekts!C4:C15)*'Pieņēmumi aprēķiniem'!$C$12*D2,-2)</f>
        <v>3600</v>
      </c>
      <c r="E25" s="42">
        <f>ROUND(SUM(DAF_projekts!D4:D15)*'Pieņēmumi aprēķiniem'!$C$12*E2,-2)</f>
        <v>7200</v>
      </c>
      <c r="F25" s="42">
        <f>ROUND(SUM(DAF_projekts!E4:E15)*'Pieņēmumi aprēķiniem'!$C$12*F2,-2)</f>
        <v>19200</v>
      </c>
      <c r="G25" s="42">
        <f>ROUND(SUM(DAF_projekts!F4:F15)*'Pieņēmumi aprēķiniem'!$C$12*G2,-2)</f>
        <v>21600</v>
      </c>
      <c r="H25" s="42">
        <f>ROUND(SUM(DAF_projekts!G4:G15)*'Pieņēmumi aprēķiniem'!$C$12*H2,-2)</f>
        <v>22300</v>
      </c>
      <c r="I25" s="42">
        <f>ROUND(SUM(DAF_projekts!H4:H15)*'Pieņēmumi aprēķiniem'!$C$12*I2,-2)</f>
        <v>23400</v>
      </c>
      <c r="J25" s="42">
        <f>ROUND(SUM(DAF_projekts!I4:I15)*'Pieņēmumi aprēķiniem'!$C$12*J2,-2)</f>
        <v>11700</v>
      </c>
    </row>
    <row r="26" spans="1:11" x14ac:dyDescent="0.35">
      <c r="C26" s="37"/>
      <c r="K26" s="5"/>
    </row>
    <row r="27" spans="1:11" ht="29" x14ac:dyDescent="0.35">
      <c r="A27" s="20"/>
      <c r="B27" s="19" t="s">
        <v>22</v>
      </c>
      <c r="C27" s="40">
        <f>SUM(D27:J27)</f>
        <v>1167400</v>
      </c>
      <c r="D27" s="21">
        <f>ROUND(160*COUNT(DAF_projekts!C5:C8)*'Pieņēmumi aprēķiniem'!$C$13*D2,-2)</f>
        <v>58400</v>
      </c>
      <c r="E27" s="21">
        <f>ROUND(160*COUNT(DAF_projekts!D5:D8)*'Pieņēmumi aprēķiniem'!$C$13*E2,-2)</f>
        <v>116700</v>
      </c>
      <c r="F27" s="21">
        <f>ROUND(160*COUNT(DAF_projekts!E5:E8)*'Pieņēmumi aprēķiniem'!$C$13*F2,-2)</f>
        <v>175100</v>
      </c>
      <c r="G27" s="21">
        <f>ROUND(160*COUNT(DAF_projekts!F5:F8)*'Pieņēmumi aprēķiniem'!$C$13*G2,-2)</f>
        <v>233500</v>
      </c>
      <c r="H27" s="21">
        <f>ROUND(160*COUNT(DAF_projekts!G5:G8)*'Pieņēmumi aprēķiniem'!$C$13*H2,-2)</f>
        <v>233500</v>
      </c>
      <c r="I27" s="21">
        <f>ROUND(160*COUNT(DAF_projekts!H5:H8)*'Pieņēmumi aprēķiniem'!$C$13*I2,-2)</f>
        <v>233500</v>
      </c>
      <c r="J27" s="21">
        <f>ROUND(160*COUNT(DAF_projekts!I5:I8)*'Pieņēmumi aprēķiniem'!$C$13*J2,-2)</f>
        <v>116700</v>
      </c>
    </row>
    <row r="28" spans="1:11" x14ac:dyDescent="0.35">
      <c r="B28" s="28"/>
      <c r="C28" s="31"/>
    </row>
    <row r="29" spans="1:11" ht="58" x14ac:dyDescent="0.35">
      <c r="A29" s="20"/>
      <c r="B29" s="19" t="s">
        <v>60</v>
      </c>
      <c r="C29" s="40">
        <f>SUM(D29:J29)</f>
        <v>514200</v>
      </c>
      <c r="D29" s="21">
        <v>50500</v>
      </c>
      <c r="E29" s="21">
        <v>59200</v>
      </c>
      <c r="F29" s="21">
        <v>78100</v>
      </c>
      <c r="G29" s="21">
        <v>84800</v>
      </c>
      <c r="H29" s="21">
        <v>86600</v>
      </c>
      <c r="I29" s="21">
        <v>89000</v>
      </c>
      <c r="J29" s="21">
        <v>66000</v>
      </c>
    </row>
    <row r="32" spans="1:11" x14ac:dyDescent="0.35">
      <c r="D32" s="5"/>
      <c r="E32" s="5"/>
      <c r="F32" s="5"/>
      <c r="G32" s="5"/>
      <c r="H32" s="5"/>
      <c r="I32" s="5"/>
      <c r="J3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58E4-CE75-4670-A1A9-9DEDDFBB2B82}">
  <dimension ref="B4:K7"/>
  <sheetViews>
    <sheetView workbookViewId="0">
      <selection activeCell="B23" sqref="B23"/>
    </sheetView>
  </sheetViews>
  <sheetFormatPr defaultRowHeight="14.5" x14ac:dyDescent="0.35"/>
  <cols>
    <col min="2" max="2" width="59.81640625" customWidth="1"/>
    <col min="3" max="3" width="13.453125" customWidth="1"/>
    <col min="4" max="4" width="9.54296875" customWidth="1"/>
    <col min="10" max="10" width="11" customWidth="1"/>
  </cols>
  <sheetData>
    <row r="4" spans="2:11" ht="29" x14ac:dyDescent="0.35">
      <c r="C4" s="49" t="s">
        <v>3</v>
      </c>
      <c r="D4" s="50" t="s">
        <v>23</v>
      </c>
      <c r="E4" s="50">
        <v>2025</v>
      </c>
      <c r="F4" s="50">
        <v>2026</v>
      </c>
      <c r="G4" s="50">
        <v>2027</v>
      </c>
      <c r="H4" s="50">
        <v>2028</v>
      </c>
      <c r="I4" s="50">
        <v>2029</v>
      </c>
      <c r="J4" s="50" t="s">
        <v>24</v>
      </c>
    </row>
    <row r="5" spans="2:11" ht="21.75" customHeight="1" x14ac:dyDescent="0.35">
      <c r="B5" s="16" t="s">
        <v>25</v>
      </c>
      <c r="C5" s="48">
        <f>SUM(D5:J5)</f>
        <v>4917000</v>
      </c>
      <c r="D5" s="46">
        <f>Tame_projekts!D5</f>
        <v>219700</v>
      </c>
      <c r="E5" s="46">
        <f>Tame_projekts!E5</f>
        <v>402500</v>
      </c>
      <c r="F5" s="46">
        <f>Tame_projekts!F5</f>
        <v>799200</v>
      </c>
      <c r="G5" s="46">
        <f>Tame_projekts!G5</f>
        <v>940900</v>
      </c>
      <c r="H5" s="46">
        <f>Tame_projekts!H5</f>
        <v>978800</v>
      </c>
      <c r="I5" s="46">
        <f>Tame_projekts!I5</f>
        <v>1029800</v>
      </c>
      <c r="J5" s="46">
        <f>Tame_projekts!J5</f>
        <v>546100</v>
      </c>
      <c r="K5" s="47"/>
    </row>
    <row r="6" spans="2:11" ht="79.5" customHeight="1" x14ac:dyDescent="0.35">
      <c r="B6" s="19" t="s">
        <v>26</v>
      </c>
      <c r="C6" s="48">
        <f t="shared" ref="C6:C7" si="0">SUM(D6:J6)</f>
        <v>4402800</v>
      </c>
      <c r="D6" s="46">
        <f>D5-D7</f>
        <v>169200</v>
      </c>
      <c r="E6" s="46">
        <f t="shared" ref="E6:J6" si="1">E5-E7</f>
        <v>343300</v>
      </c>
      <c r="F6" s="46">
        <f t="shared" si="1"/>
        <v>721100</v>
      </c>
      <c r="G6" s="46">
        <f t="shared" si="1"/>
        <v>856100</v>
      </c>
      <c r="H6" s="46">
        <f t="shared" si="1"/>
        <v>892200</v>
      </c>
      <c r="I6" s="46">
        <f t="shared" si="1"/>
        <v>940800</v>
      </c>
      <c r="J6" s="46">
        <f t="shared" si="1"/>
        <v>480100</v>
      </c>
      <c r="K6" s="47"/>
    </row>
    <row r="7" spans="2:11" ht="58" x14ac:dyDescent="0.35">
      <c r="B7" s="19" t="s">
        <v>61</v>
      </c>
      <c r="C7" s="48">
        <f t="shared" si="0"/>
        <v>514200</v>
      </c>
      <c r="D7" s="46">
        <f>Tame_projekts!D29</f>
        <v>50500</v>
      </c>
      <c r="E7" s="46">
        <f>Tame_projekts!E29</f>
        <v>59200</v>
      </c>
      <c r="F7" s="46">
        <f>Tame_projekts!F29</f>
        <v>78100</v>
      </c>
      <c r="G7" s="46">
        <f>Tame_projekts!G29</f>
        <v>84800</v>
      </c>
      <c r="H7" s="46">
        <f>Tame_projekts!H29</f>
        <v>86600</v>
      </c>
      <c r="I7" s="46">
        <f>Tame_projekts!I29</f>
        <v>89000</v>
      </c>
      <c r="J7" s="46">
        <f>Tame_projekts!J29</f>
        <v>66000</v>
      </c>
      <c r="K7" s="4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2"/>
  <sheetViews>
    <sheetView zoomScaleNormal="100" workbookViewId="0">
      <selection activeCell="L12" sqref="L12"/>
    </sheetView>
  </sheetViews>
  <sheetFormatPr defaultRowHeight="14.5" x14ac:dyDescent="0.35"/>
  <cols>
    <col min="1" max="1" width="60.54296875" customWidth="1"/>
    <col min="2" max="2" width="16.453125" customWidth="1"/>
    <col min="3" max="3" width="17.81640625" customWidth="1"/>
    <col min="4" max="8" width="14" customWidth="1"/>
    <col min="9" max="9" width="16" customWidth="1"/>
  </cols>
  <sheetData>
    <row r="3" spans="1:9" ht="45" customHeight="1" x14ac:dyDescent="0.35">
      <c r="A3" s="1" t="s">
        <v>27</v>
      </c>
      <c r="B3" s="4" t="s">
        <v>28</v>
      </c>
      <c r="C3" s="4" t="s">
        <v>29</v>
      </c>
      <c r="D3" s="4" t="s">
        <v>30</v>
      </c>
      <c r="E3" s="4" t="s">
        <v>31</v>
      </c>
      <c r="F3" s="4" t="s">
        <v>32</v>
      </c>
      <c r="G3" s="4" t="s">
        <v>33</v>
      </c>
      <c r="H3" s="4" t="s">
        <v>34</v>
      </c>
      <c r="I3" s="4" t="s">
        <v>35</v>
      </c>
    </row>
    <row r="4" spans="1:9" x14ac:dyDescent="0.35">
      <c r="A4" s="2" t="s">
        <v>36</v>
      </c>
      <c r="B4" s="6">
        <v>5000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</row>
    <row r="5" spans="1:9" x14ac:dyDescent="0.35">
      <c r="A5" s="2" t="s">
        <v>37</v>
      </c>
      <c r="B5" s="6">
        <v>3700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</row>
    <row r="6" spans="1:9" x14ac:dyDescent="0.35">
      <c r="A6" s="2" t="s">
        <v>38</v>
      </c>
      <c r="B6" s="6">
        <v>3300</v>
      </c>
      <c r="C6" s="2"/>
      <c r="D6" s="2"/>
      <c r="E6" s="2">
        <v>1</v>
      </c>
      <c r="F6" s="2">
        <v>1</v>
      </c>
      <c r="G6" s="2">
        <v>1</v>
      </c>
      <c r="H6" s="2">
        <v>1</v>
      </c>
      <c r="I6" s="2">
        <v>1</v>
      </c>
    </row>
    <row r="7" spans="1:9" x14ac:dyDescent="0.35">
      <c r="A7" s="2" t="s">
        <v>39</v>
      </c>
      <c r="B7" s="6">
        <v>3300</v>
      </c>
      <c r="C7" s="2"/>
      <c r="D7" s="2"/>
      <c r="E7" s="2"/>
      <c r="F7" s="2">
        <v>1</v>
      </c>
      <c r="G7" s="2">
        <v>1</v>
      </c>
      <c r="H7" s="2">
        <v>1</v>
      </c>
      <c r="I7" s="2">
        <v>1</v>
      </c>
    </row>
    <row r="8" spans="1:9" x14ac:dyDescent="0.35">
      <c r="A8" s="2" t="s">
        <v>40</v>
      </c>
      <c r="B8" s="6">
        <v>2400</v>
      </c>
      <c r="C8" s="2">
        <v>0.25</v>
      </c>
      <c r="D8" s="2">
        <v>0.25</v>
      </c>
      <c r="E8" s="2">
        <v>1</v>
      </c>
      <c r="F8" s="2">
        <v>1</v>
      </c>
      <c r="G8" s="2">
        <v>1</v>
      </c>
      <c r="H8" s="2">
        <v>1</v>
      </c>
      <c r="I8" s="2">
        <v>1</v>
      </c>
    </row>
    <row r="9" spans="1:9" x14ac:dyDescent="0.35">
      <c r="A9" s="2" t="s">
        <v>41</v>
      </c>
      <c r="B9" s="6">
        <v>3700</v>
      </c>
      <c r="C9" s="2">
        <v>0.25</v>
      </c>
      <c r="D9" s="2">
        <v>0.25</v>
      </c>
      <c r="E9" s="2">
        <v>1</v>
      </c>
      <c r="F9" s="2">
        <v>1</v>
      </c>
      <c r="G9" s="2">
        <v>1</v>
      </c>
      <c r="H9" s="2">
        <v>1</v>
      </c>
      <c r="I9" s="2">
        <v>1</v>
      </c>
    </row>
    <row r="10" spans="1:9" x14ac:dyDescent="0.35">
      <c r="A10" s="2" t="s">
        <v>42</v>
      </c>
      <c r="B10" s="6">
        <v>3700</v>
      </c>
      <c r="C10" s="2">
        <v>0.25</v>
      </c>
      <c r="D10" s="2">
        <v>0.25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</row>
    <row r="11" spans="1:9" x14ac:dyDescent="0.35">
      <c r="A11" s="2" t="s">
        <v>43</v>
      </c>
      <c r="B11" s="6">
        <v>3700</v>
      </c>
      <c r="C11" s="2">
        <v>0.25</v>
      </c>
      <c r="D11" s="2">
        <v>0.25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</row>
    <row r="12" spans="1:9" x14ac:dyDescent="0.35">
      <c r="A12" s="2" t="s">
        <v>44</v>
      </c>
      <c r="B12" s="6">
        <v>3700</v>
      </c>
      <c r="C12" s="2"/>
      <c r="D12" s="2"/>
      <c r="E12" s="2">
        <v>1</v>
      </c>
      <c r="F12" s="2">
        <v>1</v>
      </c>
      <c r="G12" s="2">
        <v>1</v>
      </c>
      <c r="H12" s="2">
        <v>1</v>
      </c>
      <c r="I12" s="2">
        <v>1</v>
      </c>
    </row>
    <row r="13" spans="1:9" x14ac:dyDescent="0.35">
      <c r="A13" s="3" t="s">
        <v>45</v>
      </c>
      <c r="B13" s="6">
        <v>3300</v>
      </c>
      <c r="C13" s="2"/>
      <c r="D13" s="2"/>
      <c r="E13" s="2"/>
      <c r="F13" s="2"/>
      <c r="G13" s="2">
        <v>0.1</v>
      </c>
      <c r="H13" s="2">
        <v>0.25</v>
      </c>
      <c r="I13" s="2">
        <v>0.25</v>
      </c>
    </row>
    <row r="14" spans="1:9" x14ac:dyDescent="0.35">
      <c r="A14" s="3" t="s">
        <v>46</v>
      </c>
      <c r="B14" s="6">
        <v>3300</v>
      </c>
      <c r="C14" s="2"/>
      <c r="D14" s="2"/>
      <c r="E14" s="2"/>
      <c r="F14" s="2"/>
      <c r="G14" s="2">
        <v>0.1</v>
      </c>
      <c r="H14" s="2">
        <v>0.25</v>
      </c>
      <c r="I14" s="2">
        <v>0.25</v>
      </c>
    </row>
    <row r="15" spans="1:9" x14ac:dyDescent="0.35">
      <c r="A15" s="3" t="s">
        <v>47</v>
      </c>
      <c r="B15" s="6">
        <v>3300</v>
      </c>
      <c r="C15" s="2"/>
      <c r="D15" s="2"/>
      <c r="E15" s="2"/>
      <c r="F15" s="2"/>
      <c r="G15" s="2">
        <v>0.1</v>
      </c>
      <c r="H15" s="2">
        <v>0.25</v>
      </c>
      <c r="I15" s="2">
        <v>0.25</v>
      </c>
    </row>
    <row r="16" spans="1:9" x14ac:dyDescent="0.35">
      <c r="B16" s="7">
        <f>SUM(B4:B15)</f>
        <v>42400</v>
      </c>
    </row>
    <row r="18" spans="1:9" x14ac:dyDescent="0.35">
      <c r="D18" s="29">
        <v>1</v>
      </c>
      <c r="E18" s="29">
        <v>2</v>
      </c>
      <c r="F18" s="29">
        <v>3</v>
      </c>
      <c r="G18" s="29">
        <v>4</v>
      </c>
      <c r="H18" s="30">
        <v>5</v>
      </c>
      <c r="I18" s="30">
        <v>6</v>
      </c>
    </row>
    <row r="19" spans="1:9" ht="31" x14ac:dyDescent="0.35">
      <c r="A19" s="1" t="s">
        <v>27</v>
      </c>
      <c r="B19" s="4" t="s">
        <v>48</v>
      </c>
      <c r="C19" s="4" t="s">
        <v>49</v>
      </c>
      <c r="D19" s="4" t="s">
        <v>50</v>
      </c>
      <c r="E19" s="4" t="s">
        <v>51</v>
      </c>
      <c r="F19" s="4" t="s">
        <v>52</v>
      </c>
      <c r="G19" s="4" t="s">
        <v>53</v>
      </c>
      <c r="H19" s="4" t="s">
        <v>54</v>
      </c>
      <c r="I19" s="4" t="s">
        <v>55</v>
      </c>
    </row>
    <row r="20" spans="1:9" x14ac:dyDescent="0.35">
      <c r="A20" s="2" t="s">
        <v>36</v>
      </c>
      <c r="B20" s="2"/>
      <c r="C20" s="6">
        <f>$B4*C4</f>
        <v>5000</v>
      </c>
      <c r="D20" s="6">
        <f>ROUND($B4*D4*POWER('Pieņēmumi aprēķiniem'!$C$17+1,DAF_projekts!D$18),-1)</f>
        <v>5150</v>
      </c>
      <c r="E20" s="6">
        <f>ROUND($B4*E4*POWER('Pieņēmumi aprēķiniem'!$C$17+1,DAF_projekts!E$18),-1)</f>
        <v>5300</v>
      </c>
      <c r="F20" s="6">
        <f>ROUND($B4*F4*POWER('Pieņēmumi aprēķiniem'!$C$17+1,DAF_projekts!F$18),-1)</f>
        <v>5460</v>
      </c>
      <c r="G20" s="6">
        <f>ROUND($B4*G4*POWER('Pieņēmumi aprēķiniem'!$C$17+1,DAF_projekts!G$18),-1)</f>
        <v>5630</v>
      </c>
      <c r="H20" s="6">
        <f>ROUND($B4*H4*POWER('Pieņēmumi aprēķiniem'!$C$17+1,DAF_projekts!H$18),-1)</f>
        <v>5800</v>
      </c>
      <c r="I20" s="6">
        <f>ROUND($B4*I4*POWER('Pieņēmumi aprēķiniem'!$C$17+1,DAF_projekts!I$18),-1)</f>
        <v>5970</v>
      </c>
    </row>
    <row r="21" spans="1:9" x14ac:dyDescent="0.35">
      <c r="A21" s="2" t="s">
        <v>37</v>
      </c>
      <c r="B21" s="2"/>
      <c r="C21" s="6">
        <f t="shared" ref="C21:C31" si="0">$B5*C5</f>
        <v>3700</v>
      </c>
      <c r="D21" s="6">
        <f>ROUND($B5*D5*POWER('Pieņēmumi aprēķiniem'!$C$17+1,DAF_projekts!D$18),-1)</f>
        <v>3810</v>
      </c>
      <c r="E21" s="6">
        <f>ROUND($B5*E5*POWER('Pieņēmumi aprēķiniem'!$C$17+1,DAF_projekts!E$18),-1)</f>
        <v>3930</v>
      </c>
      <c r="F21" s="6">
        <f>ROUND($B5*F5*POWER('Pieņēmumi aprēķiniem'!$C$17+1,DAF_projekts!F$18),-1)</f>
        <v>4040</v>
      </c>
      <c r="G21" s="6">
        <f>ROUND($B5*G5*POWER('Pieņēmumi aprēķiniem'!$C$17+1,DAF_projekts!G$18),-1)</f>
        <v>4160</v>
      </c>
      <c r="H21" s="6">
        <f>ROUND($B5*H5*POWER('Pieņēmumi aprēķiniem'!$C$17+1,DAF_projekts!H$18),-1)</f>
        <v>4290</v>
      </c>
      <c r="I21" s="6">
        <f>ROUND($B5*I5*POWER('Pieņēmumi aprēķiniem'!$C$17+1,DAF_projekts!I$18),-1)</f>
        <v>4420</v>
      </c>
    </row>
    <row r="22" spans="1:9" x14ac:dyDescent="0.35">
      <c r="A22" s="2" t="s">
        <v>38</v>
      </c>
      <c r="B22" s="2"/>
      <c r="C22" s="6">
        <f t="shared" si="0"/>
        <v>0</v>
      </c>
      <c r="D22" s="6">
        <f>ROUND($B6*D6*POWER('Pieņēmumi aprēķiniem'!$C$17+1,DAF_projekts!D$18),-1)</f>
        <v>0</v>
      </c>
      <c r="E22" s="6">
        <f>ROUND($B6*E6*POWER('Pieņēmumi aprēķiniem'!$C$17+1,DAF_projekts!E$18),-1)</f>
        <v>3500</v>
      </c>
      <c r="F22" s="6">
        <f>ROUND($B6*F6*POWER('Pieņēmumi aprēķiniem'!$C$17+1,DAF_projekts!F$18),-1)</f>
        <v>3610</v>
      </c>
      <c r="G22" s="6">
        <f>ROUND($B6*G6*POWER('Pieņēmumi aprēķiniem'!$C$17+1,DAF_projekts!G$18),-1)</f>
        <v>3710</v>
      </c>
      <c r="H22" s="6">
        <f>ROUND($B6*H6*POWER('Pieņēmumi aprēķiniem'!$C$17+1,DAF_projekts!H$18),-1)</f>
        <v>3830</v>
      </c>
      <c r="I22" s="6">
        <f>ROUND($B6*I6*POWER('Pieņēmumi aprēķiniem'!$C$17+1,DAF_projekts!I$18),-1)</f>
        <v>3940</v>
      </c>
    </row>
    <row r="23" spans="1:9" x14ac:dyDescent="0.35">
      <c r="A23" s="2" t="s">
        <v>39</v>
      </c>
      <c r="B23" s="2"/>
      <c r="C23" s="6">
        <f t="shared" si="0"/>
        <v>0</v>
      </c>
      <c r="D23" s="6">
        <f>ROUND($B7*D7*POWER('Pieņēmumi aprēķiniem'!$C$17+1,DAF_projekts!D$18),-1)</f>
        <v>0</v>
      </c>
      <c r="E23" s="6">
        <f>ROUND($B7*E7*POWER('Pieņēmumi aprēķiniem'!$C$17+1,DAF_projekts!E$18),-1)</f>
        <v>0</v>
      </c>
      <c r="F23" s="6">
        <f>ROUND($B7*F7*POWER('Pieņēmumi aprēķiniem'!$C$17+1,DAF_projekts!F$18),-1)</f>
        <v>3610</v>
      </c>
      <c r="G23" s="6">
        <f>ROUND($B7*G7*POWER('Pieņēmumi aprēķiniem'!$C$17+1,DAF_projekts!G$18),-1)</f>
        <v>3710</v>
      </c>
      <c r="H23" s="6">
        <f>ROUND($B7*H7*POWER('Pieņēmumi aprēķiniem'!$C$17+1,DAF_projekts!H$18),-1)</f>
        <v>3830</v>
      </c>
      <c r="I23" s="6">
        <f>ROUND($B7*I7*POWER('Pieņēmumi aprēķiniem'!$C$17+1,DAF_projekts!I$18),-1)</f>
        <v>3940</v>
      </c>
    </row>
    <row r="24" spans="1:9" x14ac:dyDescent="0.35">
      <c r="A24" s="2" t="s">
        <v>40</v>
      </c>
      <c r="B24" s="2"/>
      <c r="C24" s="6">
        <f t="shared" si="0"/>
        <v>600</v>
      </c>
      <c r="D24" s="6">
        <f>ROUND($B8*D8*POWER('Pieņēmumi aprēķiniem'!$C$17+1,DAF_projekts!D$18),-1)</f>
        <v>620</v>
      </c>
      <c r="E24" s="6">
        <f>ROUND($B8*E8*POWER('Pieņēmumi aprēķiniem'!$C$17+1,DAF_projekts!E$18),-1)</f>
        <v>2550</v>
      </c>
      <c r="F24" s="6">
        <f>ROUND($B8*F8*POWER('Pieņēmumi aprēķiniem'!$C$17+1,DAF_projekts!F$18),-1)</f>
        <v>2620</v>
      </c>
      <c r="G24" s="6">
        <f>ROUND($B8*G8*POWER('Pieņēmumi aprēķiniem'!$C$17+1,DAF_projekts!G$18),-1)</f>
        <v>2700</v>
      </c>
      <c r="H24" s="6">
        <f>ROUND($B8*H8*POWER('Pieņēmumi aprēķiniem'!$C$17+1,DAF_projekts!H$18),-1)</f>
        <v>2780</v>
      </c>
      <c r="I24" s="6">
        <f>ROUND($B8*I8*POWER('Pieņēmumi aprēķiniem'!$C$17+1,DAF_projekts!I$18),-1)</f>
        <v>2870</v>
      </c>
    </row>
    <row r="25" spans="1:9" x14ac:dyDescent="0.35">
      <c r="A25" s="2" t="s">
        <v>41</v>
      </c>
      <c r="B25" s="2"/>
      <c r="C25" s="6">
        <f t="shared" si="0"/>
        <v>925</v>
      </c>
      <c r="D25" s="6">
        <f>ROUND($B9*D9*POWER('Pieņēmumi aprēķiniem'!$C$17+1,DAF_projekts!D$18),-1)</f>
        <v>950</v>
      </c>
      <c r="E25" s="6">
        <f>ROUND($B9*E9*POWER('Pieņēmumi aprēķiniem'!$C$17+1,DAF_projekts!E$18),-1)</f>
        <v>3930</v>
      </c>
      <c r="F25" s="6">
        <f>ROUND($B9*F9*POWER('Pieņēmumi aprēķiniem'!$C$17+1,DAF_projekts!F$18),-1)</f>
        <v>4040</v>
      </c>
      <c r="G25" s="6">
        <f>ROUND($B9*G9*POWER('Pieņēmumi aprēķiniem'!$C$17+1,DAF_projekts!G$18),-1)</f>
        <v>4160</v>
      </c>
      <c r="H25" s="6">
        <f>ROUND($B9*H9*POWER('Pieņēmumi aprēķiniem'!$C$17+1,DAF_projekts!H$18),-1)</f>
        <v>4290</v>
      </c>
      <c r="I25" s="6">
        <f>ROUND($B9*I9*POWER('Pieņēmumi aprēķiniem'!$C$17+1,DAF_projekts!I$18),-1)</f>
        <v>4420</v>
      </c>
    </row>
    <row r="26" spans="1:9" x14ac:dyDescent="0.35">
      <c r="A26" s="2" t="s">
        <v>56</v>
      </c>
      <c r="B26" s="2"/>
      <c r="C26" s="6">
        <f t="shared" si="0"/>
        <v>925</v>
      </c>
      <c r="D26" s="6">
        <f>ROUND($B10*D10*POWER('Pieņēmumi aprēķiniem'!$C$17+1,DAF_projekts!D$18),-1)</f>
        <v>950</v>
      </c>
      <c r="E26" s="6">
        <f>ROUND($B10*E10*POWER('Pieņēmumi aprēķiniem'!$C$17+1,DAF_projekts!E$18),-1)</f>
        <v>3930</v>
      </c>
      <c r="F26" s="6">
        <f>ROUND($B10*F10*POWER('Pieņēmumi aprēķiniem'!$C$17+1,DAF_projekts!F$18),-1)</f>
        <v>4040</v>
      </c>
      <c r="G26" s="6">
        <f>ROUND($B10*G10*POWER('Pieņēmumi aprēķiniem'!$C$17+1,DAF_projekts!G$18),-1)</f>
        <v>4160</v>
      </c>
      <c r="H26" s="6">
        <f>ROUND($B10*H10*POWER('Pieņēmumi aprēķiniem'!$C$17+1,DAF_projekts!H$18),-1)</f>
        <v>4290</v>
      </c>
      <c r="I26" s="6">
        <f>ROUND($B10*I10*POWER('Pieņēmumi aprēķiniem'!$C$17+1,DAF_projekts!I$18),-1)</f>
        <v>4420</v>
      </c>
    </row>
    <row r="27" spans="1:9" x14ac:dyDescent="0.35">
      <c r="A27" s="2" t="s">
        <v>43</v>
      </c>
      <c r="B27" s="2"/>
      <c r="C27" s="6">
        <f t="shared" si="0"/>
        <v>925</v>
      </c>
      <c r="D27" s="6">
        <f>ROUND($B11*D11*POWER('Pieņēmumi aprēķiniem'!$C$17+1,DAF_projekts!D$18),-1)</f>
        <v>950</v>
      </c>
      <c r="E27" s="6">
        <f>ROUND($B11*E11*POWER('Pieņēmumi aprēķiniem'!$C$17+1,DAF_projekts!E$18),-1)</f>
        <v>3930</v>
      </c>
      <c r="F27" s="6">
        <f>ROUND($B11*F11*POWER('Pieņēmumi aprēķiniem'!$C$17+1,DAF_projekts!F$18),-1)</f>
        <v>4040</v>
      </c>
      <c r="G27" s="6">
        <f>ROUND($B11*G11*POWER('Pieņēmumi aprēķiniem'!$C$17+1,DAF_projekts!G$18),-1)</f>
        <v>4160</v>
      </c>
      <c r="H27" s="6">
        <f>ROUND($B11*H11*POWER('Pieņēmumi aprēķiniem'!$C$17+1,DAF_projekts!H$18),-1)</f>
        <v>4290</v>
      </c>
      <c r="I27" s="6">
        <f>ROUND($B11*I11*POWER('Pieņēmumi aprēķiniem'!$C$17+1,DAF_projekts!I$18),-1)</f>
        <v>4420</v>
      </c>
    </row>
    <row r="28" spans="1:9" x14ac:dyDescent="0.35">
      <c r="A28" s="2" t="s">
        <v>44</v>
      </c>
      <c r="B28" s="2"/>
      <c r="C28" s="6">
        <f t="shared" si="0"/>
        <v>0</v>
      </c>
      <c r="D28" s="6">
        <f>ROUND($B12*D12*POWER('Pieņēmumi aprēķiniem'!$C$17+1,DAF_projekts!D$18),-1)</f>
        <v>0</v>
      </c>
      <c r="E28" s="6">
        <f>ROUND($B12*E12*POWER('Pieņēmumi aprēķiniem'!$C$17+1,DAF_projekts!E$18),-1)</f>
        <v>3930</v>
      </c>
      <c r="F28" s="6">
        <f>ROUND($B12*F12*POWER('Pieņēmumi aprēķiniem'!$C$17+1,DAF_projekts!F$18),-1)</f>
        <v>4040</v>
      </c>
      <c r="G28" s="6">
        <f>ROUND($B12*G12*POWER('Pieņēmumi aprēķiniem'!$C$17+1,DAF_projekts!G$18),-1)</f>
        <v>4160</v>
      </c>
      <c r="H28" s="6">
        <f>ROUND($B12*H12*POWER('Pieņēmumi aprēķiniem'!$C$17+1,DAF_projekts!H$18),-1)</f>
        <v>4290</v>
      </c>
      <c r="I28" s="6">
        <f>ROUND($B12*I12*POWER('Pieņēmumi aprēķiniem'!$C$17+1,DAF_projekts!I$18),-1)</f>
        <v>4420</v>
      </c>
    </row>
    <row r="29" spans="1:9" x14ac:dyDescent="0.35">
      <c r="A29" s="3" t="s">
        <v>45</v>
      </c>
      <c r="B29" s="3"/>
      <c r="C29" s="6">
        <f t="shared" si="0"/>
        <v>0</v>
      </c>
      <c r="D29" s="6">
        <f>ROUND($B13*D13*POWER('Pieņēmumi aprēķiniem'!$C$17+1,DAF_projekts!D$18),-1)</f>
        <v>0</v>
      </c>
      <c r="E29" s="6">
        <f>ROUND($B13*E13*POWER('Pieņēmumi aprēķiniem'!$C$17+1,DAF_projekts!E$18),-1)</f>
        <v>0</v>
      </c>
      <c r="F29" s="6">
        <f>ROUND($B13*F13*POWER('Pieņēmumi aprēķiniem'!$C$17+1,DAF_projekts!F$18),-1)</f>
        <v>0</v>
      </c>
      <c r="G29" s="6">
        <f>ROUND($B13*G13*POWER('Pieņēmumi aprēķiniem'!$C$17+1,DAF_projekts!G$18),-1)</f>
        <v>370</v>
      </c>
      <c r="H29" s="6">
        <f>ROUND($B13*H13*POWER('Pieņēmumi aprēķiniem'!$C$17+1,DAF_projekts!H$18),-1)</f>
        <v>960</v>
      </c>
      <c r="I29" s="6">
        <f>ROUND($B13*I13*POWER('Pieņēmumi aprēķiniem'!$C$17+1,DAF_projekts!I$18),-1)</f>
        <v>990</v>
      </c>
    </row>
    <row r="30" spans="1:9" x14ac:dyDescent="0.35">
      <c r="A30" s="3" t="s">
        <v>46</v>
      </c>
      <c r="B30" s="3"/>
      <c r="C30" s="6">
        <f t="shared" si="0"/>
        <v>0</v>
      </c>
      <c r="D30" s="6">
        <f>ROUND($B14*D14*POWER('Pieņēmumi aprēķiniem'!$C$17+1,DAF_projekts!D$18),-1)</f>
        <v>0</v>
      </c>
      <c r="E30" s="6">
        <f>ROUND($B14*E14*POWER('Pieņēmumi aprēķiniem'!$C$17+1,DAF_projekts!E$18),-1)</f>
        <v>0</v>
      </c>
      <c r="F30" s="6">
        <f>ROUND($B14*F14*POWER('Pieņēmumi aprēķiniem'!$C$17+1,DAF_projekts!F$18),-1)</f>
        <v>0</v>
      </c>
      <c r="G30" s="6">
        <f>ROUND($B14*G14*POWER('Pieņēmumi aprēķiniem'!$C$17+1,DAF_projekts!G$18),-1)</f>
        <v>370</v>
      </c>
      <c r="H30" s="6">
        <f>ROUND($B14*H14*POWER('Pieņēmumi aprēķiniem'!$C$17+1,DAF_projekts!H$18),-1)</f>
        <v>960</v>
      </c>
      <c r="I30" s="6">
        <f>ROUND($B14*I14*POWER('Pieņēmumi aprēķiniem'!$C$17+1,DAF_projekts!I$18),-1)</f>
        <v>990</v>
      </c>
    </row>
    <row r="31" spans="1:9" x14ac:dyDescent="0.35">
      <c r="A31" s="3" t="s">
        <v>47</v>
      </c>
      <c r="B31" s="3"/>
      <c r="C31" s="6">
        <f t="shared" si="0"/>
        <v>0</v>
      </c>
      <c r="D31" s="6">
        <f>ROUND($B15*D15*POWER('Pieņēmumi aprēķiniem'!$C$17+1,DAF_projekts!D$18),-1)</f>
        <v>0</v>
      </c>
      <c r="E31" s="6">
        <f>ROUND($B15*E15*POWER('Pieņēmumi aprēķiniem'!$C$17+1,DAF_projekts!E$18),-1)</f>
        <v>0</v>
      </c>
      <c r="F31" s="6">
        <f>ROUND($B15*F15*POWER('Pieņēmumi aprēķiniem'!$C$17+1,DAF_projekts!F$18),-1)</f>
        <v>0</v>
      </c>
      <c r="G31" s="6">
        <f>ROUND($B15*G15*POWER('Pieņēmumi aprēķiniem'!$C$17+1,DAF_projekts!G$18),-1)</f>
        <v>370</v>
      </c>
      <c r="H31" s="6">
        <f>ROUND($B15*H15*POWER('Pieņēmumi aprēķiniem'!$C$17+1,DAF_projekts!H$18),-1)</f>
        <v>960</v>
      </c>
      <c r="I31" s="6">
        <f>ROUND($B15*I15*POWER('Pieņēmumi aprēķiniem'!$C$17+1,DAF_projekts!I$18),-1)</f>
        <v>990</v>
      </c>
    </row>
    <row r="32" spans="1:9" x14ac:dyDescent="0.35">
      <c r="C32" s="7">
        <f>SUM(C20:C31)</f>
        <v>12075</v>
      </c>
      <c r="D32" s="7">
        <f t="shared" ref="D32:I32" si="1">SUM(D20:D31)</f>
        <v>12430</v>
      </c>
      <c r="E32" s="7">
        <f t="shared" si="1"/>
        <v>31000</v>
      </c>
      <c r="F32" s="7">
        <f t="shared" si="1"/>
        <v>35500</v>
      </c>
      <c r="G32" s="7">
        <f t="shared" si="1"/>
        <v>37660</v>
      </c>
      <c r="H32" s="7">
        <f t="shared" si="1"/>
        <v>40570</v>
      </c>
      <c r="I32" s="7">
        <f t="shared" si="1"/>
        <v>41790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5871E-B867-42AF-8D20-A42013BA7512}">
  <dimension ref="B4:C21"/>
  <sheetViews>
    <sheetView workbookViewId="0">
      <selection activeCell="B24" sqref="B24"/>
    </sheetView>
  </sheetViews>
  <sheetFormatPr defaultRowHeight="14.5" x14ac:dyDescent="0.35"/>
  <cols>
    <col min="2" max="2" width="115.1796875" customWidth="1"/>
    <col min="3" max="3" width="16.26953125" customWidth="1"/>
  </cols>
  <sheetData>
    <row r="4" spans="2:3" ht="18.5" x14ac:dyDescent="0.45">
      <c r="B4" s="56" t="s">
        <v>2</v>
      </c>
      <c r="C4" s="57" t="s">
        <v>72</v>
      </c>
    </row>
    <row r="5" spans="2:3" x14ac:dyDescent="0.35">
      <c r="B5" s="51" t="s">
        <v>57</v>
      </c>
      <c r="C5" s="52">
        <v>8.5000000000000006E-2</v>
      </c>
    </row>
    <row r="6" spans="2:3" x14ac:dyDescent="0.35">
      <c r="B6" s="51" t="s">
        <v>10</v>
      </c>
      <c r="C6" s="53">
        <v>0.2359</v>
      </c>
    </row>
    <row r="7" spans="2:3" x14ac:dyDescent="0.35">
      <c r="B7" s="51" t="s">
        <v>66</v>
      </c>
      <c r="C7" s="54">
        <v>500</v>
      </c>
    </row>
    <row r="8" spans="2:3" x14ac:dyDescent="0.35">
      <c r="B8" s="51" t="s">
        <v>67</v>
      </c>
      <c r="C8" s="54">
        <v>700</v>
      </c>
    </row>
    <row r="9" spans="2:3" x14ac:dyDescent="0.35">
      <c r="B9" s="51" t="s">
        <v>74</v>
      </c>
      <c r="C9" s="54">
        <v>42</v>
      </c>
    </row>
    <row r="10" spans="2:3" x14ac:dyDescent="0.35">
      <c r="B10" s="51" t="s">
        <v>65</v>
      </c>
      <c r="C10" s="54">
        <f>600+200</f>
        <v>800</v>
      </c>
    </row>
    <row r="11" spans="2:3" x14ac:dyDescent="0.35">
      <c r="B11" s="51" t="s">
        <v>68</v>
      </c>
      <c r="C11" s="54">
        <v>500</v>
      </c>
    </row>
    <row r="12" spans="2:3" x14ac:dyDescent="0.35">
      <c r="B12" s="51" t="s">
        <v>69</v>
      </c>
      <c r="C12" s="54">
        <v>200</v>
      </c>
    </row>
    <row r="13" spans="2:3" ht="29" x14ac:dyDescent="0.35">
      <c r="B13" s="55" t="s">
        <v>64</v>
      </c>
      <c r="C13" s="54">
        <f>31.7-1.3</f>
        <v>30.4</v>
      </c>
    </row>
    <row r="14" spans="2:3" ht="29" x14ac:dyDescent="0.35">
      <c r="B14" s="55" t="s">
        <v>63</v>
      </c>
      <c r="C14" s="54">
        <v>4</v>
      </c>
    </row>
    <row r="15" spans="2:3" x14ac:dyDescent="0.35">
      <c r="B15" s="51" t="s">
        <v>62</v>
      </c>
      <c r="C15" s="54">
        <v>160</v>
      </c>
    </row>
    <row r="16" spans="2:3" x14ac:dyDescent="0.35">
      <c r="B16" s="51" t="s">
        <v>58</v>
      </c>
      <c r="C16" s="54">
        <v>1</v>
      </c>
    </row>
    <row r="17" spans="2:3" x14ac:dyDescent="0.35">
      <c r="B17" s="51" t="s">
        <v>59</v>
      </c>
      <c r="C17" s="52">
        <v>0.03</v>
      </c>
    </row>
    <row r="18" spans="2:3" ht="29" x14ac:dyDescent="0.35">
      <c r="B18" s="55" t="s">
        <v>70</v>
      </c>
      <c r="C18" s="54"/>
    </row>
    <row r="19" spans="2:3" ht="29" x14ac:dyDescent="0.35">
      <c r="B19" s="55" t="s">
        <v>70</v>
      </c>
      <c r="C19" s="51"/>
    </row>
    <row r="20" spans="2:3" ht="29" x14ac:dyDescent="0.35">
      <c r="B20" s="55" t="s">
        <v>71</v>
      </c>
      <c r="C20" s="51"/>
    </row>
    <row r="21" spans="2:3" ht="30.75" customHeight="1" x14ac:dyDescent="0.35">
      <c r="B21" s="55" t="s">
        <v>73</v>
      </c>
      <c r="C21" s="5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EFE57A6E8972409545682F9D997A30" ma:contentTypeVersion="20" ma:contentTypeDescription="Create a new document." ma:contentTypeScope="" ma:versionID="56cee8c4b397df213842435b09ad6a4b">
  <xsd:schema xmlns:xsd="http://www.w3.org/2001/XMLSchema" xmlns:xs="http://www.w3.org/2001/XMLSchema" xmlns:p="http://schemas.microsoft.com/office/2006/metadata/properties" xmlns:ns1="http://schemas.microsoft.com/sharepoint/v3" xmlns:ns2="c897f430-4d3f-4b88-bb40-5d2983689be6" xmlns:ns3="110fa167-1e60-43fb-8327-8a2abc98a7a0" targetNamespace="http://schemas.microsoft.com/office/2006/metadata/properties" ma:root="true" ma:fieldsID="9bcd01f692291ba03c8a297b8bdf73d4" ns1:_="" ns2:_="" ns3:_="">
    <xsd:import namespace="http://schemas.microsoft.com/sharepoint/v3"/>
    <xsd:import namespace="c897f430-4d3f-4b88-bb40-5d2983689be6"/>
    <xsd:import namespace="110fa167-1e60-43fb-8327-8a2abc98a7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DateTaken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7f430-4d3f-4b88-bb40-5d2983689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0fa167-1e60-43fb-8327-8a2abc98a7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eb6b6dc-1175-47b7-b722-df0250ba09b3}" ma:internalName="TaxCatchAll" ma:showField="CatchAllData" ma:web="110fa167-1e60-43fb-8327-8a2abc98a7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110fa167-1e60-43fb-8327-8a2abc98a7a0" xsi:nil="true"/>
    <lcf76f155ced4ddcb4097134ff3c332f xmlns="c897f430-4d3f-4b88-bb40-5d2983689b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B29E77-6BD7-4F6D-BA7D-303851B1C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97f430-4d3f-4b88-bb40-5d2983689be6"/>
    <ds:schemaRef ds:uri="110fa167-1e60-43fb-8327-8a2abc98a7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6D2DA7-35C7-4774-ACF8-FEBA125366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C596A5-1C19-497F-B50C-6BAD02D8DD3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10fa167-1e60-43fb-8327-8a2abc98a7a0"/>
    <ds:schemaRef ds:uri="c897f430-4d3f-4b88-bb40-5d2983689be6"/>
  </ds:schemaRefs>
</ds:datastoreItem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Tame_projekts</vt:lpstr>
      <vt:lpstr>Kopsavilkums</vt:lpstr>
      <vt:lpstr>DAF_projekts</vt:lpstr>
      <vt:lpstr>Pieņēmumi aprēķiniem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Matīss Markus</dc:creator>
  <cp:keywords/>
  <dc:description/>
  <cp:lastModifiedBy>Elīna Kobzeva</cp:lastModifiedBy>
  <cp:revision/>
  <dcterms:created xsi:type="dcterms:W3CDTF">2015-06-05T18:17:20Z</dcterms:created>
  <dcterms:modified xsi:type="dcterms:W3CDTF">2024-06-05T10:13:30Z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0x010100EEEFE57A6E8972409545682F9D997A30</vt:lpwstr>
  </property>
  <property fmtid="{D5CDD505-2E9C-101B-9397-08002B2CF9AE}" pid="3" name="MediaServiceImageTags">
    <vt:lpwstr/>
  </property>
</Properties>
</file>