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mv-sidlo\Desktop\AI_PN_darba_plans_112021\"/>
    </mc:Choice>
  </mc:AlternateContent>
  <xr:revisionPtr revIDLastSave="0" documentId="13_ncr:1_{6A10F2F2-7D81-466C-8430-547D1C479CAE}" xr6:coauthVersionLast="47" xr6:coauthVersionMax="47" xr10:uidLastSave="{00000000-0000-0000-0000-000000000000}"/>
  <bookViews>
    <workbookView xWindow="-110" yWindow="-110" windowWidth="19420" windowHeight="10420" xr2:uid="{4FF53062-01E6-41AB-ABBE-8C5C622C5358}"/>
  </bookViews>
  <sheets>
    <sheet name="1.14.3." sheetId="1" r:id="rId1"/>
    <sheet name="1.14.1.,1.14.2.,...." sheetId="2" r:id="rId2"/>
    <sheet name="1.19." sheetId="4" r:id="rId3"/>
    <sheet name="1.21." sheetId="5" r:id="rId4"/>
    <sheet name="1.22." sheetId="6" r:id="rId5"/>
    <sheet name="1.23." sheetId="7" r:id="rId6"/>
    <sheet name="1.25." sheetId="8" r:id="rId7"/>
    <sheet name="1.26." sheetId="9" r:id="rId8"/>
    <sheet name="1.27." sheetId="10" r:id="rId9"/>
    <sheet name="6.4." sheetId="3" r:id="rId10"/>
  </sheets>
  <externalReferences>
    <externalReference r:id="rId11"/>
    <externalReference r:id="rId12"/>
    <externalReference r:id="rId13"/>
    <externalReference r:id="rId14"/>
  </externalReferences>
  <definedNames>
    <definedName name="_1_2_d_NMP_lim">#REF!</definedName>
    <definedName name="_xlnm.Auto_Open">#REF!</definedName>
    <definedName name="b">#REF!</definedName>
    <definedName name="bt">#REF!</definedName>
    <definedName name="BX">#REF!</definedName>
    <definedName name="ccc">#REF!</definedName>
    <definedName name="d">#REF!</definedName>
    <definedName name="D_Evija3">#REF!</definedName>
    <definedName name="de">#REF!</definedName>
    <definedName name="dff">#NAME?</definedName>
    <definedName name="DRGNAMES">#REF!</definedName>
    <definedName name="e">#REF!</definedName>
    <definedName name="ee">#REF!</definedName>
    <definedName name="gad_skaits">#REF!</definedName>
    <definedName name="gad_skaits_1">#REF!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[1]izm.posteni!$A$2:$A$216</definedName>
    <definedName name="izm.nos">#REF!</definedName>
    <definedName name="izm.nos_1">[1]izm.posteni!$B$2:$B$216</definedName>
    <definedName name="jhg">#REF!</definedName>
    <definedName name="kk">#REF!</definedName>
    <definedName name="l">#REF!</definedName>
    <definedName name="Limeni_7_9group">#REF!</definedName>
    <definedName name="n">#REF!</definedName>
    <definedName name="P_Dati_rikojums">#REF!</definedName>
    <definedName name="pp">#REF!</definedName>
    <definedName name="Recover">[2]Macro1!$A$80</definedName>
    <definedName name="Rikojums2222">[3]Macro1!$A$106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[1]strukturkodi!$B$2:$B$232</definedName>
    <definedName name="Struktūrvien.kods">#REF!</definedName>
    <definedName name="Struktūrvien.kods_1">[1]strukturkodi!$A$2:$A$232</definedName>
    <definedName name="TableName">"Dummy"</definedName>
    <definedName name="ty">#REF!</definedName>
    <definedName name="tyuj">#REF!</definedName>
    <definedName name="u">#REF!</definedName>
    <definedName name="U_N_A">#REF!</definedName>
    <definedName name="wedr">#REF!</definedName>
    <definedName name="x">#REF!</definedName>
    <definedName name="XBD">[4]Dati!$B$6</definedName>
    <definedName name="XDD">[4]Dati!$B$4</definedName>
    <definedName name="XDS">[4]Dati!$B$5</definedName>
    <definedName name="XSVD">[4]Dati!$B$7</definedName>
    <definedName name="xxxx">#REF!</definedName>
    <definedName name="yuh">#REF!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5" i="5" l="1"/>
  <c r="C10" i="10" l="1"/>
  <c r="C11" i="10" s="1"/>
  <c r="C5" i="10" s="1"/>
  <c r="D10" i="10"/>
  <c r="D11" i="10" s="1"/>
  <c r="D5" i="10" s="1"/>
  <c r="D11" i="9"/>
  <c r="D9" i="9" s="1"/>
  <c r="D14" i="9"/>
  <c r="D16" i="9"/>
  <c r="D23" i="9"/>
  <c r="D20" i="9" s="1"/>
  <c r="G31" i="9"/>
  <c r="H31" i="9"/>
  <c r="I31" i="9"/>
  <c r="K31" i="9" s="1"/>
  <c r="J31" i="9"/>
  <c r="J33" i="9" s="1"/>
  <c r="G32" i="9"/>
  <c r="H32" i="9"/>
  <c r="K32" i="9" s="1"/>
  <c r="I32" i="9"/>
  <c r="J32" i="9"/>
  <c r="D33" i="9"/>
  <c r="E33" i="9"/>
  <c r="F33" i="9"/>
  <c r="G33" i="9"/>
  <c r="H33" i="9"/>
  <c r="I33" i="9"/>
  <c r="C9" i="8"/>
  <c r="C5" i="8" s="1"/>
  <c r="C14" i="8"/>
  <c r="E14" i="8"/>
  <c r="C9" i="7"/>
  <c r="C10" i="7"/>
  <c r="C12" i="7" s="1"/>
  <c r="B6" i="7" s="1"/>
  <c r="C11" i="7"/>
  <c r="B12" i="7"/>
  <c r="C24" i="6"/>
  <c r="C25" i="6"/>
  <c r="C26" i="6"/>
  <c r="C27" i="6"/>
  <c r="C28" i="6"/>
  <c r="B29" i="6"/>
  <c r="B43" i="6" s="1"/>
  <c r="C30" i="6"/>
  <c r="C29" i="6" s="1"/>
  <c r="C31" i="6"/>
  <c r="C37" i="6"/>
  <c r="C39" i="6"/>
  <c r="C42" i="6"/>
  <c r="D9" i="5"/>
  <c r="E12" i="5"/>
  <c r="F12" i="5"/>
  <c r="G12" i="5" s="1"/>
  <c r="H12" i="5" s="1"/>
  <c r="F13" i="5"/>
  <c r="G13" i="5"/>
  <c r="D5" i="9" l="1"/>
  <c r="K33" i="9"/>
  <c r="E5" i="9" s="1"/>
  <c r="C43" i="6"/>
  <c r="B7" i="6" s="1"/>
  <c r="B10" i="6"/>
  <c r="B27" i="3"/>
  <c r="C26" i="3"/>
  <c r="B26" i="3"/>
  <c r="B25" i="3"/>
  <c r="C24" i="3"/>
  <c r="B24" i="3"/>
  <c r="C22" i="3"/>
  <c r="C20" i="3" s="1"/>
  <c r="B22" i="3"/>
  <c r="C19" i="3"/>
  <c r="B19" i="3"/>
  <c r="C18" i="3"/>
  <c r="B18" i="3"/>
  <c r="C17" i="3"/>
  <c r="C14" i="3"/>
  <c r="C13" i="3"/>
  <c r="B13" i="3"/>
  <c r="C12" i="3"/>
  <c r="C11" i="3"/>
  <c r="C9" i="3" s="1"/>
  <c r="B11" i="3"/>
  <c r="C10" i="3"/>
  <c r="B10" i="3"/>
  <c r="B9" i="3" s="1"/>
  <c r="B20" i="3" l="1"/>
  <c r="C16" i="3"/>
  <c r="C15" i="3" s="1"/>
  <c r="C8" i="3" s="1"/>
  <c r="C7" i="3" s="1"/>
  <c r="B16" i="3"/>
  <c r="B15" i="3" s="1"/>
  <c r="B8" i="3" s="1"/>
  <c r="B7" i="3" l="1"/>
  <c r="F18" i="2"/>
  <c r="F8" i="2" l="1"/>
  <c r="B22" i="2"/>
  <c r="F16" i="1"/>
  <c r="B20" i="1"/>
</calcChain>
</file>

<file path=xl/sharedStrings.xml><?xml version="1.0" encoding="utf-8"?>
<sst xmlns="http://schemas.openxmlformats.org/spreadsheetml/2006/main" count="235" uniqueCount="196">
  <si>
    <t>Finanšu ministrija valsts budžeta apakšprogramma</t>
  </si>
  <si>
    <t>Izmaksu pozīcija</t>
  </si>
  <si>
    <t>ES fondu daļa (85%) EUR</t>
  </si>
  <si>
    <t>Papildu finansējums (15%) EUR</t>
  </si>
  <si>
    <t xml:space="preserve">Summa </t>
  </si>
  <si>
    <t>Kopā summa:</t>
  </si>
  <si>
    <t>Izmaksas, EUR</t>
  </si>
  <si>
    <t>Papildus nepieciešamais finansējums (EUR) 2024. un 2026.gadam</t>
  </si>
  <si>
    <t>Kopā:</t>
  </si>
  <si>
    <t>Izstrādātas vadlīnijas indicētās profilakses intervences programmai un indicētās profilakses darbam interaktīvajā vidē.</t>
  </si>
  <si>
    <t>Tehniskās specifikācijas izstrāde (automātiskais uzvedības monitoringa analītiskajam rīks).</t>
  </si>
  <si>
    <t>Iekārtas (serveri) IAUI (automātiskais uzvedības monitoringa analītiskajam rīks).</t>
  </si>
  <si>
    <t>Galvenās sistēmas izveide (automātiskais uzvedības monitoringa analītiskajam rīks).</t>
  </si>
  <si>
    <t>Papildu funkciju izveide (savietojamība, testēšana, atskaites, uzraudzība u.c.).</t>
  </si>
  <si>
    <t>Regulāru izvērtējumu izstrādāšana par citās valstīs īstenotām indicētās profilakses programmām (5x6).</t>
  </si>
  <si>
    <t>NVO projekti atkarību mazināšanai.</t>
  </si>
  <si>
    <t>Tehniskās specifikācijas izstrāde.</t>
  </si>
  <si>
    <t>Iekārtas (serveri) IAUI.</t>
  </si>
  <si>
    <t>Integrācija "Latvija.lv".</t>
  </si>
  <si>
    <t>Galvenās sistēmas izveide.</t>
  </si>
  <si>
    <t>euro</t>
  </si>
  <si>
    <t>Izdevumu postenis</t>
  </si>
  <si>
    <t>Izdevumi vienai amata vietai pirmajā gadā</t>
  </si>
  <si>
    <t>Izdevumi vienai amata vietai turpmāk ik gadu</t>
  </si>
  <si>
    <t>Piezīmes</t>
  </si>
  <si>
    <t>Kopā</t>
  </si>
  <si>
    <t>Atlīdzība</t>
  </si>
  <si>
    <t>Atalgojums</t>
  </si>
  <si>
    <t>Mēnešalga</t>
  </si>
  <si>
    <r>
      <t xml:space="preserve">12.mēnešalgu grupa, mēnešalga 1 647 </t>
    </r>
    <r>
      <rPr>
        <i/>
        <sz val="11"/>
        <rFont val="Times New Roman"/>
        <family val="1"/>
        <charset val="186"/>
      </rPr>
      <t>euro</t>
    </r>
  </si>
  <si>
    <t>Piemaksa par personisko darba ieguldījumu un darba kvalitāti (līdz 30%)</t>
  </si>
  <si>
    <t>Plānota piemaksa 20% apmērā</t>
  </si>
  <si>
    <t>Novērtēšanas prēmijas (līdz 65% no mēnešalgas)</t>
  </si>
  <si>
    <t>Novērtēšanas prēmija ar plānoto ar novērtējumu "ļoti labi"</t>
  </si>
  <si>
    <t>Piemaksa par papildu darbu</t>
  </si>
  <si>
    <t>Naudas balvas (100% no mēnešalgas)</t>
  </si>
  <si>
    <t>Darba devēja VSAOI un sociālās garantijas</t>
  </si>
  <si>
    <t>Darba devēja VSAOI (23,59% )</t>
  </si>
  <si>
    <t>Atvaļinājuma pabalsti (50% no mēnešalgas)</t>
  </si>
  <si>
    <t>Darba devēja izdevumi veselības, dzīvības un nelaimes gadījumu apdrošināšanai</t>
  </si>
  <si>
    <t>Optisko redzes korekcijas līdzekļu iegādes kompensācija</t>
  </si>
  <si>
    <t>Preces un pakalpojumi</t>
  </si>
  <si>
    <t>Komandējumu izdevumi</t>
  </si>
  <si>
    <t>ja tiek plānoti</t>
  </si>
  <si>
    <t>Izdevumi par saņemtajiem apmācību pakalpojumiem</t>
  </si>
  <si>
    <t>Ar darbības nodrošināšanu saistītie izdevumi</t>
  </si>
  <si>
    <t>Ar darba vietu saistītie uzturēšanas izdevumi (sakari, komunālie pakalpojumi, telpu uzturēšana, tehnikas uzturēšana) atbilstoši vidējam izdevumu apjomam uz vienu nodarbināto</t>
  </si>
  <si>
    <t>Informācijas tehnoloģijas pakalpojumi</t>
  </si>
  <si>
    <r>
      <t xml:space="preserve">M365 E3 Unified ShrdSvr ALNG SubsVL MVL PerUsr (ar PVN)
406,56 x 1 = 406,52 </t>
    </r>
    <r>
      <rPr>
        <i/>
        <sz val="11"/>
        <color theme="1"/>
        <rFont val="Times New Roman"/>
        <family val="1"/>
        <charset val="186"/>
      </rPr>
      <t xml:space="preserve">euro
</t>
    </r>
    <r>
      <rPr>
        <sz val="11"/>
        <color theme="1"/>
        <rFont val="Times New Roman"/>
        <family val="1"/>
        <charset val="186"/>
      </rPr>
      <t>Microsoft RDS CAL (Terminal services CAL) nomas lietošanas licence (ar PVN)
56,87 x 1 = 56,87</t>
    </r>
    <r>
      <rPr>
        <i/>
        <sz val="11"/>
        <color theme="1"/>
        <rFont val="Times New Roman"/>
        <family val="1"/>
        <charset val="186"/>
      </rPr>
      <t xml:space="preserve"> euro</t>
    </r>
  </si>
  <si>
    <t>Biroja mēbeles, biroja tehnika un datortehnika, kas netiek uzskaitīta kā pamatlīdzekļi</t>
  </si>
  <si>
    <t>Darba vietu iekārtošanas izdevumi (pirmajā gadā)</t>
  </si>
  <si>
    <t>Pamatkapitāla veidošana</t>
  </si>
  <si>
    <t>Biroja tehnika un datortehnika</t>
  </si>
  <si>
    <t>Datortehnika (pirmajā gadā)</t>
  </si>
  <si>
    <t xml:space="preserve">6.4. uzdevums - IAUI kapacitātes stiprināšana – 2 amata vietas - saistībā ar interaktīvo azartspēļu tendencēm, reklāmas aizlieguma ievērošanas uzraudzības funkcijām, azartspēļu organizēšanas vietu atļauju centralizētā procesa ieviešanu, kā arī atkarības profilaktisko pasākumu pastiprināšanu.
6.4.1. Izdots rīkojums par amata vietu piešķiršanu. </t>
  </si>
  <si>
    <t>Papildus nepieciešamais finansējums</t>
  </si>
  <si>
    <t>Darba plāna Azartspēļu un izložu politikas pamatnostādņu 2021.–2027. gadam īstenošanai iekļauto pasākumu ieviešana, kuriem nepieciešams papildu valsts budžeta finansējums, ir uzsākama atbilstoši valsts budžeta finansiālajām iespējām un saskaņā ar Veselības ministrijas noteiktajām prioritārajām veselības jomām, savukārt, pasākumu ieviešana  ESF finansējuma ietvaros ir uzsākama atbilstoši pieejamajam finansējumam un ES fondu darbības programmā un Ministru kabineta noteikumos par attiecīgo specifisko atbalsta mērķi noteiktajam.</t>
  </si>
  <si>
    <t>63.07.00 Eiropas Sociālā fonda (ESF) projektu īstenošana (2014-2020)</t>
  </si>
  <si>
    <t>2022.gadā valsts budžetā pieejamais finansējums,
EUR</t>
  </si>
  <si>
    <t>Veselības ministrijas valsts budžeta apakšprogramma</t>
  </si>
  <si>
    <t>1.Rīcības virziena 19.pasākums:  Īstenot valsts mēroga sabiedrības informēšanas pasākumus par procesu atkarības riskiem un pieejamo palīdzību iedzīvotājiem, kuri cieš no procesu atkarības.</t>
  </si>
  <si>
    <t>Supervīzija, zināšanu nostiprināšana</t>
  </si>
  <si>
    <t>Konsultantu sagatavošana</t>
  </si>
  <si>
    <t>Kopā par apmācīšanu 12 mēneša periodā (ar PVN)</t>
  </si>
  <si>
    <t>Summa par 2 apmācību cikliem 12 mēnešu periodā (ar PVN)</t>
  </si>
  <si>
    <t>Summa par 2 apmācību cikliem 12 mēnešu periodā (bez PVN)</t>
  </si>
  <si>
    <t>Summa par 1 apmācību ciklu – 3dienas (bez PVN)</t>
  </si>
  <si>
    <t>Izmaksas (bez PVN)</t>
  </si>
  <si>
    <t>d</t>
  </si>
  <si>
    <t>h</t>
  </si>
  <si>
    <t>Apmācību nodrošināšana tālruņa konsultantiem</t>
  </si>
  <si>
    <t>Izmaksas par pakalpojuma nodrošināšanu (konsultāciju nodrošināšana, atskaišu sniegšana, tehniskais nodrošinājums, u.c.)</t>
  </si>
  <si>
    <t>Summa 12 mēn. (ar PVN)</t>
  </si>
  <si>
    <t>Summa 12 mēn. (bez PVN)</t>
  </si>
  <si>
    <t>Summa 1 mēn (bez PVN)</t>
  </si>
  <si>
    <t>Stundu skaits mēnesī</t>
  </si>
  <si>
    <t>Dienas mēnesī</t>
  </si>
  <si>
    <t>Stundu skaits dienā</t>
  </si>
  <si>
    <t>Tālruņa darbības nodrošināšana</t>
  </si>
  <si>
    <t>46.03.00 "Slimību profilakses nodrošināšana"</t>
  </si>
  <si>
    <t>1.Rīcības virziena 21.pasākums: Izvērtēt iespēju paplašināt konsultatīvā tālruņa smēķēšanas atmešanai (67037333) darbību, nodrošinot telefonisku atbalstu arī iedzīvotājiem, kuri vēršas pēc palīdzības procesu atkarības, tai skaitā patoloģiskas azartspēļu spēlēšanas tieksmes rezultātā.</t>
  </si>
  <si>
    <t>Kopā aktivitāte:</t>
  </si>
  <si>
    <t xml:space="preserve"> -         citi neparedzēti izdevumi</t>
  </si>
  <si>
    <t>-          Apmācāmo pedagogu grupas komplektācija</t>
  </si>
  <si>
    <t>-          vizualizācija (brošūra, plakāts, informācijas vizualizācija mājas lapā par pasākuma norisi utml.)</t>
  </si>
  <si>
    <t>Citi izdevumi:</t>
  </si>
  <si>
    <t xml:space="preserve">(aptaujāto skaits ~ 1750) </t>
  </si>
  <si>
    <t>-          Programmas efektivitātes novērtēšana (procesa un rezultātu), pētījuma veikšana izmantojot kontrolgrupu:</t>
  </si>
  <si>
    <t xml:space="preserve">transports </t>
  </si>
  <si>
    <t xml:space="preserve">nakšņošana </t>
  </si>
  <si>
    <t xml:space="preserve">ēdināšana </t>
  </si>
  <si>
    <t>telpa</t>
  </si>
  <si>
    <t xml:space="preserve">apmācību vadīšana </t>
  </si>
  <si>
    <t>-          Pedagogu apmācīšana darbā ar programmas īstenošanu ( 2 dienas,60 pedagogi):</t>
  </si>
  <si>
    <t xml:space="preserve">-          Pedagogu apmācības programmas izstrādāšana darbā ar programmas ieviešanu skolā </t>
  </si>
  <si>
    <t>Programmas pilotēšana:</t>
  </si>
  <si>
    <t>2 īsfilmu izstrādāšana (līdz 5 min.-tēmas: azartspēles, datorspēles. Par drošību internetā pieejama VBTAC īsfilma)</t>
  </si>
  <si>
    <t xml:space="preserve">Programmas materiālu tipogrāfiskā iespiešana </t>
  </si>
  <si>
    <t>Programmas materiālu maketēšana, drukas faila sagatavošana</t>
  </si>
  <si>
    <t>Programmas materiālu adaptēšana</t>
  </si>
  <si>
    <t>Kopā tulkošana:</t>
  </si>
  <si>
    <t>-          Citu materiālu tulkošana (20 lpp)</t>
  </si>
  <si>
    <t>-          Informatīvi materiāli par katru tēmu bloku (pamatinformācija) (20 lpp)</t>
  </si>
  <si>
    <t>-          Prezentācijas (4, kopā uz 107 slaidiem)</t>
  </si>
  <si>
    <t xml:space="preserve">             komunikācija (20 lpp)</t>
  </si>
  <si>
    <t xml:space="preserve">             internets (25 lpp);</t>
  </si>
  <si>
    <t xml:space="preserve">             datorspēles (15 lpp);</t>
  </si>
  <si>
    <t xml:space="preserve">  azartspēles (10 lpp);</t>
  </si>
  <si>
    <t>-          Darba lapas:</t>
  </si>
  <si>
    <t>-          Terminu vārdnīca (10 lpp)</t>
  </si>
  <si>
    <t xml:space="preserve">-          Programmas rokasgrāmata (50 lpp) </t>
  </si>
  <si>
    <t>Programmas materiālu tulkošana:</t>
  </si>
  <si>
    <t>Izmaksas (ar PVN 21%)</t>
  </si>
  <si>
    <t>Pasākuma turpinājums 2022.gadā: apmācību izmaksas,vizualizācija, grupu komplektācija.</t>
  </si>
  <si>
    <t>2023.gadā un turpmāk ik gadu papildus nepieciešamais finansējums, EUR</t>
  </si>
  <si>
    <t>2022.gadā papildus nepieciešamais finansējums, EUR</t>
  </si>
  <si>
    <r>
      <t xml:space="preserve">Izmaksas aprēķinātas balstoties uz labas prakses programmu: Vernetzte </t>
    </r>
    <r>
      <rPr>
        <sz val="12"/>
        <color rgb="FF000000"/>
        <rFont val="Times New Roman"/>
        <family val="1"/>
      </rPr>
      <t>www.Welten</t>
    </r>
    <r>
      <rPr>
        <sz val="12"/>
        <color theme="1"/>
        <rFont val="Times New Roman"/>
        <family val="1"/>
      </rPr>
      <t xml:space="preserve"> (http://www.vernetztewelten.ift-nord.de/). Programmas efektivitātes izvērtējums:</t>
    </r>
    <r>
      <rPr>
        <sz val="12"/>
        <color theme="1"/>
        <rFont val="Calibri"/>
        <family val="2"/>
        <scheme val="minor"/>
      </rPr>
      <t xml:space="preserve"> </t>
    </r>
    <r>
      <rPr>
        <sz val="12"/>
        <color theme="1"/>
        <rFont val="Times New Roman"/>
        <family val="1"/>
      </rPr>
      <t>https://www.jahonline.org/article/S1054-139X(12)00785-9/fulltextIzglītojoša programmas saturu veido  četras 90 minūšu garas nodarbībās 6. un 7. klašu skolēniem par sekojošām tēmu grupām: internets, datorspēles, azartspēles, medijpratība.</t>
    </r>
  </si>
  <si>
    <t xml:space="preserve">Uzdevums:
1) izstrādāt materiālus izglītojošām skolu prevencijas programmām skolēniem, programmu vadītājiem; 
2) apmācīt programmu vadītājus;
3) īstenot programmu (norāda skaitu) skolās Latvijā </t>
  </si>
  <si>
    <t xml:space="preserve">1.Rīcības virziena 22.pasākums:  Īstenot izglītojošas profilakses programmas skolās par procesu atkarības riskiem, adaptējot labās prakses programmas modeli no citām valstīm
</t>
  </si>
  <si>
    <t>Pētījuma  rezultātu analīze un gala ziņojuma sagatavošana</t>
  </si>
  <si>
    <t>Pētījuma lauku darba veikšana</t>
  </si>
  <si>
    <t>Pētījuma instrumentārija  atjaunošana un izlases veidošana</t>
  </si>
  <si>
    <t>Izmaksas (ar PVN)</t>
  </si>
  <si>
    <t>63.07.00. Eiropas Sociālā fonda (ESF) projektu īstenošana (2014-2020)</t>
  </si>
  <si>
    <t>2024.gadā papildus nepieciešamais finansējums, EUR</t>
  </si>
  <si>
    <t>Pētījuma veikšana 2024.gadā.</t>
  </si>
  <si>
    <t xml:space="preserve">1.Rīcības virziena 23.pasākums:  Īstenot iedzīvotāju paradumu monitoringu, veicot regulārus pētījumus par atkarības izraisošo procesu lietošanas tendencēm un paradumiem valstī 
</t>
  </si>
  <si>
    <t>**MK noteikumu Nr.555 13.pielikums un pamattekstā noteiktais (163.p. Dienests ārstniecības iestādei no valsts budžeta līdzekļiem sedz pacienta līdzmaksājumu: 163.5.p.  starpību, kas veidojas starp šo noteikumu 13. pielikuma 5.1. apakšpunktā noteikto līdzmaksājuma apmēru par ārstēšanos diennakts stacionārā un šo noteikumu 13. pielikuma 5.3. apakšpunktā noteikto pacienta līdzmaksājuma apmēru personām ar noteiktām diagnozēm)</t>
  </si>
  <si>
    <r>
      <t xml:space="preserve">Summa kopā, </t>
    </r>
    <r>
      <rPr>
        <i/>
        <sz val="12"/>
        <color theme="1"/>
        <rFont val="Times New Roman"/>
        <family val="1"/>
      </rPr>
      <t>euro</t>
    </r>
  </si>
  <si>
    <t>Valsts kompesējamais līdzmaksājums 3 euro**</t>
  </si>
  <si>
    <t>gultas dienas kopā</t>
  </si>
  <si>
    <t>Vid. ārstēšanas ilgums</t>
  </si>
  <si>
    <t>Pānotais pacientu skaits gadā</t>
  </si>
  <si>
    <t>Valsts kompensētais pacientu līdzmaksājums  "Minesotas programma" stacionārā</t>
  </si>
  <si>
    <r>
      <t xml:space="preserve">*Viena pacienta ārstēšanas tarifs iezīmētajā programmā Minesotas programma stacionārā ir 1 970,90 </t>
    </r>
    <r>
      <rPr>
        <i/>
        <sz val="11"/>
        <rFont val="Times New Roman"/>
        <family val="1"/>
      </rPr>
      <t>euro</t>
    </r>
    <r>
      <rPr>
        <sz val="11"/>
        <rFont val="Times New Roman"/>
        <family val="1"/>
      </rPr>
      <t>, kas veidojas saskaņā ar MK 2018.gada 28.augusta noteikumiem Nr.555 „Veselības aprūpes pakalpojumu organizēšanas un samaksas</t>
    </r>
    <r>
      <rPr>
        <b/>
        <sz val="11"/>
        <rFont val="Times New Roman"/>
        <family val="1"/>
      </rPr>
      <t xml:space="preserve"> </t>
    </r>
    <r>
      <rPr>
        <sz val="11"/>
        <rFont val="Times New Roman"/>
        <family val="1"/>
      </rPr>
      <t>kārtība” 6. pielikuma „Stacionāro veselības aprūpes pakalpojumu sniedzēji un stacionāro veselības aprūpes pakalpojumu apmaksas nosacījumi” 2.25.13.4. punktu.</t>
    </r>
  </si>
  <si>
    <r>
      <t xml:space="preserve">Kopējās izmaksas gadā, </t>
    </r>
    <r>
      <rPr>
        <i/>
        <sz val="12"/>
        <rFont val="Times New Roman"/>
        <family val="1"/>
      </rPr>
      <t>euro</t>
    </r>
  </si>
  <si>
    <r>
      <t xml:space="preserve">Viena pacienta ārstēšanas tarifs*, </t>
    </r>
    <r>
      <rPr>
        <i/>
        <sz val="12"/>
        <rFont val="Times New Roman"/>
        <family val="1"/>
      </rPr>
      <t>euro</t>
    </r>
  </si>
  <si>
    <t>33.18.00 Plānveida stacionāro veselības aprūpes pakalpojumu nodrošināšana</t>
  </si>
  <si>
    <t>**** Narkologa iekļaušanu multidisciplinārās komandas darbā ir plānots veikt nākotnes grozījumos MK noteikumos Nr.555, tai skaitā iekļaujot narkologa kabineta darbības nodrošināšanai nepieciešamo līdzekļu apmēru 3 540 euro.</t>
  </si>
  <si>
    <t>*** MK noteikumu Nr.555 10.pielikums</t>
  </si>
  <si>
    <t>** Kabinetu uzturēšanas izmaksas (telpu noma, komunālie, utt.)</t>
  </si>
  <si>
    <t>* Darba samaksas aprēķinam izmantota likme narkologam un psihologam  - 1 862 euro</t>
  </si>
  <si>
    <t xml:space="preserve">Psihologa kabinets </t>
  </si>
  <si>
    <t>Narkologa kabinets****</t>
  </si>
  <si>
    <t>Slodzes apjoms</t>
  </si>
  <si>
    <t>Personu skaits</t>
  </si>
  <si>
    <t>Finansējuma apjoms,
EUR</t>
  </si>
  <si>
    <t xml:space="preserve">Darbības nodrošināšanai nepieciešamie līdzekļi, EUR** </t>
  </si>
  <si>
    <t>Valsts sociālās apdrošināšanas obligātās iemaksas, EUR</t>
  </si>
  <si>
    <t>Piemaksa  par pieejamības nodrošināšanu, darbu paaugstinātas intensitātes apstākļos un sarežģītību, EUR***</t>
  </si>
  <si>
    <t>Darba samaksa,
EUR*</t>
  </si>
  <si>
    <t>Ārsts</t>
  </si>
  <si>
    <t>Kabinetu skaits</t>
  </si>
  <si>
    <t>1.7.3. Ieviest ambulatoro grupas psihoterapijas programmu personām ar diagnosticētu patoloģisku tieksmi uz azartspēlēm.</t>
  </si>
  <si>
    <t>Administratīvās izmaksas (kancelejas preces, telpu īre)</t>
  </si>
  <si>
    <t>Vienas speciālistu grupas apmācība darbam ar metodiku - 32 stundas; 125 euro/stundā (32 stundas x 125 euro x 21% PVN)</t>
  </si>
  <si>
    <t>Darba devēja valsts sociālās apdrošināšanas obligātās iemaksas, sociāla rakstura pabalsti un kompensācijas</t>
  </si>
  <si>
    <t>30% no grāmatveža slodzes laika posmam uz 6 mēnešiem</t>
  </si>
  <si>
    <t>75% no projekta vadītāja slodzes, laika posmam uz 6 mēnešiem</t>
  </si>
  <si>
    <t>Paskaidrojums un aprēķins</t>
  </si>
  <si>
    <t>1.7.2. Apmācīt speciālistus darbam ar ambulatoro grupu psihoterapijas programmu personām ar diagnosticētu patoloģisku tieksmi uz azartspēlēm.</t>
  </si>
  <si>
    <t>Korektors 600 lpp x 5,50 EUR // (materiāla kļūdu labošana, ievērojot kopējo stilu materiāla LV redakcijai un RUS redakcijai, materiāla vadīšana sagatavošanai iespiešanai/digitālajai drukai (LV un RUS))</t>
  </si>
  <si>
    <t>Maketētājs (LV un RUS versijas) // (dizaina izstrāde, teksta salikšana (digitālā versija, drukas versija)</t>
  </si>
  <si>
    <t xml:space="preserve">Redaktors 450 lpp x 8,07 EUR // (teksta saturiskā un formālā analīze, terminu lietojuma analīze (darbs ar teksta melnraksta redakciju, darbs ar teksta gala redakciju materiāla LV un materiāla RUS redakcijās) </t>
  </si>
  <si>
    <t xml:space="preserve">Tulkotājs (LV - RUS), 150 lpp x 10 EUR </t>
  </si>
  <si>
    <t>Tipogrāfija - 500 grāmatas  Valodas - LV (350gab), RUS (150gab)</t>
  </si>
  <si>
    <t>Ekspertu konsultācijas metodikas izstrādei - stundas likme 40,00 EUR x 255h // (konsultēšana un metodisks atbalsts metodikas izstrādātājiem satura izstrādes fāzē, teksta sastādīšanas fāzē, gala redakcijas apstiprināšanas fāzē)</t>
  </si>
  <si>
    <t>Metodikas izstradāšana - stundas likme 13,34 EUR x 83h x 2 speciālisti x 5 mēneši // (metodikas satura izstrāde, metodikas teksta sastādīšana, jomas ekspertu rekomendāciju iestrādāšana materiālā, saskaņošana, metodikas teksta satura precizēšana līdz gala redakcijai)</t>
  </si>
  <si>
    <t>1.7.1. Izstrādāt ambulatoru grupu psihoterapijas programmu personām ar diagnosticētu patoloģisku tieksmi uz azartspēlēm.</t>
  </si>
  <si>
    <t>33.16.00 Pārējo ambulatoro veselības aprūpes pakalpojumu nodrošināšana</t>
  </si>
  <si>
    <t>1.Rīcības virziena 26.pasākums: Nodrošināt valsts apmaksātas veselības vai klīnisko psihologu vadītas ambulatorās atbalsta grupas personām, kurām diagnosticēta patoloģiska tieksme uz azartspēlēm.</t>
  </si>
  <si>
    <t>Apmācību organizēšana, vadīšana klīniskajiem/veselības psihologiem. Apmācību ilgums 20 ak.h x 14 grupas (12 dalībnieki katrā), apmācību izmaksas 1h = 247,68 euro, 2022.gadā 9 grupas, 2023.gadā 5 grupas.</t>
  </si>
  <si>
    <t>Metodisko rokasgrāmatu klīniskajiem/veselības psihologiem izstrāde,makets, druka (200 gab)</t>
  </si>
  <si>
    <t>Metodisko vadlīniju apmācību vadīšanai izstrāde</t>
  </si>
  <si>
    <t>2023.gads</t>
  </si>
  <si>
    <t>2022.gads</t>
  </si>
  <si>
    <t>Pozīcijas nosaukums</t>
  </si>
  <si>
    <t>2023.gadā papildus nepieciešamais finansējums,
EUR</t>
  </si>
  <si>
    <t>2022.gadā papildus nepieciešamais finansējums,
EUR</t>
  </si>
  <si>
    <t>1.Rīcības virziena 27.pasākums: Īstenot apmācības klīniskajiem un veselības psihologiem, lai pilnveidotu profesionālās zināšanas un iemaņas attiecībā uz palīdzības sniegšanu izložu un azartspēļu spēlētājiem, tai skaitā personām, kurām raksturīga patoloģiska tieksme uz azartspēļu spēlēšanu.</t>
  </si>
  <si>
    <t>2023.gadā un turpmāk ik gadu papildus nepieciešamais finansējums,
EUR</t>
  </si>
  <si>
    <t>1.Rīcības virziena 25.pasākums: Uzlabot pieejamību valsts apmaksātai Minesotas stacionārās ārstēšanas programmai personām, kurām diagnosticēta patoloģiska tieksme uz azartspēlēm, palielinot apmaksāto ārstēšanas vietu skaitu (aptuveni par 100 pacientiem gada laikā).</t>
  </si>
  <si>
    <t>2023.gadā un turpmak ik gadu papildus nepieciešamais finansējums, EUR</t>
  </si>
  <si>
    <t>2023.gadā papildus nepieciešamais finansējums, EUR</t>
  </si>
  <si>
    <t>2024.gadā un turpmāk ik gadu papildus nepieciešamais finansējums, EUR</t>
  </si>
  <si>
    <t>2023.gadā</t>
  </si>
  <si>
    <t>97.00.00 programma “Nozaru vadība un politikas plānošana”</t>
  </si>
  <si>
    <t>Eiropas Komisijas Strukturālo reformu Tehniskā atbalsta instruments</t>
  </si>
  <si>
    <t>Eiropas Komisijas Strukturālo reformu Tehniskā atbalsta instruments - 1.14.1., 1.14.2.</t>
  </si>
  <si>
    <t>Eiropas Komisijas Strukturālo reformu Tehniskā atbalsta instruments - 1.15., 1.16., 1.17., 1.18.,</t>
  </si>
  <si>
    <t>Izmaksas 1 d (bez PVN)</t>
  </si>
  <si>
    <t>1.Rīcības virziena 14.pasākums: 
1. Nodefinēt riskanta azartspēļu spēlētāja un interaktīvo izložu dalībnieka pazīmes. Izcelt ievainojamāko personu segmentu un nodrošināt tā uzvedības monitoringam īpašu uzraudzību.
2. Ieviest automātisko uzvedības monitoringa analītisko rīku, kas ļauj identificēt riskantos azartspēļu spēlētājus un interaktīvo izložu dalībniekus, kuriem vēl nav diagnosticēta atkarība.
3. Rast Baltijas valstu pašatteikušos personu identifikācijas risinājumu.</t>
  </si>
  <si>
    <t>Uzdevums: Rast Baltijas valstu pašatteikušos personu identifikācijas risinājumu.</t>
  </si>
  <si>
    <t>Azartspēļu un izložu politikas pamatnostādņu  2021.-2027. gadam darba plānā iekļauto uzdevumu izmaksu aprēķini</t>
  </si>
  <si>
    <t xml:space="preserve">Pielikums </t>
  </si>
  <si>
    <t>1.Rīcības virziena 
14.uzdevums
14.1. Nodefinēt riskanta azartspēļu spēlētāja un interaktīvo izložu dalībnieka pazīmes. Izcelt ievainojamāko personu segmentu un nodrošināt tā uzvedības monitoringam īpašu uzraudzību.
14.2. Ieviest automātisko uzvedības monitoringa analītisko rīku, kas ļauj identificēt riskantos azartspēļu spēlētājus un interaktīvo izložu dalībniekus, kuriem vēl nav diagnosticēta atkarība.
14.3. Rast Baltijas valstu pašatteikušos personu identifikācijas risinājumu.
15.pasākums: Veikt regulāru izvērtējumu par citās valstīs īstenotām indicētās profilakses programmām procesu atkarības (it īpaši azartspēļu atkarībai interaktīvajā vidē) novēršanai, kas atbilst labās prakses principiem, piedāvājot ieviest strukturētu, teorijā balstītu un empīriski pamatotu (novērtētu) programmu (turpmāk – interaktīvās intervences programmu), kas  pielāgota Latvijas situācijai.
16.pasākums: Automātiskajā uzvedības monitoringa analītiskajā rīkā identificetās personas (t.sk. riskantie azartspēļu spēlētāji un interaktīvo izložu dalībnieki) novirzīt atbalsta saņemšanai, arī virtuālajā vidē, piedāvājot alternatīvu saturu un interaktīvās intervences programmu, kas veicina resocializācijas iespējas.
17.pasākums: Vienlaikus ar 15.punktā minēto, izstrādāt izvērtējuma vadlīnijas indicētās profilakses intervences programmai un indicētās profilakses darbam interaktīvajā vidē, vēršot uzmanību uz pakalpojuma/programmas atbilstību labās prakses principiem (analizējot konkrētos gadījumus vai analizējot intervenču atbilstību labas prakses principiem).
18.pasākums: Iesaistīt NVO, kas realizē projektus atkarības profilaksē, ka arī valsts un pašvaldību institūcijas, automātiskā uzvedības monitoringa analītiskā rīka izstrādē un indicētās profilakses interaktīvās intervences programmas pārņemšanā un popularizēšanā.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</si>
</sst>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_-* #,##0_-;\-* #,##0_-;_-* &quot;-&quot;??_-;_-@_-"/>
  </numFmts>
  <fonts count="37" x14ac:knownFonts="1">
    <font>
      <sz val="12"/>
      <color theme="1"/>
      <name val="Times New Roman"/>
      <family val="2"/>
      <charset val="186"/>
    </font>
    <font>
      <b/>
      <sz val="14"/>
      <color theme="1"/>
      <name val="Times New Roman"/>
      <family val="1"/>
    </font>
    <font>
      <sz val="11"/>
      <color theme="1"/>
      <name val="Calibri"/>
      <family val="2"/>
      <charset val="186"/>
      <scheme val="minor"/>
    </font>
    <font>
      <sz val="12"/>
      <color theme="1"/>
      <name val="Times New Roman"/>
      <family val="1"/>
    </font>
    <font>
      <b/>
      <sz val="12"/>
      <color theme="1"/>
      <name val="Times New Roman"/>
      <family val="1"/>
    </font>
    <font>
      <b/>
      <sz val="12"/>
      <color theme="1"/>
      <name val="Times New Roman"/>
      <family val="1"/>
      <charset val="186"/>
    </font>
    <font>
      <sz val="12"/>
      <color theme="1"/>
      <name val="Times New Roman"/>
      <family val="1"/>
      <charset val="186"/>
    </font>
    <font>
      <sz val="12"/>
      <name val="Times New Roman"/>
      <family val="2"/>
      <charset val="186"/>
    </font>
    <font>
      <sz val="12"/>
      <color theme="1"/>
      <name val="Times New Roman"/>
      <family val="2"/>
      <charset val="186"/>
    </font>
    <font>
      <sz val="10"/>
      <name val="Arial"/>
      <family val="2"/>
      <charset val="186"/>
    </font>
    <font>
      <b/>
      <i/>
      <sz val="12"/>
      <name val="Times New Roman"/>
      <family val="1"/>
      <charset val="186"/>
    </font>
    <font>
      <sz val="11"/>
      <color theme="0"/>
      <name val="Times New Roman"/>
      <family val="1"/>
      <charset val="186"/>
    </font>
    <font>
      <sz val="11"/>
      <color theme="1"/>
      <name val="Times New Roman"/>
      <family val="1"/>
      <charset val="186"/>
    </font>
    <font>
      <i/>
      <sz val="11"/>
      <name val="Times New Roman"/>
      <family val="1"/>
      <charset val="186"/>
    </font>
    <font>
      <b/>
      <sz val="11"/>
      <color theme="1"/>
      <name val="Times New Roman"/>
      <family val="1"/>
      <charset val="186"/>
    </font>
    <font>
      <i/>
      <sz val="11"/>
      <color theme="1"/>
      <name val="Times New Roman"/>
      <family val="1"/>
      <charset val="186"/>
    </font>
    <font>
      <sz val="11"/>
      <name val="Times New Roman"/>
      <family val="1"/>
      <charset val="186"/>
    </font>
    <font>
      <sz val="11"/>
      <color rgb="FFFF0000"/>
      <name val="Times New Roman"/>
      <family val="1"/>
      <charset val="186"/>
    </font>
    <font>
      <i/>
      <sz val="12"/>
      <name val="Times New Roman"/>
      <family val="1"/>
      <charset val="186"/>
    </font>
    <font>
      <sz val="11"/>
      <color theme="1"/>
      <name val="Times New Roman"/>
      <family val="1"/>
    </font>
    <font>
      <sz val="12"/>
      <name val="Times New Roman"/>
      <family val="1"/>
      <charset val="186"/>
    </font>
    <font>
      <b/>
      <sz val="11"/>
      <color rgb="FF000000"/>
      <name val="Times New Roman"/>
      <family val="1"/>
    </font>
    <font>
      <sz val="11"/>
      <color rgb="FF000000"/>
      <name val="Times New Roman"/>
      <family val="1"/>
    </font>
    <font>
      <sz val="11"/>
      <name val="Times New Roman"/>
      <family val="1"/>
    </font>
    <font>
      <b/>
      <sz val="11"/>
      <color theme="1"/>
      <name val="Times New Roman"/>
      <family val="1"/>
    </font>
    <font>
      <b/>
      <sz val="11"/>
      <name val="Times New Roman"/>
      <family val="1"/>
    </font>
    <font>
      <b/>
      <sz val="12"/>
      <name val="Times New Roman"/>
      <family val="1"/>
    </font>
    <font>
      <sz val="12"/>
      <color rgb="FF000000"/>
      <name val="Times New Roman"/>
      <family val="1"/>
    </font>
    <font>
      <sz val="12"/>
      <color theme="1"/>
      <name val="Calibri"/>
      <family val="2"/>
      <scheme val="minor"/>
    </font>
    <font>
      <i/>
      <sz val="12"/>
      <color theme="1"/>
      <name val="Times New Roman"/>
      <family val="1"/>
    </font>
    <font>
      <sz val="12"/>
      <name val="Times New Roman"/>
      <family val="1"/>
    </font>
    <font>
      <i/>
      <sz val="11"/>
      <name val="Times New Roman"/>
      <family val="1"/>
    </font>
    <font>
      <i/>
      <sz val="12"/>
      <name val="Times New Roman"/>
      <family val="1"/>
    </font>
    <font>
      <sz val="11"/>
      <color rgb="FF414142"/>
      <name val="Times New Roman"/>
      <family val="1"/>
    </font>
    <font>
      <b/>
      <sz val="14"/>
      <color theme="1"/>
      <name val="Times New Roman"/>
      <family val="1"/>
      <charset val="186"/>
    </font>
    <font>
      <sz val="14"/>
      <color theme="1"/>
      <name val="Times New Roman"/>
      <family val="2"/>
      <charset val="186"/>
    </font>
    <font>
      <sz val="14"/>
      <color theme="1"/>
      <name val="Times New Roman"/>
      <family val="1"/>
      <charset val="186"/>
    </font>
  </fonts>
  <fills count="8">
    <fill>
      <patternFill patternType="none"/>
    </fill>
    <fill>
      <patternFill patternType="gray125"/>
    </fill>
    <fill>
      <patternFill patternType="solid">
        <fgColor rgb="FFFFC000"/>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rgb="FFFFFFFF"/>
        <bgColor indexed="64"/>
      </patternFill>
    </fill>
    <fill>
      <patternFill patternType="solid">
        <fgColor theme="0"/>
        <bgColor indexed="64"/>
      </patternFill>
    </fill>
    <fill>
      <patternFill patternType="solid">
        <fgColor rgb="FFD9D9D9"/>
        <bgColor indexed="64"/>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style="thin">
        <color rgb="FF414142"/>
      </left>
      <right style="thin">
        <color rgb="FF414142"/>
      </right>
      <top style="thin">
        <color rgb="FF414142"/>
      </top>
      <bottom style="thin">
        <color indexed="64"/>
      </bottom>
      <diagonal/>
    </border>
    <border>
      <left/>
      <right style="thin">
        <color rgb="FF414142"/>
      </right>
      <top style="thin">
        <color rgb="FF414142"/>
      </top>
      <bottom style="thin">
        <color indexed="64"/>
      </bottom>
      <diagonal/>
    </border>
    <border>
      <left style="thin">
        <color rgb="FF414142"/>
      </left>
      <right/>
      <top style="thin">
        <color rgb="FF414142"/>
      </top>
      <bottom style="thin">
        <color indexed="64"/>
      </bottom>
      <diagonal/>
    </border>
    <border>
      <left style="thin">
        <color rgb="FF414142"/>
      </left>
      <right style="thin">
        <color rgb="FF414142"/>
      </right>
      <top style="thin">
        <color rgb="FF414142"/>
      </top>
      <bottom/>
      <diagonal/>
    </border>
    <border>
      <left/>
      <right style="thin">
        <color rgb="FF414142"/>
      </right>
      <top style="thin">
        <color rgb="FF414142"/>
      </top>
      <bottom/>
      <diagonal/>
    </border>
    <border>
      <left style="thin">
        <color rgb="FF414142"/>
      </left>
      <right/>
      <top style="thin">
        <color rgb="FF414142"/>
      </top>
      <bottom/>
      <diagonal/>
    </border>
    <border>
      <left style="thin">
        <color rgb="FF414142"/>
      </left>
      <right style="thin">
        <color rgb="FF414142"/>
      </right>
      <top style="thin">
        <color rgb="FF414142"/>
      </top>
      <bottom style="thin">
        <color rgb="FF414142"/>
      </bottom>
      <diagonal/>
    </border>
    <border>
      <left/>
      <right style="thin">
        <color rgb="FF414142"/>
      </right>
      <top style="thin">
        <color rgb="FF414142"/>
      </top>
      <bottom style="thin">
        <color rgb="FF414142"/>
      </bottom>
      <diagonal/>
    </border>
    <border>
      <left style="thin">
        <color rgb="FF414142"/>
      </left>
      <right/>
      <top style="thin">
        <color rgb="FF414142"/>
      </top>
      <bottom style="thin">
        <color rgb="FF414142"/>
      </bottom>
      <diagonal/>
    </border>
  </borders>
  <cellStyleXfs count="7">
    <xf numFmtId="0" fontId="0" fillId="0" borderId="0"/>
    <xf numFmtId="0" fontId="2" fillId="0" borderId="0"/>
    <xf numFmtId="0" fontId="9" fillId="0" borderId="0"/>
    <xf numFmtId="0" fontId="8" fillId="0" borderId="0"/>
    <xf numFmtId="0" fontId="9" fillId="0" borderId="0"/>
    <xf numFmtId="0" fontId="9" fillId="0" borderId="0"/>
    <xf numFmtId="43" fontId="2" fillId="0" borderId="0" applyFont="0" applyFill="0" applyBorder="0" applyAlignment="0" applyProtection="0"/>
  </cellStyleXfs>
  <cellXfs count="215">
    <xf numFmtId="0" fontId="0" fillId="0" borderId="0" xfId="0"/>
    <xf numFmtId="0" fontId="5" fillId="0" borderId="3" xfId="0" applyFont="1" applyBorder="1"/>
    <xf numFmtId="0" fontId="0" fillId="0" borderId="0" xfId="0" applyBorder="1" applyAlignment="1">
      <alignment horizontal="left"/>
    </xf>
    <xf numFmtId="0" fontId="0" fillId="0" borderId="0" xfId="0" applyBorder="1" applyAlignment="1"/>
    <xf numFmtId="0" fontId="6" fillId="0" borderId="3" xfId="0" applyFont="1" applyBorder="1"/>
    <xf numFmtId="0" fontId="5" fillId="2" borderId="3" xfId="0" applyFont="1" applyFill="1" applyBorder="1"/>
    <xf numFmtId="0" fontId="5" fillId="0" borderId="3" xfId="0" applyFont="1" applyBorder="1" applyAlignment="1">
      <alignment horizontal="left"/>
    </xf>
    <xf numFmtId="0" fontId="11" fillId="0" borderId="0" xfId="3" applyFont="1" applyAlignment="1">
      <alignment horizontal="left" wrapText="1"/>
    </xf>
    <xf numFmtId="0" fontId="12" fillId="0" borderId="0" xfId="3" applyFont="1" applyAlignment="1">
      <alignment horizontal="right" wrapText="1"/>
    </xf>
    <xf numFmtId="0" fontId="13" fillId="0" borderId="0" xfId="3" applyFont="1" applyAlignment="1">
      <alignment horizontal="right"/>
    </xf>
    <xf numFmtId="0" fontId="12" fillId="0" borderId="3" xfId="3" applyFont="1" applyBorder="1" applyAlignment="1">
      <alignment horizontal="center" vertical="center" wrapText="1"/>
    </xf>
    <xf numFmtId="0" fontId="14" fillId="3" borderId="3" xfId="3" applyFont="1" applyFill="1" applyBorder="1" applyAlignment="1">
      <alignment horizontal="left" vertical="top" wrapText="1"/>
    </xf>
    <xf numFmtId="3" fontId="14" fillId="3" borderId="3" xfId="3" applyNumberFormat="1" applyFont="1" applyFill="1" applyBorder="1" applyAlignment="1">
      <alignment horizontal="right" vertical="top" wrapText="1"/>
    </xf>
    <xf numFmtId="0" fontId="14" fillId="3" borderId="3" xfId="3" applyFont="1" applyFill="1" applyBorder="1" applyAlignment="1">
      <alignment horizontal="center" vertical="top" wrapText="1"/>
    </xf>
    <xf numFmtId="0" fontId="12" fillId="4" borderId="3" xfId="3" applyFont="1" applyFill="1" applyBorder="1" applyAlignment="1">
      <alignment horizontal="left" vertical="top" wrapText="1"/>
    </xf>
    <xf numFmtId="3" fontId="12" fillId="4" borderId="3" xfId="3" applyNumberFormat="1" applyFont="1" applyFill="1" applyBorder="1" applyAlignment="1">
      <alignment horizontal="right" vertical="top" wrapText="1"/>
    </xf>
    <xf numFmtId="0" fontId="15" fillId="0" borderId="3" xfId="3" applyFont="1" applyBorder="1" applyAlignment="1">
      <alignment horizontal="left" vertical="top" wrapText="1"/>
    </xf>
    <xf numFmtId="3" fontId="15" fillId="0" borderId="3" xfId="3" applyNumberFormat="1" applyFont="1" applyBorder="1" applyAlignment="1">
      <alignment horizontal="right" vertical="top" wrapText="1"/>
    </xf>
    <xf numFmtId="0" fontId="12" fillId="0" borderId="3" xfId="3" applyFont="1" applyBorder="1" applyAlignment="1">
      <alignment horizontal="left" vertical="top" wrapText="1"/>
    </xf>
    <xf numFmtId="3" fontId="13" fillId="0" borderId="3" xfId="3" applyNumberFormat="1" applyFont="1" applyBorder="1" applyAlignment="1">
      <alignment horizontal="right" vertical="top" wrapText="1"/>
    </xf>
    <xf numFmtId="0" fontId="16" fillId="0" borderId="3" xfId="3" applyFont="1" applyBorder="1" applyAlignment="1">
      <alignment horizontal="left" vertical="top" wrapText="1"/>
    </xf>
    <xf numFmtId="3" fontId="12" fillId="0" borderId="3" xfId="3" applyNumberFormat="1" applyFont="1" applyBorder="1" applyAlignment="1">
      <alignment horizontal="right" vertical="top" wrapText="1"/>
    </xf>
    <xf numFmtId="0" fontId="17" fillId="0" borderId="3" xfId="3" applyFont="1" applyBorder="1" applyAlignment="1">
      <alignment horizontal="left" vertical="top" wrapText="1"/>
    </xf>
    <xf numFmtId="0" fontId="10" fillId="0" borderId="0" xfId="2" applyFont="1" applyAlignment="1">
      <alignment horizontal="justify" vertical="top" wrapText="1"/>
    </xf>
    <xf numFmtId="0" fontId="4" fillId="0" borderId="0" xfId="0" applyFont="1" applyBorder="1" applyAlignment="1">
      <alignment vertical="center" wrapText="1"/>
    </xf>
    <xf numFmtId="0" fontId="18" fillId="0" borderId="0" xfId="2" applyFont="1" applyAlignment="1">
      <alignment horizontal="right" vertical="top" wrapText="1"/>
    </xf>
    <xf numFmtId="0" fontId="19" fillId="0" borderId="0" xfId="1" applyFont="1"/>
    <xf numFmtId="3" fontId="4" fillId="0" borderId="0" xfId="1" applyNumberFormat="1" applyFont="1" applyAlignment="1">
      <alignment horizontal="right" vertical="center"/>
    </xf>
    <xf numFmtId="3" fontId="4" fillId="2" borderId="3" xfId="1" applyNumberFormat="1" applyFont="1" applyFill="1" applyBorder="1" applyAlignment="1">
      <alignment horizontal="right" vertical="center"/>
    </xf>
    <xf numFmtId="0" fontId="20" fillId="0" borderId="1" xfId="1" applyFont="1" applyBorder="1" applyAlignment="1">
      <alignment vertical="center" wrapText="1"/>
    </xf>
    <xf numFmtId="0" fontId="4" fillId="0" borderId="0" xfId="1" applyFont="1" applyAlignment="1">
      <alignment horizontal="center" vertical="center" wrapText="1"/>
    </xf>
    <xf numFmtId="0" fontId="4" fillId="0" borderId="3" xfId="1" applyFont="1" applyBorder="1" applyAlignment="1">
      <alignment horizontal="center" vertical="center" wrapText="1"/>
    </xf>
    <xf numFmtId="0" fontId="4" fillId="0" borderId="1" xfId="1" applyFont="1" applyBorder="1" applyAlignment="1">
      <alignment vertical="center" wrapText="1"/>
    </xf>
    <xf numFmtId="0" fontId="1" fillId="0" borderId="0" xfId="1" applyFont="1" applyAlignment="1">
      <alignment vertical="center" wrapText="1"/>
    </xf>
    <xf numFmtId="0" fontId="19" fillId="0" borderId="0" xfId="1" applyFont="1" applyAlignment="1">
      <alignment horizontal="right" vertical="center"/>
    </xf>
    <xf numFmtId="3" fontId="22" fillId="5" borderId="3" xfId="1" applyNumberFormat="1" applyFont="1" applyFill="1" applyBorder="1" applyAlignment="1">
      <alignment horizontal="center" vertical="center"/>
    </xf>
    <xf numFmtId="3" fontId="23" fillId="0" borderId="3" xfId="1" applyNumberFormat="1" applyFont="1" applyBorder="1" applyAlignment="1">
      <alignment horizontal="center" vertical="center"/>
    </xf>
    <xf numFmtId="0" fontId="22" fillId="5" borderId="3" xfId="1" applyFont="1" applyFill="1" applyBorder="1" applyAlignment="1">
      <alignment vertical="center"/>
    </xf>
    <xf numFmtId="0" fontId="24" fillId="0" borderId="0" xfId="1" applyFont="1" applyAlignment="1">
      <alignment horizontal="center"/>
    </xf>
    <xf numFmtId="0" fontId="21" fillId="5" borderId="3" xfId="1" applyFont="1" applyFill="1" applyBorder="1" applyAlignment="1">
      <alignment horizontal="center" vertical="center" wrapText="1"/>
    </xf>
    <xf numFmtId="0" fontId="21" fillId="5" borderId="3" xfId="1" applyFont="1" applyFill="1" applyBorder="1" applyAlignment="1">
      <alignment horizontal="center" vertical="center"/>
    </xf>
    <xf numFmtId="0" fontId="2" fillId="0" borderId="0" xfId="1" applyAlignment="1">
      <alignment vertical="center"/>
    </xf>
    <xf numFmtId="0" fontId="2" fillId="0" borderId="0" xfId="1" applyAlignment="1">
      <alignment horizontal="right" vertical="center" indent="1"/>
    </xf>
    <xf numFmtId="0" fontId="2" fillId="0" borderId="0" xfId="1"/>
    <xf numFmtId="2" fontId="22" fillId="0" borderId="0" xfId="1" applyNumberFormat="1" applyFont="1" applyAlignment="1">
      <alignment horizontal="center" vertical="center" wrapText="1"/>
    </xf>
    <xf numFmtId="3" fontId="21" fillId="5" borderId="3" xfId="1" applyNumberFormat="1" applyFont="1" applyFill="1" applyBorder="1" applyAlignment="1">
      <alignment horizontal="center" vertical="center"/>
    </xf>
    <xf numFmtId="3" fontId="22" fillId="0" borderId="3" xfId="1" applyNumberFormat="1" applyFont="1" applyBorder="1" applyAlignment="1">
      <alignment horizontal="center" vertical="center"/>
    </xf>
    <xf numFmtId="164" fontId="22" fillId="5" borderId="3" xfId="1" applyNumberFormat="1" applyFont="1" applyFill="1" applyBorder="1" applyAlignment="1">
      <alignment horizontal="center" vertical="center"/>
    </xf>
    <xf numFmtId="2" fontId="22" fillId="0" borderId="3" xfId="1" applyNumberFormat="1" applyFont="1" applyBorder="1" applyAlignment="1">
      <alignment horizontal="center" vertical="center" wrapText="1"/>
    </xf>
    <xf numFmtId="0" fontId="21" fillId="0" borderId="3" xfId="1" applyFont="1" applyBorder="1" applyAlignment="1">
      <alignment horizontal="center" vertical="center"/>
    </xf>
    <xf numFmtId="0" fontId="24" fillId="0" borderId="0" xfId="1" applyFont="1"/>
    <xf numFmtId="0" fontId="20" fillId="0" borderId="0" xfId="1" applyFont="1" applyAlignment="1">
      <alignment horizontal="left" vertical="center" wrapText="1"/>
    </xf>
    <xf numFmtId="3" fontId="25" fillId="0" borderId="3" xfId="1" applyNumberFormat="1" applyFont="1" applyBorder="1" applyAlignment="1">
      <alignment horizontal="center" vertical="center" wrapText="1"/>
    </xf>
    <xf numFmtId="0" fontId="24" fillId="0" borderId="3" xfId="1" applyFont="1" applyBorder="1" applyAlignment="1">
      <alignment vertical="center" wrapText="1"/>
    </xf>
    <xf numFmtId="3" fontId="19" fillId="0" borderId="6" xfId="1" applyNumberFormat="1" applyFont="1" applyBorder="1" applyAlignment="1">
      <alignment horizontal="center" vertical="center" wrapText="1"/>
    </xf>
    <xf numFmtId="3" fontId="19" fillId="0" borderId="3" xfId="1" applyNumberFormat="1" applyFont="1" applyBorder="1" applyAlignment="1">
      <alignment horizontal="center" vertical="center" wrapText="1"/>
    </xf>
    <xf numFmtId="0" fontId="19" fillId="0" borderId="3" xfId="1" applyFont="1" applyBorder="1" applyAlignment="1">
      <alignment horizontal="left" vertical="center" wrapText="1" indent="5"/>
    </xf>
    <xf numFmtId="0" fontId="19" fillId="0" borderId="3" xfId="1" applyFont="1" applyBorder="1" applyAlignment="1">
      <alignment vertical="center" wrapText="1"/>
    </xf>
    <xf numFmtId="0" fontId="24" fillId="0" borderId="3" xfId="1" applyFont="1" applyBorder="1" applyAlignment="1">
      <alignment horizontal="left" vertical="center" wrapText="1" indent="5"/>
    </xf>
    <xf numFmtId="0" fontId="24" fillId="0" borderId="3" xfId="1" applyFont="1" applyBorder="1" applyAlignment="1">
      <alignment horizontal="center" vertical="center" wrapText="1"/>
    </xf>
    <xf numFmtId="0" fontId="19" fillId="0" borderId="0" xfId="1" applyFont="1" applyAlignment="1">
      <alignment wrapText="1"/>
    </xf>
    <xf numFmtId="3" fontId="26" fillId="2" borderId="3" xfId="1" applyNumberFormat="1" applyFont="1" applyFill="1" applyBorder="1" applyAlignment="1">
      <alignment horizontal="right" vertical="center"/>
    </xf>
    <xf numFmtId="3" fontId="24" fillId="0" borderId="3" xfId="1" applyNumberFormat="1" applyFont="1" applyBorder="1" applyAlignment="1">
      <alignment horizontal="center" vertical="center" wrapText="1"/>
    </xf>
    <xf numFmtId="0" fontId="24" fillId="0" borderId="3" xfId="1" applyFont="1" applyBorder="1" applyAlignment="1">
      <alignment horizontal="right" vertical="center" wrapText="1"/>
    </xf>
    <xf numFmtId="0" fontId="3" fillId="0" borderId="3" xfId="1" applyFont="1" applyBorder="1" applyAlignment="1">
      <alignment horizontal="center" vertical="center" wrapText="1"/>
    </xf>
    <xf numFmtId="0" fontId="3" fillId="0" borderId="1" xfId="1" applyFont="1" applyBorder="1" applyAlignment="1">
      <alignment vertical="center" wrapText="1"/>
    </xf>
    <xf numFmtId="0" fontId="3" fillId="0" borderId="0" xfId="1" applyFont="1" applyAlignment="1">
      <alignment vertical="center" wrapText="1"/>
    </xf>
    <xf numFmtId="1" fontId="19" fillId="0" borderId="0" xfId="1" applyNumberFormat="1" applyFont="1"/>
    <xf numFmtId="3" fontId="4" fillId="5" borderId="3" xfId="1" applyNumberFormat="1" applyFont="1" applyFill="1" applyBorder="1" applyAlignment="1">
      <alignment horizontal="center" vertical="center" wrapText="1"/>
    </xf>
    <xf numFmtId="0" fontId="3" fillId="5" borderId="3" xfId="1" applyFont="1" applyFill="1" applyBorder="1" applyAlignment="1">
      <alignment horizontal="center" vertical="center" wrapText="1"/>
    </xf>
    <xf numFmtId="3" fontId="3" fillId="5" borderId="3" xfId="1" applyNumberFormat="1" applyFont="1" applyFill="1" applyBorder="1" applyAlignment="1">
      <alignment horizontal="center" vertical="center" wrapText="1"/>
    </xf>
    <xf numFmtId="0" fontId="30" fillId="0" borderId="3" xfId="1" applyFont="1" applyBorder="1" applyAlignment="1">
      <alignment horizontal="center" vertical="center" wrapText="1"/>
    </xf>
    <xf numFmtId="0" fontId="4" fillId="0" borderId="0" xfId="1" applyFont="1"/>
    <xf numFmtId="0" fontId="4" fillId="0" borderId="0" xfId="1" applyFont="1" applyAlignment="1">
      <alignment horizontal="left" vertical="center" wrapText="1"/>
    </xf>
    <xf numFmtId="0" fontId="4" fillId="0" borderId="0" xfId="1" applyFont="1" applyAlignment="1">
      <alignment vertical="center" wrapText="1"/>
    </xf>
    <xf numFmtId="3" fontId="4" fillId="0" borderId="3" xfId="1" applyNumberFormat="1" applyFont="1" applyBorder="1" applyAlignment="1">
      <alignment vertical="center" wrapText="1"/>
    </xf>
    <xf numFmtId="2" fontId="3" fillId="0" borderId="3" xfId="1" applyNumberFormat="1" applyFont="1" applyBorder="1" applyAlignment="1">
      <alignment vertical="center" wrapText="1"/>
    </xf>
    <xf numFmtId="0" fontId="19" fillId="0" borderId="0" xfId="1" applyFont="1" applyAlignment="1">
      <alignment horizontal="center"/>
    </xf>
    <xf numFmtId="0" fontId="30" fillId="0" borderId="0" xfId="1" applyFont="1" applyAlignment="1">
      <alignment horizontal="center" vertical="center" wrapText="1"/>
    </xf>
    <xf numFmtId="0" fontId="1" fillId="0" borderId="0" xfId="1" applyFont="1" applyAlignment="1">
      <alignment wrapText="1"/>
    </xf>
    <xf numFmtId="0" fontId="19" fillId="0" borderId="0" xfId="1" applyFont="1" applyAlignment="1">
      <alignment vertical="center"/>
    </xf>
    <xf numFmtId="3" fontId="19" fillId="0" borderId="0" xfId="1" applyNumberFormat="1" applyFont="1" applyAlignment="1">
      <alignment vertical="center"/>
    </xf>
    <xf numFmtId="3" fontId="25" fillId="0" borderId="0" xfId="4" applyNumberFormat="1" applyFont="1" applyAlignment="1">
      <alignment horizontal="center" vertical="center"/>
    </xf>
    <xf numFmtId="0" fontId="25" fillId="0" borderId="0" xfId="4" applyFont="1" applyAlignment="1">
      <alignment horizontal="center" vertical="center"/>
    </xf>
    <xf numFmtId="0" fontId="25" fillId="0" borderId="0" xfId="4" applyFont="1" applyAlignment="1">
      <alignment horizontal="right" vertical="center"/>
    </xf>
    <xf numFmtId="0" fontId="12" fillId="0" borderId="0" xfId="1" applyFont="1" applyAlignment="1">
      <alignment vertical="center"/>
    </xf>
    <xf numFmtId="0" fontId="23" fillId="0" borderId="0" xfId="1" applyFont="1" applyAlignment="1">
      <alignment vertical="center"/>
    </xf>
    <xf numFmtId="0" fontId="23" fillId="6" borderId="0" xfId="1" applyFont="1" applyFill="1" applyAlignment="1">
      <alignment vertical="center"/>
    </xf>
    <xf numFmtId="3" fontId="23" fillId="0" borderId="0" xfId="1" applyNumberFormat="1" applyFont="1" applyAlignment="1">
      <alignment vertical="center"/>
    </xf>
    <xf numFmtId="0" fontId="23" fillId="0" borderId="0" xfId="1" applyFont="1"/>
    <xf numFmtId="3" fontId="25" fillId="2" borderId="3" xfId="4" applyNumberFormat="1" applyFont="1" applyFill="1" applyBorder="1" applyAlignment="1">
      <alignment horizontal="center" vertical="center"/>
    </xf>
    <xf numFmtId="3" fontId="25" fillId="0" borderId="3" xfId="4" applyNumberFormat="1" applyFont="1" applyBorder="1" applyAlignment="1">
      <alignment horizontal="center" vertical="center"/>
    </xf>
    <xf numFmtId="2" fontId="25" fillId="0" borderId="3" xfId="4" applyNumberFormat="1" applyFont="1" applyBorder="1" applyAlignment="1">
      <alignment horizontal="center" vertical="center"/>
    </xf>
    <xf numFmtId="0" fontId="25" fillId="0" borderId="3" xfId="4" applyFont="1" applyBorder="1" applyAlignment="1">
      <alignment horizontal="center" vertical="center"/>
    </xf>
    <xf numFmtId="0" fontId="25" fillId="0" borderId="3" xfId="4" applyFont="1" applyBorder="1" applyAlignment="1">
      <alignment horizontal="right" vertical="center"/>
    </xf>
    <xf numFmtId="4" fontId="23" fillId="0" borderId="0" xfId="1" applyNumberFormat="1" applyFont="1"/>
    <xf numFmtId="3" fontId="25" fillId="0" borderId="3" xfId="5" applyNumberFormat="1" applyFont="1" applyBorder="1" applyAlignment="1">
      <alignment horizontal="center" vertical="center" wrapText="1"/>
    </xf>
    <xf numFmtId="3" fontId="23" fillId="0" borderId="3" xfId="1" applyNumberFormat="1" applyFont="1" applyBorder="1" applyAlignment="1">
      <alignment horizontal="center" vertical="center" wrapText="1"/>
    </xf>
    <xf numFmtId="3" fontId="23" fillId="0" borderId="3" xfId="5" applyNumberFormat="1" applyFont="1" applyBorder="1" applyAlignment="1">
      <alignment horizontal="center" vertical="center" wrapText="1"/>
    </xf>
    <xf numFmtId="2" fontId="23" fillId="0" borderId="3" xfId="5" applyNumberFormat="1" applyFont="1" applyBorder="1" applyAlignment="1">
      <alignment horizontal="center" vertical="center" wrapText="1"/>
    </xf>
    <xf numFmtId="3" fontId="23" fillId="6" borderId="3" xfId="5" applyNumberFormat="1" applyFont="1" applyFill="1" applyBorder="1" applyAlignment="1">
      <alignment horizontal="center" vertical="center" wrapText="1"/>
    </xf>
    <xf numFmtId="0" fontId="23" fillId="6" borderId="3" xfId="5" applyFont="1" applyFill="1" applyBorder="1" applyAlignment="1">
      <alignment horizontal="center" vertical="center" wrapText="1"/>
    </xf>
    <xf numFmtId="0" fontId="23" fillId="6" borderId="3" xfId="5" applyFont="1" applyFill="1" applyBorder="1" applyAlignment="1">
      <alignment horizontal="left" vertical="center" wrapText="1"/>
    </xf>
    <xf numFmtId="2" fontId="23" fillId="0" borderId="3" xfId="1" applyNumberFormat="1" applyFont="1" applyBorder="1" applyAlignment="1">
      <alignment horizontal="center" vertical="center"/>
    </xf>
    <xf numFmtId="0" fontId="23" fillId="0" borderId="3" xfId="1" applyFont="1" applyBorder="1" applyAlignment="1">
      <alignment horizontal="center" vertical="center"/>
    </xf>
    <xf numFmtId="0" fontId="23" fillId="6" borderId="3" xfId="1" applyFont="1" applyFill="1" applyBorder="1" applyAlignment="1">
      <alignment vertical="center"/>
    </xf>
    <xf numFmtId="0" fontId="24" fillId="0" borderId="0" xfId="1" applyFont="1" applyAlignment="1">
      <alignment vertical="center"/>
    </xf>
    <xf numFmtId="0" fontId="33" fillId="5" borderId="0" xfId="1" applyFont="1" applyFill="1" applyAlignment="1">
      <alignment horizontal="right" vertical="center" wrapText="1"/>
    </xf>
    <xf numFmtId="43" fontId="33" fillId="5" borderId="0" xfId="6" applyFont="1" applyFill="1" applyBorder="1" applyAlignment="1">
      <alignment horizontal="right" vertical="center" wrapText="1"/>
    </xf>
    <xf numFmtId="0" fontId="33" fillId="5" borderId="0" xfId="1" applyFont="1" applyFill="1" applyAlignment="1">
      <alignment vertical="center" wrapText="1"/>
    </xf>
    <xf numFmtId="165" fontId="23" fillId="5" borderId="9" xfId="6" applyNumberFormat="1" applyFont="1" applyFill="1" applyBorder="1" applyAlignment="1">
      <alignment horizontal="right" vertical="center" wrapText="1"/>
    </xf>
    <xf numFmtId="165" fontId="23" fillId="5" borderId="12" xfId="6" applyNumberFormat="1" applyFont="1" applyFill="1" applyBorder="1" applyAlignment="1">
      <alignment horizontal="right" vertical="center" wrapText="1"/>
    </xf>
    <xf numFmtId="165" fontId="23" fillId="5" borderId="15" xfId="6" applyNumberFormat="1" applyFont="1" applyFill="1" applyBorder="1" applyAlignment="1">
      <alignment horizontal="right" vertical="center" wrapText="1"/>
    </xf>
    <xf numFmtId="165" fontId="25" fillId="2" borderId="15" xfId="6" applyNumberFormat="1" applyFont="1" applyFill="1" applyBorder="1" applyAlignment="1">
      <alignment horizontal="right" vertical="center" wrapText="1"/>
    </xf>
    <xf numFmtId="0" fontId="23" fillId="5" borderId="15" xfId="1" applyFont="1" applyFill="1" applyBorder="1" applyAlignment="1">
      <alignment horizontal="center" vertical="center" wrapText="1"/>
    </xf>
    <xf numFmtId="0" fontId="25" fillId="5" borderId="0" xfId="1" applyFont="1" applyFill="1" applyAlignment="1">
      <alignment vertical="center"/>
    </xf>
    <xf numFmtId="4" fontId="23" fillId="5" borderId="0" xfId="1" applyNumberFormat="1" applyFont="1" applyFill="1" applyAlignment="1">
      <alignment horizontal="right" vertical="center" wrapText="1"/>
    </xf>
    <xf numFmtId="0" fontId="23" fillId="5" borderId="0" xfId="1" applyFont="1" applyFill="1" applyAlignment="1">
      <alignment vertical="center" wrapText="1"/>
    </xf>
    <xf numFmtId="3" fontId="23" fillId="5" borderId="9" xfId="1" applyNumberFormat="1" applyFont="1" applyFill="1" applyBorder="1" applyAlignment="1">
      <alignment horizontal="right" vertical="center" wrapText="1"/>
    </xf>
    <xf numFmtId="3" fontId="23" fillId="5" borderId="15" xfId="1" applyNumberFormat="1" applyFont="1" applyFill="1" applyBorder="1" applyAlignment="1">
      <alignment horizontal="right" vertical="center" wrapText="1"/>
    </xf>
    <xf numFmtId="3" fontId="25" fillId="2" borderId="15" xfId="1" applyNumberFormat="1" applyFont="1" applyFill="1" applyBorder="1" applyAlignment="1">
      <alignment horizontal="right" vertical="center" wrapText="1"/>
    </xf>
    <xf numFmtId="0" fontId="1" fillId="0" borderId="0" xfId="1" applyFont="1" applyAlignment="1">
      <alignment vertical="center"/>
    </xf>
    <xf numFmtId="3" fontId="24" fillId="0" borderId="3" xfId="1" applyNumberFormat="1" applyFont="1" applyBorder="1"/>
    <xf numFmtId="0" fontId="24" fillId="0" borderId="3" xfId="1" applyFont="1" applyBorder="1"/>
    <xf numFmtId="3" fontId="23" fillId="0" borderId="3" xfId="1" applyNumberFormat="1" applyFont="1" applyBorder="1" applyAlignment="1">
      <alignment vertical="top" wrapText="1"/>
    </xf>
    <xf numFmtId="0" fontId="19" fillId="0" borderId="3" xfId="1" applyFont="1" applyBorder="1" applyAlignment="1">
      <alignment wrapText="1"/>
    </xf>
    <xf numFmtId="3" fontId="19" fillId="0" borderId="3" xfId="1" applyNumberFormat="1" applyFont="1" applyBorder="1"/>
    <xf numFmtId="0" fontId="19" fillId="0" borderId="3" xfId="1" applyFont="1" applyBorder="1" applyAlignment="1">
      <alignment vertical="top" wrapText="1"/>
    </xf>
    <xf numFmtId="0" fontId="24" fillId="0" borderId="3" xfId="1" applyFont="1" applyBorder="1" applyAlignment="1">
      <alignment horizontal="center" wrapText="1"/>
    </xf>
    <xf numFmtId="0" fontId="24" fillId="0" borderId="3" xfId="1" applyFont="1" applyBorder="1" applyAlignment="1">
      <alignment wrapText="1"/>
    </xf>
    <xf numFmtId="0" fontId="6" fillId="0" borderId="1" xfId="1" applyFont="1" applyBorder="1" applyAlignment="1">
      <alignment vertical="center" wrapText="1"/>
    </xf>
    <xf numFmtId="0" fontId="35" fillId="0" borderId="0" xfId="0" applyFont="1" applyAlignment="1">
      <alignment horizontal="right"/>
    </xf>
    <xf numFmtId="0" fontId="36" fillId="0" borderId="0" xfId="0" applyFont="1" applyAlignment="1">
      <alignment vertical="top" wrapText="1"/>
    </xf>
    <xf numFmtId="0" fontId="0" fillId="0" borderId="0" xfId="0" applyAlignment="1">
      <alignment vertical="top"/>
    </xf>
    <xf numFmtId="0" fontId="5" fillId="2" borderId="3" xfId="0" applyFont="1" applyFill="1" applyBorder="1" applyAlignment="1">
      <alignment horizontal="center"/>
    </xf>
    <xf numFmtId="0" fontId="0" fillId="0" borderId="3" xfId="0" applyBorder="1" applyAlignment="1">
      <alignment horizontal="left"/>
    </xf>
    <xf numFmtId="0" fontId="0" fillId="0" borderId="3" xfId="0" applyBorder="1" applyAlignment="1">
      <alignment horizontal="center"/>
    </xf>
    <xf numFmtId="0" fontId="0" fillId="0" borderId="5" xfId="0" applyBorder="1" applyAlignment="1">
      <alignment horizontal="left"/>
    </xf>
    <xf numFmtId="0" fontId="34" fillId="0" borderId="0" xfId="0" applyFont="1" applyAlignment="1">
      <alignment horizontal="center"/>
    </xf>
    <xf numFmtId="0" fontId="3" fillId="0" borderId="0" xfId="0" applyFont="1" applyAlignment="1">
      <alignment horizontal="left" vertical="center" wrapText="1"/>
    </xf>
    <xf numFmtId="0" fontId="1" fillId="0" borderId="0" xfId="0" applyFont="1" applyAlignment="1">
      <alignment horizontal="justify" vertical="top" wrapText="1"/>
    </xf>
    <xf numFmtId="0" fontId="4" fillId="0" borderId="3" xfId="0" applyFont="1" applyBorder="1" applyAlignment="1">
      <alignment horizontal="left" vertical="center" wrapText="1"/>
    </xf>
    <xf numFmtId="0" fontId="5" fillId="0" borderId="1" xfId="0" applyFont="1" applyBorder="1" applyAlignment="1">
      <alignment horizontal="center"/>
    </xf>
    <xf numFmtId="0" fontId="5" fillId="0" borderId="2" xfId="0" applyFont="1" applyBorder="1" applyAlignment="1">
      <alignment horizontal="center"/>
    </xf>
    <xf numFmtId="0" fontId="5" fillId="0" borderId="4" xfId="0" applyFont="1" applyBorder="1" applyAlignment="1">
      <alignment horizontal="center"/>
    </xf>
    <xf numFmtId="0" fontId="0" fillId="0" borderId="3" xfId="0" applyBorder="1" applyAlignment="1">
      <alignment horizontal="center" wrapText="1"/>
    </xf>
    <xf numFmtId="0" fontId="5" fillId="2" borderId="1" xfId="0" applyFont="1" applyFill="1" applyBorder="1" applyAlignment="1">
      <alignment horizontal="center"/>
    </xf>
    <xf numFmtId="0" fontId="5" fillId="2" borderId="2" xfId="0" applyFont="1" applyFill="1" applyBorder="1" applyAlignment="1">
      <alignment horizontal="center"/>
    </xf>
    <xf numFmtId="0" fontId="6" fillId="0" borderId="1" xfId="0" applyFont="1" applyBorder="1" applyAlignment="1">
      <alignment horizontal="justify" vertical="top"/>
    </xf>
    <xf numFmtId="0" fontId="6" fillId="0" borderId="2" xfId="0" applyFont="1" applyBorder="1" applyAlignment="1">
      <alignment horizontal="justify" vertical="top"/>
    </xf>
    <xf numFmtId="0" fontId="6" fillId="0" borderId="4" xfId="0" applyFont="1" applyBorder="1" applyAlignment="1">
      <alignment horizontal="justify" vertical="top"/>
    </xf>
    <xf numFmtId="0" fontId="6" fillId="0" borderId="3" xfId="0" applyFont="1" applyBorder="1" applyAlignment="1">
      <alignment horizontal="center"/>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6" fillId="0" borderId="4" xfId="0" applyFont="1" applyBorder="1" applyAlignment="1">
      <alignment horizontal="left" vertical="center" wrapText="1"/>
    </xf>
    <xf numFmtId="0" fontId="5" fillId="2" borderId="3" xfId="0" applyFont="1" applyFill="1" applyBorder="1" applyAlignment="1">
      <alignment horizontal="center" wrapText="1"/>
    </xf>
    <xf numFmtId="0" fontId="5" fillId="2" borderId="5" xfId="0" applyFont="1" applyFill="1" applyBorder="1" applyAlignment="1">
      <alignment horizontal="center" vertical="center"/>
    </xf>
    <xf numFmtId="0" fontId="7" fillId="0" borderId="3" xfId="0" applyFont="1" applyBorder="1" applyAlignment="1">
      <alignment horizontal="left"/>
    </xf>
    <xf numFmtId="0" fontId="7" fillId="0" borderId="5" xfId="0" applyFont="1" applyBorder="1" applyAlignment="1">
      <alignment horizontal="left"/>
    </xf>
    <xf numFmtId="0" fontId="0" fillId="0" borderId="1" xfId="0" applyBorder="1" applyAlignment="1">
      <alignment horizontal="center"/>
    </xf>
    <xf numFmtId="0" fontId="0" fillId="0" borderId="4" xfId="0" applyBorder="1" applyAlignment="1">
      <alignment horizontal="center"/>
    </xf>
    <xf numFmtId="0" fontId="1" fillId="0" borderId="0" xfId="1" applyFont="1" applyAlignment="1">
      <alignment horizontal="center" vertical="center" wrapText="1"/>
    </xf>
    <xf numFmtId="0" fontId="19" fillId="0" borderId="0" xfId="1" applyFont="1" applyAlignment="1">
      <alignment horizontal="justify" vertical="top"/>
    </xf>
    <xf numFmtId="0" fontId="1" fillId="0" borderId="0" xfId="1" applyFont="1" applyAlignment="1">
      <alignment horizontal="center" wrapText="1"/>
    </xf>
    <xf numFmtId="0" fontId="4" fillId="0" borderId="1" xfId="1" applyFont="1" applyBorder="1" applyAlignment="1">
      <alignment horizontal="center" vertical="center" wrapText="1"/>
    </xf>
    <xf numFmtId="0" fontId="4" fillId="0" borderId="4" xfId="1" applyFont="1" applyBorder="1" applyAlignment="1">
      <alignment horizontal="center" vertical="center" wrapText="1"/>
    </xf>
    <xf numFmtId="0" fontId="20" fillId="0" borderId="1" xfId="1" applyFont="1" applyBorder="1" applyAlignment="1">
      <alignment horizontal="left" vertical="center" wrapText="1"/>
    </xf>
    <xf numFmtId="0" fontId="20" fillId="0" borderId="4" xfId="1" applyFont="1" applyBorder="1" applyAlignment="1">
      <alignment horizontal="left" vertical="center" wrapText="1"/>
    </xf>
    <xf numFmtId="3" fontId="21" fillId="5" borderId="3" xfId="1" applyNumberFormat="1" applyFont="1" applyFill="1" applyBorder="1" applyAlignment="1">
      <alignment horizontal="center" vertical="center" wrapText="1"/>
    </xf>
    <xf numFmtId="3" fontId="19" fillId="0" borderId="3" xfId="1" applyNumberFormat="1" applyFont="1" applyBorder="1" applyAlignment="1">
      <alignment horizontal="center" vertical="center" wrapText="1"/>
    </xf>
    <xf numFmtId="0" fontId="19" fillId="0" borderId="3" xfId="1" applyFont="1" applyBorder="1" applyAlignment="1">
      <alignment horizontal="center" vertical="center" wrapText="1"/>
    </xf>
    <xf numFmtId="0" fontId="1" fillId="0" borderId="0" xfId="1" applyFont="1" applyAlignment="1">
      <alignment horizontal="center" vertical="top" wrapText="1"/>
    </xf>
    <xf numFmtId="0" fontId="3" fillId="0" borderId="0" xfId="1" applyFont="1" applyAlignment="1">
      <alignment horizontal="left" vertical="center" wrapText="1"/>
    </xf>
    <xf numFmtId="0" fontId="19" fillId="0" borderId="5" xfId="1" applyFont="1" applyBorder="1" applyAlignment="1">
      <alignment horizontal="center" vertical="center" wrapText="1"/>
    </xf>
    <xf numFmtId="0" fontId="19" fillId="0" borderId="7" xfId="1" applyFont="1" applyBorder="1" applyAlignment="1">
      <alignment horizontal="center" vertical="center" wrapText="1"/>
    </xf>
    <xf numFmtId="0" fontId="19" fillId="0" borderId="6" xfId="1" applyFont="1" applyBorder="1" applyAlignment="1">
      <alignment horizontal="center" vertical="center" wrapText="1"/>
    </xf>
    <xf numFmtId="3" fontId="19" fillId="0" borderId="5" xfId="1" applyNumberFormat="1" applyFont="1" applyBorder="1" applyAlignment="1">
      <alignment horizontal="center" vertical="center" wrapText="1"/>
    </xf>
    <xf numFmtId="3" fontId="19" fillId="0" borderId="7" xfId="1" applyNumberFormat="1" applyFont="1" applyBorder="1" applyAlignment="1">
      <alignment horizontal="center" vertical="center" wrapText="1"/>
    </xf>
    <xf numFmtId="3" fontId="19" fillId="0" borderId="6" xfId="1" applyNumberFormat="1" applyFont="1" applyBorder="1" applyAlignment="1">
      <alignment horizontal="center" vertical="center" wrapText="1"/>
    </xf>
    <xf numFmtId="0" fontId="19" fillId="0" borderId="8" xfId="1" applyFont="1" applyBorder="1" applyAlignment="1">
      <alignment horizontal="left" wrapText="1"/>
    </xf>
    <xf numFmtId="0" fontId="23" fillId="0" borderId="0" xfId="1" applyFont="1" applyAlignment="1">
      <alignment horizontal="left" vertical="center" wrapText="1"/>
    </xf>
    <xf numFmtId="0" fontId="3" fillId="0" borderId="1" xfId="1" applyFont="1" applyBorder="1" applyAlignment="1">
      <alignment horizontal="center" vertical="center" wrapText="1"/>
    </xf>
    <xf numFmtId="0" fontId="3" fillId="0" borderId="4" xfId="1" applyFont="1" applyBorder="1" applyAlignment="1">
      <alignment horizontal="center" vertical="center" wrapText="1"/>
    </xf>
    <xf numFmtId="0" fontId="25" fillId="6" borderId="3" xfId="5" applyFont="1" applyFill="1" applyBorder="1" applyAlignment="1">
      <alignment horizontal="center" vertical="center" wrapText="1"/>
    </xf>
    <xf numFmtId="0" fontId="23" fillId="5" borderId="11" xfId="1" applyFont="1" applyFill="1" applyBorder="1" applyAlignment="1">
      <alignment vertical="center" wrapText="1"/>
    </xf>
    <xf numFmtId="0" fontId="23" fillId="5" borderId="10" xfId="1" applyFont="1" applyFill="1" applyBorder="1" applyAlignment="1">
      <alignment vertical="center" wrapText="1"/>
    </xf>
    <xf numFmtId="0" fontId="23" fillId="0" borderId="3" xfId="5" applyFont="1" applyBorder="1" applyAlignment="1">
      <alignment horizontal="center" vertical="center" wrapText="1"/>
    </xf>
    <xf numFmtId="0" fontId="23" fillId="6" borderId="3" xfId="5" applyFont="1" applyFill="1" applyBorder="1" applyAlignment="1">
      <alignment horizontal="center" vertical="center" wrapText="1"/>
    </xf>
    <xf numFmtId="0" fontId="23" fillId="0" borderId="5" xfId="5" applyFont="1" applyBorder="1" applyAlignment="1">
      <alignment horizontal="center" vertical="center" wrapText="1"/>
    </xf>
    <xf numFmtId="0" fontId="23" fillId="0" borderId="6" xfId="5" applyFont="1" applyBorder="1" applyAlignment="1">
      <alignment horizontal="center" vertical="center" wrapText="1"/>
    </xf>
    <xf numFmtId="0" fontId="25" fillId="7" borderId="17" xfId="1" applyFont="1" applyFill="1" applyBorder="1" applyAlignment="1">
      <alignment horizontal="center" vertical="center" wrapText="1"/>
    </xf>
    <xf numFmtId="0" fontId="25" fillId="7" borderId="16" xfId="1" applyFont="1" applyFill="1" applyBorder="1" applyAlignment="1">
      <alignment horizontal="center" vertical="center" wrapText="1"/>
    </xf>
    <xf numFmtId="0" fontId="23" fillId="5" borderId="14" xfId="1" applyFont="1" applyFill="1" applyBorder="1" applyAlignment="1">
      <alignment vertical="center" wrapText="1"/>
    </xf>
    <xf numFmtId="0" fontId="23" fillId="5" borderId="13" xfId="1" applyFont="1" applyFill="1" applyBorder="1" applyAlignment="1">
      <alignment vertical="center" wrapText="1"/>
    </xf>
    <xf numFmtId="0" fontId="23" fillId="6" borderId="5" xfId="5" applyFont="1" applyFill="1" applyBorder="1" applyAlignment="1">
      <alignment horizontal="center" vertical="center"/>
    </xf>
    <xf numFmtId="0" fontId="23" fillId="6" borderId="6" xfId="5" applyFont="1" applyFill="1" applyBorder="1" applyAlignment="1">
      <alignment horizontal="center" vertical="center"/>
    </xf>
    <xf numFmtId="0" fontId="23" fillId="6" borderId="5" xfId="5" applyFont="1" applyFill="1" applyBorder="1" applyAlignment="1">
      <alignment horizontal="center" vertical="center" wrapText="1"/>
    </xf>
    <xf numFmtId="0" fontId="23" fillId="6" borderId="6" xfId="5" applyFont="1" applyFill="1" applyBorder="1" applyAlignment="1">
      <alignment horizontal="center" vertical="center" wrapText="1"/>
    </xf>
    <xf numFmtId="0" fontId="23" fillId="6" borderId="1" xfId="5" applyFont="1" applyFill="1" applyBorder="1" applyAlignment="1">
      <alignment horizontal="center" vertical="center"/>
    </xf>
    <xf numFmtId="0" fontId="23" fillId="6" borderId="4" xfId="5" applyFont="1" applyFill="1" applyBorder="1" applyAlignment="1">
      <alignment horizontal="center" vertical="center"/>
    </xf>
    <xf numFmtId="0" fontId="23" fillId="5" borderId="17" xfId="1" applyFont="1" applyFill="1" applyBorder="1" applyAlignment="1">
      <alignment vertical="center" wrapText="1"/>
    </xf>
    <xf numFmtId="0" fontId="23" fillId="5" borderId="16" xfId="1" applyFont="1" applyFill="1" applyBorder="1" applyAlignment="1">
      <alignment vertical="center" wrapText="1"/>
    </xf>
    <xf numFmtId="0" fontId="6" fillId="0" borderId="1" xfId="1" applyFont="1" applyBorder="1" applyAlignment="1">
      <alignment horizontal="left" vertical="center" wrapText="1"/>
    </xf>
    <xf numFmtId="0" fontId="6" fillId="0" borderId="4" xfId="1" applyFont="1" applyBorder="1" applyAlignment="1">
      <alignment horizontal="left" vertical="center" wrapText="1"/>
    </xf>
    <xf numFmtId="0" fontId="23" fillId="5" borderId="17" xfId="1" applyFont="1" applyFill="1" applyBorder="1" applyAlignment="1">
      <alignment horizontal="center" vertical="center" wrapText="1"/>
    </xf>
    <xf numFmtId="0" fontId="23" fillId="5" borderId="16" xfId="1" applyFont="1" applyFill="1" applyBorder="1" applyAlignment="1">
      <alignment horizontal="center" vertical="center" wrapText="1"/>
    </xf>
    <xf numFmtId="0" fontId="10" fillId="0" borderId="0" xfId="2" applyFont="1" applyAlignment="1">
      <alignment horizontal="justify" vertical="top"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3" fontId="5" fillId="2" borderId="1" xfId="0" applyNumberFormat="1" applyFont="1" applyFill="1" applyBorder="1" applyAlignment="1">
      <alignment horizontal="center"/>
    </xf>
    <xf numFmtId="3" fontId="5" fillId="2" borderId="4" xfId="0" applyNumberFormat="1" applyFont="1" applyFill="1" applyBorder="1" applyAlignment="1">
      <alignment horizontal="center"/>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0" fillId="0" borderId="1" xfId="0" applyBorder="1" applyAlignment="1">
      <alignment horizontal="justify" vertical="top"/>
    </xf>
    <xf numFmtId="0" fontId="0" fillId="0" borderId="4" xfId="0" applyBorder="1" applyAlignment="1">
      <alignment horizontal="justify" vertical="top"/>
    </xf>
  </cellXfs>
  <cellStyles count="7">
    <cellStyle name="Comma 2" xfId="6" xr:uid="{021102E8-0304-4CF7-8057-912F8A365828}"/>
    <cellStyle name="Normal" xfId="0" builtinId="0"/>
    <cellStyle name="Normal 10 2 2" xfId="4" xr:uid="{D82C0D26-61A4-43C2-93F1-2FC66011DBE0}"/>
    <cellStyle name="Normal 2 2 2 2" xfId="5" xr:uid="{D7A160A6-4493-4610-BC73-5C0B99ED6724}"/>
    <cellStyle name="Normal 3 4" xfId="3" xr:uid="{CB904F29-D653-4006-958B-69267E2C983F}"/>
    <cellStyle name="Normal 39 5 2" xfId="1" xr:uid="{249CFBC3-DBD8-4CCA-9333-DB311C66EABC}"/>
    <cellStyle name="Normal 4 2" xfId="2" xr:uid="{EC97F2F1-5C53-4045-9460-CE45AB95FE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vs.vm.gov.lv/Documents%20and%20Settings/SilvijaJ/Local%20Settings/Temporary%20Internet%20Files/Content.IE5/F51GHD5U/KristineS/My%20Documents/Bud&#382;ets%202012/Budzeta%20forma%2014_05%2001%202012%20(2).xls"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dvs.vm.gov.lv/Documents%20and%20Settings/Svetlana.Supulniece/Local%20Settings/Temporary%20Internet%20Files/Content.Outlook/J21U5MYL/LIC%20PP%20parrekins%20pec%202012%209m%20DB/LIC%20laboratorija/R0032%20-LIC%20darbs%20laboratorija%20citam%20ar%20palidz%20veidu%20AI%2031102012.xls?2E3E5EC3" TargetMode="External"/><Relationship Id="rId1" Type="http://schemas.openxmlformats.org/officeDocument/2006/relationships/externalLinkPath" Target="file:///\\2E3E5EC3\R0032%20-LIC%20darbs%20laboratorija%20citam%20ar%20palidz%20veidu%20AI%203110201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vs.vm.gov.lv/Ambulatoro_pakalpojumu_nodala/Planosana_2012/SAVA/!_Grozijumi%202012.gada%20laikaa/Egija_Grozijumi%20ar%2001.10.2012_NEPIENEMTIE/Apaksas%20SAVA%20rikojumam.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vs.vm.gov.lv/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7FDF5-B81A-4EF7-95D5-E1AEC87192D1}">
  <dimension ref="A1:K22"/>
  <sheetViews>
    <sheetView tabSelected="1" zoomScale="50" zoomScaleNormal="50" workbookViewId="0">
      <selection activeCell="A2" sqref="A2:G2"/>
    </sheetView>
  </sheetViews>
  <sheetFormatPr defaultRowHeight="15.5" x14ac:dyDescent="0.35"/>
  <cols>
    <col min="1" max="1" width="28.25" bestFit="1" customWidth="1"/>
    <col min="5" max="5" width="20.25" customWidth="1"/>
    <col min="6" max="6" width="19.25" customWidth="1"/>
    <col min="7" max="7" width="27.75" customWidth="1"/>
  </cols>
  <sheetData>
    <row r="1" spans="1:11" ht="18" x14ac:dyDescent="0.4">
      <c r="G1" s="131" t="s">
        <v>194</v>
      </c>
    </row>
    <row r="2" spans="1:11" ht="17.5" x14ac:dyDescent="0.35">
      <c r="A2" s="138" t="s">
        <v>193</v>
      </c>
      <c r="B2" s="138"/>
      <c r="C2" s="138"/>
      <c r="D2" s="138"/>
      <c r="E2" s="138"/>
      <c r="F2" s="138"/>
      <c r="G2" s="138"/>
    </row>
    <row r="4" spans="1:11" ht="114.75" customHeight="1" x14ac:dyDescent="0.35">
      <c r="A4" s="140" t="s">
        <v>191</v>
      </c>
      <c r="B4" s="140"/>
      <c r="C4" s="140"/>
      <c r="D4" s="140"/>
      <c r="E4" s="140"/>
      <c r="F4" s="140"/>
      <c r="G4" s="140"/>
    </row>
    <row r="5" spans="1:11" ht="15.75" customHeight="1" x14ac:dyDescent="0.35">
      <c r="A5" s="139" t="s">
        <v>192</v>
      </c>
      <c r="B5" s="139"/>
      <c r="C5" s="139"/>
      <c r="D5" s="139"/>
      <c r="E5" s="139"/>
      <c r="F5" s="139"/>
      <c r="G5" s="139"/>
    </row>
    <row r="7" spans="1:11" ht="30.75" customHeight="1" x14ac:dyDescent="0.35">
      <c r="A7" s="141" t="s">
        <v>0</v>
      </c>
      <c r="B7" s="141"/>
      <c r="C7" s="141"/>
      <c r="D7" s="141"/>
      <c r="E7" s="141"/>
      <c r="F7" s="145" t="s">
        <v>7</v>
      </c>
      <c r="G7" s="145"/>
      <c r="H7" s="3"/>
      <c r="I7" s="3"/>
      <c r="J7" s="3"/>
      <c r="K7" s="3"/>
    </row>
    <row r="8" spans="1:11" x14ac:dyDescent="0.35">
      <c r="A8" s="135" t="s">
        <v>187</v>
      </c>
      <c r="B8" s="135"/>
      <c r="C8" s="135"/>
      <c r="D8" s="135"/>
      <c r="E8" s="135"/>
      <c r="F8" s="146">
        <v>200000</v>
      </c>
      <c r="G8" s="147"/>
    </row>
    <row r="10" spans="1:11" x14ac:dyDescent="0.35">
      <c r="A10" s="142" t="s">
        <v>1</v>
      </c>
      <c r="B10" s="143"/>
      <c r="C10" s="143"/>
      <c r="D10" s="143"/>
      <c r="E10" s="144"/>
      <c r="F10" s="142" t="s">
        <v>6</v>
      </c>
      <c r="G10" s="144"/>
    </row>
    <row r="11" spans="1:11" x14ac:dyDescent="0.35">
      <c r="A11" s="135" t="s">
        <v>16</v>
      </c>
      <c r="B11" s="135"/>
      <c r="C11" s="135"/>
      <c r="D11" s="135"/>
      <c r="E11" s="135"/>
      <c r="F11" s="136">
        <v>10000</v>
      </c>
      <c r="G11" s="136"/>
    </row>
    <row r="12" spans="1:11" x14ac:dyDescent="0.35">
      <c r="A12" s="135" t="s">
        <v>17</v>
      </c>
      <c r="B12" s="135"/>
      <c r="C12" s="135"/>
      <c r="D12" s="135"/>
      <c r="E12" s="135"/>
      <c r="F12" s="136">
        <v>30000</v>
      </c>
      <c r="G12" s="136"/>
    </row>
    <row r="13" spans="1:11" x14ac:dyDescent="0.35">
      <c r="A13" s="135" t="s">
        <v>18</v>
      </c>
      <c r="B13" s="135"/>
      <c r="C13" s="135"/>
      <c r="D13" s="135"/>
      <c r="E13" s="135"/>
      <c r="F13" s="136">
        <v>15000</v>
      </c>
      <c r="G13" s="136"/>
    </row>
    <row r="14" spans="1:11" x14ac:dyDescent="0.35">
      <c r="A14" s="135" t="s">
        <v>19</v>
      </c>
      <c r="B14" s="135"/>
      <c r="C14" s="135"/>
      <c r="D14" s="135"/>
      <c r="E14" s="135"/>
      <c r="F14" s="136">
        <v>75000</v>
      </c>
      <c r="G14" s="136"/>
    </row>
    <row r="15" spans="1:11" x14ac:dyDescent="0.35">
      <c r="A15" s="135" t="s">
        <v>13</v>
      </c>
      <c r="B15" s="135"/>
      <c r="C15" s="135"/>
      <c r="D15" s="135"/>
      <c r="E15" s="137"/>
      <c r="F15" s="136">
        <v>70000</v>
      </c>
      <c r="G15" s="136"/>
    </row>
    <row r="16" spans="1:11" x14ac:dyDescent="0.35">
      <c r="A16" s="2"/>
      <c r="B16" s="2"/>
      <c r="C16" s="2"/>
      <c r="D16" s="2"/>
      <c r="E16" s="6" t="s">
        <v>5</v>
      </c>
      <c r="F16" s="134">
        <f>SUM(F11:F15)</f>
        <v>200000</v>
      </c>
      <c r="G16" s="134"/>
    </row>
    <row r="18" spans="1:7" x14ac:dyDescent="0.35">
      <c r="A18" s="4" t="s">
        <v>2</v>
      </c>
      <c r="B18" s="4">
        <v>170000</v>
      </c>
    </row>
    <row r="19" spans="1:7" x14ac:dyDescent="0.35">
      <c r="A19" s="4" t="s">
        <v>3</v>
      </c>
      <c r="B19" s="4">
        <v>30000</v>
      </c>
    </row>
    <row r="20" spans="1:7" x14ac:dyDescent="0.35">
      <c r="A20" s="1" t="s">
        <v>4</v>
      </c>
      <c r="B20" s="5">
        <f>SUM(B18:B19)</f>
        <v>200000</v>
      </c>
    </row>
    <row r="22" spans="1:7" ht="18" x14ac:dyDescent="0.35">
      <c r="A22" s="132"/>
      <c r="B22" s="132"/>
      <c r="C22" s="132"/>
      <c r="D22" s="132"/>
      <c r="E22" s="132"/>
      <c r="F22" s="132"/>
      <c r="G22" s="132"/>
    </row>
  </sheetData>
  <mergeCells count="20">
    <mergeCell ref="A12:E12"/>
    <mergeCell ref="F12:G12"/>
    <mergeCell ref="A7:E7"/>
    <mergeCell ref="A8:E8"/>
    <mergeCell ref="A10:E10"/>
    <mergeCell ref="F10:G10"/>
    <mergeCell ref="F7:G7"/>
    <mergeCell ref="F8:G8"/>
    <mergeCell ref="A2:G2"/>
    <mergeCell ref="A5:G5"/>
    <mergeCell ref="A4:G4"/>
    <mergeCell ref="A11:E11"/>
    <mergeCell ref="F11:G11"/>
    <mergeCell ref="F16:G16"/>
    <mergeCell ref="A13:E13"/>
    <mergeCell ref="F13:G13"/>
    <mergeCell ref="A14:E14"/>
    <mergeCell ref="F14:G14"/>
    <mergeCell ref="A15:E15"/>
    <mergeCell ref="F15:G15"/>
  </mergeCells>
  <pageMargins left="0.7" right="0.7" top="0.75" bottom="0.75" header="0.3" footer="0.3"/>
  <pageSetup paperSize="9" orientation="landscape"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82FC37-0E59-4F24-A716-48470F1D2F6C}">
  <dimension ref="A3:G24"/>
  <sheetViews>
    <sheetView zoomScale="60" zoomScaleNormal="60" workbookViewId="0">
      <selection activeCell="H3" sqref="H3"/>
    </sheetView>
  </sheetViews>
  <sheetFormatPr defaultRowHeight="15.5" x14ac:dyDescent="0.35"/>
  <cols>
    <col min="1" max="1" width="27.08203125" customWidth="1"/>
    <col min="5" max="5" width="12.33203125" bestFit="1" customWidth="1"/>
    <col min="6" max="6" width="19.08203125" customWidth="1"/>
    <col min="7" max="7" width="25.5" customWidth="1"/>
  </cols>
  <sheetData>
    <row r="3" spans="1:7" ht="374.5" customHeight="1" x14ac:dyDescent="0.35">
      <c r="A3" s="140" t="s">
        <v>195</v>
      </c>
      <c r="B3" s="140"/>
      <c r="C3" s="140"/>
      <c r="D3" s="140"/>
      <c r="E3" s="140"/>
      <c r="F3" s="140"/>
      <c r="G3" s="140"/>
    </row>
    <row r="5" spans="1:7" ht="33" customHeight="1" x14ac:dyDescent="0.35">
      <c r="A5" s="141" t="s">
        <v>0</v>
      </c>
      <c r="B5" s="141"/>
      <c r="C5" s="141"/>
      <c r="D5" s="141"/>
      <c r="E5" s="141"/>
      <c r="F5" s="145" t="s">
        <v>7</v>
      </c>
      <c r="G5" s="145"/>
    </row>
    <row r="6" spans="1:7" ht="31.5" customHeight="1" x14ac:dyDescent="0.35">
      <c r="A6" s="152" t="s">
        <v>188</v>
      </c>
      <c r="B6" s="153"/>
      <c r="C6" s="153"/>
      <c r="D6" s="153"/>
      <c r="E6" s="154"/>
      <c r="F6" s="155">
        <v>445000</v>
      </c>
      <c r="G6" s="155"/>
    </row>
    <row r="7" spans="1:7" ht="30.75" customHeight="1" x14ac:dyDescent="0.35">
      <c r="A7" s="152" t="s">
        <v>189</v>
      </c>
      <c r="B7" s="153"/>
      <c r="C7" s="153"/>
      <c r="D7" s="153"/>
      <c r="E7" s="154"/>
      <c r="F7" s="156">
        <v>486000</v>
      </c>
      <c r="G7" s="156"/>
    </row>
    <row r="8" spans="1:7" x14ac:dyDescent="0.35">
      <c r="A8" s="2"/>
      <c r="B8" s="2"/>
      <c r="C8" s="2"/>
      <c r="D8" s="2"/>
      <c r="E8" s="6" t="s">
        <v>8</v>
      </c>
      <c r="F8" s="134">
        <f>SUM(F6:F7)</f>
        <v>931000</v>
      </c>
      <c r="G8" s="134"/>
    </row>
    <row r="10" spans="1:7" x14ac:dyDescent="0.35">
      <c r="A10" s="142" t="s">
        <v>1</v>
      </c>
      <c r="B10" s="143"/>
      <c r="C10" s="143"/>
      <c r="D10" s="143"/>
      <c r="E10" s="144"/>
      <c r="F10" s="142" t="s">
        <v>6</v>
      </c>
      <c r="G10" s="144"/>
    </row>
    <row r="11" spans="1:7" ht="33" customHeight="1" x14ac:dyDescent="0.35">
      <c r="A11" s="148" t="s">
        <v>9</v>
      </c>
      <c r="B11" s="149"/>
      <c r="C11" s="149"/>
      <c r="D11" s="149"/>
      <c r="E11" s="150"/>
      <c r="F11" s="151">
        <v>20000</v>
      </c>
      <c r="G11" s="151"/>
    </row>
    <row r="12" spans="1:7" ht="31.5" customHeight="1" x14ac:dyDescent="0.35">
      <c r="A12" s="148" t="s">
        <v>10</v>
      </c>
      <c r="B12" s="149"/>
      <c r="C12" s="149"/>
      <c r="D12" s="149"/>
      <c r="E12" s="150"/>
      <c r="F12" s="136">
        <v>20000</v>
      </c>
      <c r="G12" s="136"/>
    </row>
    <row r="13" spans="1:7" ht="31.5" customHeight="1" x14ac:dyDescent="0.35">
      <c r="A13" s="148" t="s">
        <v>11</v>
      </c>
      <c r="B13" s="149"/>
      <c r="C13" s="149"/>
      <c r="D13" s="149"/>
      <c r="E13" s="150"/>
      <c r="F13" s="136">
        <v>51000</v>
      </c>
      <c r="G13" s="136"/>
    </row>
    <row r="14" spans="1:7" ht="31.5" customHeight="1" x14ac:dyDescent="0.35">
      <c r="A14" s="148" t="s">
        <v>12</v>
      </c>
      <c r="B14" s="149"/>
      <c r="C14" s="149"/>
      <c r="D14" s="149"/>
      <c r="E14" s="150"/>
      <c r="F14" s="136">
        <v>250000</v>
      </c>
      <c r="G14" s="136"/>
    </row>
    <row r="15" spans="1:7" x14ac:dyDescent="0.35">
      <c r="A15" s="148" t="s">
        <v>13</v>
      </c>
      <c r="B15" s="149"/>
      <c r="C15" s="149"/>
      <c r="D15" s="149"/>
      <c r="E15" s="150"/>
      <c r="F15" s="159">
        <v>310000</v>
      </c>
      <c r="G15" s="160"/>
    </row>
    <row r="16" spans="1:7" ht="31.5" customHeight="1" x14ac:dyDescent="0.35">
      <c r="A16" s="148" t="s">
        <v>14</v>
      </c>
      <c r="B16" s="149"/>
      <c r="C16" s="149"/>
      <c r="D16" s="149"/>
      <c r="E16" s="150"/>
      <c r="F16" s="136">
        <v>50000</v>
      </c>
      <c r="G16" s="136"/>
    </row>
    <row r="17" spans="1:7" x14ac:dyDescent="0.35">
      <c r="A17" s="157" t="s">
        <v>15</v>
      </c>
      <c r="B17" s="157"/>
      <c r="C17" s="157"/>
      <c r="D17" s="157"/>
      <c r="E17" s="158"/>
      <c r="F17" s="136">
        <v>230000</v>
      </c>
      <c r="G17" s="136"/>
    </row>
    <row r="18" spans="1:7" x14ac:dyDescent="0.35">
      <c r="A18" s="2"/>
      <c r="B18" s="2"/>
      <c r="C18" s="2"/>
      <c r="D18" s="2"/>
      <c r="E18" s="6" t="s">
        <v>8</v>
      </c>
      <c r="F18" s="134">
        <f>SUM(F11:F17)</f>
        <v>931000</v>
      </c>
      <c r="G18" s="134"/>
    </row>
    <row r="20" spans="1:7" x14ac:dyDescent="0.35">
      <c r="A20" s="4" t="s">
        <v>2</v>
      </c>
      <c r="B20" s="4">
        <v>791350</v>
      </c>
    </row>
    <row r="21" spans="1:7" x14ac:dyDescent="0.35">
      <c r="A21" s="4" t="s">
        <v>3</v>
      </c>
      <c r="B21" s="4">
        <v>139650</v>
      </c>
    </row>
    <row r="22" spans="1:7" x14ac:dyDescent="0.35">
      <c r="A22" s="1" t="s">
        <v>4</v>
      </c>
      <c r="B22" s="5">
        <f>SUM(B20:B21)</f>
        <v>931000</v>
      </c>
    </row>
    <row r="24" spans="1:7" x14ac:dyDescent="0.35">
      <c r="A24" s="133"/>
      <c r="B24" s="133"/>
      <c r="C24" s="133"/>
      <c r="D24" s="133"/>
      <c r="E24" s="133"/>
      <c r="F24" s="133"/>
      <c r="G24" s="133"/>
    </row>
  </sheetData>
  <mergeCells count="25">
    <mergeCell ref="A12:E12"/>
    <mergeCell ref="F12:G12"/>
    <mergeCell ref="A13:E13"/>
    <mergeCell ref="F13:G13"/>
    <mergeCell ref="F18:G18"/>
    <mergeCell ref="A14:E14"/>
    <mergeCell ref="F14:G14"/>
    <mergeCell ref="A16:E16"/>
    <mergeCell ref="F16:G16"/>
    <mergeCell ref="A17:E17"/>
    <mergeCell ref="F17:G17"/>
    <mergeCell ref="A15:E15"/>
    <mergeCell ref="F15:G15"/>
    <mergeCell ref="A3:G3"/>
    <mergeCell ref="A5:E5"/>
    <mergeCell ref="F5:G5"/>
    <mergeCell ref="A7:E7"/>
    <mergeCell ref="F7:G7"/>
    <mergeCell ref="F8:G8"/>
    <mergeCell ref="A11:E11"/>
    <mergeCell ref="F11:G11"/>
    <mergeCell ref="A6:E6"/>
    <mergeCell ref="F6:G6"/>
    <mergeCell ref="A10:E10"/>
    <mergeCell ref="F10:G10"/>
  </mergeCells>
  <pageMargins left="0.7" right="0.7" top="0.75" bottom="0.75" header="0.3" footer="0.3"/>
  <pageSetup paperSize="9"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F4A30-D3D2-4D5E-A21F-1EEC8E81D92F}">
  <sheetPr>
    <tabColor theme="8" tint="0.59999389629810485"/>
  </sheetPr>
  <dimension ref="A1:K7"/>
  <sheetViews>
    <sheetView topLeftCell="A4" zoomScale="90" zoomScaleNormal="90" workbookViewId="0">
      <selection activeCell="D12" sqref="D12"/>
    </sheetView>
  </sheetViews>
  <sheetFormatPr defaultColWidth="8" defaultRowHeight="14" x14ac:dyDescent="0.3"/>
  <cols>
    <col min="1" max="1" width="46.75" style="26" customWidth="1"/>
    <col min="2" max="2" width="13.83203125" style="26" customWidth="1"/>
    <col min="3" max="4" width="15.08203125" style="26" customWidth="1"/>
    <col min="5" max="5" width="15" style="26" customWidth="1"/>
    <col min="6" max="6" width="11.83203125" style="26" customWidth="1"/>
    <col min="7" max="16384" width="8" style="26"/>
  </cols>
  <sheetData>
    <row r="1" spans="1:11" x14ac:dyDescent="0.3">
      <c r="K1" s="34"/>
    </row>
    <row r="2" spans="1:11" ht="84" customHeight="1" x14ac:dyDescent="0.3">
      <c r="A2" s="161" t="s">
        <v>60</v>
      </c>
      <c r="B2" s="161"/>
      <c r="C2" s="33"/>
      <c r="D2" s="33"/>
      <c r="E2" s="33"/>
      <c r="F2" s="33"/>
      <c r="G2" s="33"/>
      <c r="H2" s="33"/>
      <c r="I2" s="33"/>
      <c r="J2" s="33"/>
      <c r="K2" s="33"/>
    </row>
    <row r="4" spans="1:11" ht="75" x14ac:dyDescent="0.3">
      <c r="A4" s="32" t="s">
        <v>59</v>
      </c>
      <c r="B4" s="31" t="s">
        <v>58</v>
      </c>
      <c r="C4" s="30"/>
      <c r="D4" s="30"/>
      <c r="E4" s="30"/>
    </row>
    <row r="5" spans="1:11" ht="33" customHeight="1" x14ac:dyDescent="0.3">
      <c r="A5" s="29" t="s">
        <v>57</v>
      </c>
      <c r="B5" s="28">
        <v>100000</v>
      </c>
      <c r="C5" s="27"/>
      <c r="D5" s="27"/>
      <c r="E5" s="27"/>
    </row>
    <row r="7" spans="1:11" ht="107.25" customHeight="1" x14ac:dyDescent="0.3">
      <c r="A7" s="162" t="s">
        <v>56</v>
      </c>
      <c r="B7" s="162"/>
    </row>
  </sheetData>
  <mergeCells count="2">
    <mergeCell ref="A2:B2"/>
    <mergeCell ref="A7:B7"/>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AF699-FAC8-4367-BFDB-181AC1114A71}">
  <sheetPr>
    <tabColor theme="9" tint="0.79998168889431442"/>
  </sheetPr>
  <dimension ref="A1:M15"/>
  <sheetViews>
    <sheetView topLeftCell="A7" zoomScale="80" zoomScaleNormal="80" workbookViewId="0">
      <selection activeCell="C21" sqref="C21"/>
    </sheetView>
  </sheetViews>
  <sheetFormatPr defaultColWidth="8" defaultRowHeight="14" x14ac:dyDescent="0.3"/>
  <cols>
    <col min="1" max="1" width="40.5" style="26" bestFit="1" customWidth="1"/>
    <col min="2" max="2" width="8.08203125" style="26" customWidth="1"/>
    <col min="3" max="3" width="15.33203125" style="26" customWidth="1"/>
    <col min="4" max="4" width="15.5" style="26" bestFit="1" customWidth="1"/>
    <col min="5" max="5" width="13.33203125" style="26" customWidth="1"/>
    <col min="6" max="6" width="13.58203125" style="26" customWidth="1"/>
    <col min="7" max="7" width="14.25" style="26" customWidth="1"/>
    <col min="8" max="8" width="13" style="26" customWidth="1"/>
    <col min="9" max="9" width="8" style="26"/>
    <col min="10" max="10" width="28" style="26" customWidth="1"/>
    <col min="11" max="13" width="8" style="26"/>
    <col min="14" max="14" width="11.75" style="26" customWidth="1"/>
    <col min="15" max="15" width="10.5" style="26" customWidth="1"/>
    <col min="16" max="16" width="10.33203125" style="26" customWidth="1"/>
    <col min="17" max="16384" width="8" style="26"/>
  </cols>
  <sheetData>
    <row r="1" spans="1:13" x14ac:dyDescent="0.3">
      <c r="M1" s="34"/>
    </row>
    <row r="2" spans="1:13" ht="41.25" customHeight="1" x14ac:dyDescent="0.35">
      <c r="A2" s="163" t="s">
        <v>80</v>
      </c>
      <c r="B2" s="163"/>
      <c r="C2" s="163"/>
      <c r="D2" s="163"/>
      <c r="E2" s="163"/>
      <c r="F2" s="163"/>
      <c r="G2" s="163"/>
      <c r="H2" s="163"/>
      <c r="I2" s="163"/>
      <c r="J2" s="163"/>
      <c r="K2" s="163"/>
      <c r="L2" s="163"/>
      <c r="M2" s="163"/>
    </row>
    <row r="3" spans="1:13" x14ac:dyDescent="0.3">
      <c r="M3" s="34"/>
    </row>
    <row r="4" spans="1:13" ht="90" x14ac:dyDescent="0.3">
      <c r="A4" s="164" t="s">
        <v>59</v>
      </c>
      <c r="B4" s="165"/>
      <c r="C4" s="31" t="s">
        <v>180</v>
      </c>
      <c r="D4" s="30"/>
      <c r="E4" s="30"/>
      <c r="F4" s="30"/>
      <c r="K4" s="34"/>
    </row>
    <row r="5" spans="1:13" ht="15.5" x14ac:dyDescent="0.3">
      <c r="A5" s="166" t="s">
        <v>79</v>
      </c>
      <c r="B5" s="167"/>
      <c r="C5" s="28">
        <f>H9+H12</f>
        <v>54467.5</v>
      </c>
      <c r="D5" s="27"/>
      <c r="E5" s="27"/>
      <c r="F5" s="27"/>
      <c r="K5" s="34"/>
    </row>
    <row r="6" spans="1:13" ht="15.5" x14ac:dyDescent="0.3">
      <c r="A6" s="51"/>
      <c r="B6" s="51"/>
      <c r="C6" s="27"/>
      <c r="D6" s="27"/>
      <c r="E6" s="27"/>
      <c r="F6" s="27"/>
      <c r="K6" s="34"/>
    </row>
    <row r="7" spans="1:13" x14ac:dyDescent="0.3">
      <c r="A7" s="50"/>
      <c r="M7" s="34"/>
    </row>
    <row r="8" spans="1:13" ht="46.5" customHeight="1" x14ac:dyDescent="0.3">
      <c r="A8" s="49" t="s">
        <v>78</v>
      </c>
      <c r="B8" s="39" t="s">
        <v>77</v>
      </c>
      <c r="C8" s="39" t="s">
        <v>76</v>
      </c>
      <c r="D8" s="39" t="s">
        <v>75</v>
      </c>
      <c r="E8" s="39" t="s">
        <v>190</v>
      </c>
      <c r="F8" s="39" t="s">
        <v>74</v>
      </c>
      <c r="G8" s="39" t="s">
        <v>73</v>
      </c>
      <c r="H8" s="39" t="s">
        <v>72</v>
      </c>
    </row>
    <row r="9" spans="1:13" ht="42" x14ac:dyDescent="0.3">
      <c r="A9" s="48" t="s">
        <v>71</v>
      </c>
      <c r="B9" s="35">
        <v>11</v>
      </c>
      <c r="C9" s="36">
        <v>30</v>
      </c>
      <c r="D9" s="35">
        <f>B9*C9</f>
        <v>330</v>
      </c>
      <c r="E9" s="47">
        <v>117.4</v>
      </c>
      <c r="F9" s="45">
        <v>3522</v>
      </c>
      <c r="G9" s="46">
        <v>42264</v>
      </c>
      <c r="H9" s="45">
        <v>51140</v>
      </c>
    </row>
    <row r="10" spans="1:13" ht="14.5" x14ac:dyDescent="0.35">
      <c r="A10" s="44"/>
      <c r="B10" s="43"/>
      <c r="C10" s="43"/>
      <c r="D10" s="43"/>
      <c r="E10" s="43"/>
      <c r="F10" s="42"/>
      <c r="G10" s="42"/>
      <c r="H10" s="41"/>
    </row>
    <row r="11" spans="1:13" s="38" customFormat="1" ht="70" x14ac:dyDescent="0.3">
      <c r="A11" s="40" t="s">
        <v>70</v>
      </c>
      <c r="B11" s="40" t="s">
        <v>69</v>
      </c>
      <c r="C11" s="40" t="s">
        <v>68</v>
      </c>
      <c r="D11" s="39" t="s">
        <v>67</v>
      </c>
      <c r="E11" s="39" t="s">
        <v>66</v>
      </c>
      <c r="F11" s="39" t="s">
        <v>65</v>
      </c>
      <c r="G11" s="39" t="s">
        <v>64</v>
      </c>
      <c r="H11" s="39" t="s">
        <v>63</v>
      </c>
    </row>
    <row r="12" spans="1:13" x14ac:dyDescent="0.3">
      <c r="A12" s="37" t="s">
        <v>62</v>
      </c>
      <c r="B12" s="35">
        <v>7</v>
      </c>
      <c r="C12" s="35">
        <v>1</v>
      </c>
      <c r="D12" s="35">
        <v>385</v>
      </c>
      <c r="E12" s="35">
        <f>D12*3</f>
        <v>1155</v>
      </c>
      <c r="F12" s="35">
        <f>E12*2</f>
        <v>2310</v>
      </c>
      <c r="G12" s="35">
        <f>F12*1.21</f>
        <v>2795.1</v>
      </c>
      <c r="H12" s="168">
        <f>G12+G13</f>
        <v>3327.5</v>
      </c>
    </row>
    <row r="13" spans="1:13" x14ac:dyDescent="0.3">
      <c r="A13" s="37" t="s">
        <v>61</v>
      </c>
      <c r="B13" s="35">
        <v>4</v>
      </c>
      <c r="C13" s="35">
        <v>1</v>
      </c>
      <c r="D13" s="35">
        <v>220</v>
      </c>
      <c r="E13" s="36">
        <v>220</v>
      </c>
      <c r="F13" s="35">
        <f>E13*2</f>
        <v>440</v>
      </c>
      <c r="G13" s="35">
        <f>F13*1.21</f>
        <v>532.4</v>
      </c>
      <c r="H13" s="168"/>
    </row>
    <row r="15" spans="1:13" ht="57" customHeight="1" x14ac:dyDescent="0.3">
      <c r="A15" s="162" t="s">
        <v>56</v>
      </c>
      <c r="B15" s="162"/>
      <c r="C15" s="162"/>
      <c r="D15" s="162"/>
      <c r="E15" s="162"/>
      <c r="F15" s="162"/>
      <c r="G15" s="162"/>
      <c r="H15" s="162"/>
    </row>
  </sheetData>
  <mergeCells count="5">
    <mergeCell ref="A2:M2"/>
    <mergeCell ref="A4:B4"/>
    <mergeCell ref="A5:B5"/>
    <mergeCell ref="H12:H13"/>
    <mergeCell ref="A15:H15"/>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53F0A1-7E22-4B7D-B205-0EE4976E3193}">
  <sheetPr>
    <tabColor theme="9" tint="0.79998168889431442"/>
  </sheetPr>
  <dimension ref="A1:L45"/>
  <sheetViews>
    <sheetView topLeftCell="A31" zoomScale="80" zoomScaleNormal="80" workbookViewId="0">
      <selection activeCell="A49" sqref="A49"/>
    </sheetView>
  </sheetViews>
  <sheetFormatPr defaultColWidth="8" defaultRowHeight="14" x14ac:dyDescent="0.3"/>
  <cols>
    <col min="1" max="1" width="66.25" style="26" customWidth="1"/>
    <col min="2" max="2" width="18.75" style="26" customWidth="1"/>
    <col min="3" max="3" width="20.83203125" style="26" customWidth="1"/>
    <col min="4" max="5" width="15.08203125" style="26" customWidth="1"/>
    <col min="6" max="6" width="15" style="26" customWidth="1"/>
    <col min="7" max="7" width="11.83203125" style="26" customWidth="1"/>
    <col min="8" max="16384" width="8" style="26"/>
  </cols>
  <sheetData>
    <row r="1" spans="1:12" x14ac:dyDescent="0.3">
      <c r="L1" s="34"/>
    </row>
    <row r="2" spans="1:12" ht="48.75" customHeight="1" x14ac:dyDescent="0.3">
      <c r="A2" s="171" t="s">
        <v>118</v>
      </c>
      <c r="B2" s="171"/>
      <c r="C2" s="171"/>
      <c r="D2" s="33"/>
      <c r="E2" s="33"/>
      <c r="F2" s="33"/>
      <c r="G2" s="33"/>
      <c r="H2" s="33"/>
      <c r="I2" s="33"/>
      <c r="J2" s="33"/>
      <c r="K2" s="33"/>
      <c r="L2" s="33"/>
    </row>
    <row r="3" spans="1:12" ht="70.5" customHeight="1" x14ac:dyDescent="0.3">
      <c r="A3" s="172" t="s">
        <v>117</v>
      </c>
      <c r="B3" s="172"/>
      <c r="C3" s="172"/>
      <c r="D3" s="33"/>
      <c r="E3" s="33"/>
      <c r="F3" s="33"/>
      <c r="G3" s="33"/>
      <c r="H3" s="33"/>
      <c r="I3" s="33"/>
      <c r="J3" s="33"/>
      <c r="K3" s="33"/>
      <c r="L3" s="33"/>
    </row>
    <row r="4" spans="1:12" ht="66.75" customHeight="1" x14ac:dyDescent="0.3">
      <c r="A4" s="172" t="s">
        <v>116</v>
      </c>
      <c r="B4" s="172"/>
      <c r="C4" s="172"/>
    </row>
    <row r="6" spans="1:12" ht="45" x14ac:dyDescent="0.3">
      <c r="A6" s="32" t="s">
        <v>59</v>
      </c>
      <c r="B6" s="31" t="s">
        <v>115</v>
      </c>
      <c r="C6" s="30"/>
      <c r="D6" s="30"/>
    </row>
    <row r="7" spans="1:12" ht="15.5" x14ac:dyDescent="0.3">
      <c r="A7" s="29" t="s">
        <v>57</v>
      </c>
      <c r="B7" s="61">
        <f>C43</f>
        <v>75756</v>
      </c>
      <c r="C7" s="27"/>
      <c r="D7" s="27"/>
    </row>
    <row r="9" spans="1:12" ht="75" x14ac:dyDescent="0.3">
      <c r="A9" s="32" t="s">
        <v>59</v>
      </c>
      <c r="B9" s="31" t="s">
        <v>114</v>
      </c>
      <c r="C9" s="170" t="s">
        <v>113</v>
      </c>
      <c r="D9" s="60"/>
    </row>
    <row r="10" spans="1:12" ht="15.75" customHeight="1" x14ac:dyDescent="0.3">
      <c r="A10" s="29" t="s">
        <v>79</v>
      </c>
      <c r="B10" s="28">
        <f>C30+C31+C39</f>
        <v>11655.929999999998</v>
      </c>
      <c r="C10" s="170"/>
    </row>
    <row r="12" spans="1:12" x14ac:dyDescent="0.3">
      <c r="A12" s="59" t="s">
        <v>1</v>
      </c>
      <c r="B12" s="59" t="s">
        <v>67</v>
      </c>
      <c r="C12" s="59" t="s">
        <v>112</v>
      </c>
    </row>
    <row r="13" spans="1:12" x14ac:dyDescent="0.3">
      <c r="A13" s="57" t="s">
        <v>111</v>
      </c>
      <c r="B13" s="170"/>
      <c r="C13" s="173"/>
    </row>
    <row r="14" spans="1:12" x14ac:dyDescent="0.3">
      <c r="A14" s="56" t="s">
        <v>110</v>
      </c>
      <c r="B14" s="170"/>
      <c r="C14" s="174"/>
    </row>
    <row r="15" spans="1:12" x14ac:dyDescent="0.3">
      <c r="A15" s="56" t="s">
        <v>109</v>
      </c>
      <c r="B15" s="170"/>
      <c r="C15" s="174"/>
    </row>
    <row r="16" spans="1:12" x14ac:dyDescent="0.3">
      <c r="A16" s="56" t="s">
        <v>108</v>
      </c>
      <c r="B16" s="170"/>
      <c r="C16" s="174"/>
    </row>
    <row r="17" spans="1:3" x14ac:dyDescent="0.3">
      <c r="A17" s="56" t="s">
        <v>107</v>
      </c>
      <c r="B17" s="170"/>
      <c r="C17" s="174"/>
    </row>
    <row r="18" spans="1:3" x14ac:dyDescent="0.3">
      <c r="A18" s="57" t="s">
        <v>106</v>
      </c>
      <c r="B18" s="170"/>
      <c r="C18" s="174"/>
    </row>
    <row r="19" spans="1:3" x14ac:dyDescent="0.3">
      <c r="A19" s="57" t="s">
        <v>105</v>
      </c>
      <c r="B19" s="170"/>
      <c r="C19" s="174"/>
    </row>
    <row r="20" spans="1:3" x14ac:dyDescent="0.3">
      <c r="A20" s="57" t="s">
        <v>104</v>
      </c>
      <c r="B20" s="170"/>
      <c r="C20" s="174"/>
    </row>
    <row r="21" spans="1:3" x14ac:dyDescent="0.3">
      <c r="A21" s="56" t="s">
        <v>103</v>
      </c>
      <c r="B21" s="170"/>
      <c r="C21" s="174"/>
    </row>
    <row r="22" spans="1:3" ht="28" x14ac:dyDescent="0.3">
      <c r="A22" s="56" t="s">
        <v>102</v>
      </c>
      <c r="B22" s="170"/>
      <c r="C22" s="174"/>
    </row>
    <row r="23" spans="1:3" x14ac:dyDescent="0.3">
      <c r="A23" s="56" t="s">
        <v>101</v>
      </c>
      <c r="B23" s="170"/>
      <c r="C23" s="175"/>
    </row>
    <row r="24" spans="1:3" x14ac:dyDescent="0.3">
      <c r="A24" s="58" t="s">
        <v>100</v>
      </c>
      <c r="B24" s="55">
        <v>6000</v>
      </c>
      <c r="C24" s="55">
        <f>B24*1.21</f>
        <v>7260</v>
      </c>
    </row>
    <row r="25" spans="1:3" x14ac:dyDescent="0.3">
      <c r="A25" s="57" t="s">
        <v>99</v>
      </c>
      <c r="B25" s="55">
        <v>4000</v>
      </c>
      <c r="C25" s="55">
        <f>B25*1.21</f>
        <v>4840</v>
      </c>
    </row>
    <row r="26" spans="1:3" x14ac:dyDescent="0.3">
      <c r="A26" s="57" t="s">
        <v>98</v>
      </c>
      <c r="B26" s="55">
        <v>2400</v>
      </c>
      <c r="C26" s="55">
        <f>B26*1.21</f>
        <v>2904</v>
      </c>
    </row>
    <row r="27" spans="1:3" x14ac:dyDescent="0.3">
      <c r="A27" s="57" t="s">
        <v>97</v>
      </c>
      <c r="B27" s="55">
        <v>5000</v>
      </c>
      <c r="C27" s="55">
        <f>B27*1.21</f>
        <v>6050</v>
      </c>
    </row>
    <row r="28" spans="1:3" ht="28" x14ac:dyDescent="0.3">
      <c r="A28" s="57" t="s">
        <v>96</v>
      </c>
      <c r="B28" s="55">
        <v>11000</v>
      </c>
      <c r="C28" s="55">
        <f>B28*1.21</f>
        <v>13310</v>
      </c>
    </row>
    <row r="29" spans="1:3" x14ac:dyDescent="0.3">
      <c r="A29" s="57" t="s">
        <v>95</v>
      </c>
      <c r="B29" s="55">
        <f>B30+B31+B37</f>
        <v>33383</v>
      </c>
      <c r="C29" s="55">
        <f>C30+C31+C37</f>
        <v>40393.43</v>
      </c>
    </row>
    <row r="30" spans="1:3" ht="28" x14ac:dyDescent="0.3">
      <c r="A30" s="56" t="s">
        <v>94</v>
      </c>
      <c r="B30" s="55">
        <v>1163</v>
      </c>
      <c r="C30" s="55">
        <f>B30*1.21</f>
        <v>1407.23</v>
      </c>
    </row>
    <row r="31" spans="1:3" ht="28" x14ac:dyDescent="0.3">
      <c r="A31" s="56" t="s">
        <v>93</v>
      </c>
      <c r="B31" s="169">
        <v>8220</v>
      </c>
      <c r="C31" s="176">
        <f>B31*1.21</f>
        <v>9946.1999999999989</v>
      </c>
    </row>
    <row r="32" spans="1:3" x14ac:dyDescent="0.3">
      <c r="A32" s="56" t="s">
        <v>92</v>
      </c>
      <c r="B32" s="169"/>
      <c r="C32" s="177"/>
    </row>
    <row r="33" spans="1:3" x14ac:dyDescent="0.3">
      <c r="A33" s="56" t="s">
        <v>91</v>
      </c>
      <c r="B33" s="169"/>
      <c r="C33" s="177"/>
    </row>
    <row r="34" spans="1:3" x14ac:dyDescent="0.3">
      <c r="A34" s="56" t="s">
        <v>90</v>
      </c>
      <c r="B34" s="169"/>
      <c r="C34" s="177"/>
    </row>
    <row r="35" spans="1:3" x14ac:dyDescent="0.3">
      <c r="A35" s="56" t="s">
        <v>89</v>
      </c>
      <c r="B35" s="169"/>
      <c r="C35" s="177"/>
    </row>
    <row r="36" spans="1:3" x14ac:dyDescent="0.3">
      <c r="A36" s="56" t="s">
        <v>88</v>
      </c>
      <c r="B36" s="169"/>
      <c r="C36" s="178"/>
    </row>
    <row r="37" spans="1:3" ht="28" x14ac:dyDescent="0.3">
      <c r="A37" s="56" t="s">
        <v>87</v>
      </c>
      <c r="B37" s="169">
        <v>24000</v>
      </c>
      <c r="C37" s="176">
        <f>B37*1.21</f>
        <v>29040</v>
      </c>
    </row>
    <row r="38" spans="1:3" x14ac:dyDescent="0.3">
      <c r="A38" s="56" t="s">
        <v>86</v>
      </c>
      <c r="B38" s="169"/>
      <c r="C38" s="178"/>
    </row>
    <row r="39" spans="1:3" x14ac:dyDescent="0.3">
      <c r="A39" s="57" t="s">
        <v>85</v>
      </c>
      <c r="B39" s="169">
        <v>250</v>
      </c>
      <c r="C39" s="176">
        <f>B39*1.21</f>
        <v>302.5</v>
      </c>
    </row>
    <row r="40" spans="1:3" ht="28" x14ac:dyDescent="0.3">
      <c r="A40" s="56" t="s">
        <v>84</v>
      </c>
      <c r="B40" s="169"/>
      <c r="C40" s="177"/>
    </row>
    <row r="41" spans="1:3" x14ac:dyDescent="0.3">
      <c r="A41" s="56" t="s">
        <v>83</v>
      </c>
      <c r="B41" s="169"/>
      <c r="C41" s="178"/>
    </row>
    <row r="42" spans="1:3" x14ac:dyDescent="0.3">
      <c r="A42" s="56" t="s">
        <v>82</v>
      </c>
      <c r="B42" s="55">
        <v>575</v>
      </c>
      <c r="C42" s="54">
        <f>B42*1.21</f>
        <v>695.75</v>
      </c>
    </row>
    <row r="43" spans="1:3" x14ac:dyDescent="0.3">
      <c r="A43" s="53" t="s">
        <v>81</v>
      </c>
      <c r="B43" s="52">
        <f>B24+B25+B26+B27+B28+B29+B39+B42</f>
        <v>62608</v>
      </c>
      <c r="C43" s="52">
        <f>ROUND(C24+C25+C26+C27+C28+C29+C39+C42,0)</f>
        <v>75756</v>
      </c>
    </row>
    <row r="45" spans="1:3" ht="71" customHeight="1" x14ac:dyDescent="0.3">
      <c r="A45" s="162" t="s">
        <v>56</v>
      </c>
      <c r="B45" s="162"/>
      <c r="C45" s="162"/>
    </row>
  </sheetData>
  <mergeCells count="13">
    <mergeCell ref="A45:C45"/>
    <mergeCell ref="B39:B41"/>
    <mergeCell ref="B13:B23"/>
    <mergeCell ref="A2:C2"/>
    <mergeCell ref="A4:C4"/>
    <mergeCell ref="A3:C3"/>
    <mergeCell ref="B31:B36"/>
    <mergeCell ref="B37:B38"/>
    <mergeCell ref="C13:C23"/>
    <mergeCell ref="C9:C10"/>
    <mergeCell ref="C39:C41"/>
    <mergeCell ref="C37:C38"/>
    <mergeCell ref="C31:C36"/>
  </mergeCells>
  <pageMargins left="0.7" right="0.7" top="0.75" bottom="0.75" header="0.3" footer="0.3"/>
  <pageSetup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4869C-F0C2-46A3-878B-EBB7E7EE6035}">
  <sheetPr>
    <tabColor theme="9" tint="0.79998168889431442"/>
  </sheetPr>
  <dimension ref="A1:L14"/>
  <sheetViews>
    <sheetView topLeftCell="A4" zoomScale="90" zoomScaleNormal="90" workbookViewId="0">
      <selection activeCell="A14" sqref="A14:C14"/>
    </sheetView>
  </sheetViews>
  <sheetFormatPr defaultColWidth="8" defaultRowHeight="14" x14ac:dyDescent="0.3"/>
  <cols>
    <col min="1" max="1" width="61.83203125" style="26" customWidth="1"/>
    <col min="2" max="3" width="14.83203125" style="26" customWidth="1"/>
    <col min="4" max="5" width="15.08203125" style="26" customWidth="1"/>
    <col min="6" max="6" width="15" style="26" customWidth="1"/>
    <col min="7" max="7" width="11.83203125" style="26" customWidth="1"/>
    <col min="8" max="16384" width="8" style="26"/>
  </cols>
  <sheetData>
    <row r="1" spans="1:12" x14ac:dyDescent="0.3">
      <c r="L1" s="34"/>
    </row>
    <row r="2" spans="1:12" ht="57" customHeight="1" x14ac:dyDescent="0.3">
      <c r="A2" s="171" t="s">
        <v>126</v>
      </c>
      <c r="B2" s="171"/>
      <c r="C2" s="171"/>
      <c r="D2" s="33"/>
      <c r="E2" s="33"/>
      <c r="F2" s="33"/>
      <c r="G2" s="33"/>
      <c r="H2" s="33"/>
      <c r="I2" s="33"/>
      <c r="J2" s="33"/>
      <c r="K2" s="33"/>
      <c r="L2" s="33"/>
    </row>
    <row r="3" spans="1:12" ht="17.5" x14ac:dyDescent="0.3">
      <c r="D3" s="33"/>
      <c r="E3" s="33"/>
      <c r="F3" s="33"/>
      <c r="G3" s="33"/>
      <c r="H3" s="33"/>
      <c r="I3" s="33"/>
      <c r="J3" s="33"/>
      <c r="K3" s="33"/>
      <c r="L3" s="33"/>
    </row>
    <row r="4" spans="1:12" ht="15.5" x14ac:dyDescent="0.3">
      <c r="A4" s="66" t="s">
        <v>125</v>
      </c>
      <c r="B4" s="66"/>
      <c r="C4" s="66"/>
    </row>
    <row r="5" spans="1:12" ht="78.75" customHeight="1" x14ac:dyDescent="0.3">
      <c r="A5" s="65" t="s">
        <v>59</v>
      </c>
      <c r="B5" s="64" t="s">
        <v>124</v>
      </c>
    </row>
    <row r="6" spans="1:12" ht="15.75" customHeight="1" x14ac:dyDescent="0.3">
      <c r="A6" s="29" t="s">
        <v>123</v>
      </c>
      <c r="B6" s="28">
        <f>C12</f>
        <v>99220</v>
      </c>
    </row>
    <row r="8" spans="1:12" ht="28" x14ac:dyDescent="0.3">
      <c r="A8" s="53" t="s">
        <v>1</v>
      </c>
      <c r="B8" s="59" t="s">
        <v>67</v>
      </c>
      <c r="C8" s="59" t="s">
        <v>122</v>
      </c>
    </row>
    <row r="9" spans="1:12" x14ac:dyDescent="0.3">
      <c r="A9" s="57" t="s">
        <v>121</v>
      </c>
      <c r="B9" s="55">
        <v>15000</v>
      </c>
      <c r="C9" s="55">
        <f>B9*1.21</f>
        <v>18150</v>
      </c>
    </row>
    <row r="10" spans="1:12" x14ac:dyDescent="0.3">
      <c r="A10" s="57" t="s">
        <v>120</v>
      </c>
      <c r="B10" s="55">
        <v>55000</v>
      </c>
      <c r="C10" s="55">
        <f>B10*1.21</f>
        <v>66550</v>
      </c>
    </row>
    <row r="11" spans="1:12" x14ac:dyDescent="0.3">
      <c r="A11" s="57" t="s">
        <v>119</v>
      </c>
      <c r="B11" s="55">
        <v>12000</v>
      </c>
      <c r="C11" s="55">
        <f>B11*1.21</f>
        <v>14520</v>
      </c>
    </row>
    <row r="12" spans="1:12" x14ac:dyDescent="0.3">
      <c r="A12" s="63" t="s">
        <v>8</v>
      </c>
      <c r="B12" s="62">
        <f>B9+B10+B11</f>
        <v>82000</v>
      </c>
      <c r="C12" s="62">
        <f>C9+C10+C11</f>
        <v>99220</v>
      </c>
    </row>
    <row r="14" spans="1:12" ht="71" customHeight="1" x14ac:dyDescent="0.3">
      <c r="A14" s="162" t="s">
        <v>56</v>
      </c>
      <c r="B14" s="162"/>
      <c r="C14" s="162"/>
    </row>
  </sheetData>
  <mergeCells count="2">
    <mergeCell ref="A2:C2"/>
    <mergeCell ref="A14:C14"/>
  </mergeCells>
  <pageMargins left="0.7" right="0.7" top="0.75" bottom="0.75" header="0.3" footer="0.3"/>
  <pageSetup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7879E-3AEA-429F-ADF5-2ED4A8EF6648}">
  <sheetPr>
    <tabColor theme="9" tint="0.79998168889431442"/>
  </sheetPr>
  <dimension ref="A1:I18"/>
  <sheetViews>
    <sheetView topLeftCell="A10" zoomScale="90" zoomScaleNormal="90" workbookViewId="0">
      <selection activeCell="A17" sqref="A17:E17"/>
    </sheetView>
  </sheetViews>
  <sheetFormatPr defaultColWidth="8" defaultRowHeight="14" x14ac:dyDescent="0.3"/>
  <cols>
    <col min="1" max="1" width="40.5" style="26" bestFit="1" customWidth="1"/>
    <col min="2" max="2" width="20" style="26" customWidth="1"/>
    <col min="3" max="3" width="17.5" style="26" customWidth="1"/>
    <col min="4" max="4" width="18.33203125" style="26" customWidth="1"/>
    <col min="5" max="5" width="13.33203125" style="26" customWidth="1"/>
    <col min="6" max="16384" width="8" style="26"/>
  </cols>
  <sheetData>
    <row r="1" spans="1:9" x14ac:dyDescent="0.3">
      <c r="I1" s="34"/>
    </row>
    <row r="2" spans="1:9" ht="57.75" customHeight="1" x14ac:dyDescent="0.35">
      <c r="A2" s="161" t="s">
        <v>181</v>
      </c>
      <c r="B2" s="161"/>
      <c r="C2" s="161"/>
      <c r="D2" s="161"/>
      <c r="E2" s="161"/>
      <c r="F2" s="79"/>
      <c r="G2" s="79"/>
      <c r="H2" s="79"/>
      <c r="I2" s="79"/>
    </row>
    <row r="3" spans="1:9" x14ac:dyDescent="0.3">
      <c r="I3" s="34"/>
    </row>
    <row r="4" spans="1:9" ht="77.5" x14ac:dyDescent="0.3">
      <c r="A4" s="181" t="s">
        <v>59</v>
      </c>
      <c r="B4" s="182"/>
      <c r="C4" s="64" t="s">
        <v>182</v>
      </c>
      <c r="G4" s="34"/>
    </row>
    <row r="5" spans="1:9" ht="15.5" x14ac:dyDescent="0.3">
      <c r="A5" s="166" t="s">
        <v>137</v>
      </c>
      <c r="B5" s="167"/>
      <c r="C5" s="28">
        <f>C9+E14</f>
        <v>205490</v>
      </c>
      <c r="G5" s="34"/>
    </row>
    <row r="6" spans="1:9" x14ac:dyDescent="0.3">
      <c r="I6" s="34"/>
    </row>
    <row r="8" spans="1:9" s="77" customFormat="1" ht="31" x14ac:dyDescent="0.3">
      <c r="A8" s="71" t="s">
        <v>132</v>
      </c>
      <c r="B8" s="71" t="s">
        <v>136</v>
      </c>
      <c r="C8" s="71" t="s">
        <v>135</v>
      </c>
      <c r="D8" s="78"/>
    </row>
    <row r="9" spans="1:9" ht="15.5" x14ac:dyDescent="0.3">
      <c r="A9" s="64">
        <v>100</v>
      </c>
      <c r="B9" s="76">
        <v>1970.9</v>
      </c>
      <c r="C9" s="75">
        <f>A9*B9</f>
        <v>197090</v>
      </c>
      <c r="D9" s="74"/>
    </row>
    <row r="10" spans="1:9" ht="48.75" customHeight="1" x14ac:dyDescent="0.3">
      <c r="A10" s="180" t="s">
        <v>134</v>
      </c>
      <c r="B10" s="180"/>
      <c r="C10" s="180"/>
      <c r="D10" s="180"/>
      <c r="E10" s="180"/>
    </row>
    <row r="11" spans="1:9" ht="14.25" customHeight="1" x14ac:dyDescent="0.3">
      <c r="A11" s="73"/>
      <c r="B11" s="73"/>
      <c r="C11" s="73"/>
      <c r="D11" s="73"/>
      <c r="E11" s="73"/>
    </row>
    <row r="12" spans="1:9" ht="15" x14ac:dyDescent="0.3">
      <c r="A12" s="72" t="s">
        <v>133</v>
      </c>
    </row>
    <row r="13" spans="1:9" ht="62" x14ac:dyDescent="0.3">
      <c r="A13" s="71" t="s">
        <v>132</v>
      </c>
      <c r="B13" s="69" t="s">
        <v>131</v>
      </c>
      <c r="C13" s="69" t="s">
        <v>130</v>
      </c>
      <c r="D13" s="69" t="s">
        <v>129</v>
      </c>
      <c r="E13" s="69" t="s">
        <v>128</v>
      </c>
    </row>
    <row r="14" spans="1:9" ht="15.5" x14ac:dyDescent="0.3">
      <c r="A14" s="69">
        <v>100</v>
      </c>
      <c r="B14" s="69">
        <v>28</v>
      </c>
      <c r="C14" s="70">
        <f>A14*B14</f>
        <v>2800</v>
      </c>
      <c r="D14" s="69">
        <v>3</v>
      </c>
      <c r="E14" s="68">
        <f>C14*D14</f>
        <v>8400</v>
      </c>
    </row>
    <row r="15" spans="1:9" ht="48.75" customHeight="1" x14ac:dyDescent="0.3">
      <c r="A15" s="179" t="s">
        <v>127</v>
      </c>
      <c r="B15" s="179"/>
      <c r="C15" s="179"/>
      <c r="D15" s="179"/>
      <c r="E15" s="179"/>
    </row>
    <row r="17" spans="1:5" ht="62" customHeight="1" x14ac:dyDescent="0.3">
      <c r="A17" s="162" t="s">
        <v>56</v>
      </c>
      <c r="B17" s="162"/>
      <c r="C17" s="162"/>
      <c r="D17" s="162"/>
      <c r="E17" s="162"/>
    </row>
    <row r="18" spans="1:5" x14ac:dyDescent="0.3">
      <c r="D18" s="67"/>
    </row>
  </sheetData>
  <mergeCells count="6">
    <mergeCell ref="A17:E17"/>
    <mergeCell ref="A15:E15"/>
    <mergeCell ref="A2:E2"/>
    <mergeCell ref="A10:E10"/>
    <mergeCell ref="A4:B4"/>
    <mergeCell ref="A5:B5"/>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DCAFC-B62F-4E81-A4A6-00197A440B21}">
  <sheetPr>
    <tabColor theme="9" tint="0.79998168889431442"/>
  </sheetPr>
  <dimension ref="A2:R45"/>
  <sheetViews>
    <sheetView showGridLines="0" topLeftCell="A28" zoomScale="90" zoomScaleNormal="90" workbookViewId="0">
      <selection activeCell="C43" sqref="C43"/>
    </sheetView>
  </sheetViews>
  <sheetFormatPr defaultRowHeight="14" x14ac:dyDescent="0.3"/>
  <cols>
    <col min="1" max="1" width="3.08203125" style="80" customWidth="1"/>
    <col min="2" max="2" width="6.08203125" style="80" customWidth="1"/>
    <col min="3" max="3" width="49.75" style="80" customWidth="1"/>
    <col min="4" max="4" width="19.75" style="80" customWidth="1"/>
    <col min="5" max="5" width="20.25" style="80" bestFit="1" customWidth="1"/>
    <col min="6" max="6" width="12.33203125" style="80" bestFit="1" customWidth="1"/>
    <col min="7" max="7" width="12.83203125" style="80" bestFit="1" customWidth="1"/>
    <col min="8" max="8" width="19.83203125" style="80" customWidth="1"/>
    <col min="9" max="9" width="14.5" style="80" customWidth="1"/>
    <col min="10" max="10" width="15.75" style="80" customWidth="1"/>
    <col min="11" max="11" width="11.08203125" style="80" bestFit="1" customWidth="1"/>
    <col min="12" max="12" width="12.33203125" style="80" bestFit="1" customWidth="1"/>
    <col min="13" max="13" width="14.5" style="80" customWidth="1"/>
    <col min="14" max="14" width="11.75" style="80" bestFit="1" customWidth="1"/>
    <col min="15" max="15" width="11.83203125" style="80" customWidth="1"/>
    <col min="16" max="16" width="12.33203125" style="26" customWidth="1"/>
    <col min="17" max="17" width="9" style="26"/>
    <col min="18" max="18" width="9.58203125" style="80" customWidth="1"/>
    <col min="19" max="19" width="10.33203125" style="80" customWidth="1"/>
    <col min="20" max="20" width="10.5" style="80" customWidth="1"/>
    <col min="21" max="21" width="10.25" style="80" customWidth="1"/>
    <col min="22" max="260" width="9" style="80"/>
    <col min="261" max="262" width="35.83203125" style="80" customWidth="1"/>
    <col min="263" max="263" width="20.5" style="80" customWidth="1"/>
    <col min="264" max="264" width="21.83203125" style="80" customWidth="1"/>
    <col min="265" max="265" width="37.75" style="80" customWidth="1"/>
    <col min="266" max="266" width="12.75" style="80" customWidth="1"/>
    <col min="267" max="273" width="9" style="80"/>
    <col min="274" max="274" width="4.83203125" style="80" customWidth="1"/>
    <col min="275" max="275" width="11.5" style="80" customWidth="1"/>
    <col min="276" max="276" width="45" style="80" customWidth="1"/>
    <col min="277" max="277" width="10.25" style="80" customWidth="1"/>
    <col min="278" max="516" width="9" style="80"/>
    <col min="517" max="518" width="35.83203125" style="80" customWidth="1"/>
    <col min="519" max="519" width="20.5" style="80" customWidth="1"/>
    <col min="520" max="520" width="21.83203125" style="80" customWidth="1"/>
    <col min="521" max="521" width="37.75" style="80" customWidth="1"/>
    <col min="522" max="522" width="12.75" style="80" customWidth="1"/>
    <col min="523" max="529" width="9" style="80"/>
    <col min="530" max="530" width="4.83203125" style="80" customWidth="1"/>
    <col min="531" max="531" width="11.5" style="80" customWidth="1"/>
    <col min="532" max="532" width="45" style="80" customWidth="1"/>
    <col min="533" max="533" width="10.25" style="80" customWidth="1"/>
    <col min="534" max="772" width="9" style="80"/>
    <col min="773" max="774" width="35.83203125" style="80" customWidth="1"/>
    <col min="775" max="775" width="20.5" style="80" customWidth="1"/>
    <col min="776" max="776" width="21.83203125" style="80" customWidth="1"/>
    <col min="777" max="777" width="37.75" style="80" customWidth="1"/>
    <col min="778" max="778" width="12.75" style="80" customWidth="1"/>
    <col min="779" max="785" width="9" style="80"/>
    <col min="786" max="786" width="4.83203125" style="80" customWidth="1"/>
    <col min="787" max="787" width="11.5" style="80" customWidth="1"/>
    <col min="788" max="788" width="45" style="80" customWidth="1"/>
    <col min="789" max="789" width="10.25" style="80" customWidth="1"/>
    <col min="790" max="1028" width="9" style="80"/>
    <col min="1029" max="1030" width="35.83203125" style="80" customWidth="1"/>
    <col min="1031" max="1031" width="20.5" style="80" customWidth="1"/>
    <col min="1032" max="1032" width="21.83203125" style="80" customWidth="1"/>
    <col min="1033" max="1033" width="37.75" style="80" customWidth="1"/>
    <col min="1034" max="1034" width="12.75" style="80" customWidth="1"/>
    <col min="1035" max="1041" width="9" style="80"/>
    <col min="1042" max="1042" width="4.83203125" style="80" customWidth="1"/>
    <col min="1043" max="1043" width="11.5" style="80" customWidth="1"/>
    <col min="1044" max="1044" width="45" style="80" customWidth="1"/>
    <col min="1045" max="1045" width="10.25" style="80" customWidth="1"/>
    <col min="1046" max="1284" width="9" style="80"/>
    <col min="1285" max="1286" width="35.83203125" style="80" customWidth="1"/>
    <col min="1287" max="1287" width="20.5" style="80" customWidth="1"/>
    <col min="1288" max="1288" width="21.83203125" style="80" customWidth="1"/>
    <col min="1289" max="1289" width="37.75" style="80" customWidth="1"/>
    <col min="1290" max="1290" width="12.75" style="80" customWidth="1"/>
    <col min="1291" max="1297" width="9" style="80"/>
    <col min="1298" max="1298" width="4.83203125" style="80" customWidth="1"/>
    <col min="1299" max="1299" width="11.5" style="80" customWidth="1"/>
    <col min="1300" max="1300" width="45" style="80" customWidth="1"/>
    <col min="1301" max="1301" width="10.25" style="80" customWidth="1"/>
    <col min="1302" max="1540" width="9" style="80"/>
    <col min="1541" max="1542" width="35.83203125" style="80" customWidth="1"/>
    <col min="1543" max="1543" width="20.5" style="80" customWidth="1"/>
    <col min="1544" max="1544" width="21.83203125" style="80" customWidth="1"/>
    <col min="1545" max="1545" width="37.75" style="80" customWidth="1"/>
    <col min="1546" max="1546" width="12.75" style="80" customWidth="1"/>
    <col min="1547" max="1553" width="9" style="80"/>
    <col min="1554" max="1554" width="4.83203125" style="80" customWidth="1"/>
    <col min="1555" max="1555" width="11.5" style="80" customWidth="1"/>
    <col min="1556" max="1556" width="45" style="80" customWidth="1"/>
    <col min="1557" max="1557" width="10.25" style="80" customWidth="1"/>
    <col min="1558" max="1796" width="9" style="80"/>
    <col min="1797" max="1798" width="35.83203125" style="80" customWidth="1"/>
    <col min="1799" max="1799" width="20.5" style="80" customWidth="1"/>
    <col min="1800" max="1800" width="21.83203125" style="80" customWidth="1"/>
    <col min="1801" max="1801" width="37.75" style="80" customWidth="1"/>
    <col min="1802" max="1802" width="12.75" style="80" customWidth="1"/>
    <col min="1803" max="1809" width="9" style="80"/>
    <col min="1810" max="1810" width="4.83203125" style="80" customWidth="1"/>
    <col min="1811" max="1811" width="11.5" style="80" customWidth="1"/>
    <col min="1812" max="1812" width="45" style="80" customWidth="1"/>
    <col min="1813" max="1813" width="10.25" style="80" customWidth="1"/>
    <col min="1814" max="2052" width="9" style="80"/>
    <col min="2053" max="2054" width="35.83203125" style="80" customWidth="1"/>
    <col min="2055" max="2055" width="20.5" style="80" customWidth="1"/>
    <col min="2056" max="2056" width="21.83203125" style="80" customWidth="1"/>
    <col min="2057" max="2057" width="37.75" style="80" customWidth="1"/>
    <col min="2058" max="2058" width="12.75" style="80" customWidth="1"/>
    <col min="2059" max="2065" width="9" style="80"/>
    <col min="2066" max="2066" width="4.83203125" style="80" customWidth="1"/>
    <col min="2067" max="2067" width="11.5" style="80" customWidth="1"/>
    <col min="2068" max="2068" width="45" style="80" customWidth="1"/>
    <col min="2069" max="2069" width="10.25" style="80" customWidth="1"/>
    <col min="2070" max="2308" width="9" style="80"/>
    <col min="2309" max="2310" width="35.83203125" style="80" customWidth="1"/>
    <col min="2311" max="2311" width="20.5" style="80" customWidth="1"/>
    <col min="2312" max="2312" width="21.83203125" style="80" customWidth="1"/>
    <col min="2313" max="2313" width="37.75" style="80" customWidth="1"/>
    <col min="2314" max="2314" width="12.75" style="80" customWidth="1"/>
    <col min="2315" max="2321" width="9" style="80"/>
    <col min="2322" max="2322" width="4.83203125" style="80" customWidth="1"/>
    <col min="2323" max="2323" width="11.5" style="80" customWidth="1"/>
    <col min="2324" max="2324" width="45" style="80" customWidth="1"/>
    <col min="2325" max="2325" width="10.25" style="80" customWidth="1"/>
    <col min="2326" max="2564" width="9" style="80"/>
    <col min="2565" max="2566" width="35.83203125" style="80" customWidth="1"/>
    <col min="2567" max="2567" width="20.5" style="80" customWidth="1"/>
    <col min="2568" max="2568" width="21.83203125" style="80" customWidth="1"/>
    <col min="2569" max="2569" width="37.75" style="80" customWidth="1"/>
    <col min="2570" max="2570" width="12.75" style="80" customWidth="1"/>
    <col min="2571" max="2577" width="9" style="80"/>
    <col min="2578" max="2578" width="4.83203125" style="80" customWidth="1"/>
    <col min="2579" max="2579" width="11.5" style="80" customWidth="1"/>
    <col min="2580" max="2580" width="45" style="80" customWidth="1"/>
    <col min="2581" max="2581" width="10.25" style="80" customWidth="1"/>
    <col min="2582" max="2820" width="9" style="80"/>
    <col min="2821" max="2822" width="35.83203125" style="80" customWidth="1"/>
    <col min="2823" max="2823" width="20.5" style="80" customWidth="1"/>
    <col min="2824" max="2824" width="21.83203125" style="80" customWidth="1"/>
    <col min="2825" max="2825" width="37.75" style="80" customWidth="1"/>
    <col min="2826" max="2826" width="12.75" style="80" customWidth="1"/>
    <col min="2827" max="2833" width="9" style="80"/>
    <col min="2834" max="2834" width="4.83203125" style="80" customWidth="1"/>
    <col min="2835" max="2835" width="11.5" style="80" customWidth="1"/>
    <col min="2836" max="2836" width="45" style="80" customWidth="1"/>
    <col min="2837" max="2837" width="10.25" style="80" customWidth="1"/>
    <col min="2838" max="3076" width="9" style="80"/>
    <col min="3077" max="3078" width="35.83203125" style="80" customWidth="1"/>
    <col min="3079" max="3079" width="20.5" style="80" customWidth="1"/>
    <col min="3080" max="3080" width="21.83203125" style="80" customWidth="1"/>
    <col min="3081" max="3081" width="37.75" style="80" customWidth="1"/>
    <col min="3082" max="3082" width="12.75" style="80" customWidth="1"/>
    <col min="3083" max="3089" width="9" style="80"/>
    <col min="3090" max="3090" width="4.83203125" style="80" customWidth="1"/>
    <col min="3091" max="3091" width="11.5" style="80" customWidth="1"/>
    <col min="3092" max="3092" width="45" style="80" customWidth="1"/>
    <col min="3093" max="3093" width="10.25" style="80" customWidth="1"/>
    <col min="3094" max="3332" width="9" style="80"/>
    <col min="3333" max="3334" width="35.83203125" style="80" customWidth="1"/>
    <col min="3335" max="3335" width="20.5" style="80" customWidth="1"/>
    <col min="3336" max="3336" width="21.83203125" style="80" customWidth="1"/>
    <col min="3337" max="3337" width="37.75" style="80" customWidth="1"/>
    <col min="3338" max="3338" width="12.75" style="80" customWidth="1"/>
    <col min="3339" max="3345" width="9" style="80"/>
    <col min="3346" max="3346" width="4.83203125" style="80" customWidth="1"/>
    <col min="3347" max="3347" width="11.5" style="80" customWidth="1"/>
    <col min="3348" max="3348" width="45" style="80" customWidth="1"/>
    <col min="3349" max="3349" width="10.25" style="80" customWidth="1"/>
    <col min="3350" max="3588" width="9" style="80"/>
    <col min="3589" max="3590" width="35.83203125" style="80" customWidth="1"/>
    <col min="3591" max="3591" width="20.5" style="80" customWidth="1"/>
    <col min="3592" max="3592" width="21.83203125" style="80" customWidth="1"/>
    <col min="3593" max="3593" width="37.75" style="80" customWidth="1"/>
    <col min="3594" max="3594" width="12.75" style="80" customWidth="1"/>
    <col min="3595" max="3601" width="9" style="80"/>
    <col min="3602" max="3602" width="4.83203125" style="80" customWidth="1"/>
    <col min="3603" max="3603" width="11.5" style="80" customWidth="1"/>
    <col min="3604" max="3604" width="45" style="80" customWidth="1"/>
    <col min="3605" max="3605" width="10.25" style="80" customWidth="1"/>
    <col min="3606" max="3844" width="9" style="80"/>
    <col min="3845" max="3846" width="35.83203125" style="80" customWidth="1"/>
    <col min="3847" max="3847" width="20.5" style="80" customWidth="1"/>
    <col min="3848" max="3848" width="21.83203125" style="80" customWidth="1"/>
    <col min="3849" max="3849" width="37.75" style="80" customWidth="1"/>
    <col min="3850" max="3850" width="12.75" style="80" customWidth="1"/>
    <col min="3851" max="3857" width="9" style="80"/>
    <col min="3858" max="3858" width="4.83203125" style="80" customWidth="1"/>
    <col min="3859" max="3859" width="11.5" style="80" customWidth="1"/>
    <col min="3860" max="3860" width="45" style="80" customWidth="1"/>
    <col min="3861" max="3861" width="10.25" style="80" customWidth="1"/>
    <col min="3862" max="4100" width="9" style="80"/>
    <col min="4101" max="4102" width="35.83203125" style="80" customWidth="1"/>
    <col min="4103" max="4103" width="20.5" style="80" customWidth="1"/>
    <col min="4104" max="4104" width="21.83203125" style="80" customWidth="1"/>
    <col min="4105" max="4105" width="37.75" style="80" customWidth="1"/>
    <col min="4106" max="4106" width="12.75" style="80" customWidth="1"/>
    <col min="4107" max="4113" width="9" style="80"/>
    <col min="4114" max="4114" width="4.83203125" style="80" customWidth="1"/>
    <col min="4115" max="4115" width="11.5" style="80" customWidth="1"/>
    <col min="4116" max="4116" width="45" style="80" customWidth="1"/>
    <col min="4117" max="4117" width="10.25" style="80" customWidth="1"/>
    <col min="4118" max="4356" width="9" style="80"/>
    <col min="4357" max="4358" width="35.83203125" style="80" customWidth="1"/>
    <col min="4359" max="4359" width="20.5" style="80" customWidth="1"/>
    <col min="4360" max="4360" width="21.83203125" style="80" customWidth="1"/>
    <col min="4361" max="4361" width="37.75" style="80" customWidth="1"/>
    <col min="4362" max="4362" width="12.75" style="80" customWidth="1"/>
    <col min="4363" max="4369" width="9" style="80"/>
    <col min="4370" max="4370" width="4.83203125" style="80" customWidth="1"/>
    <col min="4371" max="4371" width="11.5" style="80" customWidth="1"/>
    <col min="4372" max="4372" width="45" style="80" customWidth="1"/>
    <col min="4373" max="4373" width="10.25" style="80" customWidth="1"/>
    <col min="4374" max="4612" width="9" style="80"/>
    <col min="4613" max="4614" width="35.83203125" style="80" customWidth="1"/>
    <col min="4615" max="4615" width="20.5" style="80" customWidth="1"/>
    <col min="4616" max="4616" width="21.83203125" style="80" customWidth="1"/>
    <col min="4617" max="4617" width="37.75" style="80" customWidth="1"/>
    <col min="4618" max="4618" width="12.75" style="80" customWidth="1"/>
    <col min="4619" max="4625" width="9" style="80"/>
    <col min="4626" max="4626" width="4.83203125" style="80" customWidth="1"/>
    <col min="4627" max="4627" width="11.5" style="80" customWidth="1"/>
    <col min="4628" max="4628" width="45" style="80" customWidth="1"/>
    <col min="4629" max="4629" width="10.25" style="80" customWidth="1"/>
    <col min="4630" max="4868" width="9" style="80"/>
    <col min="4869" max="4870" width="35.83203125" style="80" customWidth="1"/>
    <col min="4871" max="4871" width="20.5" style="80" customWidth="1"/>
    <col min="4872" max="4872" width="21.83203125" style="80" customWidth="1"/>
    <col min="4873" max="4873" width="37.75" style="80" customWidth="1"/>
    <col min="4874" max="4874" width="12.75" style="80" customWidth="1"/>
    <col min="4875" max="4881" width="9" style="80"/>
    <col min="4882" max="4882" width="4.83203125" style="80" customWidth="1"/>
    <col min="4883" max="4883" width="11.5" style="80" customWidth="1"/>
    <col min="4884" max="4884" width="45" style="80" customWidth="1"/>
    <col min="4885" max="4885" width="10.25" style="80" customWidth="1"/>
    <col min="4886" max="5124" width="9" style="80"/>
    <col min="5125" max="5126" width="35.83203125" style="80" customWidth="1"/>
    <col min="5127" max="5127" width="20.5" style="80" customWidth="1"/>
    <col min="5128" max="5128" width="21.83203125" style="80" customWidth="1"/>
    <col min="5129" max="5129" width="37.75" style="80" customWidth="1"/>
    <col min="5130" max="5130" width="12.75" style="80" customWidth="1"/>
    <col min="5131" max="5137" width="9" style="80"/>
    <col min="5138" max="5138" width="4.83203125" style="80" customWidth="1"/>
    <col min="5139" max="5139" width="11.5" style="80" customWidth="1"/>
    <col min="5140" max="5140" width="45" style="80" customWidth="1"/>
    <col min="5141" max="5141" width="10.25" style="80" customWidth="1"/>
    <col min="5142" max="5380" width="9" style="80"/>
    <col min="5381" max="5382" width="35.83203125" style="80" customWidth="1"/>
    <col min="5383" max="5383" width="20.5" style="80" customWidth="1"/>
    <col min="5384" max="5384" width="21.83203125" style="80" customWidth="1"/>
    <col min="5385" max="5385" width="37.75" style="80" customWidth="1"/>
    <col min="5386" max="5386" width="12.75" style="80" customWidth="1"/>
    <col min="5387" max="5393" width="9" style="80"/>
    <col min="5394" max="5394" width="4.83203125" style="80" customWidth="1"/>
    <col min="5395" max="5395" width="11.5" style="80" customWidth="1"/>
    <col min="5396" max="5396" width="45" style="80" customWidth="1"/>
    <col min="5397" max="5397" width="10.25" style="80" customWidth="1"/>
    <col min="5398" max="5636" width="9" style="80"/>
    <col min="5637" max="5638" width="35.83203125" style="80" customWidth="1"/>
    <col min="5639" max="5639" width="20.5" style="80" customWidth="1"/>
    <col min="5640" max="5640" width="21.83203125" style="80" customWidth="1"/>
    <col min="5641" max="5641" width="37.75" style="80" customWidth="1"/>
    <col min="5642" max="5642" width="12.75" style="80" customWidth="1"/>
    <col min="5643" max="5649" width="9" style="80"/>
    <col min="5650" max="5650" width="4.83203125" style="80" customWidth="1"/>
    <col min="5651" max="5651" width="11.5" style="80" customWidth="1"/>
    <col min="5652" max="5652" width="45" style="80" customWidth="1"/>
    <col min="5653" max="5653" width="10.25" style="80" customWidth="1"/>
    <col min="5654" max="5892" width="9" style="80"/>
    <col min="5893" max="5894" width="35.83203125" style="80" customWidth="1"/>
    <col min="5895" max="5895" width="20.5" style="80" customWidth="1"/>
    <col min="5896" max="5896" width="21.83203125" style="80" customWidth="1"/>
    <col min="5897" max="5897" width="37.75" style="80" customWidth="1"/>
    <col min="5898" max="5898" width="12.75" style="80" customWidth="1"/>
    <col min="5899" max="5905" width="9" style="80"/>
    <col min="5906" max="5906" width="4.83203125" style="80" customWidth="1"/>
    <col min="5907" max="5907" width="11.5" style="80" customWidth="1"/>
    <col min="5908" max="5908" width="45" style="80" customWidth="1"/>
    <col min="5909" max="5909" width="10.25" style="80" customWidth="1"/>
    <col min="5910" max="6148" width="9" style="80"/>
    <col min="6149" max="6150" width="35.83203125" style="80" customWidth="1"/>
    <col min="6151" max="6151" width="20.5" style="80" customWidth="1"/>
    <col min="6152" max="6152" width="21.83203125" style="80" customWidth="1"/>
    <col min="6153" max="6153" width="37.75" style="80" customWidth="1"/>
    <col min="6154" max="6154" width="12.75" style="80" customWidth="1"/>
    <col min="6155" max="6161" width="9" style="80"/>
    <col min="6162" max="6162" width="4.83203125" style="80" customWidth="1"/>
    <col min="6163" max="6163" width="11.5" style="80" customWidth="1"/>
    <col min="6164" max="6164" width="45" style="80" customWidth="1"/>
    <col min="6165" max="6165" width="10.25" style="80" customWidth="1"/>
    <col min="6166" max="6404" width="9" style="80"/>
    <col min="6405" max="6406" width="35.83203125" style="80" customWidth="1"/>
    <col min="6407" max="6407" width="20.5" style="80" customWidth="1"/>
    <col min="6408" max="6408" width="21.83203125" style="80" customWidth="1"/>
    <col min="6409" max="6409" width="37.75" style="80" customWidth="1"/>
    <col min="6410" max="6410" width="12.75" style="80" customWidth="1"/>
    <col min="6411" max="6417" width="9" style="80"/>
    <col min="6418" max="6418" width="4.83203125" style="80" customWidth="1"/>
    <col min="6419" max="6419" width="11.5" style="80" customWidth="1"/>
    <col min="6420" max="6420" width="45" style="80" customWidth="1"/>
    <col min="6421" max="6421" width="10.25" style="80" customWidth="1"/>
    <col min="6422" max="6660" width="9" style="80"/>
    <col min="6661" max="6662" width="35.83203125" style="80" customWidth="1"/>
    <col min="6663" max="6663" width="20.5" style="80" customWidth="1"/>
    <col min="6664" max="6664" width="21.83203125" style="80" customWidth="1"/>
    <col min="6665" max="6665" width="37.75" style="80" customWidth="1"/>
    <col min="6666" max="6666" width="12.75" style="80" customWidth="1"/>
    <col min="6667" max="6673" width="9" style="80"/>
    <col min="6674" max="6674" width="4.83203125" style="80" customWidth="1"/>
    <col min="6675" max="6675" width="11.5" style="80" customWidth="1"/>
    <col min="6676" max="6676" width="45" style="80" customWidth="1"/>
    <col min="6677" max="6677" width="10.25" style="80" customWidth="1"/>
    <col min="6678" max="6916" width="9" style="80"/>
    <col min="6917" max="6918" width="35.83203125" style="80" customWidth="1"/>
    <col min="6919" max="6919" width="20.5" style="80" customWidth="1"/>
    <col min="6920" max="6920" width="21.83203125" style="80" customWidth="1"/>
    <col min="6921" max="6921" width="37.75" style="80" customWidth="1"/>
    <col min="6922" max="6922" width="12.75" style="80" customWidth="1"/>
    <col min="6923" max="6929" width="9" style="80"/>
    <col min="6930" max="6930" width="4.83203125" style="80" customWidth="1"/>
    <col min="6931" max="6931" width="11.5" style="80" customWidth="1"/>
    <col min="6932" max="6932" width="45" style="80" customWidth="1"/>
    <col min="6933" max="6933" width="10.25" style="80" customWidth="1"/>
    <col min="6934" max="7172" width="9" style="80"/>
    <col min="7173" max="7174" width="35.83203125" style="80" customWidth="1"/>
    <col min="7175" max="7175" width="20.5" style="80" customWidth="1"/>
    <col min="7176" max="7176" width="21.83203125" style="80" customWidth="1"/>
    <col min="7177" max="7177" width="37.75" style="80" customWidth="1"/>
    <col min="7178" max="7178" width="12.75" style="80" customWidth="1"/>
    <col min="7179" max="7185" width="9" style="80"/>
    <col min="7186" max="7186" width="4.83203125" style="80" customWidth="1"/>
    <col min="7187" max="7187" width="11.5" style="80" customWidth="1"/>
    <col min="7188" max="7188" width="45" style="80" customWidth="1"/>
    <col min="7189" max="7189" width="10.25" style="80" customWidth="1"/>
    <col min="7190" max="7428" width="9" style="80"/>
    <col min="7429" max="7430" width="35.83203125" style="80" customWidth="1"/>
    <col min="7431" max="7431" width="20.5" style="80" customWidth="1"/>
    <col min="7432" max="7432" width="21.83203125" style="80" customWidth="1"/>
    <col min="7433" max="7433" width="37.75" style="80" customWidth="1"/>
    <col min="7434" max="7434" width="12.75" style="80" customWidth="1"/>
    <col min="7435" max="7441" width="9" style="80"/>
    <col min="7442" max="7442" width="4.83203125" style="80" customWidth="1"/>
    <col min="7443" max="7443" width="11.5" style="80" customWidth="1"/>
    <col min="7444" max="7444" width="45" style="80" customWidth="1"/>
    <col min="7445" max="7445" width="10.25" style="80" customWidth="1"/>
    <col min="7446" max="7684" width="9" style="80"/>
    <col min="7685" max="7686" width="35.83203125" style="80" customWidth="1"/>
    <col min="7687" max="7687" width="20.5" style="80" customWidth="1"/>
    <col min="7688" max="7688" width="21.83203125" style="80" customWidth="1"/>
    <col min="7689" max="7689" width="37.75" style="80" customWidth="1"/>
    <col min="7690" max="7690" width="12.75" style="80" customWidth="1"/>
    <col min="7691" max="7697" width="9" style="80"/>
    <col min="7698" max="7698" width="4.83203125" style="80" customWidth="1"/>
    <col min="7699" max="7699" width="11.5" style="80" customWidth="1"/>
    <col min="7700" max="7700" width="45" style="80" customWidth="1"/>
    <col min="7701" max="7701" width="10.25" style="80" customWidth="1"/>
    <col min="7702" max="7940" width="9" style="80"/>
    <col min="7941" max="7942" width="35.83203125" style="80" customWidth="1"/>
    <col min="7943" max="7943" width="20.5" style="80" customWidth="1"/>
    <col min="7944" max="7944" width="21.83203125" style="80" customWidth="1"/>
    <col min="7945" max="7945" width="37.75" style="80" customWidth="1"/>
    <col min="7946" max="7946" width="12.75" style="80" customWidth="1"/>
    <col min="7947" max="7953" width="9" style="80"/>
    <col min="7954" max="7954" width="4.83203125" style="80" customWidth="1"/>
    <col min="7955" max="7955" width="11.5" style="80" customWidth="1"/>
    <col min="7956" max="7956" width="45" style="80" customWidth="1"/>
    <col min="7957" max="7957" width="10.25" style="80" customWidth="1"/>
    <col min="7958" max="8196" width="9" style="80"/>
    <col min="8197" max="8198" width="35.83203125" style="80" customWidth="1"/>
    <col min="8199" max="8199" width="20.5" style="80" customWidth="1"/>
    <col min="8200" max="8200" width="21.83203125" style="80" customWidth="1"/>
    <col min="8201" max="8201" width="37.75" style="80" customWidth="1"/>
    <col min="8202" max="8202" width="12.75" style="80" customWidth="1"/>
    <col min="8203" max="8209" width="9" style="80"/>
    <col min="8210" max="8210" width="4.83203125" style="80" customWidth="1"/>
    <col min="8211" max="8211" width="11.5" style="80" customWidth="1"/>
    <col min="8212" max="8212" width="45" style="80" customWidth="1"/>
    <col min="8213" max="8213" width="10.25" style="80" customWidth="1"/>
    <col min="8214" max="8452" width="9" style="80"/>
    <col min="8453" max="8454" width="35.83203125" style="80" customWidth="1"/>
    <col min="8455" max="8455" width="20.5" style="80" customWidth="1"/>
    <col min="8456" max="8456" width="21.83203125" style="80" customWidth="1"/>
    <col min="8457" max="8457" width="37.75" style="80" customWidth="1"/>
    <col min="8458" max="8458" width="12.75" style="80" customWidth="1"/>
    <col min="8459" max="8465" width="9" style="80"/>
    <col min="8466" max="8466" width="4.83203125" style="80" customWidth="1"/>
    <col min="8467" max="8467" width="11.5" style="80" customWidth="1"/>
    <col min="8468" max="8468" width="45" style="80" customWidth="1"/>
    <col min="8469" max="8469" width="10.25" style="80" customWidth="1"/>
    <col min="8470" max="8708" width="9" style="80"/>
    <col min="8709" max="8710" width="35.83203125" style="80" customWidth="1"/>
    <col min="8711" max="8711" width="20.5" style="80" customWidth="1"/>
    <col min="8712" max="8712" width="21.83203125" style="80" customWidth="1"/>
    <col min="8713" max="8713" width="37.75" style="80" customWidth="1"/>
    <col min="8714" max="8714" width="12.75" style="80" customWidth="1"/>
    <col min="8715" max="8721" width="9" style="80"/>
    <col min="8722" max="8722" width="4.83203125" style="80" customWidth="1"/>
    <col min="8723" max="8723" width="11.5" style="80" customWidth="1"/>
    <col min="8724" max="8724" width="45" style="80" customWidth="1"/>
    <col min="8725" max="8725" width="10.25" style="80" customWidth="1"/>
    <col min="8726" max="8964" width="9" style="80"/>
    <col min="8965" max="8966" width="35.83203125" style="80" customWidth="1"/>
    <col min="8967" max="8967" width="20.5" style="80" customWidth="1"/>
    <col min="8968" max="8968" width="21.83203125" style="80" customWidth="1"/>
    <col min="8969" max="8969" width="37.75" style="80" customWidth="1"/>
    <col min="8970" max="8970" width="12.75" style="80" customWidth="1"/>
    <col min="8971" max="8977" width="9" style="80"/>
    <col min="8978" max="8978" width="4.83203125" style="80" customWidth="1"/>
    <col min="8979" max="8979" width="11.5" style="80" customWidth="1"/>
    <col min="8980" max="8980" width="45" style="80" customWidth="1"/>
    <col min="8981" max="8981" width="10.25" style="80" customWidth="1"/>
    <col min="8982" max="9220" width="9" style="80"/>
    <col min="9221" max="9222" width="35.83203125" style="80" customWidth="1"/>
    <col min="9223" max="9223" width="20.5" style="80" customWidth="1"/>
    <col min="9224" max="9224" width="21.83203125" style="80" customWidth="1"/>
    <col min="9225" max="9225" width="37.75" style="80" customWidth="1"/>
    <col min="9226" max="9226" width="12.75" style="80" customWidth="1"/>
    <col min="9227" max="9233" width="9" style="80"/>
    <col min="9234" max="9234" width="4.83203125" style="80" customWidth="1"/>
    <col min="9235" max="9235" width="11.5" style="80" customWidth="1"/>
    <col min="9236" max="9236" width="45" style="80" customWidth="1"/>
    <col min="9237" max="9237" width="10.25" style="80" customWidth="1"/>
    <col min="9238" max="9476" width="9" style="80"/>
    <col min="9477" max="9478" width="35.83203125" style="80" customWidth="1"/>
    <col min="9479" max="9479" width="20.5" style="80" customWidth="1"/>
    <col min="9480" max="9480" width="21.83203125" style="80" customWidth="1"/>
    <col min="9481" max="9481" width="37.75" style="80" customWidth="1"/>
    <col min="9482" max="9482" width="12.75" style="80" customWidth="1"/>
    <col min="9483" max="9489" width="9" style="80"/>
    <col min="9490" max="9490" width="4.83203125" style="80" customWidth="1"/>
    <col min="9491" max="9491" width="11.5" style="80" customWidth="1"/>
    <col min="9492" max="9492" width="45" style="80" customWidth="1"/>
    <col min="9493" max="9493" width="10.25" style="80" customWidth="1"/>
    <col min="9494" max="9732" width="9" style="80"/>
    <col min="9733" max="9734" width="35.83203125" style="80" customWidth="1"/>
    <col min="9735" max="9735" width="20.5" style="80" customWidth="1"/>
    <col min="9736" max="9736" width="21.83203125" style="80" customWidth="1"/>
    <col min="9737" max="9737" width="37.75" style="80" customWidth="1"/>
    <col min="9738" max="9738" width="12.75" style="80" customWidth="1"/>
    <col min="9739" max="9745" width="9" style="80"/>
    <col min="9746" max="9746" width="4.83203125" style="80" customWidth="1"/>
    <col min="9747" max="9747" width="11.5" style="80" customWidth="1"/>
    <col min="9748" max="9748" width="45" style="80" customWidth="1"/>
    <col min="9749" max="9749" width="10.25" style="80" customWidth="1"/>
    <col min="9750" max="9988" width="9" style="80"/>
    <col min="9989" max="9990" width="35.83203125" style="80" customWidth="1"/>
    <col min="9991" max="9991" width="20.5" style="80" customWidth="1"/>
    <col min="9992" max="9992" width="21.83203125" style="80" customWidth="1"/>
    <col min="9993" max="9993" width="37.75" style="80" customWidth="1"/>
    <col min="9994" max="9994" width="12.75" style="80" customWidth="1"/>
    <col min="9995" max="10001" width="9" style="80"/>
    <col min="10002" max="10002" width="4.83203125" style="80" customWidth="1"/>
    <col min="10003" max="10003" width="11.5" style="80" customWidth="1"/>
    <col min="10004" max="10004" width="45" style="80" customWidth="1"/>
    <col min="10005" max="10005" width="10.25" style="80" customWidth="1"/>
    <col min="10006" max="10244" width="9" style="80"/>
    <col min="10245" max="10246" width="35.83203125" style="80" customWidth="1"/>
    <col min="10247" max="10247" width="20.5" style="80" customWidth="1"/>
    <col min="10248" max="10248" width="21.83203125" style="80" customWidth="1"/>
    <col min="10249" max="10249" width="37.75" style="80" customWidth="1"/>
    <col min="10250" max="10250" width="12.75" style="80" customWidth="1"/>
    <col min="10251" max="10257" width="9" style="80"/>
    <col min="10258" max="10258" width="4.83203125" style="80" customWidth="1"/>
    <col min="10259" max="10259" width="11.5" style="80" customWidth="1"/>
    <col min="10260" max="10260" width="45" style="80" customWidth="1"/>
    <col min="10261" max="10261" width="10.25" style="80" customWidth="1"/>
    <col min="10262" max="10500" width="9" style="80"/>
    <col min="10501" max="10502" width="35.83203125" style="80" customWidth="1"/>
    <col min="10503" max="10503" width="20.5" style="80" customWidth="1"/>
    <col min="10504" max="10504" width="21.83203125" style="80" customWidth="1"/>
    <col min="10505" max="10505" width="37.75" style="80" customWidth="1"/>
    <col min="10506" max="10506" width="12.75" style="80" customWidth="1"/>
    <col min="10507" max="10513" width="9" style="80"/>
    <col min="10514" max="10514" width="4.83203125" style="80" customWidth="1"/>
    <col min="10515" max="10515" width="11.5" style="80" customWidth="1"/>
    <col min="10516" max="10516" width="45" style="80" customWidth="1"/>
    <col min="10517" max="10517" width="10.25" style="80" customWidth="1"/>
    <col min="10518" max="10756" width="9" style="80"/>
    <col min="10757" max="10758" width="35.83203125" style="80" customWidth="1"/>
    <col min="10759" max="10759" width="20.5" style="80" customWidth="1"/>
    <col min="10760" max="10760" width="21.83203125" style="80" customWidth="1"/>
    <col min="10761" max="10761" width="37.75" style="80" customWidth="1"/>
    <col min="10762" max="10762" width="12.75" style="80" customWidth="1"/>
    <col min="10763" max="10769" width="9" style="80"/>
    <col min="10770" max="10770" width="4.83203125" style="80" customWidth="1"/>
    <col min="10771" max="10771" width="11.5" style="80" customWidth="1"/>
    <col min="10772" max="10772" width="45" style="80" customWidth="1"/>
    <col min="10773" max="10773" width="10.25" style="80" customWidth="1"/>
    <col min="10774" max="11012" width="9" style="80"/>
    <col min="11013" max="11014" width="35.83203125" style="80" customWidth="1"/>
    <col min="11015" max="11015" width="20.5" style="80" customWidth="1"/>
    <col min="11016" max="11016" width="21.83203125" style="80" customWidth="1"/>
    <col min="11017" max="11017" width="37.75" style="80" customWidth="1"/>
    <col min="11018" max="11018" width="12.75" style="80" customWidth="1"/>
    <col min="11019" max="11025" width="9" style="80"/>
    <col min="11026" max="11026" width="4.83203125" style="80" customWidth="1"/>
    <col min="11027" max="11027" width="11.5" style="80" customWidth="1"/>
    <col min="11028" max="11028" width="45" style="80" customWidth="1"/>
    <col min="11029" max="11029" width="10.25" style="80" customWidth="1"/>
    <col min="11030" max="11268" width="9" style="80"/>
    <col min="11269" max="11270" width="35.83203125" style="80" customWidth="1"/>
    <col min="11271" max="11271" width="20.5" style="80" customWidth="1"/>
    <col min="11272" max="11272" width="21.83203125" style="80" customWidth="1"/>
    <col min="11273" max="11273" width="37.75" style="80" customWidth="1"/>
    <col min="11274" max="11274" width="12.75" style="80" customWidth="1"/>
    <col min="11275" max="11281" width="9" style="80"/>
    <col min="11282" max="11282" width="4.83203125" style="80" customWidth="1"/>
    <col min="11283" max="11283" width="11.5" style="80" customWidth="1"/>
    <col min="11284" max="11284" width="45" style="80" customWidth="1"/>
    <col min="11285" max="11285" width="10.25" style="80" customWidth="1"/>
    <col min="11286" max="11524" width="9" style="80"/>
    <col min="11525" max="11526" width="35.83203125" style="80" customWidth="1"/>
    <col min="11527" max="11527" width="20.5" style="80" customWidth="1"/>
    <col min="11528" max="11528" width="21.83203125" style="80" customWidth="1"/>
    <col min="11529" max="11529" width="37.75" style="80" customWidth="1"/>
    <col min="11530" max="11530" width="12.75" style="80" customWidth="1"/>
    <col min="11531" max="11537" width="9" style="80"/>
    <col min="11538" max="11538" width="4.83203125" style="80" customWidth="1"/>
    <col min="11539" max="11539" width="11.5" style="80" customWidth="1"/>
    <col min="11540" max="11540" width="45" style="80" customWidth="1"/>
    <col min="11541" max="11541" width="10.25" style="80" customWidth="1"/>
    <col min="11542" max="11780" width="9" style="80"/>
    <col min="11781" max="11782" width="35.83203125" style="80" customWidth="1"/>
    <col min="11783" max="11783" width="20.5" style="80" customWidth="1"/>
    <col min="11784" max="11784" width="21.83203125" style="80" customWidth="1"/>
    <col min="11785" max="11785" width="37.75" style="80" customWidth="1"/>
    <col min="11786" max="11786" width="12.75" style="80" customWidth="1"/>
    <col min="11787" max="11793" width="9" style="80"/>
    <col min="11794" max="11794" width="4.83203125" style="80" customWidth="1"/>
    <col min="11795" max="11795" width="11.5" style="80" customWidth="1"/>
    <col min="11796" max="11796" width="45" style="80" customWidth="1"/>
    <col min="11797" max="11797" width="10.25" style="80" customWidth="1"/>
    <col min="11798" max="12036" width="9" style="80"/>
    <col min="12037" max="12038" width="35.83203125" style="80" customWidth="1"/>
    <col min="12039" max="12039" width="20.5" style="80" customWidth="1"/>
    <col min="12040" max="12040" width="21.83203125" style="80" customWidth="1"/>
    <col min="12041" max="12041" width="37.75" style="80" customWidth="1"/>
    <col min="12042" max="12042" width="12.75" style="80" customWidth="1"/>
    <col min="12043" max="12049" width="9" style="80"/>
    <col min="12050" max="12050" width="4.83203125" style="80" customWidth="1"/>
    <col min="12051" max="12051" width="11.5" style="80" customWidth="1"/>
    <col min="12052" max="12052" width="45" style="80" customWidth="1"/>
    <col min="12053" max="12053" width="10.25" style="80" customWidth="1"/>
    <col min="12054" max="12292" width="9" style="80"/>
    <col min="12293" max="12294" width="35.83203125" style="80" customWidth="1"/>
    <col min="12295" max="12295" width="20.5" style="80" customWidth="1"/>
    <col min="12296" max="12296" width="21.83203125" style="80" customWidth="1"/>
    <col min="12297" max="12297" width="37.75" style="80" customWidth="1"/>
    <col min="12298" max="12298" width="12.75" style="80" customWidth="1"/>
    <col min="12299" max="12305" width="9" style="80"/>
    <col min="12306" max="12306" width="4.83203125" style="80" customWidth="1"/>
    <col min="12307" max="12307" width="11.5" style="80" customWidth="1"/>
    <col min="12308" max="12308" width="45" style="80" customWidth="1"/>
    <col min="12309" max="12309" width="10.25" style="80" customWidth="1"/>
    <col min="12310" max="12548" width="9" style="80"/>
    <col min="12549" max="12550" width="35.83203125" style="80" customWidth="1"/>
    <col min="12551" max="12551" width="20.5" style="80" customWidth="1"/>
    <col min="12552" max="12552" width="21.83203125" style="80" customWidth="1"/>
    <col min="12553" max="12553" width="37.75" style="80" customWidth="1"/>
    <col min="12554" max="12554" width="12.75" style="80" customWidth="1"/>
    <col min="12555" max="12561" width="9" style="80"/>
    <col min="12562" max="12562" width="4.83203125" style="80" customWidth="1"/>
    <col min="12563" max="12563" width="11.5" style="80" customWidth="1"/>
    <col min="12564" max="12564" width="45" style="80" customWidth="1"/>
    <col min="12565" max="12565" width="10.25" style="80" customWidth="1"/>
    <col min="12566" max="12804" width="9" style="80"/>
    <col min="12805" max="12806" width="35.83203125" style="80" customWidth="1"/>
    <col min="12807" max="12807" width="20.5" style="80" customWidth="1"/>
    <col min="12808" max="12808" width="21.83203125" style="80" customWidth="1"/>
    <col min="12809" max="12809" width="37.75" style="80" customWidth="1"/>
    <col min="12810" max="12810" width="12.75" style="80" customWidth="1"/>
    <col min="12811" max="12817" width="9" style="80"/>
    <col min="12818" max="12818" width="4.83203125" style="80" customWidth="1"/>
    <col min="12819" max="12819" width="11.5" style="80" customWidth="1"/>
    <col min="12820" max="12820" width="45" style="80" customWidth="1"/>
    <col min="12821" max="12821" width="10.25" style="80" customWidth="1"/>
    <col min="12822" max="13060" width="9" style="80"/>
    <col min="13061" max="13062" width="35.83203125" style="80" customWidth="1"/>
    <col min="13063" max="13063" width="20.5" style="80" customWidth="1"/>
    <col min="13064" max="13064" width="21.83203125" style="80" customWidth="1"/>
    <col min="13065" max="13065" width="37.75" style="80" customWidth="1"/>
    <col min="13066" max="13066" width="12.75" style="80" customWidth="1"/>
    <col min="13067" max="13073" width="9" style="80"/>
    <col min="13074" max="13074" width="4.83203125" style="80" customWidth="1"/>
    <col min="13075" max="13075" width="11.5" style="80" customWidth="1"/>
    <col min="13076" max="13076" width="45" style="80" customWidth="1"/>
    <col min="13077" max="13077" width="10.25" style="80" customWidth="1"/>
    <col min="13078" max="13316" width="9" style="80"/>
    <col min="13317" max="13318" width="35.83203125" style="80" customWidth="1"/>
    <col min="13319" max="13319" width="20.5" style="80" customWidth="1"/>
    <col min="13320" max="13320" width="21.83203125" style="80" customWidth="1"/>
    <col min="13321" max="13321" width="37.75" style="80" customWidth="1"/>
    <col min="13322" max="13322" width="12.75" style="80" customWidth="1"/>
    <col min="13323" max="13329" width="9" style="80"/>
    <col min="13330" max="13330" width="4.83203125" style="80" customWidth="1"/>
    <col min="13331" max="13331" width="11.5" style="80" customWidth="1"/>
    <col min="13332" max="13332" width="45" style="80" customWidth="1"/>
    <col min="13333" max="13333" width="10.25" style="80" customWidth="1"/>
    <col min="13334" max="13572" width="9" style="80"/>
    <col min="13573" max="13574" width="35.83203125" style="80" customWidth="1"/>
    <col min="13575" max="13575" width="20.5" style="80" customWidth="1"/>
    <col min="13576" max="13576" width="21.83203125" style="80" customWidth="1"/>
    <col min="13577" max="13577" width="37.75" style="80" customWidth="1"/>
    <col min="13578" max="13578" width="12.75" style="80" customWidth="1"/>
    <col min="13579" max="13585" width="9" style="80"/>
    <col min="13586" max="13586" width="4.83203125" style="80" customWidth="1"/>
    <col min="13587" max="13587" width="11.5" style="80" customWidth="1"/>
    <col min="13588" max="13588" width="45" style="80" customWidth="1"/>
    <col min="13589" max="13589" width="10.25" style="80" customWidth="1"/>
    <col min="13590" max="13828" width="9" style="80"/>
    <col min="13829" max="13830" width="35.83203125" style="80" customWidth="1"/>
    <col min="13831" max="13831" width="20.5" style="80" customWidth="1"/>
    <col min="13832" max="13832" width="21.83203125" style="80" customWidth="1"/>
    <col min="13833" max="13833" width="37.75" style="80" customWidth="1"/>
    <col min="13834" max="13834" width="12.75" style="80" customWidth="1"/>
    <col min="13835" max="13841" width="9" style="80"/>
    <col min="13842" max="13842" width="4.83203125" style="80" customWidth="1"/>
    <col min="13843" max="13843" width="11.5" style="80" customWidth="1"/>
    <col min="13844" max="13844" width="45" style="80" customWidth="1"/>
    <col min="13845" max="13845" width="10.25" style="80" customWidth="1"/>
    <col min="13846" max="14084" width="9" style="80"/>
    <col min="14085" max="14086" width="35.83203125" style="80" customWidth="1"/>
    <col min="14087" max="14087" width="20.5" style="80" customWidth="1"/>
    <col min="14088" max="14088" width="21.83203125" style="80" customWidth="1"/>
    <col min="14089" max="14089" width="37.75" style="80" customWidth="1"/>
    <col min="14090" max="14090" width="12.75" style="80" customWidth="1"/>
    <col min="14091" max="14097" width="9" style="80"/>
    <col min="14098" max="14098" width="4.83203125" style="80" customWidth="1"/>
    <col min="14099" max="14099" width="11.5" style="80" customWidth="1"/>
    <col min="14100" max="14100" width="45" style="80" customWidth="1"/>
    <col min="14101" max="14101" width="10.25" style="80" customWidth="1"/>
    <col min="14102" max="14340" width="9" style="80"/>
    <col min="14341" max="14342" width="35.83203125" style="80" customWidth="1"/>
    <col min="14343" max="14343" width="20.5" style="80" customWidth="1"/>
    <col min="14344" max="14344" width="21.83203125" style="80" customWidth="1"/>
    <col min="14345" max="14345" width="37.75" style="80" customWidth="1"/>
    <col min="14346" max="14346" width="12.75" style="80" customWidth="1"/>
    <col min="14347" max="14353" width="9" style="80"/>
    <col min="14354" max="14354" width="4.83203125" style="80" customWidth="1"/>
    <col min="14355" max="14355" width="11.5" style="80" customWidth="1"/>
    <col min="14356" max="14356" width="45" style="80" customWidth="1"/>
    <col min="14357" max="14357" width="10.25" style="80" customWidth="1"/>
    <col min="14358" max="14596" width="9" style="80"/>
    <col min="14597" max="14598" width="35.83203125" style="80" customWidth="1"/>
    <col min="14599" max="14599" width="20.5" style="80" customWidth="1"/>
    <col min="14600" max="14600" width="21.83203125" style="80" customWidth="1"/>
    <col min="14601" max="14601" width="37.75" style="80" customWidth="1"/>
    <col min="14602" max="14602" width="12.75" style="80" customWidth="1"/>
    <col min="14603" max="14609" width="9" style="80"/>
    <col min="14610" max="14610" width="4.83203125" style="80" customWidth="1"/>
    <col min="14611" max="14611" width="11.5" style="80" customWidth="1"/>
    <col min="14612" max="14612" width="45" style="80" customWidth="1"/>
    <col min="14613" max="14613" width="10.25" style="80" customWidth="1"/>
    <col min="14614" max="14852" width="9" style="80"/>
    <col min="14853" max="14854" width="35.83203125" style="80" customWidth="1"/>
    <col min="14855" max="14855" width="20.5" style="80" customWidth="1"/>
    <col min="14856" max="14856" width="21.83203125" style="80" customWidth="1"/>
    <col min="14857" max="14857" width="37.75" style="80" customWidth="1"/>
    <col min="14858" max="14858" width="12.75" style="80" customWidth="1"/>
    <col min="14859" max="14865" width="9" style="80"/>
    <col min="14866" max="14866" width="4.83203125" style="80" customWidth="1"/>
    <col min="14867" max="14867" width="11.5" style="80" customWidth="1"/>
    <col min="14868" max="14868" width="45" style="80" customWidth="1"/>
    <col min="14869" max="14869" width="10.25" style="80" customWidth="1"/>
    <col min="14870" max="15108" width="9" style="80"/>
    <col min="15109" max="15110" width="35.83203125" style="80" customWidth="1"/>
    <col min="15111" max="15111" width="20.5" style="80" customWidth="1"/>
    <col min="15112" max="15112" width="21.83203125" style="80" customWidth="1"/>
    <col min="15113" max="15113" width="37.75" style="80" customWidth="1"/>
    <col min="15114" max="15114" width="12.75" style="80" customWidth="1"/>
    <col min="15115" max="15121" width="9" style="80"/>
    <col min="15122" max="15122" width="4.83203125" style="80" customWidth="1"/>
    <col min="15123" max="15123" width="11.5" style="80" customWidth="1"/>
    <col min="15124" max="15124" width="45" style="80" customWidth="1"/>
    <col min="15125" max="15125" width="10.25" style="80" customWidth="1"/>
    <col min="15126" max="15364" width="9" style="80"/>
    <col min="15365" max="15366" width="35.83203125" style="80" customWidth="1"/>
    <col min="15367" max="15367" width="20.5" style="80" customWidth="1"/>
    <col min="15368" max="15368" width="21.83203125" style="80" customWidth="1"/>
    <col min="15369" max="15369" width="37.75" style="80" customWidth="1"/>
    <col min="15370" max="15370" width="12.75" style="80" customWidth="1"/>
    <col min="15371" max="15377" width="9" style="80"/>
    <col min="15378" max="15378" width="4.83203125" style="80" customWidth="1"/>
    <col min="15379" max="15379" width="11.5" style="80" customWidth="1"/>
    <col min="15380" max="15380" width="45" style="80" customWidth="1"/>
    <col min="15381" max="15381" width="10.25" style="80" customWidth="1"/>
    <col min="15382" max="15620" width="9" style="80"/>
    <col min="15621" max="15622" width="35.83203125" style="80" customWidth="1"/>
    <col min="15623" max="15623" width="20.5" style="80" customWidth="1"/>
    <col min="15624" max="15624" width="21.83203125" style="80" customWidth="1"/>
    <col min="15625" max="15625" width="37.75" style="80" customWidth="1"/>
    <col min="15626" max="15626" width="12.75" style="80" customWidth="1"/>
    <col min="15627" max="15633" width="9" style="80"/>
    <col min="15634" max="15634" width="4.83203125" style="80" customWidth="1"/>
    <col min="15635" max="15635" width="11.5" style="80" customWidth="1"/>
    <col min="15636" max="15636" width="45" style="80" customWidth="1"/>
    <col min="15637" max="15637" width="10.25" style="80" customWidth="1"/>
    <col min="15638" max="15876" width="9" style="80"/>
    <col min="15877" max="15878" width="35.83203125" style="80" customWidth="1"/>
    <col min="15879" max="15879" width="20.5" style="80" customWidth="1"/>
    <col min="15880" max="15880" width="21.83203125" style="80" customWidth="1"/>
    <col min="15881" max="15881" width="37.75" style="80" customWidth="1"/>
    <col min="15882" max="15882" width="12.75" style="80" customWidth="1"/>
    <col min="15883" max="15889" width="9" style="80"/>
    <col min="15890" max="15890" width="4.83203125" style="80" customWidth="1"/>
    <col min="15891" max="15891" width="11.5" style="80" customWidth="1"/>
    <col min="15892" max="15892" width="45" style="80" customWidth="1"/>
    <col min="15893" max="15893" width="10.25" style="80" customWidth="1"/>
    <col min="15894" max="16132" width="9" style="80"/>
    <col min="16133" max="16134" width="35.83203125" style="80" customWidth="1"/>
    <col min="16135" max="16135" width="20.5" style="80" customWidth="1"/>
    <col min="16136" max="16136" width="21.83203125" style="80" customWidth="1"/>
    <col min="16137" max="16137" width="37.75" style="80" customWidth="1"/>
    <col min="16138" max="16138" width="12.75" style="80" customWidth="1"/>
    <col min="16139" max="16145" width="9" style="80"/>
    <col min="16146" max="16146" width="4.83203125" style="80" customWidth="1"/>
    <col min="16147" max="16147" width="11.5" style="80" customWidth="1"/>
    <col min="16148" max="16148" width="45" style="80" customWidth="1"/>
    <col min="16149" max="16149" width="10.25" style="80" customWidth="1"/>
    <col min="16150" max="16384" width="9" style="80"/>
  </cols>
  <sheetData>
    <row r="2" spans="2:17" ht="40.5" customHeight="1" x14ac:dyDescent="0.3">
      <c r="B2" s="161" t="s">
        <v>170</v>
      </c>
      <c r="C2" s="161"/>
      <c r="D2" s="161"/>
      <c r="E2" s="161"/>
      <c r="F2" s="161"/>
      <c r="G2" s="161"/>
      <c r="H2" s="161"/>
      <c r="I2" s="161"/>
      <c r="J2" s="161"/>
      <c r="K2" s="161"/>
      <c r="L2" s="161"/>
      <c r="M2" s="121"/>
      <c r="N2" s="121"/>
    </row>
    <row r="4" spans="2:17" ht="64.5" customHeight="1" x14ac:dyDescent="0.3">
      <c r="B4" s="181" t="s">
        <v>59</v>
      </c>
      <c r="C4" s="182"/>
      <c r="D4" s="64" t="s">
        <v>183</v>
      </c>
      <c r="E4" s="64" t="s">
        <v>184</v>
      </c>
      <c r="O4" s="26"/>
      <c r="Q4" s="80"/>
    </row>
    <row r="5" spans="2:17" ht="30.75" customHeight="1" x14ac:dyDescent="0.3">
      <c r="B5" s="202" t="s">
        <v>169</v>
      </c>
      <c r="C5" s="203"/>
      <c r="D5" s="28">
        <f>D9+D20+K33</f>
        <v>122286</v>
      </c>
      <c r="E5" s="28">
        <f>K33</f>
        <v>67631</v>
      </c>
      <c r="O5" s="26"/>
      <c r="Q5" s="80"/>
    </row>
    <row r="7" spans="2:17" x14ac:dyDescent="0.3">
      <c r="B7" s="106" t="s">
        <v>168</v>
      </c>
    </row>
    <row r="8" spans="2:17" s="26" customFormat="1" x14ac:dyDescent="0.3">
      <c r="B8" s="204" t="s">
        <v>159</v>
      </c>
      <c r="C8" s="205"/>
      <c r="D8" s="114" t="s">
        <v>185</v>
      </c>
    </row>
    <row r="9" spans="2:17" s="26" customFormat="1" x14ac:dyDescent="0.3">
      <c r="B9" s="190" t="s">
        <v>25</v>
      </c>
      <c r="C9" s="191"/>
      <c r="D9" s="120">
        <f>ROUND(SUM(D10:D16),0)</f>
        <v>35704</v>
      </c>
    </row>
    <row r="10" spans="2:17" s="26" customFormat="1" ht="61.5" customHeight="1" x14ac:dyDescent="0.3">
      <c r="B10" s="200" t="s">
        <v>167</v>
      </c>
      <c r="C10" s="201"/>
      <c r="D10" s="119">
        <v>11072</v>
      </c>
    </row>
    <row r="11" spans="2:17" s="26" customFormat="1" ht="58.5" customHeight="1" x14ac:dyDescent="0.3">
      <c r="B11" s="200" t="s">
        <v>166</v>
      </c>
      <c r="C11" s="201"/>
      <c r="D11" s="119">
        <f>40*255</f>
        <v>10200</v>
      </c>
    </row>
    <row r="12" spans="2:17" s="26" customFormat="1" x14ac:dyDescent="0.3">
      <c r="B12" s="200" t="s">
        <v>165</v>
      </c>
      <c r="C12" s="201"/>
      <c r="D12" s="119">
        <v>4000</v>
      </c>
    </row>
    <row r="13" spans="2:17" s="26" customFormat="1" x14ac:dyDescent="0.3">
      <c r="B13" s="200" t="s">
        <v>164</v>
      </c>
      <c r="C13" s="201"/>
      <c r="D13" s="119">
        <v>1500</v>
      </c>
    </row>
    <row r="14" spans="2:17" s="26" customFormat="1" ht="43.5" customHeight="1" x14ac:dyDescent="0.3">
      <c r="B14" s="200" t="s">
        <v>163</v>
      </c>
      <c r="C14" s="201"/>
      <c r="D14" s="119">
        <f>ROUND(450*8.07,0)</f>
        <v>3632</v>
      </c>
    </row>
    <row r="15" spans="2:17" s="26" customFormat="1" ht="28.5" customHeight="1" x14ac:dyDescent="0.3">
      <c r="B15" s="200" t="s">
        <v>162</v>
      </c>
      <c r="C15" s="201"/>
      <c r="D15" s="119">
        <v>2000</v>
      </c>
    </row>
    <row r="16" spans="2:17" s="26" customFormat="1" ht="45" customHeight="1" x14ac:dyDescent="0.3">
      <c r="B16" s="184" t="s">
        <v>161</v>
      </c>
      <c r="C16" s="185"/>
      <c r="D16" s="118">
        <f>600*5.5</f>
        <v>3300</v>
      </c>
    </row>
    <row r="17" spans="2:17" s="26" customFormat="1" x14ac:dyDescent="0.3">
      <c r="B17" s="117"/>
      <c r="C17" s="117"/>
      <c r="D17" s="117"/>
      <c r="E17" s="117"/>
      <c r="F17" s="116"/>
    </row>
    <row r="18" spans="2:17" s="26" customFormat="1" x14ac:dyDescent="0.3">
      <c r="B18" s="115" t="s">
        <v>160</v>
      </c>
      <c r="C18" s="115"/>
      <c r="D18" s="115"/>
      <c r="E18" s="115"/>
      <c r="F18" s="115"/>
      <c r="G18" s="115"/>
      <c r="H18" s="115"/>
      <c r="I18" s="115"/>
      <c r="J18" s="115"/>
      <c r="K18" s="115"/>
    </row>
    <row r="19" spans="2:17" s="26" customFormat="1" x14ac:dyDescent="0.3">
      <c r="B19" s="204" t="s">
        <v>159</v>
      </c>
      <c r="C19" s="205"/>
      <c r="D19" s="114" t="s">
        <v>185</v>
      </c>
    </row>
    <row r="20" spans="2:17" s="26" customFormat="1" x14ac:dyDescent="0.3">
      <c r="B20" s="190" t="s">
        <v>25</v>
      </c>
      <c r="C20" s="191"/>
      <c r="D20" s="113">
        <f>ROUND(SUM(D21:D25),0)</f>
        <v>18951</v>
      </c>
      <c r="H20" s="60"/>
    </row>
    <row r="21" spans="2:17" s="26" customFormat="1" x14ac:dyDescent="0.3">
      <c r="B21" s="200" t="s">
        <v>158</v>
      </c>
      <c r="C21" s="201"/>
      <c r="D21" s="112">
        <v>8017</v>
      </c>
    </row>
    <row r="22" spans="2:17" s="26" customFormat="1" x14ac:dyDescent="0.3">
      <c r="B22" s="200" t="s">
        <v>157</v>
      </c>
      <c r="C22" s="201"/>
      <c r="D22" s="112">
        <v>2672</v>
      </c>
    </row>
    <row r="23" spans="2:17" s="26" customFormat="1" ht="27" customHeight="1" x14ac:dyDescent="0.3">
      <c r="B23" s="200" t="s">
        <v>156</v>
      </c>
      <c r="C23" s="201"/>
      <c r="D23" s="112">
        <f>ROUND((D21+D22)*0.2359,0)</f>
        <v>2522</v>
      </c>
    </row>
    <row r="24" spans="2:17" s="26" customFormat="1" ht="28.5" customHeight="1" x14ac:dyDescent="0.3">
      <c r="B24" s="192" t="s">
        <v>155</v>
      </c>
      <c r="C24" s="193"/>
      <c r="D24" s="111">
        <v>4840</v>
      </c>
    </row>
    <row r="25" spans="2:17" s="26" customFormat="1" x14ac:dyDescent="0.3">
      <c r="B25" s="184" t="s">
        <v>154</v>
      </c>
      <c r="C25" s="185"/>
      <c r="D25" s="110">
        <v>900</v>
      </c>
    </row>
    <row r="26" spans="2:17" s="26" customFormat="1" ht="21.75" customHeight="1" x14ac:dyDescent="0.3">
      <c r="B26" s="109"/>
      <c r="C26" s="109"/>
      <c r="D26" s="109"/>
      <c r="E26" s="109"/>
      <c r="F26" s="109"/>
      <c r="G26" s="109"/>
      <c r="H26" s="108"/>
      <c r="I26" s="107"/>
      <c r="J26" s="107"/>
      <c r="K26" s="107"/>
    </row>
    <row r="27" spans="2:17" x14ac:dyDescent="0.3">
      <c r="B27" s="106" t="s">
        <v>153</v>
      </c>
    </row>
    <row r="29" spans="2:17" ht="66" customHeight="1" x14ac:dyDescent="0.3">
      <c r="C29" s="194"/>
      <c r="D29" s="196" t="s">
        <v>152</v>
      </c>
      <c r="E29" s="198" t="s">
        <v>151</v>
      </c>
      <c r="F29" s="199"/>
      <c r="G29" s="186" t="s">
        <v>150</v>
      </c>
      <c r="H29" s="188" t="s">
        <v>149</v>
      </c>
      <c r="I29" s="187" t="s">
        <v>148</v>
      </c>
      <c r="J29" s="187" t="s">
        <v>147</v>
      </c>
      <c r="K29" s="183" t="s">
        <v>146</v>
      </c>
      <c r="L29" s="26"/>
      <c r="M29" s="26"/>
      <c r="P29" s="80"/>
      <c r="Q29" s="80"/>
    </row>
    <row r="30" spans="2:17" x14ac:dyDescent="0.3">
      <c r="C30" s="195"/>
      <c r="D30" s="197"/>
      <c r="E30" s="100" t="s">
        <v>145</v>
      </c>
      <c r="F30" s="101" t="s">
        <v>144</v>
      </c>
      <c r="G30" s="186"/>
      <c r="H30" s="189"/>
      <c r="I30" s="187"/>
      <c r="J30" s="187"/>
      <c r="K30" s="183"/>
      <c r="L30" s="26"/>
      <c r="M30" s="26"/>
      <c r="P30" s="80"/>
      <c r="Q30" s="80"/>
    </row>
    <row r="31" spans="2:17" s="86" customFormat="1" x14ac:dyDescent="0.3">
      <c r="C31" s="105" t="s">
        <v>143</v>
      </c>
      <c r="D31" s="104">
        <v>1</v>
      </c>
      <c r="E31" s="104">
        <v>1</v>
      </c>
      <c r="F31" s="103">
        <v>0.5</v>
      </c>
      <c r="G31" s="98">
        <f>ROUND((F31*1862)*12,0)</f>
        <v>11172</v>
      </c>
      <c r="H31" s="98">
        <f>ROUND(945*F31*12,0)</f>
        <v>5670</v>
      </c>
      <c r="I31" s="98">
        <f>ROUND((G31+H31)*0.2359,0)</f>
        <v>3973</v>
      </c>
      <c r="J31" s="97">
        <f>3540*F31</f>
        <v>1770</v>
      </c>
      <c r="K31" s="96">
        <f>ROUND(SUM(G31:J31),0)</f>
        <v>22585</v>
      </c>
      <c r="L31" s="89"/>
      <c r="M31" s="95"/>
    </row>
    <row r="32" spans="2:17" s="86" customFormat="1" x14ac:dyDescent="0.3">
      <c r="C32" s="102" t="s">
        <v>142</v>
      </c>
      <c r="D32" s="101">
        <v>1</v>
      </c>
      <c r="E32" s="100">
        <v>1</v>
      </c>
      <c r="F32" s="99">
        <v>1</v>
      </c>
      <c r="G32" s="98">
        <f>ROUND((F32*1862)*12,0)</f>
        <v>22344</v>
      </c>
      <c r="H32" s="98">
        <f>ROUND(945*F32*12,0)</f>
        <v>11340</v>
      </c>
      <c r="I32" s="98">
        <f>ROUND((G32+H32)*0.2359,0)</f>
        <v>7946</v>
      </c>
      <c r="J32" s="97">
        <f>3416*F32</f>
        <v>3416</v>
      </c>
      <c r="K32" s="96">
        <f>ROUND(SUM(G32:J32),0)</f>
        <v>45046</v>
      </c>
      <c r="L32" s="89"/>
      <c r="M32" s="95"/>
      <c r="N32" s="89"/>
      <c r="O32" s="88"/>
    </row>
    <row r="33" spans="1:18" s="86" customFormat="1" x14ac:dyDescent="0.3">
      <c r="C33" s="94" t="s">
        <v>25</v>
      </c>
      <c r="D33" s="93">
        <f t="shared" ref="D33:K33" si="0">D32+D31</f>
        <v>2</v>
      </c>
      <c r="E33" s="93">
        <f t="shared" si="0"/>
        <v>2</v>
      </c>
      <c r="F33" s="92">
        <f t="shared" si="0"/>
        <v>1.5</v>
      </c>
      <c r="G33" s="91">
        <f t="shared" si="0"/>
        <v>33516</v>
      </c>
      <c r="H33" s="91">
        <f t="shared" si="0"/>
        <v>17010</v>
      </c>
      <c r="I33" s="91">
        <f t="shared" si="0"/>
        <v>11919</v>
      </c>
      <c r="J33" s="91">
        <f t="shared" si="0"/>
        <v>5186</v>
      </c>
      <c r="K33" s="90">
        <f t="shared" si="0"/>
        <v>67631</v>
      </c>
      <c r="L33" s="89"/>
      <c r="M33" s="89"/>
      <c r="N33" s="89"/>
      <c r="O33" s="88"/>
    </row>
    <row r="34" spans="1:18" s="86" customFormat="1" x14ac:dyDescent="0.35">
      <c r="C34" s="86" t="s">
        <v>141</v>
      </c>
      <c r="D34" s="83"/>
      <c r="E34" s="83"/>
      <c r="F34" s="83"/>
      <c r="G34" s="83"/>
      <c r="H34" s="82"/>
      <c r="I34" s="82"/>
      <c r="J34" s="82"/>
      <c r="K34" s="82"/>
      <c r="L34" s="82"/>
    </row>
    <row r="35" spans="1:18" s="86" customFormat="1" x14ac:dyDescent="0.35">
      <c r="C35" s="86" t="s">
        <v>140</v>
      </c>
      <c r="D35" s="83"/>
      <c r="E35" s="83"/>
      <c r="F35" s="83"/>
      <c r="G35" s="83"/>
      <c r="H35" s="82"/>
      <c r="I35" s="82"/>
      <c r="J35" s="82"/>
      <c r="K35" s="82"/>
      <c r="L35" s="82"/>
    </row>
    <row r="36" spans="1:18" s="86" customFormat="1" x14ac:dyDescent="0.35">
      <c r="C36" s="86" t="s">
        <v>139</v>
      </c>
      <c r="D36" s="83"/>
      <c r="E36" s="83"/>
      <c r="F36" s="83"/>
      <c r="G36" s="83"/>
      <c r="H36" s="82"/>
      <c r="I36" s="82"/>
      <c r="J36" s="82"/>
      <c r="K36" s="82"/>
      <c r="L36" s="82"/>
    </row>
    <row r="37" spans="1:18" s="86" customFormat="1" ht="15.75" customHeight="1" x14ac:dyDescent="0.35">
      <c r="C37" s="87" t="s">
        <v>138</v>
      </c>
      <c r="D37" s="83"/>
      <c r="E37" s="83"/>
      <c r="F37" s="83"/>
      <c r="G37" s="83"/>
      <c r="H37" s="82"/>
      <c r="I37" s="82"/>
      <c r="J37" s="82"/>
      <c r="K37" s="82"/>
      <c r="L37" s="82"/>
    </row>
    <row r="38" spans="1:18" x14ac:dyDescent="0.3">
      <c r="C38" s="85"/>
      <c r="D38" s="84"/>
      <c r="E38" s="83"/>
      <c r="F38" s="83"/>
      <c r="G38" s="83"/>
      <c r="H38" s="83"/>
      <c r="I38" s="83"/>
      <c r="J38" s="83"/>
      <c r="K38" s="82"/>
      <c r="L38" s="82"/>
      <c r="M38" s="82"/>
      <c r="N38" s="82"/>
      <c r="O38" s="82"/>
      <c r="R38" s="26"/>
    </row>
    <row r="39" spans="1:18" ht="44" customHeight="1" x14ac:dyDescent="0.3">
      <c r="A39" s="162" t="s">
        <v>56</v>
      </c>
      <c r="B39" s="162"/>
      <c r="C39" s="162"/>
      <c r="D39" s="162"/>
      <c r="E39" s="162"/>
      <c r="F39" s="162"/>
      <c r="G39" s="162"/>
      <c r="H39" s="162"/>
      <c r="I39" s="162"/>
      <c r="J39" s="162"/>
      <c r="K39" s="162"/>
      <c r="R39" s="26"/>
    </row>
    <row r="40" spans="1:18" x14ac:dyDescent="0.3">
      <c r="M40" s="81"/>
      <c r="R40" s="26"/>
    </row>
    <row r="42" spans="1:18" ht="24" customHeight="1" x14ac:dyDescent="0.3"/>
    <row r="43" spans="1:18" s="26" customFormat="1" x14ac:dyDescent="0.3"/>
    <row r="44" spans="1:18" s="26" customFormat="1" x14ac:dyDescent="0.3"/>
    <row r="45" spans="1:18" s="26" customFormat="1" x14ac:dyDescent="0.3"/>
  </sheetData>
  <mergeCells count="28">
    <mergeCell ref="A39:K39"/>
    <mergeCell ref="B10:C10"/>
    <mergeCell ref="B14:C14"/>
    <mergeCell ref="B21:C21"/>
    <mergeCell ref="B2:L2"/>
    <mergeCell ref="B22:C22"/>
    <mergeCell ref="B4:C4"/>
    <mergeCell ref="B5:C5"/>
    <mergeCell ref="B11:C11"/>
    <mergeCell ref="B12:C12"/>
    <mergeCell ref="B13:C13"/>
    <mergeCell ref="B16:C16"/>
    <mergeCell ref="B8:C8"/>
    <mergeCell ref="B9:C9"/>
    <mergeCell ref="B15:C15"/>
    <mergeCell ref="B19:C19"/>
    <mergeCell ref="B20:C20"/>
    <mergeCell ref="B24:C24"/>
    <mergeCell ref="C29:C30"/>
    <mergeCell ref="D29:D30"/>
    <mergeCell ref="E29:F29"/>
    <mergeCell ref="B23:C23"/>
    <mergeCell ref="K29:K30"/>
    <mergeCell ref="B25:C25"/>
    <mergeCell ref="G29:G30"/>
    <mergeCell ref="I29:I30"/>
    <mergeCell ref="J29:J30"/>
    <mergeCell ref="H29:H30"/>
  </mergeCells>
  <pageMargins left="0.19685039370078741" right="0.15748031496062992" top="0.27559055118110237" bottom="0.19" header="0.15748031496062992" footer="0.17"/>
  <pageSetup paperSize="9" scale="82"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72C50-A498-479F-90C3-AE3B382F9EAD}">
  <sheetPr>
    <tabColor theme="8" tint="0.59999389629810485"/>
  </sheetPr>
  <dimension ref="B2:Q13"/>
  <sheetViews>
    <sheetView showGridLines="0" zoomScale="80" zoomScaleNormal="80" workbookViewId="0">
      <selection activeCell="C24" sqref="C24"/>
    </sheetView>
  </sheetViews>
  <sheetFormatPr defaultRowHeight="14" x14ac:dyDescent="0.3"/>
  <cols>
    <col min="1" max="1" width="3.08203125" style="80" customWidth="1"/>
    <col min="2" max="2" width="32" style="80" customWidth="1"/>
    <col min="3" max="3" width="21.25" style="80" customWidth="1"/>
    <col min="4" max="4" width="18.08203125" style="80" customWidth="1"/>
    <col min="5" max="5" width="27.83203125" style="80" customWidth="1"/>
    <col min="6" max="6" width="15.08203125" style="80" customWidth="1"/>
    <col min="7" max="7" width="14.25" style="80" customWidth="1"/>
    <col min="8" max="8" width="14.33203125" style="80" customWidth="1"/>
    <col min="9" max="9" width="16.08203125" style="80" customWidth="1"/>
    <col min="10" max="10" width="18.08203125" style="80" customWidth="1"/>
    <col min="11" max="11" width="13.5" style="80" bestFit="1" customWidth="1"/>
    <col min="12" max="12" width="12.33203125" style="80" bestFit="1" customWidth="1"/>
    <col min="13" max="13" width="14.5" style="80" customWidth="1"/>
    <col min="14" max="14" width="11.75" style="80" bestFit="1" customWidth="1"/>
    <col min="15" max="15" width="11.83203125" style="80" customWidth="1"/>
    <col min="16" max="16" width="12.33203125" style="26" customWidth="1"/>
    <col min="17" max="17" width="9" style="26"/>
    <col min="18" max="18" width="9.58203125" style="80" customWidth="1"/>
    <col min="19" max="19" width="10.33203125" style="80" customWidth="1"/>
    <col min="20" max="20" width="10.5" style="80" customWidth="1"/>
    <col min="21" max="21" width="10.25" style="80" customWidth="1"/>
    <col min="22" max="260" width="9" style="80"/>
    <col min="261" max="262" width="35.83203125" style="80" customWidth="1"/>
    <col min="263" max="263" width="20.5" style="80" customWidth="1"/>
    <col min="264" max="264" width="21.83203125" style="80" customWidth="1"/>
    <col min="265" max="265" width="37.75" style="80" customWidth="1"/>
    <col min="266" max="266" width="12.75" style="80" customWidth="1"/>
    <col min="267" max="273" width="9" style="80"/>
    <col min="274" max="274" width="4.83203125" style="80" customWidth="1"/>
    <col min="275" max="275" width="11.5" style="80" customWidth="1"/>
    <col min="276" max="276" width="45" style="80" customWidth="1"/>
    <col min="277" max="277" width="10.25" style="80" customWidth="1"/>
    <col min="278" max="516" width="9" style="80"/>
    <col min="517" max="518" width="35.83203125" style="80" customWidth="1"/>
    <col min="519" max="519" width="20.5" style="80" customWidth="1"/>
    <col min="520" max="520" width="21.83203125" style="80" customWidth="1"/>
    <col min="521" max="521" width="37.75" style="80" customWidth="1"/>
    <col min="522" max="522" width="12.75" style="80" customWidth="1"/>
    <col min="523" max="529" width="9" style="80"/>
    <col min="530" max="530" width="4.83203125" style="80" customWidth="1"/>
    <col min="531" max="531" width="11.5" style="80" customWidth="1"/>
    <col min="532" max="532" width="45" style="80" customWidth="1"/>
    <col min="533" max="533" width="10.25" style="80" customWidth="1"/>
    <col min="534" max="772" width="9" style="80"/>
    <col min="773" max="774" width="35.83203125" style="80" customWidth="1"/>
    <col min="775" max="775" width="20.5" style="80" customWidth="1"/>
    <col min="776" max="776" width="21.83203125" style="80" customWidth="1"/>
    <col min="777" max="777" width="37.75" style="80" customWidth="1"/>
    <col min="778" max="778" width="12.75" style="80" customWidth="1"/>
    <col min="779" max="785" width="9" style="80"/>
    <col min="786" max="786" width="4.83203125" style="80" customWidth="1"/>
    <col min="787" max="787" width="11.5" style="80" customWidth="1"/>
    <col min="788" max="788" width="45" style="80" customWidth="1"/>
    <col min="789" max="789" width="10.25" style="80" customWidth="1"/>
    <col min="790" max="1028" width="9" style="80"/>
    <col min="1029" max="1030" width="35.83203125" style="80" customWidth="1"/>
    <col min="1031" max="1031" width="20.5" style="80" customWidth="1"/>
    <col min="1032" max="1032" width="21.83203125" style="80" customWidth="1"/>
    <col min="1033" max="1033" width="37.75" style="80" customWidth="1"/>
    <col min="1034" max="1034" width="12.75" style="80" customWidth="1"/>
    <col min="1035" max="1041" width="9" style="80"/>
    <col min="1042" max="1042" width="4.83203125" style="80" customWidth="1"/>
    <col min="1043" max="1043" width="11.5" style="80" customWidth="1"/>
    <col min="1044" max="1044" width="45" style="80" customWidth="1"/>
    <col min="1045" max="1045" width="10.25" style="80" customWidth="1"/>
    <col min="1046" max="1284" width="9" style="80"/>
    <col min="1285" max="1286" width="35.83203125" style="80" customWidth="1"/>
    <col min="1287" max="1287" width="20.5" style="80" customWidth="1"/>
    <col min="1288" max="1288" width="21.83203125" style="80" customWidth="1"/>
    <col min="1289" max="1289" width="37.75" style="80" customWidth="1"/>
    <col min="1290" max="1290" width="12.75" style="80" customWidth="1"/>
    <col min="1291" max="1297" width="9" style="80"/>
    <col min="1298" max="1298" width="4.83203125" style="80" customWidth="1"/>
    <col min="1299" max="1299" width="11.5" style="80" customWidth="1"/>
    <col min="1300" max="1300" width="45" style="80" customWidth="1"/>
    <col min="1301" max="1301" width="10.25" style="80" customWidth="1"/>
    <col min="1302" max="1540" width="9" style="80"/>
    <col min="1541" max="1542" width="35.83203125" style="80" customWidth="1"/>
    <col min="1543" max="1543" width="20.5" style="80" customWidth="1"/>
    <col min="1544" max="1544" width="21.83203125" style="80" customWidth="1"/>
    <col min="1545" max="1545" width="37.75" style="80" customWidth="1"/>
    <col min="1546" max="1546" width="12.75" style="80" customWidth="1"/>
    <col min="1547" max="1553" width="9" style="80"/>
    <col min="1554" max="1554" width="4.83203125" style="80" customWidth="1"/>
    <col min="1555" max="1555" width="11.5" style="80" customWidth="1"/>
    <col min="1556" max="1556" width="45" style="80" customWidth="1"/>
    <col min="1557" max="1557" width="10.25" style="80" customWidth="1"/>
    <col min="1558" max="1796" width="9" style="80"/>
    <col min="1797" max="1798" width="35.83203125" style="80" customWidth="1"/>
    <col min="1799" max="1799" width="20.5" style="80" customWidth="1"/>
    <col min="1800" max="1800" width="21.83203125" style="80" customWidth="1"/>
    <col min="1801" max="1801" width="37.75" style="80" customWidth="1"/>
    <col min="1802" max="1802" width="12.75" style="80" customWidth="1"/>
    <col min="1803" max="1809" width="9" style="80"/>
    <col min="1810" max="1810" width="4.83203125" style="80" customWidth="1"/>
    <col min="1811" max="1811" width="11.5" style="80" customWidth="1"/>
    <col min="1812" max="1812" width="45" style="80" customWidth="1"/>
    <col min="1813" max="1813" width="10.25" style="80" customWidth="1"/>
    <col min="1814" max="2052" width="9" style="80"/>
    <col min="2053" max="2054" width="35.83203125" style="80" customWidth="1"/>
    <col min="2055" max="2055" width="20.5" style="80" customWidth="1"/>
    <col min="2056" max="2056" width="21.83203125" style="80" customWidth="1"/>
    <col min="2057" max="2057" width="37.75" style="80" customWidth="1"/>
    <col min="2058" max="2058" width="12.75" style="80" customWidth="1"/>
    <col min="2059" max="2065" width="9" style="80"/>
    <col min="2066" max="2066" width="4.83203125" style="80" customWidth="1"/>
    <col min="2067" max="2067" width="11.5" style="80" customWidth="1"/>
    <col min="2068" max="2068" width="45" style="80" customWidth="1"/>
    <col min="2069" max="2069" width="10.25" style="80" customWidth="1"/>
    <col min="2070" max="2308" width="9" style="80"/>
    <col min="2309" max="2310" width="35.83203125" style="80" customWidth="1"/>
    <col min="2311" max="2311" width="20.5" style="80" customWidth="1"/>
    <col min="2312" max="2312" width="21.83203125" style="80" customWidth="1"/>
    <col min="2313" max="2313" width="37.75" style="80" customWidth="1"/>
    <col min="2314" max="2314" width="12.75" style="80" customWidth="1"/>
    <col min="2315" max="2321" width="9" style="80"/>
    <col min="2322" max="2322" width="4.83203125" style="80" customWidth="1"/>
    <col min="2323" max="2323" width="11.5" style="80" customWidth="1"/>
    <col min="2324" max="2324" width="45" style="80" customWidth="1"/>
    <col min="2325" max="2325" width="10.25" style="80" customWidth="1"/>
    <col min="2326" max="2564" width="9" style="80"/>
    <col min="2565" max="2566" width="35.83203125" style="80" customWidth="1"/>
    <col min="2567" max="2567" width="20.5" style="80" customWidth="1"/>
    <col min="2568" max="2568" width="21.83203125" style="80" customWidth="1"/>
    <col min="2569" max="2569" width="37.75" style="80" customWidth="1"/>
    <col min="2570" max="2570" width="12.75" style="80" customWidth="1"/>
    <col min="2571" max="2577" width="9" style="80"/>
    <col min="2578" max="2578" width="4.83203125" style="80" customWidth="1"/>
    <col min="2579" max="2579" width="11.5" style="80" customWidth="1"/>
    <col min="2580" max="2580" width="45" style="80" customWidth="1"/>
    <col min="2581" max="2581" width="10.25" style="80" customWidth="1"/>
    <col min="2582" max="2820" width="9" style="80"/>
    <col min="2821" max="2822" width="35.83203125" style="80" customWidth="1"/>
    <col min="2823" max="2823" width="20.5" style="80" customWidth="1"/>
    <col min="2824" max="2824" width="21.83203125" style="80" customWidth="1"/>
    <col min="2825" max="2825" width="37.75" style="80" customWidth="1"/>
    <col min="2826" max="2826" width="12.75" style="80" customWidth="1"/>
    <col min="2827" max="2833" width="9" style="80"/>
    <col min="2834" max="2834" width="4.83203125" style="80" customWidth="1"/>
    <col min="2835" max="2835" width="11.5" style="80" customWidth="1"/>
    <col min="2836" max="2836" width="45" style="80" customWidth="1"/>
    <col min="2837" max="2837" width="10.25" style="80" customWidth="1"/>
    <col min="2838" max="3076" width="9" style="80"/>
    <col min="3077" max="3078" width="35.83203125" style="80" customWidth="1"/>
    <col min="3079" max="3079" width="20.5" style="80" customWidth="1"/>
    <col min="3080" max="3080" width="21.83203125" style="80" customWidth="1"/>
    <col min="3081" max="3081" width="37.75" style="80" customWidth="1"/>
    <col min="3082" max="3082" width="12.75" style="80" customWidth="1"/>
    <col min="3083" max="3089" width="9" style="80"/>
    <col min="3090" max="3090" width="4.83203125" style="80" customWidth="1"/>
    <col min="3091" max="3091" width="11.5" style="80" customWidth="1"/>
    <col min="3092" max="3092" width="45" style="80" customWidth="1"/>
    <col min="3093" max="3093" width="10.25" style="80" customWidth="1"/>
    <col min="3094" max="3332" width="9" style="80"/>
    <col min="3333" max="3334" width="35.83203125" style="80" customWidth="1"/>
    <col min="3335" max="3335" width="20.5" style="80" customWidth="1"/>
    <col min="3336" max="3336" width="21.83203125" style="80" customWidth="1"/>
    <col min="3337" max="3337" width="37.75" style="80" customWidth="1"/>
    <col min="3338" max="3338" width="12.75" style="80" customWidth="1"/>
    <col min="3339" max="3345" width="9" style="80"/>
    <col min="3346" max="3346" width="4.83203125" style="80" customWidth="1"/>
    <col min="3347" max="3347" width="11.5" style="80" customWidth="1"/>
    <col min="3348" max="3348" width="45" style="80" customWidth="1"/>
    <col min="3349" max="3349" width="10.25" style="80" customWidth="1"/>
    <col min="3350" max="3588" width="9" style="80"/>
    <col min="3589" max="3590" width="35.83203125" style="80" customWidth="1"/>
    <col min="3591" max="3591" width="20.5" style="80" customWidth="1"/>
    <col min="3592" max="3592" width="21.83203125" style="80" customWidth="1"/>
    <col min="3593" max="3593" width="37.75" style="80" customWidth="1"/>
    <col min="3594" max="3594" width="12.75" style="80" customWidth="1"/>
    <col min="3595" max="3601" width="9" style="80"/>
    <col min="3602" max="3602" width="4.83203125" style="80" customWidth="1"/>
    <col min="3603" max="3603" width="11.5" style="80" customWidth="1"/>
    <col min="3604" max="3604" width="45" style="80" customWidth="1"/>
    <col min="3605" max="3605" width="10.25" style="80" customWidth="1"/>
    <col min="3606" max="3844" width="9" style="80"/>
    <col min="3845" max="3846" width="35.83203125" style="80" customWidth="1"/>
    <col min="3847" max="3847" width="20.5" style="80" customWidth="1"/>
    <col min="3848" max="3848" width="21.83203125" style="80" customWidth="1"/>
    <col min="3849" max="3849" width="37.75" style="80" customWidth="1"/>
    <col min="3850" max="3850" width="12.75" style="80" customWidth="1"/>
    <col min="3851" max="3857" width="9" style="80"/>
    <col min="3858" max="3858" width="4.83203125" style="80" customWidth="1"/>
    <col min="3859" max="3859" width="11.5" style="80" customWidth="1"/>
    <col min="3860" max="3860" width="45" style="80" customWidth="1"/>
    <col min="3861" max="3861" width="10.25" style="80" customWidth="1"/>
    <col min="3862" max="4100" width="9" style="80"/>
    <col min="4101" max="4102" width="35.83203125" style="80" customWidth="1"/>
    <col min="4103" max="4103" width="20.5" style="80" customWidth="1"/>
    <col min="4104" max="4104" width="21.83203125" style="80" customWidth="1"/>
    <col min="4105" max="4105" width="37.75" style="80" customWidth="1"/>
    <col min="4106" max="4106" width="12.75" style="80" customWidth="1"/>
    <col min="4107" max="4113" width="9" style="80"/>
    <col min="4114" max="4114" width="4.83203125" style="80" customWidth="1"/>
    <col min="4115" max="4115" width="11.5" style="80" customWidth="1"/>
    <col min="4116" max="4116" width="45" style="80" customWidth="1"/>
    <col min="4117" max="4117" width="10.25" style="80" customWidth="1"/>
    <col min="4118" max="4356" width="9" style="80"/>
    <col min="4357" max="4358" width="35.83203125" style="80" customWidth="1"/>
    <col min="4359" max="4359" width="20.5" style="80" customWidth="1"/>
    <col min="4360" max="4360" width="21.83203125" style="80" customWidth="1"/>
    <col min="4361" max="4361" width="37.75" style="80" customWidth="1"/>
    <col min="4362" max="4362" width="12.75" style="80" customWidth="1"/>
    <col min="4363" max="4369" width="9" style="80"/>
    <col min="4370" max="4370" width="4.83203125" style="80" customWidth="1"/>
    <col min="4371" max="4371" width="11.5" style="80" customWidth="1"/>
    <col min="4372" max="4372" width="45" style="80" customWidth="1"/>
    <col min="4373" max="4373" width="10.25" style="80" customWidth="1"/>
    <col min="4374" max="4612" width="9" style="80"/>
    <col min="4613" max="4614" width="35.83203125" style="80" customWidth="1"/>
    <col min="4615" max="4615" width="20.5" style="80" customWidth="1"/>
    <col min="4616" max="4616" width="21.83203125" style="80" customWidth="1"/>
    <col min="4617" max="4617" width="37.75" style="80" customWidth="1"/>
    <col min="4618" max="4618" width="12.75" style="80" customWidth="1"/>
    <col min="4619" max="4625" width="9" style="80"/>
    <col min="4626" max="4626" width="4.83203125" style="80" customWidth="1"/>
    <col min="4627" max="4627" width="11.5" style="80" customWidth="1"/>
    <col min="4628" max="4628" width="45" style="80" customWidth="1"/>
    <col min="4629" max="4629" width="10.25" style="80" customWidth="1"/>
    <col min="4630" max="4868" width="9" style="80"/>
    <col min="4869" max="4870" width="35.83203125" style="80" customWidth="1"/>
    <col min="4871" max="4871" width="20.5" style="80" customWidth="1"/>
    <col min="4872" max="4872" width="21.83203125" style="80" customWidth="1"/>
    <col min="4873" max="4873" width="37.75" style="80" customWidth="1"/>
    <col min="4874" max="4874" width="12.75" style="80" customWidth="1"/>
    <col min="4875" max="4881" width="9" style="80"/>
    <col min="4882" max="4882" width="4.83203125" style="80" customWidth="1"/>
    <col min="4883" max="4883" width="11.5" style="80" customWidth="1"/>
    <col min="4884" max="4884" width="45" style="80" customWidth="1"/>
    <col min="4885" max="4885" width="10.25" style="80" customWidth="1"/>
    <col min="4886" max="5124" width="9" style="80"/>
    <col min="5125" max="5126" width="35.83203125" style="80" customWidth="1"/>
    <col min="5127" max="5127" width="20.5" style="80" customWidth="1"/>
    <col min="5128" max="5128" width="21.83203125" style="80" customWidth="1"/>
    <col min="5129" max="5129" width="37.75" style="80" customWidth="1"/>
    <col min="5130" max="5130" width="12.75" style="80" customWidth="1"/>
    <col min="5131" max="5137" width="9" style="80"/>
    <col min="5138" max="5138" width="4.83203125" style="80" customWidth="1"/>
    <col min="5139" max="5139" width="11.5" style="80" customWidth="1"/>
    <col min="5140" max="5140" width="45" style="80" customWidth="1"/>
    <col min="5141" max="5141" width="10.25" style="80" customWidth="1"/>
    <col min="5142" max="5380" width="9" style="80"/>
    <col min="5381" max="5382" width="35.83203125" style="80" customWidth="1"/>
    <col min="5383" max="5383" width="20.5" style="80" customWidth="1"/>
    <col min="5384" max="5384" width="21.83203125" style="80" customWidth="1"/>
    <col min="5385" max="5385" width="37.75" style="80" customWidth="1"/>
    <col min="5386" max="5386" width="12.75" style="80" customWidth="1"/>
    <col min="5387" max="5393" width="9" style="80"/>
    <col min="5394" max="5394" width="4.83203125" style="80" customWidth="1"/>
    <col min="5395" max="5395" width="11.5" style="80" customWidth="1"/>
    <col min="5396" max="5396" width="45" style="80" customWidth="1"/>
    <col min="5397" max="5397" width="10.25" style="80" customWidth="1"/>
    <col min="5398" max="5636" width="9" style="80"/>
    <col min="5637" max="5638" width="35.83203125" style="80" customWidth="1"/>
    <col min="5639" max="5639" width="20.5" style="80" customWidth="1"/>
    <col min="5640" max="5640" width="21.83203125" style="80" customWidth="1"/>
    <col min="5641" max="5641" width="37.75" style="80" customWidth="1"/>
    <col min="5642" max="5642" width="12.75" style="80" customWidth="1"/>
    <col min="5643" max="5649" width="9" style="80"/>
    <col min="5650" max="5650" width="4.83203125" style="80" customWidth="1"/>
    <col min="5651" max="5651" width="11.5" style="80" customWidth="1"/>
    <col min="5652" max="5652" width="45" style="80" customWidth="1"/>
    <col min="5653" max="5653" width="10.25" style="80" customWidth="1"/>
    <col min="5654" max="5892" width="9" style="80"/>
    <col min="5893" max="5894" width="35.83203125" style="80" customWidth="1"/>
    <col min="5895" max="5895" width="20.5" style="80" customWidth="1"/>
    <col min="5896" max="5896" width="21.83203125" style="80" customWidth="1"/>
    <col min="5897" max="5897" width="37.75" style="80" customWidth="1"/>
    <col min="5898" max="5898" width="12.75" style="80" customWidth="1"/>
    <col min="5899" max="5905" width="9" style="80"/>
    <col min="5906" max="5906" width="4.83203125" style="80" customWidth="1"/>
    <col min="5907" max="5907" width="11.5" style="80" customWidth="1"/>
    <col min="5908" max="5908" width="45" style="80" customWidth="1"/>
    <col min="5909" max="5909" width="10.25" style="80" customWidth="1"/>
    <col min="5910" max="6148" width="9" style="80"/>
    <col min="6149" max="6150" width="35.83203125" style="80" customWidth="1"/>
    <col min="6151" max="6151" width="20.5" style="80" customWidth="1"/>
    <col min="6152" max="6152" width="21.83203125" style="80" customWidth="1"/>
    <col min="6153" max="6153" width="37.75" style="80" customWidth="1"/>
    <col min="6154" max="6154" width="12.75" style="80" customWidth="1"/>
    <col min="6155" max="6161" width="9" style="80"/>
    <col min="6162" max="6162" width="4.83203125" style="80" customWidth="1"/>
    <col min="6163" max="6163" width="11.5" style="80" customWidth="1"/>
    <col min="6164" max="6164" width="45" style="80" customWidth="1"/>
    <col min="6165" max="6165" width="10.25" style="80" customWidth="1"/>
    <col min="6166" max="6404" width="9" style="80"/>
    <col min="6405" max="6406" width="35.83203125" style="80" customWidth="1"/>
    <col min="6407" max="6407" width="20.5" style="80" customWidth="1"/>
    <col min="6408" max="6408" width="21.83203125" style="80" customWidth="1"/>
    <col min="6409" max="6409" width="37.75" style="80" customWidth="1"/>
    <col min="6410" max="6410" width="12.75" style="80" customWidth="1"/>
    <col min="6411" max="6417" width="9" style="80"/>
    <col min="6418" max="6418" width="4.83203125" style="80" customWidth="1"/>
    <col min="6419" max="6419" width="11.5" style="80" customWidth="1"/>
    <col min="6420" max="6420" width="45" style="80" customWidth="1"/>
    <col min="6421" max="6421" width="10.25" style="80" customWidth="1"/>
    <col min="6422" max="6660" width="9" style="80"/>
    <col min="6661" max="6662" width="35.83203125" style="80" customWidth="1"/>
    <col min="6663" max="6663" width="20.5" style="80" customWidth="1"/>
    <col min="6664" max="6664" width="21.83203125" style="80" customWidth="1"/>
    <col min="6665" max="6665" width="37.75" style="80" customWidth="1"/>
    <col min="6666" max="6666" width="12.75" style="80" customWidth="1"/>
    <col min="6667" max="6673" width="9" style="80"/>
    <col min="6674" max="6674" width="4.83203125" style="80" customWidth="1"/>
    <col min="6675" max="6675" width="11.5" style="80" customWidth="1"/>
    <col min="6676" max="6676" width="45" style="80" customWidth="1"/>
    <col min="6677" max="6677" width="10.25" style="80" customWidth="1"/>
    <col min="6678" max="6916" width="9" style="80"/>
    <col min="6917" max="6918" width="35.83203125" style="80" customWidth="1"/>
    <col min="6919" max="6919" width="20.5" style="80" customWidth="1"/>
    <col min="6920" max="6920" width="21.83203125" style="80" customWidth="1"/>
    <col min="6921" max="6921" width="37.75" style="80" customWidth="1"/>
    <col min="6922" max="6922" width="12.75" style="80" customWidth="1"/>
    <col min="6923" max="6929" width="9" style="80"/>
    <col min="6930" max="6930" width="4.83203125" style="80" customWidth="1"/>
    <col min="6931" max="6931" width="11.5" style="80" customWidth="1"/>
    <col min="6932" max="6932" width="45" style="80" customWidth="1"/>
    <col min="6933" max="6933" width="10.25" style="80" customWidth="1"/>
    <col min="6934" max="7172" width="9" style="80"/>
    <col min="7173" max="7174" width="35.83203125" style="80" customWidth="1"/>
    <col min="7175" max="7175" width="20.5" style="80" customWidth="1"/>
    <col min="7176" max="7176" width="21.83203125" style="80" customWidth="1"/>
    <col min="7177" max="7177" width="37.75" style="80" customWidth="1"/>
    <col min="7178" max="7178" width="12.75" style="80" customWidth="1"/>
    <col min="7179" max="7185" width="9" style="80"/>
    <col min="7186" max="7186" width="4.83203125" style="80" customWidth="1"/>
    <col min="7187" max="7187" width="11.5" style="80" customWidth="1"/>
    <col min="7188" max="7188" width="45" style="80" customWidth="1"/>
    <col min="7189" max="7189" width="10.25" style="80" customWidth="1"/>
    <col min="7190" max="7428" width="9" style="80"/>
    <col min="7429" max="7430" width="35.83203125" style="80" customWidth="1"/>
    <col min="7431" max="7431" width="20.5" style="80" customWidth="1"/>
    <col min="7432" max="7432" width="21.83203125" style="80" customWidth="1"/>
    <col min="7433" max="7433" width="37.75" style="80" customWidth="1"/>
    <col min="7434" max="7434" width="12.75" style="80" customWidth="1"/>
    <col min="7435" max="7441" width="9" style="80"/>
    <col min="7442" max="7442" width="4.83203125" style="80" customWidth="1"/>
    <col min="7443" max="7443" width="11.5" style="80" customWidth="1"/>
    <col min="7444" max="7444" width="45" style="80" customWidth="1"/>
    <col min="7445" max="7445" width="10.25" style="80" customWidth="1"/>
    <col min="7446" max="7684" width="9" style="80"/>
    <col min="7685" max="7686" width="35.83203125" style="80" customWidth="1"/>
    <col min="7687" max="7687" width="20.5" style="80" customWidth="1"/>
    <col min="7688" max="7688" width="21.83203125" style="80" customWidth="1"/>
    <col min="7689" max="7689" width="37.75" style="80" customWidth="1"/>
    <col min="7690" max="7690" width="12.75" style="80" customWidth="1"/>
    <col min="7691" max="7697" width="9" style="80"/>
    <col min="7698" max="7698" width="4.83203125" style="80" customWidth="1"/>
    <col min="7699" max="7699" width="11.5" style="80" customWidth="1"/>
    <col min="7700" max="7700" width="45" style="80" customWidth="1"/>
    <col min="7701" max="7701" width="10.25" style="80" customWidth="1"/>
    <col min="7702" max="7940" width="9" style="80"/>
    <col min="7941" max="7942" width="35.83203125" style="80" customWidth="1"/>
    <col min="7943" max="7943" width="20.5" style="80" customWidth="1"/>
    <col min="7944" max="7944" width="21.83203125" style="80" customWidth="1"/>
    <col min="7945" max="7945" width="37.75" style="80" customWidth="1"/>
    <col min="7946" max="7946" width="12.75" style="80" customWidth="1"/>
    <col min="7947" max="7953" width="9" style="80"/>
    <col min="7954" max="7954" width="4.83203125" style="80" customWidth="1"/>
    <col min="7955" max="7955" width="11.5" style="80" customWidth="1"/>
    <col min="7956" max="7956" width="45" style="80" customWidth="1"/>
    <col min="7957" max="7957" width="10.25" style="80" customWidth="1"/>
    <col min="7958" max="8196" width="9" style="80"/>
    <col min="8197" max="8198" width="35.83203125" style="80" customWidth="1"/>
    <col min="8199" max="8199" width="20.5" style="80" customWidth="1"/>
    <col min="8200" max="8200" width="21.83203125" style="80" customWidth="1"/>
    <col min="8201" max="8201" width="37.75" style="80" customWidth="1"/>
    <col min="8202" max="8202" width="12.75" style="80" customWidth="1"/>
    <col min="8203" max="8209" width="9" style="80"/>
    <col min="8210" max="8210" width="4.83203125" style="80" customWidth="1"/>
    <col min="8211" max="8211" width="11.5" style="80" customWidth="1"/>
    <col min="8212" max="8212" width="45" style="80" customWidth="1"/>
    <col min="8213" max="8213" width="10.25" style="80" customWidth="1"/>
    <col min="8214" max="8452" width="9" style="80"/>
    <col min="8453" max="8454" width="35.83203125" style="80" customWidth="1"/>
    <col min="8455" max="8455" width="20.5" style="80" customWidth="1"/>
    <col min="8456" max="8456" width="21.83203125" style="80" customWidth="1"/>
    <col min="8457" max="8457" width="37.75" style="80" customWidth="1"/>
    <col min="8458" max="8458" width="12.75" style="80" customWidth="1"/>
    <col min="8459" max="8465" width="9" style="80"/>
    <col min="8466" max="8466" width="4.83203125" style="80" customWidth="1"/>
    <col min="8467" max="8467" width="11.5" style="80" customWidth="1"/>
    <col min="8468" max="8468" width="45" style="80" customWidth="1"/>
    <col min="8469" max="8469" width="10.25" style="80" customWidth="1"/>
    <col min="8470" max="8708" width="9" style="80"/>
    <col min="8709" max="8710" width="35.83203125" style="80" customWidth="1"/>
    <col min="8711" max="8711" width="20.5" style="80" customWidth="1"/>
    <col min="8712" max="8712" width="21.83203125" style="80" customWidth="1"/>
    <col min="8713" max="8713" width="37.75" style="80" customWidth="1"/>
    <col min="8714" max="8714" width="12.75" style="80" customWidth="1"/>
    <col min="8715" max="8721" width="9" style="80"/>
    <col min="8722" max="8722" width="4.83203125" style="80" customWidth="1"/>
    <col min="8723" max="8723" width="11.5" style="80" customWidth="1"/>
    <col min="8724" max="8724" width="45" style="80" customWidth="1"/>
    <col min="8725" max="8725" width="10.25" style="80" customWidth="1"/>
    <col min="8726" max="8964" width="9" style="80"/>
    <col min="8965" max="8966" width="35.83203125" style="80" customWidth="1"/>
    <col min="8967" max="8967" width="20.5" style="80" customWidth="1"/>
    <col min="8968" max="8968" width="21.83203125" style="80" customWidth="1"/>
    <col min="8969" max="8969" width="37.75" style="80" customWidth="1"/>
    <col min="8970" max="8970" width="12.75" style="80" customWidth="1"/>
    <col min="8971" max="8977" width="9" style="80"/>
    <col min="8978" max="8978" width="4.83203125" style="80" customWidth="1"/>
    <col min="8979" max="8979" width="11.5" style="80" customWidth="1"/>
    <col min="8980" max="8980" width="45" style="80" customWidth="1"/>
    <col min="8981" max="8981" width="10.25" style="80" customWidth="1"/>
    <col min="8982" max="9220" width="9" style="80"/>
    <col min="9221" max="9222" width="35.83203125" style="80" customWidth="1"/>
    <col min="9223" max="9223" width="20.5" style="80" customWidth="1"/>
    <col min="9224" max="9224" width="21.83203125" style="80" customWidth="1"/>
    <col min="9225" max="9225" width="37.75" style="80" customWidth="1"/>
    <col min="9226" max="9226" width="12.75" style="80" customWidth="1"/>
    <col min="9227" max="9233" width="9" style="80"/>
    <col min="9234" max="9234" width="4.83203125" style="80" customWidth="1"/>
    <col min="9235" max="9235" width="11.5" style="80" customWidth="1"/>
    <col min="9236" max="9236" width="45" style="80" customWidth="1"/>
    <col min="9237" max="9237" width="10.25" style="80" customWidth="1"/>
    <col min="9238" max="9476" width="9" style="80"/>
    <col min="9477" max="9478" width="35.83203125" style="80" customWidth="1"/>
    <col min="9479" max="9479" width="20.5" style="80" customWidth="1"/>
    <col min="9480" max="9480" width="21.83203125" style="80" customWidth="1"/>
    <col min="9481" max="9481" width="37.75" style="80" customWidth="1"/>
    <col min="9482" max="9482" width="12.75" style="80" customWidth="1"/>
    <col min="9483" max="9489" width="9" style="80"/>
    <col min="9490" max="9490" width="4.83203125" style="80" customWidth="1"/>
    <col min="9491" max="9491" width="11.5" style="80" customWidth="1"/>
    <col min="9492" max="9492" width="45" style="80" customWidth="1"/>
    <col min="9493" max="9493" width="10.25" style="80" customWidth="1"/>
    <col min="9494" max="9732" width="9" style="80"/>
    <col min="9733" max="9734" width="35.83203125" style="80" customWidth="1"/>
    <col min="9735" max="9735" width="20.5" style="80" customWidth="1"/>
    <col min="9736" max="9736" width="21.83203125" style="80" customWidth="1"/>
    <col min="9737" max="9737" width="37.75" style="80" customWidth="1"/>
    <col min="9738" max="9738" width="12.75" style="80" customWidth="1"/>
    <col min="9739" max="9745" width="9" style="80"/>
    <col min="9746" max="9746" width="4.83203125" style="80" customWidth="1"/>
    <col min="9747" max="9747" width="11.5" style="80" customWidth="1"/>
    <col min="9748" max="9748" width="45" style="80" customWidth="1"/>
    <col min="9749" max="9749" width="10.25" style="80" customWidth="1"/>
    <col min="9750" max="9988" width="9" style="80"/>
    <col min="9989" max="9990" width="35.83203125" style="80" customWidth="1"/>
    <col min="9991" max="9991" width="20.5" style="80" customWidth="1"/>
    <col min="9992" max="9992" width="21.83203125" style="80" customWidth="1"/>
    <col min="9993" max="9993" width="37.75" style="80" customWidth="1"/>
    <col min="9994" max="9994" width="12.75" style="80" customWidth="1"/>
    <col min="9995" max="10001" width="9" style="80"/>
    <col min="10002" max="10002" width="4.83203125" style="80" customWidth="1"/>
    <col min="10003" max="10003" width="11.5" style="80" customWidth="1"/>
    <col min="10004" max="10004" width="45" style="80" customWidth="1"/>
    <col min="10005" max="10005" width="10.25" style="80" customWidth="1"/>
    <col min="10006" max="10244" width="9" style="80"/>
    <col min="10245" max="10246" width="35.83203125" style="80" customWidth="1"/>
    <col min="10247" max="10247" width="20.5" style="80" customWidth="1"/>
    <col min="10248" max="10248" width="21.83203125" style="80" customWidth="1"/>
    <col min="10249" max="10249" width="37.75" style="80" customWidth="1"/>
    <col min="10250" max="10250" width="12.75" style="80" customWidth="1"/>
    <col min="10251" max="10257" width="9" style="80"/>
    <col min="10258" max="10258" width="4.83203125" style="80" customWidth="1"/>
    <col min="10259" max="10259" width="11.5" style="80" customWidth="1"/>
    <col min="10260" max="10260" width="45" style="80" customWidth="1"/>
    <col min="10261" max="10261" width="10.25" style="80" customWidth="1"/>
    <col min="10262" max="10500" width="9" style="80"/>
    <col min="10501" max="10502" width="35.83203125" style="80" customWidth="1"/>
    <col min="10503" max="10503" width="20.5" style="80" customWidth="1"/>
    <col min="10504" max="10504" width="21.83203125" style="80" customWidth="1"/>
    <col min="10505" max="10505" width="37.75" style="80" customWidth="1"/>
    <col min="10506" max="10506" width="12.75" style="80" customWidth="1"/>
    <col min="10507" max="10513" width="9" style="80"/>
    <col min="10514" max="10514" width="4.83203125" style="80" customWidth="1"/>
    <col min="10515" max="10515" width="11.5" style="80" customWidth="1"/>
    <col min="10516" max="10516" width="45" style="80" customWidth="1"/>
    <col min="10517" max="10517" width="10.25" style="80" customWidth="1"/>
    <col min="10518" max="10756" width="9" style="80"/>
    <col min="10757" max="10758" width="35.83203125" style="80" customWidth="1"/>
    <col min="10759" max="10759" width="20.5" style="80" customWidth="1"/>
    <col min="10760" max="10760" width="21.83203125" style="80" customWidth="1"/>
    <col min="10761" max="10761" width="37.75" style="80" customWidth="1"/>
    <col min="10762" max="10762" width="12.75" style="80" customWidth="1"/>
    <col min="10763" max="10769" width="9" style="80"/>
    <col min="10770" max="10770" width="4.83203125" style="80" customWidth="1"/>
    <col min="10771" max="10771" width="11.5" style="80" customWidth="1"/>
    <col min="10772" max="10772" width="45" style="80" customWidth="1"/>
    <col min="10773" max="10773" width="10.25" style="80" customWidth="1"/>
    <col min="10774" max="11012" width="9" style="80"/>
    <col min="11013" max="11014" width="35.83203125" style="80" customWidth="1"/>
    <col min="11015" max="11015" width="20.5" style="80" customWidth="1"/>
    <col min="11016" max="11016" width="21.83203125" style="80" customWidth="1"/>
    <col min="11017" max="11017" width="37.75" style="80" customWidth="1"/>
    <col min="11018" max="11018" width="12.75" style="80" customWidth="1"/>
    <col min="11019" max="11025" width="9" style="80"/>
    <col min="11026" max="11026" width="4.83203125" style="80" customWidth="1"/>
    <col min="11027" max="11027" width="11.5" style="80" customWidth="1"/>
    <col min="11028" max="11028" width="45" style="80" customWidth="1"/>
    <col min="11029" max="11029" width="10.25" style="80" customWidth="1"/>
    <col min="11030" max="11268" width="9" style="80"/>
    <col min="11269" max="11270" width="35.83203125" style="80" customWidth="1"/>
    <col min="11271" max="11271" width="20.5" style="80" customWidth="1"/>
    <col min="11272" max="11272" width="21.83203125" style="80" customWidth="1"/>
    <col min="11273" max="11273" width="37.75" style="80" customWidth="1"/>
    <col min="11274" max="11274" width="12.75" style="80" customWidth="1"/>
    <col min="11275" max="11281" width="9" style="80"/>
    <col min="11282" max="11282" width="4.83203125" style="80" customWidth="1"/>
    <col min="11283" max="11283" width="11.5" style="80" customWidth="1"/>
    <col min="11284" max="11284" width="45" style="80" customWidth="1"/>
    <col min="11285" max="11285" width="10.25" style="80" customWidth="1"/>
    <col min="11286" max="11524" width="9" style="80"/>
    <col min="11525" max="11526" width="35.83203125" style="80" customWidth="1"/>
    <col min="11527" max="11527" width="20.5" style="80" customWidth="1"/>
    <col min="11528" max="11528" width="21.83203125" style="80" customWidth="1"/>
    <col min="11529" max="11529" width="37.75" style="80" customWidth="1"/>
    <col min="11530" max="11530" width="12.75" style="80" customWidth="1"/>
    <col min="11531" max="11537" width="9" style="80"/>
    <col min="11538" max="11538" width="4.83203125" style="80" customWidth="1"/>
    <col min="11539" max="11539" width="11.5" style="80" customWidth="1"/>
    <col min="11540" max="11540" width="45" style="80" customWidth="1"/>
    <col min="11541" max="11541" width="10.25" style="80" customWidth="1"/>
    <col min="11542" max="11780" width="9" style="80"/>
    <col min="11781" max="11782" width="35.83203125" style="80" customWidth="1"/>
    <col min="11783" max="11783" width="20.5" style="80" customWidth="1"/>
    <col min="11784" max="11784" width="21.83203125" style="80" customWidth="1"/>
    <col min="11785" max="11785" width="37.75" style="80" customWidth="1"/>
    <col min="11786" max="11786" width="12.75" style="80" customWidth="1"/>
    <col min="11787" max="11793" width="9" style="80"/>
    <col min="11794" max="11794" width="4.83203125" style="80" customWidth="1"/>
    <col min="11795" max="11795" width="11.5" style="80" customWidth="1"/>
    <col min="11796" max="11796" width="45" style="80" customWidth="1"/>
    <col min="11797" max="11797" width="10.25" style="80" customWidth="1"/>
    <col min="11798" max="12036" width="9" style="80"/>
    <col min="12037" max="12038" width="35.83203125" style="80" customWidth="1"/>
    <col min="12039" max="12039" width="20.5" style="80" customWidth="1"/>
    <col min="12040" max="12040" width="21.83203125" style="80" customWidth="1"/>
    <col min="12041" max="12041" width="37.75" style="80" customWidth="1"/>
    <col min="12042" max="12042" width="12.75" style="80" customWidth="1"/>
    <col min="12043" max="12049" width="9" style="80"/>
    <col min="12050" max="12050" width="4.83203125" style="80" customWidth="1"/>
    <col min="12051" max="12051" width="11.5" style="80" customWidth="1"/>
    <col min="12052" max="12052" width="45" style="80" customWidth="1"/>
    <col min="12053" max="12053" width="10.25" style="80" customWidth="1"/>
    <col min="12054" max="12292" width="9" style="80"/>
    <col min="12293" max="12294" width="35.83203125" style="80" customWidth="1"/>
    <col min="12295" max="12295" width="20.5" style="80" customWidth="1"/>
    <col min="12296" max="12296" width="21.83203125" style="80" customWidth="1"/>
    <col min="12297" max="12297" width="37.75" style="80" customWidth="1"/>
    <col min="12298" max="12298" width="12.75" style="80" customWidth="1"/>
    <col min="12299" max="12305" width="9" style="80"/>
    <col min="12306" max="12306" width="4.83203125" style="80" customWidth="1"/>
    <col min="12307" max="12307" width="11.5" style="80" customWidth="1"/>
    <col min="12308" max="12308" width="45" style="80" customWidth="1"/>
    <col min="12309" max="12309" width="10.25" style="80" customWidth="1"/>
    <col min="12310" max="12548" width="9" style="80"/>
    <col min="12549" max="12550" width="35.83203125" style="80" customWidth="1"/>
    <col min="12551" max="12551" width="20.5" style="80" customWidth="1"/>
    <col min="12552" max="12552" width="21.83203125" style="80" customWidth="1"/>
    <col min="12553" max="12553" width="37.75" style="80" customWidth="1"/>
    <col min="12554" max="12554" width="12.75" style="80" customWidth="1"/>
    <col min="12555" max="12561" width="9" style="80"/>
    <col min="12562" max="12562" width="4.83203125" style="80" customWidth="1"/>
    <col min="12563" max="12563" width="11.5" style="80" customWidth="1"/>
    <col min="12564" max="12564" width="45" style="80" customWidth="1"/>
    <col min="12565" max="12565" width="10.25" style="80" customWidth="1"/>
    <col min="12566" max="12804" width="9" style="80"/>
    <col min="12805" max="12806" width="35.83203125" style="80" customWidth="1"/>
    <col min="12807" max="12807" width="20.5" style="80" customWidth="1"/>
    <col min="12808" max="12808" width="21.83203125" style="80" customWidth="1"/>
    <col min="12809" max="12809" width="37.75" style="80" customWidth="1"/>
    <col min="12810" max="12810" width="12.75" style="80" customWidth="1"/>
    <col min="12811" max="12817" width="9" style="80"/>
    <col min="12818" max="12818" width="4.83203125" style="80" customWidth="1"/>
    <col min="12819" max="12819" width="11.5" style="80" customWidth="1"/>
    <col min="12820" max="12820" width="45" style="80" customWidth="1"/>
    <col min="12821" max="12821" width="10.25" style="80" customWidth="1"/>
    <col min="12822" max="13060" width="9" style="80"/>
    <col min="13061" max="13062" width="35.83203125" style="80" customWidth="1"/>
    <col min="13063" max="13063" width="20.5" style="80" customWidth="1"/>
    <col min="13064" max="13064" width="21.83203125" style="80" customWidth="1"/>
    <col min="13065" max="13065" width="37.75" style="80" customWidth="1"/>
    <col min="13066" max="13066" width="12.75" style="80" customWidth="1"/>
    <col min="13067" max="13073" width="9" style="80"/>
    <col min="13074" max="13074" width="4.83203125" style="80" customWidth="1"/>
    <col min="13075" max="13075" width="11.5" style="80" customWidth="1"/>
    <col min="13076" max="13076" width="45" style="80" customWidth="1"/>
    <col min="13077" max="13077" width="10.25" style="80" customWidth="1"/>
    <col min="13078" max="13316" width="9" style="80"/>
    <col min="13317" max="13318" width="35.83203125" style="80" customWidth="1"/>
    <col min="13319" max="13319" width="20.5" style="80" customWidth="1"/>
    <col min="13320" max="13320" width="21.83203125" style="80" customWidth="1"/>
    <col min="13321" max="13321" width="37.75" style="80" customWidth="1"/>
    <col min="13322" max="13322" width="12.75" style="80" customWidth="1"/>
    <col min="13323" max="13329" width="9" style="80"/>
    <col min="13330" max="13330" width="4.83203125" style="80" customWidth="1"/>
    <col min="13331" max="13331" width="11.5" style="80" customWidth="1"/>
    <col min="13332" max="13332" width="45" style="80" customWidth="1"/>
    <col min="13333" max="13333" width="10.25" style="80" customWidth="1"/>
    <col min="13334" max="13572" width="9" style="80"/>
    <col min="13573" max="13574" width="35.83203125" style="80" customWidth="1"/>
    <col min="13575" max="13575" width="20.5" style="80" customWidth="1"/>
    <col min="13576" max="13576" width="21.83203125" style="80" customWidth="1"/>
    <col min="13577" max="13577" width="37.75" style="80" customWidth="1"/>
    <col min="13578" max="13578" width="12.75" style="80" customWidth="1"/>
    <col min="13579" max="13585" width="9" style="80"/>
    <col min="13586" max="13586" width="4.83203125" style="80" customWidth="1"/>
    <col min="13587" max="13587" width="11.5" style="80" customWidth="1"/>
    <col min="13588" max="13588" width="45" style="80" customWidth="1"/>
    <col min="13589" max="13589" width="10.25" style="80" customWidth="1"/>
    <col min="13590" max="13828" width="9" style="80"/>
    <col min="13829" max="13830" width="35.83203125" style="80" customWidth="1"/>
    <col min="13831" max="13831" width="20.5" style="80" customWidth="1"/>
    <col min="13832" max="13832" width="21.83203125" style="80" customWidth="1"/>
    <col min="13833" max="13833" width="37.75" style="80" customWidth="1"/>
    <col min="13834" max="13834" width="12.75" style="80" customWidth="1"/>
    <col min="13835" max="13841" width="9" style="80"/>
    <col min="13842" max="13842" width="4.83203125" style="80" customWidth="1"/>
    <col min="13843" max="13843" width="11.5" style="80" customWidth="1"/>
    <col min="13844" max="13844" width="45" style="80" customWidth="1"/>
    <col min="13845" max="13845" width="10.25" style="80" customWidth="1"/>
    <col min="13846" max="14084" width="9" style="80"/>
    <col min="14085" max="14086" width="35.83203125" style="80" customWidth="1"/>
    <col min="14087" max="14087" width="20.5" style="80" customWidth="1"/>
    <col min="14088" max="14088" width="21.83203125" style="80" customWidth="1"/>
    <col min="14089" max="14089" width="37.75" style="80" customWidth="1"/>
    <col min="14090" max="14090" width="12.75" style="80" customWidth="1"/>
    <col min="14091" max="14097" width="9" style="80"/>
    <col min="14098" max="14098" width="4.83203125" style="80" customWidth="1"/>
    <col min="14099" max="14099" width="11.5" style="80" customWidth="1"/>
    <col min="14100" max="14100" width="45" style="80" customWidth="1"/>
    <col min="14101" max="14101" width="10.25" style="80" customWidth="1"/>
    <col min="14102" max="14340" width="9" style="80"/>
    <col min="14341" max="14342" width="35.83203125" style="80" customWidth="1"/>
    <col min="14343" max="14343" width="20.5" style="80" customWidth="1"/>
    <col min="14344" max="14344" width="21.83203125" style="80" customWidth="1"/>
    <col min="14345" max="14345" width="37.75" style="80" customWidth="1"/>
    <col min="14346" max="14346" width="12.75" style="80" customWidth="1"/>
    <col min="14347" max="14353" width="9" style="80"/>
    <col min="14354" max="14354" width="4.83203125" style="80" customWidth="1"/>
    <col min="14355" max="14355" width="11.5" style="80" customWidth="1"/>
    <col min="14356" max="14356" width="45" style="80" customWidth="1"/>
    <col min="14357" max="14357" width="10.25" style="80" customWidth="1"/>
    <col min="14358" max="14596" width="9" style="80"/>
    <col min="14597" max="14598" width="35.83203125" style="80" customWidth="1"/>
    <col min="14599" max="14599" width="20.5" style="80" customWidth="1"/>
    <col min="14600" max="14600" width="21.83203125" style="80" customWidth="1"/>
    <col min="14601" max="14601" width="37.75" style="80" customWidth="1"/>
    <col min="14602" max="14602" width="12.75" style="80" customWidth="1"/>
    <col min="14603" max="14609" width="9" style="80"/>
    <col min="14610" max="14610" width="4.83203125" style="80" customWidth="1"/>
    <col min="14611" max="14611" width="11.5" style="80" customWidth="1"/>
    <col min="14612" max="14612" width="45" style="80" customWidth="1"/>
    <col min="14613" max="14613" width="10.25" style="80" customWidth="1"/>
    <col min="14614" max="14852" width="9" style="80"/>
    <col min="14853" max="14854" width="35.83203125" style="80" customWidth="1"/>
    <col min="14855" max="14855" width="20.5" style="80" customWidth="1"/>
    <col min="14856" max="14856" width="21.83203125" style="80" customWidth="1"/>
    <col min="14857" max="14857" width="37.75" style="80" customWidth="1"/>
    <col min="14858" max="14858" width="12.75" style="80" customWidth="1"/>
    <col min="14859" max="14865" width="9" style="80"/>
    <col min="14866" max="14866" width="4.83203125" style="80" customWidth="1"/>
    <col min="14867" max="14867" width="11.5" style="80" customWidth="1"/>
    <col min="14868" max="14868" width="45" style="80" customWidth="1"/>
    <col min="14869" max="14869" width="10.25" style="80" customWidth="1"/>
    <col min="14870" max="15108" width="9" style="80"/>
    <col min="15109" max="15110" width="35.83203125" style="80" customWidth="1"/>
    <col min="15111" max="15111" width="20.5" style="80" customWidth="1"/>
    <col min="15112" max="15112" width="21.83203125" style="80" customWidth="1"/>
    <col min="15113" max="15113" width="37.75" style="80" customWidth="1"/>
    <col min="15114" max="15114" width="12.75" style="80" customWidth="1"/>
    <col min="15115" max="15121" width="9" style="80"/>
    <col min="15122" max="15122" width="4.83203125" style="80" customWidth="1"/>
    <col min="15123" max="15123" width="11.5" style="80" customWidth="1"/>
    <col min="15124" max="15124" width="45" style="80" customWidth="1"/>
    <col min="15125" max="15125" width="10.25" style="80" customWidth="1"/>
    <col min="15126" max="15364" width="9" style="80"/>
    <col min="15365" max="15366" width="35.83203125" style="80" customWidth="1"/>
    <col min="15367" max="15367" width="20.5" style="80" customWidth="1"/>
    <col min="15368" max="15368" width="21.83203125" style="80" customWidth="1"/>
    <col min="15369" max="15369" width="37.75" style="80" customWidth="1"/>
    <col min="15370" max="15370" width="12.75" style="80" customWidth="1"/>
    <col min="15371" max="15377" width="9" style="80"/>
    <col min="15378" max="15378" width="4.83203125" style="80" customWidth="1"/>
    <col min="15379" max="15379" width="11.5" style="80" customWidth="1"/>
    <col min="15380" max="15380" width="45" style="80" customWidth="1"/>
    <col min="15381" max="15381" width="10.25" style="80" customWidth="1"/>
    <col min="15382" max="15620" width="9" style="80"/>
    <col min="15621" max="15622" width="35.83203125" style="80" customWidth="1"/>
    <col min="15623" max="15623" width="20.5" style="80" customWidth="1"/>
    <col min="15624" max="15624" width="21.83203125" style="80" customWidth="1"/>
    <col min="15625" max="15625" width="37.75" style="80" customWidth="1"/>
    <col min="15626" max="15626" width="12.75" style="80" customWidth="1"/>
    <col min="15627" max="15633" width="9" style="80"/>
    <col min="15634" max="15634" width="4.83203125" style="80" customWidth="1"/>
    <col min="15635" max="15635" width="11.5" style="80" customWidth="1"/>
    <col min="15636" max="15636" width="45" style="80" customWidth="1"/>
    <col min="15637" max="15637" width="10.25" style="80" customWidth="1"/>
    <col min="15638" max="15876" width="9" style="80"/>
    <col min="15877" max="15878" width="35.83203125" style="80" customWidth="1"/>
    <col min="15879" max="15879" width="20.5" style="80" customWidth="1"/>
    <col min="15880" max="15880" width="21.83203125" style="80" customWidth="1"/>
    <col min="15881" max="15881" width="37.75" style="80" customWidth="1"/>
    <col min="15882" max="15882" width="12.75" style="80" customWidth="1"/>
    <col min="15883" max="15889" width="9" style="80"/>
    <col min="15890" max="15890" width="4.83203125" style="80" customWidth="1"/>
    <col min="15891" max="15891" width="11.5" style="80" customWidth="1"/>
    <col min="15892" max="15892" width="45" style="80" customWidth="1"/>
    <col min="15893" max="15893" width="10.25" style="80" customWidth="1"/>
    <col min="15894" max="16132" width="9" style="80"/>
    <col min="16133" max="16134" width="35.83203125" style="80" customWidth="1"/>
    <col min="16135" max="16135" width="20.5" style="80" customWidth="1"/>
    <col min="16136" max="16136" width="21.83203125" style="80" customWidth="1"/>
    <col min="16137" max="16137" width="37.75" style="80" customWidth="1"/>
    <col min="16138" max="16138" width="12.75" style="80" customWidth="1"/>
    <col min="16139" max="16145" width="9" style="80"/>
    <col min="16146" max="16146" width="4.83203125" style="80" customWidth="1"/>
    <col min="16147" max="16147" width="11.5" style="80" customWidth="1"/>
    <col min="16148" max="16148" width="45" style="80" customWidth="1"/>
    <col min="16149" max="16149" width="10.25" style="80" customWidth="1"/>
    <col min="16150" max="16384" width="9" style="80"/>
  </cols>
  <sheetData>
    <row r="2" spans="2:17" ht="100.5" customHeight="1" x14ac:dyDescent="0.3">
      <c r="B2" s="161" t="s">
        <v>179</v>
      </c>
      <c r="C2" s="161"/>
      <c r="D2" s="161"/>
      <c r="E2" s="121"/>
      <c r="F2" s="121"/>
      <c r="G2" s="121"/>
      <c r="H2" s="121"/>
      <c r="I2" s="121"/>
      <c r="J2" s="121"/>
      <c r="K2" s="121"/>
      <c r="L2" s="121"/>
      <c r="M2" s="121"/>
      <c r="N2" s="121"/>
    </row>
    <row r="4" spans="2:17" ht="60" x14ac:dyDescent="0.3">
      <c r="B4" s="32" t="s">
        <v>59</v>
      </c>
      <c r="C4" s="31" t="s">
        <v>178</v>
      </c>
      <c r="D4" s="31" t="s">
        <v>177</v>
      </c>
      <c r="O4" s="26"/>
      <c r="Q4" s="80"/>
    </row>
    <row r="5" spans="2:17" ht="31" x14ac:dyDescent="0.3">
      <c r="B5" s="130" t="s">
        <v>57</v>
      </c>
      <c r="C5" s="28">
        <f>C11</f>
        <v>65821</v>
      </c>
      <c r="D5" s="28">
        <f>D11</f>
        <v>24768</v>
      </c>
      <c r="O5" s="26"/>
      <c r="Q5" s="80"/>
    </row>
    <row r="7" spans="2:17" s="26" customFormat="1" x14ac:dyDescent="0.3">
      <c r="B7" s="129" t="s">
        <v>176</v>
      </c>
      <c r="C7" s="128" t="s">
        <v>175</v>
      </c>
      <c r="D7" s="128" t="s">
        <v>174</v>
      </c>
    </row>
    <row r="8" spans="2:17" ht="28" x14ac:dyDescent="0.3">
      <c r="B8" s="127" t="s">
        <v>173</v>
      </c>
      <c r="C8" s="126">
        <v>4600</v>
      </c>
      <c r="D8" s="126">
        <v>0</v>
      </c>
      <c r="O8" s="26"/>
      <c r="Q8" s="80"/>
    </row>
    <row r="9" spans="2:17" ht="42" x14ac:dyDescent="0.3">
      <c r="B9" s="127" t="s">
        <v>172</v>
      </c>
      <c r="C9" s="126">
        <v>16639</v>
      </c>
      <c r="D9" s="126">
        <v>0</v>
      </c>
      <c r="O9" s="26"/>
      <c r="Q9" s="80"/>
    </row>
    <row r="10" spans="2:17" ht="84" x14ac:dyDescent="0.3">
      <c r="B10" s="125" t="s">
        <v>171</v>
      </c>
      <c r="C10" s="124">
        <f>ROUND(247.68*20*9,0)</f>
        <v>44582</v>
      </c>
      <c r="D10" s="124">
        <f>ROUND(247.68*20*5,0)</f>
        <v>24768</v>
      </c>
      <c r="O10" s="26"/>
      <c r="Q10" s="80"/>
    </row>
    <row r="11" spans="2:17" x14ac:dyDescent="0.3">
      <c r="B11" s="123" t="s">
        <v>25</v>
      </c>
      <c r="C11" s="122">
        <f>C8+C9+C10</f>
        <v>65821</v>
      </c>
      <c r="D11" s="122">
        <f>D8+D9+D10</f>
        <v>24768</v>
      </c>
      <c r="O11" s="26"/>
      <c r="Q11" s="80"/>
    </row>
    <row r="12" spans="2:17" x14ac:dyDescent="0.3">
      <c r="O12" s="26"/>
      <c r="Q12" s="80"/>
    </row>
    <row r="13" spans="2:17" ht="98.5" customHeight="1" x14ac:dyDescent="0.3">
      <c r="B13" s="162" t="s">
        <v>56</v>
      </c>
      <c r="C13" s="162"/>
      <c r="D13" s="162"/>
    </row>
  </sheetData>
  <mergeCells count="2">
    <mergeCell ref="B2:D2"/>
    <mergeCell ref="B13:D13"/>
  </mergeCells>
  <pageMargins left="0.19685039370078741" right="0.15748031496062992" top="0.27559055118110237" bottom="0.19" header="0.15748031496062992" footer="0.17"/>
  <pageSetup paperSize="9" scale="82"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5A866E-170F-407F-8A97-22B8800ABC76}">
  <sheetPr>
    <pageSetUpPr fitToPage="1"/>
  </sheetPr>
  <dimension ref="A1:E29"/>
  <sheetViews>
    <sheetView topLeftCell="A22" zoomScale="80" zoomScaleNormal="80" workbookViewId="0">
      <selection activeCell="C34" sqref="C34"/>
    </sheetView>
  </sheetViews>
  <sheetFormatPr defaultRowHeight="15.5" x14ac:dyDescent="0.35"/>
  <cols>
    <col min="1" max="1" width="38.25" customWidth="1"/>
    <col min="2" max="2" width="13.5" customWidth="1"/>
    <col min="3" max="3" width="15.58203125" customWidth="1"/>
    <col min="4" max="4" width="29.5" customWidth="1"/>
  </cols>
  <sheetData>
    <row r="1" spans="1:5" ht="67.5" customHeight="1" x14ac:dyDescent="0.35">
      <c r="A1" s="206" t="s">
        <v>54</v>
      </c>
      <c r="B1" s="206"/>
      <c r="C1" s="206"/>
      <c r="D1" s="206"/>
    </row>
    <row r="2" spans="1:5" x14ac:dyDescent="0.35">
      <c r="A2" s="23"/>
      <c r="B2" s="23"/>
      <c r="C2" s="23"/>
      <c r="D2" s="25" t="s">
        <v>20</v>
      </c>
    </row>
    <row r="3" spans="1:5" ht="30.75" customHeight="1" x14ac:dyDescent="0.35">
      <c r="A3" s="211" t="s">
        <v>0</v>
      </c>
      <c r="B3" s="212"/>
      <c r="C3" s="207" t="s">
        <v>55</v>
      </c>
      <c r="D3" s="208"/>
      <c r="E3" s="24"/>
    </row>
    <row r="4" spans="1:5" x14ac:dyDescent="0.35">
      <c r="A4" s="213" t="s">
        <v>186</v>
      </c>
      <c r="B4" s="214"/>
      <c r="C4" s="209">
        <v>70311</v>
      </c>
      <c r="D4" s="210"/>
      <c r="E4" s="3"/>
    </row>
    <row r="5" spans="1:5" x14ac:dyDescent="0.35">
      <c r="A5" s="7">
        <v>1647</v>
      </c>
      <c r="B5" s="8"/>
      <c r="C5" s="8"/>
      <c r="D5" s="9"/>
    </row>
    <row r="6" spans="1:5" ht="45" customHeight="1" x14ac:dyDescent="0.35">
      <c r="A6" s="10" t="s">
        <v>21</v>
      </c>
      <c r="B6" s="10" t="s">
        <v>22</v>
      </c>
      <c r="C6" s="10" t="s">
        <v>23</v>
      </c>
      <c r="D6" s="10" t="s">
        <v>24</v>
      </c>
    </row>
    <row r="7" spans="1:5" x14ac:dyDescent="0.35">
      <c r="A7" s="11" t="s">
        <v>25</v>
      </c>
      <c r="B7" s="12">
        <f>B8+B20+B26</f>
        <v>62978</v>
      </c>
      <c r="C7" s="12">
        <f>C8+C20+C26</f>
        <v>70311</v>
      </c>
      <c r="D7" s="13"/>
    </row>
    <row r="8" spans="1:5" x14ac:dyDescent="0.35">
      <c r="A8" s="14" t="s">
        <v>26</v>
      </c>
      <c r="B8" s="15">
        <f>B9+B15</f>
        <v>57580</v>
      </c>
      <c r="C8" s="15">
        <f>C9+C15</f>
        <v>68883</v>
      </c>
      <c r="D8" s="14"/>
    </row>
    <row r="9" spans="1:5" x14ac:dyDescent="0.35">
      <c r="A9" s="16" t="s">
        <v>27</v>
      </c>
      <c r="B9" s="17">
        <f>SUM(B10:B14)</f>
        <v>46118</v>
      </c>
      <c r="C9" s="17">
        <f>SUM(C10:C14)</f>
        <v>53530</v>
      </c>
      <c r="D9" s="16"/>
    </row>
    <row r="10" spans="1:5" ht="28" x14ac:dyDescent="0.35">
      <c r="A10" s="18" t="s">
        <v>28</v>
      </c>
      <c r="B10" s="19">
        <f>ROUNDUP($A$5*12,0)*2</f>
        <v>39528</v>
      </c>
      <c r="C10" s="19">
        <f>ROUNDUP($A$5*12,0)*2</f>
        <v>39528</v>
      </c>
      <c r="D10" s="20" t="s">
        <v>29</v>
      </c>
    </row>
    <row r="11" spans="1:5" ht="28" x14ac:dyDescent="0.35">
      <c r="A11" s="18" t="s">
        <v>30</v>
      </c>
      <c r="B11" s="19">
        <f>ROUNDUP(($A$5*9)*0.2,0)*2</f>
        <v>5930</v>
      </c>
      <c r="C11" s="19">
        <f>ROUNDUP(($A$5*12)*0.2,0)*2</f>
        <v>7906</v>
      </c>
      <c r="D11" s="20" t="s">
        <v>31</v>
      </c>
    </row>
    <row r="12" spans="1:5" ht="28" x14ac:dyDescent="0.35">
      <c r="A12" s="18" t="s">
        <v>32</v>
      </c>
      <c r="B12" s="19"/>
      <c r="C12" s="19">
        <f>ROUNDUP($A$5*0.65,0)*2</f>
        <v>2142</v>
      </c>
      <c r="D12" s="20" t="s">
        <v>33</v>
      </c>
    </row>
    <row r="13" spans="1:5" x14ac:dyDescent="0.35">
      <c r="A13" s="18" t="s">
        <v>34</v>
      </c>
      <c r="B13" s="19">
        <f>ROUNDUP($A$5*0.2,0)*2</f>
        <v>660</v>
      </c>
      <c r="C13" s="19">
        <f>ROUNDUP($A$5*0.2,0)*2</f>
        <v>660</v>
      </c>
      <c r="D13" s="20" t="s">
        <v>31</v>
      </c>
    </row>
    <row r="14" spans="1:5" x14ac:dyDescent="0.35">
      <c r="A14" s="18" t="s">
        <v>35</v>
      </c>
      <c r="B14" s="19"/>
      <c r="C14" s="19">
        <f>$A$5*2</f>
        <v>3294</v>
      </c>
      <c r="D14" s="20"/>
    </row>
    <row r="15" spans="1:5" x14ac:dyDescent="0.35">
      <c r="A15" s="14" t="s">
        <v>36</v>
      </c>
      <c r="B15" s="15">
        <f>SUM(B16:B19)</f>
        <v>11462</v>
      </c>
      <c r="C15" s="15">
        <f>SUM(C16:C19)</f>
        <v>15353</v>
      </c>
      <c r="D15" s="14"/>
    </row>
    <row r="16" spans="1:5" x14ac:dyDescent="0.35">
      <c r="A16" s="18" t="s">
        <v>37</v>
      </c>
      <c r="B16" s="19">
        <f>ROUNDUP((B$9+B17)*0.2359,0)</f>
        <v>10880</v>
      </c>
      <c r="C16" s="19">
        <f>ROUNDUP((C$9+C17)*0.2359,0)</f>
        <v>13017</v>
      </c>
      <c r="D16" s="16"/>
    </row>
    <row r="17" spans="1:4" x14ac:dyDescent="0.35">
      <c r="A17" s="18" t="s">
        <v>38</v>
      </c>
      <c r="B17" s="19"/>
      <c r="C17" s="19">
        <f>ROUNDUP($A$5*0.5,0)*2</f>
        <v>1648</v>
      </c>
      <c r="D17" s="16"/>
    </row>
    <row r="18" spans="1:4" ht="28" x14ac:dyDescent="0.35">
      <c r="A18" s="18" t="s">
        <v>39</v>
      </c>
      <c r="B18" s="17">
        <f>ROUNDUP(214/12*9,0)*2</f>
        <v>322</v>
      </c>
      <c r="C18" s="17">
        <f>2*214</f>
        <v>428</v>
      </c>
      <c r="D18" s="16"/>
    </row>
    <row r="19" spans="1:4" ht="28" x14ac:dyDescent="0.35">
      <c r="A19" s="18" t="s">
        <v>40</v>
      </c>
      <c r="B19" s="17">
        <f>130*2</f>
        <v>260</v>
      </c>
      <c r="C19" s="17">
        <f>2*130</f>
        <v>260</v>
      </c>
      <c r="D19" s="16"/>
    </row>
    <row r="20" spans="1:4" x14ac:dyDescent="0.35">
      <c r="A20" s="14" t="s">
        <v>41</v>
      </c>
      <c r="B20" s="15">
        <f>SUM(B21:B25)</f>
        <v>2898</v>
      </c>
      <c r="C20" s="15">
        <f>SUM(C21:C25)</f>
        <v>1428</v>
      </c>
      <c r="D20" s="14"/>
    </row>
    <row r="21" spans="1:4" x14ac:dyDescent="0.35">
      <c r="A21" s="18" t="s">
        <v>42</v>
      </c>
      <c r="B21" s="21">
        <v>0</v>
      </c>
      <c r="C21" s="21">
        <v>0</v>
      </c>
      <c r="D21" s="18" t="s">
        <v>43</v>
      </c>
    </row>
    <row r="22" spans="1:4" ht="15.75" customHeight="1" x14ac:dyDescent="0.35">
      <c r="A22" s="18" t="s">
        <v>44</v>
      </c>
      <c r="B22" s="21">
        <f>2*250</f>
        <v>500</v>
      </c>
      <c r="C22" s="21">
        <f>2*250</f>
        <v>500</v>
      </c>
      <c r="D22" s="22"/>
    </row>
    <row r="23" spans="1:4" ht="84" x14ac:dyDescent="0.35">
      <c r="A23" s="18" t="s">
        <v>45</v>
      </c>
      <c r="B23" s="21"/>
      <c r="C23" s="21"/>
      <c r="D23" s="18" t="s">
        <v>46</v>
      </c>
    </row>
    <row r="24" spans="1:4" ht="90.75" customHeight="1" x14ac:dyDescent="0.35">
      <c r="A24" s="18" t="s">
        <v>47</v>
      </c>
      <c r="B24" s="21">
        <f>ROUNDUP(406.52+56.87,0)*2</f>
        <v>928</v>
      </c>
      <c r="C24" s="21">
        <f>2*464</f>
        <v>928</v>
      </c>
      <c r="D24" s="18" t="s">
        <v>48</v>
      </c>
    </row>
    <row r="25" spans="1:4" ht="28" x14ac:dyDescent="0.35">
      <c r="A25" s="18" t="s">
        <v>49</v>
      </c>
      <c r="B25" s="21">
        <f>700*1.05*2</f>
        <v>1470</v>
      </c>
      <c r="C25" s="21">
        <v>0</v>
      </c>
      <c r="D25" s="18" t="s">
        <v>50</v>
      </c>
    </row>
    <row r="26" spans="1:4" x14ac:dyDescent="0.35">
      <c r="A26" s="14" t="s">
        <v>51</v>
      </c>
      <c r="B26" s="15">
        <f>SUM(B27)</f>
        <v>2500</v>
      </c>
      <c r="C26" s="15">
        <f>SUM(C27)</f>
        <v>0</v>
      </c>
      <c r="D26" s="14"/>
    </row>
    <row r="27" spans="1:4" x14ac:dyDescent="0.35">
      <c r="A27" s="18" t="s">
        <v>52</v>
      </c>
      <c r="B27" s="21">
        <f>2*1250</f>
        <v>2500</v>
      </c>
      <c r="C27" s="21">
        <v>0</v>
      </c>
      <c r="D27" s="18" t="s">
        <v>53</v>
      </c>
    </row>
    <row r="29" spans="1:4" x14ac:dyDescent="0.35">
      <c r="A29" s="133"/>
      <c r="B29" s="133"/>
      <c r="C29" s="133"/>
      <c r="D29" s="133"/>
    </row>
  </sheetData>
  <mergeCells count="5">
    <mergeCell ref="A1:D1"/>
    <mergeCell ref="C3:D3"/>
    <mergeCell ref="C4:D4"/>
    <mergeCell ref="A3:B3"/>
    <mergeCell ref="A4:B4"/>
  </mergeCells>
  <pageMargins left="0.7" right="0.7" top="0.75" bottom="0.75" header="0.3" footer="0.3"/>
  <pageSetup paperSize="9" scale="84"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1.14.3.</vt:lpstr>
      <vt:lpstr>1.14.1.,1.14.2.,....</vt:lpstr>
      <vt:lpstr>1.19.</vt:lpstr>
      <vt:lpstr>1.21.</vt:lpstr>
      <vt:lpstr>1.22.</vt:lpstr>
      <vt:lpstr>1.23.</vt:lpstr>
      <vt:lpstr>1.25.</vt:lpstr>
      <vt:lpstr>1.26.</vt:lpstr>
      <vt:lpstr>1.27.</vt:lpstr>
      <vt:lpstr>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Edgars Šidlovskis</dc:creator>
  <cp:lastModifiedBy>Edgars Šidlovskis</cp:lastModifiedBy>
  <cp:lastPrinted>2021-10-01T11:24:02Z</cp:lastPrinted>
  <dcterms:created xsi:type="dcterms:W3CDTF">2021-08-30T06:09:19Z</dcterms:created>
  <dcterms:modified xsi:type="dcterms:W3CDTF">2021-11-16T08:41:42Z</dcterms:modified>
</cp:coreProperties>
</file>