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Investiciju un Eiropas savienibas fondu uzraudzibas departaments\01 ESFONDI 2014-2020\04 IEVIESANA\04-05 SAM 9.3.2\04-05-18 RAKUS ziņojums_2022\RAKUS_zinojums_TAP\"/>
    </mc:Choice>
  </mc:AlternateContent>
  <xr:revisionPtr revIDLastSave="0" documentId="13_ncr:1_{BD12E17B-624B-4E26-A217-3B06700E2C9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adalījum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45" i="1" l="1"/>
  <c r="K9" i="1" l="1"/>
  <c r="K11" i="1"/>
  <c r="K13" i="1"/>
  <c r="K14" i="1"/>
  <c r="K15" i="1"/>
  <c r="K17" i="1"/>
  <c r="K19" i="1"/>
  <c r="K20" i="1"/>
  <c r="K21" i="1"/>
  <c r="K22" i="1"/>
  <c r="K23" i="1"/>
  <c r="K24" i="1"/>
  <c r="K25" i="1"/>
  <c r="K26" i="1"/>
  <c r="K27" i="1"/>
  <c r="K29" i="1"/>
  <c r="K30" i="1"/>
  <c r="K31" i="1"/>
  <c r="K32" i="1"/>
  <c r="K33" i="1"/>
  <c r="K34" i="1"/>
  <c r="K35" i="1"/>
  <c r="K36" i="1"/>
  <c r="K37" i="1"/>
  <c r="K38" i="1"/>
  <c r="K39" i="1"/>
  <c r="K41" i="1"/>
  <c r="K43" i="1"/>
  <c r="K44" i="1"/>
  <c r="K45" i="1"/>
  <c r="K46" i="1"/>
  <c r="K48" i="1"/>
  <c r="K49" i="1"/>
  <c r="K50" i="1"/>
  <c r="K8" i="1"/>
  <c r="G10" i="1"/>
  <c r="G12" i="1"/>
  <c r="G13" i="1"/>
  <c r="G14" i="1"/>
  <c r="G16" i="1"/>
  <c r="G18" i="1"/>
  <c r="G19" i="1"/>
  <c r="G20" i="1"/>
  <c r="G21" i="1"/>
  <c r="G22" i="1"/>
  <c r="G23" i="1"/>
  <c r="G24" i="1"/>
  <c r="G25" i="1"/>
  <c r="G26" i="1"/>
  <c r="G28" i="1"/>
  <c r="G31" i="1"/>
  <c r="G32" i="1"/>
  <c r="G33" i="1"/>
  <c r="G34" i="1"/>
  <c r="G35" i="1"/>
  <c r="G36" i="1"/>
  <c r="G37" i="1"/>
  <c r="G38" i="1"/>
  <c r="G40" i="1"/>
  <c r="G42" i="1"/>
  <c r="G43" i="1"/>
  <c r="G44" i="1"/>
  <c r="G45" i="1"/>
  <c r="G47" i="1"/>
  <c r="G51" i="1"/>
  <c r="G8" i="1"/>
  <c r="E50" i="1"/>
  <c r="G50" i="1" s="1"/>
  <c r="E49" i="1"/>
  <c r="G49" i="1" s="1"/>
  <c r="E48" i="1"/>
  <c r="G48" i="1" s="1"/>
  <c r="E46" i="1"/>
  <c r="G46" i="1" s="1"/>
  <c r="G64" i="1"/>
  <c r="K64" i="1"/>
  <c r="K56" i="1"/>
  <c r="K58" i="1"/>
  <c r="K59" i="1"/>
  <c r="K60" i="1"/>
  <c r="K61" i="1"/>
  <c r="K62" i="1"/>
  <c r="K63" i="1"/>
  <c r="K55" i="1"/>
  <c r="G56" i="1"/>
  <c r="G57" i="1"/>
  <c r="G58" i="1"/>
  <c r="G60" i="1"/>
  <c r="G61" i="1"/>
  <c r="G63" i="1"/>
  <c r="G55" i="1"/>
  <c r="H65" i="1"/>
  <c r="I65" i="1"/>
  <c r="F65" i="1"/>
  <c r="E62" i="1"/>
  <c r="D62" i="1"/>
  <c r="D65" i="1" s="1"/>
  <c r="E59" i="1"/>
  <c r="G59" i="1" s="1"/>
  <c r="J57" i="1"/>
  <c r="K57" i="1" s="1"/>
  <c r="J47" i="1"/>
  <c r="K47" i="1" s="1"/>
  <c r="C51" i="1"/>
  <c r="J51" i="1" s="1"/>
  <c r="K51" i="1" s="1"/>
  <c r="C8" i="1"/>
  <c r="C11" i="1"/>
  <c r="D11" i="1" s="1"/>
  <c r="G11" i="1" s="1"/>
  <c r="C12" i="1"/>
  <c r="H12" i="1" s="1"/>
  <c r="K12" i="1" s="1"/>
  <c r="C26" i="1"/>
  <c r="C29" i="1"/>
  <c r="D29" i="1" s="1"/>
  <c r="G29" i="1" s="1"/>
  <c r="C30" i="1"/>
  <c r="D30" i="1"/>
  <c r="G30" i="1" s="1"/>
  <c r="C17" i="1"/>
  <c r="E17" i="1" s="1"/>
  <c r="G17" i="1" s="1"/>
  <c r="C18" i="1"/>
  <c r="I18" i="1" s="1"/>
  <c r="K18" i="1" s="1"/>
  <c r="C41" i="1"/>
  <c r="E41" i="1" s="1"/>
  <c r="G41" i="1" s="1"/>
  <c r="C42" i="1"/>
  <c r="H42" i="1" s="1"/>
  <c r="K42" i="1" s="1"/>
  <c r="C14" i="1"/>
  <c r="E15" i="1" s="1"/>
  <c r="C38" i="1"/>
  <c r="E39" i="1" s="1"/>
  <c r="G39" i="1" s="1"/>
  <c r="F52" i="1"/>
  <c r="F68" i="1" s="1"/>
  <c r="C65" i="1"/>
  <c r="A31" i="1"/>
  <c r="A32" i="1" s="1"/>
  <c r="A33" i="1" s="1"/>
  <c r="A34" i="1" s="1"/>
  <c r="A35" i="1" s="1"/>
  <c r="A36" i="1" s="1"/>
  <c r="A19" i="1"/>
  <c r="A20" i="1" s="1"/>
  <c r="A21" i="1" s="1"/>
  <c r="A22" i="1" s="1"/>
  <c r="A23" i="1" s="1"/>
  <c r="A24" i="1" s="1"/>
  <c r="K65" i="1" l="1"/>
  <c r="H28" i="1"/>
  <c r="K28" i="1" s="1"/>
  <c r="C52" i="1"/>
  <c r="C68" i="1" s="1"/>
  <c r="E65" i="1"/>
  <c r="G62" i="1"/>
  <c r="G65" i="1"/>
  <c r="J40" i="1"/>
  <c r="J52" i="1" s="1"/>
  <c r="J68" i="1" s="1"/>
  <c r="G15" i="1"/>
  <c r="E52" i="1"/>
  <c r="H10" i="1"/>
  <c r="D9" i="1"/>
  <c r="I16" i="1"/>
  <c r="D27" i="1"/>
  <c r="G27" i="1" s="1"/>
  <c r="J65" i="1"/>
  <c r="K40" i="1" l="1"/>
  <c r="E68" i="1"/>
  <c r="I52" i="1"/>
  <c r="I68" i="1" s="1"/>
  <c r="K16" i="1"/>
  <c r="D52" i="1"/>
  <c r="G9" i="1"/>
  <c r="H52" i="1"/>
  <c r="K10" i="1"/>
  <c r="H68" i="1" l="1"/>
  <c r="K52" i="1"/>
  <c r="G52" i="1"/>
  <c r="G68" i="1" s="1"/>
  <c r="D68" i="1"/>
  <c r="K68" i="1" l="1"/>
</calcChain>
</file>

<file path=xl/sharedStrings.xml><?xml version="1.0" encoding="utf-8"?>
<sst xmlns="http://schemas.openxmlformats.org/spreadsheetml/2006/main" count="108" uniqueCount="75">
  <si>
    <t>Kopā:</t>
  </si>
  <si>
    <t>1.karta: Projektēšanas darbi E, G un D korpusu atjaunošana, 3.-9.stāvs</t>
  </si>
  <si>
    <t>2. kārta: B korpusa – Ķīmijterapijas Dienas stacionāra paplašināšana</t>
  </si>
  <si>
    <t>3. kārta: Stacionāra G korpuss (lifti)</t>
  </si>
  <si>
    <t>4. kārta: A, B, V korpuss 1.-2.stāvs (Ambulatorā daļa)</t>
  </si>
  <si>
    <t>5. kārta: Jumta atjaunošana un aprīkošana atbilstoši normatīvo aktu prasībām, pamatu plākšņu tīrīšana un atjaunošana, kā arī lietus kanalizācijas atjaunošana un pārbūve</t>
  </si>
  <si>
    <t>6.kārta: K korpusa remonts</t>
  </si>
  <si>
    <t>7.kārta: Pagrabstāva pārbūve un remonts</t>
  </si>
  <si>
    <t>8.kārta: D, G, E korpuss, 1.-2.stāvs</t>
  </si>
  <si>
    <t>9.kārta: Ž korpusa pārbūve – operācijas bloka telpu un intensīvās terapijas pārbūve un funkcionāla pielāgošana</t>
  </si>
  <si>
    <t>Nosaukums</t>
  </si>
  <si>
    <t>Projekta dokumentācijas izstrāde</t>
  </si>
  <si>
    <t>Autoruzraudzība</t>
  </si>
  <si>
    <t>Projekta ekspertīze</t>
  </si>
  <si>
    <t>Būvuzraudzība</t>
  </si>
  <si>
    <t>Būvdarbi</t>
  </si>
  <si>
    <t>E, G un D korpusu atjaunošana 3.-9.stāvs</t>
  </si>
  <si>
    <t>F korpusā Datu centra izbūve ar ieejas mezglu no āra</t>
  </si>
  <si>
    <t xml:space="preserve">Ūdens sūkņa pārbūve, Radioaktīvas kanalizācijas rekonstrukcija un jaudu palielināšana </t>
  </si>
  <si>
    <t>Citas izmaksas:</t>
  </si>
  <si>
    <t>Telpu aprīkošanas izmaksas</t>
  </si>
  <si>
    <t>Projekta izmaksas saskaņā ar vienoto izmaksu likmi</t>
  </si>
  <si>
    <t>Projekta vadības personāla atlīdzības izmaksas  (darba līgumi)</t>
  </si>
  <si>
    <t>Kopējās izmaksas Euro ar PVN</t>
  </si>
  <si>
    <t>Informatīvo un publicitātes pasākumu izmaksas</t>
  </si>
  <si>
    <t>Projekta kopējās izmaksas:</t>
  </si>
  <si>
    <t>KOPĀ</t>
  </si>
  <si>
    <t>Esošais projekts</t>
  </si>
  <si>
    <t>Jaunā perioda projekts</t>
  </si>
  <si>
    <t>Nr.</t>
  </si>
  <si>
    <t>1.1.</t>
  </si>
  <si>
    <t>1.1.1.</t>
  </si>
  <si>
    <t>1.1.2.</t>
  </si>
  <si>
    <t>1.2.</t>
  </si>
  <si>
    <t>1.3.</t>
  </si>
  <si>
    <t>2.1.</t>
  </si>
  <si>
    <t>2.2.</t>
  </si>
  <si>
    <t>2.1.1.</t>
  </si>
  <si>
    <t>2.1.2.</t>
  </si>
  <si>
    <t>2.3.</t>
  </si>
  <si>
    <t>3.1.</t>
  </si>
  <si>
    <t>3.1.1.</t>
  </si>
  <si>
    <t>3.1.2.</t>
  </si>
  <si>
    <t>3.2.</t>
  </si>
  <si>
    <t>3.3.</t>
  </si>
  <si>
    <t>4.1.</t>
  </si>
  <si>
    <t>4.1.1.</t>
  </si>
  <si>
    <t>4.1.2.</t>
  </si>
  <si>
    <t>4.2.</t>
  </si>
  <si>
    <t>4.3.</t>
  </si>
  <si>
    <t>5.1.</t>
  </si>
  <si>
    <t>5.2.</t>
  </si>
  <si>
    <t>5.1.1.</t>
  </si>
  <si>
    <t>5.1.1.1.</t>
  </si>
  <si>
    <t>5.1.1.2.</t>
  </si>
  <si>
    <t>5.1.2.</t>
  </si>
  <si>
    <t>5.1.3.</t>
  </si>
  <si>
    <t>5.3.</t>
  </si>
  <si>
    <t>6.1.</t>
  </si>
  <si>
    <t>6.1.1.</t>
  </si>
  <si>
    <t>6.1.2.</t>
  </si>
  <si>
    <t>6.2.</t>
  </si>
  <si>
    <t>6.2.1.</t>
  </si>
  <si>
    <t>6.2.2.</t>
  </si>
  <si>
    <t>6.3.</t>
  </si>
  <si>
    <t>6.3.1.</t>
  </si>
  <si>
    <t>6.3.2.</t>
  </si>
  <si>
    <t>6.4.</t>
  </si>
  <si>
    <t>Vertikālie inženiertīkli</t>
  </si>
  <si>
    <t>Telpu atjaunošana</t>
  </si>
  <si>
    <t>Ķīmijterapijas DS</t>
  </si>
  <si>
    <t>Nodaļas</t>
  </si>
  <si>
    <t>2024-2025</t>
  </si>
  <si>
    <t>2.pielikums
Informatīvais ziņojums par SIA “Rīgas Austrumu klīniskā universitātes slimnīca”
ERAF projektu īstenošanu</t>
  </si>
  <si>
    <t>RAKUS ERAF projekta izmaksu sadalījums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</si>
</sst>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£&quot;* #,##0.00_-;\-&quot;£&quot;* #,##0.00_-;_-&quot;£&quot;* &quot;-&quot;??_-;_-@_-"/>
    <numFmt numFmtId="165" formatCode="_-* #,##0.00\ [$€-426]_-;\-* #,##0.00\ [$€-426]_-;_-* &quot;-&quot;??\ [$€-426]_-;_-@_-"/>
  </numFmts>
  <fonts count="16" x14ac:knownFonts="1">
    <font>
      <sz val="11"/>
      <color theme="1"/>
      <name val="Calibri"/>
      <family val="2"/>
      <charset val="186"/>
      <scheme val="minor"/>
    </font>
    <font>
      <b/>
      <i/>
      <sz val="11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rgb="FFFF0000"/>
      <name val="Times New Roman"/>
      <family val="1"/>
      <charset val="186"/>
    </font>
    <font>
      <sz val="11"/>
      <color theme="9" tint="-0.249977111117893"/>
      <name val="Times New Roman"/>
      <family val="1"/>
    </font>
    <font>
      <b/>
      <sz val="12"/>
      <color theme="1"/>
      <name val="Times New Roman"/>
      <family val="1"/>
    </font>
    <font>
      <i/>
      <sz val="11"/>
      <color rgb="FF00000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  <font>
      <i/>
      <sz val="11"/>
      <color theme="9" tint="-0.249977111117893"/>
      <name val="Times New Roman"/>
      <family val="1"/>
      <charset val="186"/>
    </font>
    <font>
      <sz val="10"/>
      <color rgb="FF414142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/>
    <xf numFmtId="0" fontId="6" fillId="0" borderId="0" xfId="0" applyFont="1"/>
    <xf numFmtId="2" fontId="7" fillId="0" borderId="0" xfId="0" applyNumberFormat="1" applyFont="1"/>
    <xf numFmtId="0" fontId="7" fillId="0" borderId="0" xfId="0" applyFont="1"/>
    <xf numFmtId="165" fontId="7" fillId="0" borderId="0" xfId="0" applyNumberFormat="1" applyFont="1"/>
    <xf numFmtId="2" fontId="6" fillId="0" borderId="0" xfId="0" applyNumberFormat="1" applyFont="1"/>
    <xf numFmtId="165" fontId="6" fillId="0" borderId="0" xfId="0" applyNumberFormat="1" applyFont="1"/>
    <xf numFmtId="0" fontId="8" fillId="0" borderId="0" xfId="0" applyFont="1" applyAlignment="1">
      <alignment horizontal="left" vertical="center"/>
    </xf>
    <xf numFmtId="0" fontId="2" fillId="0" borderId="1" xfId="0" applyFont="1" applyBorder="1"/>
    <xf numFmtId="0" fontId="2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2" borderId="0" xfId="0" applyFont="1" applyFill="1"/>
    <xf numFmtId="0" fontId="12" fillId="2" borderId="0" xfId="0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/>
    <xf numFmtId="0" fontId="10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65" fontId="2" fillId="0" borderId="0" xfId="1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4" fontId="2" fillId="0" borderId="0" xfId="0" applyNumberFormat="1" applyFont="1" applyAlignment="1">
      <alignment horizontal="center"/>
    </xf>
    <xf numFmtId="0" fontId="11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2" fontId="3" fillId="2" borderId="6" xfId="0" applyNumberFormat="1" applyFont="1" applyFill="1" applyBorder="1"/>
    <xf numFmtId="4" fontId="2" fillId="0" borderId="4" xfId="0" applyNumberFormat="1" applyFont="1" applyFill="1" applyBorder="1" applyAlignment="1">
      <alignment horizontal="center" vertical="center" wrapText="1"/>
    </xf>
    <xf numFmtId="4" fontId="3" fillId="2" borderId="6" xfId="2" applyNumberFormat="1" applyFont="1" applyFill="1" applyBorder="1" applyAlignment="1">
      <alignment horizontal="center"/>
    </xf>
    <xf numFmtId="4" fontId="1" fillId="2" borderId="4" xfId="0" applyNumberFormat="1" applyFont="1" applyFill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3" fillId="0" borderId="8" xfId="0" applyNumberFormat="1" applyFont="1" applyBorder="1" applyAlignment="1">
      <alignment horizontal="center" vertical="center" wrapText="1"/>
    </xf>
    <xf numFmtId="4" fontId="3" fillId="2" borderId="9" xfId="2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4" fontId="3" fillId="2" borderId="6" xfId="0" applyNumberFormat="1" applyFont="1" applyFill="1" applyBorder="1" applyAlignment="1">
      <alignment horizontal="center"/>
    </xf>
    <xf numFmtId="4" fontId="2" fillId="0" borderId="4" xfId="0" applyNumberFormat="1" applyFont="1" applyBorder="1" applyAlignment="1">
      <alignment horizontal="center"/>
    </xf>
    <xf numFmtId="4" fontId="3" fillId="0" borderId="7" xfId="0" applyNumberFormat="1" applyFont="1" applyBorder="1" applyAlignment="1">
      <alignment horizontal="center"/>
    </xf>
    <xf numFmtId="4" fontId="3" fillId="0" borderId="8" xfId="0" applyNumberFormat="1" applyFont="1" applyBorder="1" applyAlignment="1">
      <alignment horizontal="center"/>
    </xf>
    <xf numFmtId="4" fontId="3" fillId="2" borderId="9" xfId="0" applyNumberFormat="1" applyFont="1" applyFill="1" applyBorder="1" applyAlignment="1">
      <alignment horizontal="center"/>
    </xf>
    <xf numFmtId="4" fontId="3" fillId="0" borderId="10" xfId="0" applyNumberFormat="1" applyFont="1" applyBorder="1" applyAlignment="1">
      <alignment horizontal="center"/>
    </xf>
    <xf numFmtId="4" fontId="3" fillId="0" borderId="11" xfId="0" applyNumberFormat="1" applyFont="1" applyBorder="1" applyAlignment="1">
      <alignment horizontal="center"/>
    </xf>
    <xf numFmtId="4" fontId="3" fillId="2" borderId="12" xfId="0" applyNumberFormat="1" applyFont="1" applyFill="1" applyBorder="1" applyAlignment="1">
      <alignment horizontal="center"/>
    </xf>
    <xf numFmtId="0" fontId="2" fillId="2" borderId="4" xfId="0" applyFont="1" applyFill="1" applyBorder="1"/>
    <xf numFmtId="0" fontId="3" fillId="2" borderId="6" xfId="0" applyFont="1" applyFill="1" applyBorder="1"/>
    <xf numFmtId="165" fontId="2" fillId="0" borderId="4" xfId="1" applyNumberFormat="1" applyFont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4" fontId="3" fillId="2" borderId="5" xfId="0" applyNumberFormat="1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" fontId="2" fillId="2" borderId="6" xfId="0" applyNumberFormat="1" applyFont="1" applyFill="1" applyBorder="1" applyAlignment="1">
      <alignment horizontal="center" vertical="center" wrapText="1"/>
    </xf>
    <xf numFmtId="4" fontId="1" fillId="2" borderId="6" xfId="0" applyNumberFormat="1" applyFont="1" applyFill="1" applyBorder="1" applyAlignment="1">
      <alignment horizontal="center" vertical="center" wrapText="1"/>
    </xf>
    <xf numFmtId="0" fontId="2" fillId="0" borderId="3" xfId="0" applyFont="1" applyBorder="1"/>
    <xf numFmtId="4" fontId="2" fillId="2" borderId="5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3" fillId="2" borderId="6" xfId="2" applyNumberFormat="1" applyFont="1" applyFill="1" applyBorder="1" applyAlignment="1">
      <alignment horizontal="center"/>
    </xf>
    <xf numFmtId="165" fontId="10" fillId="0" borderId="4" xfId="1" applyNumberFormat="1" applyFont="1" applyBorder="1" applyAlignment="1">
      <alignment horizontal="center"/>
    </xf>
    <xf numFmtId="4" fontId="10" fillId="0" borderId="1" xfId="0" applyNumberFormat="1" applyFont="1" applyBorder="1" applyAlignment="1">
      <alignment horizontal="center"/>
    </xf>
    <xf numFmtId="2" fontId="14" fillId="0" borderId="1" xfId="0" applyNumberFormat="1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4" fontId="13" fillId="2" borderId="6" xfId="0" applyNumberFormat="1" applyFont="1" applyFill="1" applyBorder="1" applyAlignment="1">
      <alignment horizontal="center"/>
    </xf>
    <xf numFmtId="4" fontId="10" fillId="0" borderId="4" xfId="0" applyNumberFormat="1" applyFont="1" applyBorder="1" applyAlignment="1">
      <alignment horizontal="center"/>
    </xf>
    <xf numFmtId="4" fontId="15" fillId="0" borderId="0" xfId="0" applyNumberFormat="1" applyFont="1"/>
    <xf numFmtId="4" fontId="2" fillId="0" borderId="0" xfId="0" applyNumberFormat="1" applyFont="1"/>
    <xf numFmtId="4" fontId="7" fillId="0" borderId="0" xfId="0" applyNumberFormat="1" applyFont="1"/>
    <xf numFmtId="0" fontId="2" fillId="0" borderId="0" xfId="0" applyFont="1" applyAlignment="1">
      <alignment horizontal="right" vertical="top" wrapText="1"/>
    </xf>
    <xf numFmtId="0" fontId="4" fillId="0" borderId="0" xfId="0" applyFont="1" applyAlignment="1">
      <alignment horizontal="center"/>
    </xf>
    <xf numFmtId="0" fontId="3" fillId="0" borderId="7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69</xdr:row>
      <xdr:rowOff>0</xdr:rowOff>
    </xdr:from>
    <xdr:to>
      <xdr:col>1</xdr:col>
      <xdr:colOff>2698177</xdr:colOff>
      <xdr:row>88</xdr:row>
      <xdr:rowOff>19510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907220E-FC2E-4FC2-8385-5231517ED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392833"/>
          <a:ext cx="3333177" cy="34379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5"/>
  <sheetViews>
    <sheetView tabSelected="1" view="pageBreakPreview" zoomScale="70" zoomScaleNormal="70" zoomScaleSheetLayoutView="70" workbookViewId="0">
      <selection activeCell="A2" sqref="A2:K2"/>
    </sheetView>
  </sheetViews>
  <sheetFormatPr defaultColWidth="9.08984375" defaultRowHeight="14" x14ac:dyDescent="0.3"/>
  <cols>
    <col min="1" max="1" width="9.08984375" style="1"/>
    <col min="2" max="2" width="58.6328125" style="1" customWidth="1"/>
    <col min="3" max="3" width="22.6328125" style="1" customWidth="1"/>
    <col min="4" max="6" width="18.08984375" style="1" customWidth="1"/>
    <col min="7" max="7" width="19" style="1" customWidth="1"/>
    <col min="8" max="8" width="15" style="1" customWidth="1"/>
    <col min="9" max="9" width="17" style="1" customWidth="1"/>
    <col min="10" max="10" width="17.90625" style="1" customWidth="1"/>
    <col min="11" max="11" width="16.6328125" style="1" customWidth="1"/>
    <col min="12" max="12" width="9.08984375" style="1" customWidth="1"/>
    <col min="13" max="13" width="12.54296875" style="1" bestFit="1" customWidth="1"/>
    <col min="14" max="15" width="15.36328125" style="1" bestFit="1" customWidth="1"/>
    <col min="16" max="16384" width="9.08984375" style="1"/>
  </cols>
  <sheetData>
    <row r="1" spans="1:16" ht="44" customHeight="1" x14ac:dyDescent="0.3">
      <c r="H1" s="82" t="s">
        <v>73</v>
      </c>
      <c r="I1" s="82"/>
      <c r="J1" s="82"/>
      <c r="K1" s="82"/>
    </row>
    <row r="2" spans="1:16" ht="17.5" x14ac:dyDescent="0.35">
      <c r="A2" s="83" t="s">
        <v>74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6" ht="14.5" thickBot="1" x14ac:dyDescent="0.35"/>
    <row r="4" spans="1:16" ht="14.4" customHeight="1" x14ac:dyDescent="0.3">
      <c r="A4" s="94" t="s">
        <v>29</v>
      </c>
      <c r="B4" s="96" t="s">
        <v>10</v>
      </c>
      <c r="C4" s="98" t="s">
        <v>23</v>
      </c>
      <c r="D4" s="88" t="s">
        <v>27</v>
      </c>
      <c r="E4" s="89"/>
      <c r="F4" s="89"/>
      <c r="G4" s="90"/>
      <c r="H4" s="91" t="s">
        <v>28</v>
      </c>
      <c r="I4" s="92"/>
      <c r="J4" s="92"/>
      <c r="K4" s="93"/>
    </row>
    <row r="5" spans="1:16" x14ac:dyDescent="0.3">
      <c r="A5" s="95"/>
      <c r="B5" s="97"/>
      <c r="C5" s="99"/>
      <c r="D5" s="34">
        <v>2022</v>
      </c>
      <c r="E5" s="21">
        <v>2023</v>
      </c>
      <c r="F5" s="21">
        <v>2024</v>
      </c>
      <c r="G5" s="35" t="s">
        <v>26</v>
      </c>
      <c r="H5" s="34">
        <v>2022</v>
      </c>
      <c r="I5" s="21">
        <v>2023</v>
      </c>
      <c r="J5" s="21" t="s">
        <v>72</v>
      </c>
      <c r="K5" s="35" t="s">
        <v>26</v>
      </c>
    </row>
    <row r="6" spans="1:16" x14ac:dyDescent="0.3">
      <c r="A6" s="36">
        <v>1</v>
      </c>
      <c r="B6" s="17">
        <v>2</v>
      </c>
      <c r="C6" s="62">
        <v>3</v>
      </c>
      <c r="D6" s="36">
        <v>4</v>
      </c>
      <c r="E6" s="17">
        <v>5</v>
      </c>
      <c r="F6" s="17">
        <v>6</v>
      </c>
      <c r="G6" s="35">
        <v>7</v>
      </c>
      <c r="H6" s="48">
        <v>8</v>
      </c>
      <c r="I6" s="18">
        <v>9</v>
      </c>
      <c r="J6" s="18">
        <v>10</v>
      </c>
      <c r="K6" s="35">
        <v>11</v>
      </c>
    </row>
    <row r="7" spans="1:16" x14ac:dyDescent="0.3">
      <c r="A7" s="37">
        <v>1</v>
      </c>
      <c r="B7" s="12" t="s">
        <v>11</v>
      </c>
      <c r="C7" s="63"/>
      <c r="D7" s="37"/>
      <c r="E7" s="12"/>
      <c r="F7" s="12"/>
      <c r="G7" s="38"/>
      <c r="H7" s="57"/>
      <c r="I7" s="19"/>
      <c r="J7" s="19"/>
      <c r="K7" s="58"/>
    </row>
    <row r="8" spans="1:16" x14ac:dyDescent="0.3">
      <c r="A8" s="64" t="s">
        <v>30</v>
      </c>
      <c r="B8" s="10" t="s">
        <v>1</v>
      </c>
      <c r="C8" s="65">
        <f>537890*1.21</f>
        <v>650846.9</v>
      </c>
      <c r="D8" s="39"/>
      <c r="E8" s="22"/>
      <c r="F8" s="22"/>
      <c r="G8" s="40">
        <f>SUM(D8:F8)</f>
        <v>0</v>
      </c>
      <c r="H8" s="59"/>
      <c r="I8" s="23"/>
      <c r="J8" s="24"/>
      <c r="K8" s="40">
        <f>SUM(H8:J8)</f>
        <v>0</v>
      </c>
      <c r="L8" s="3"/>
      <c r="M8" s="81"/>
      <c r="N8" s="5"/>
      <c r="O8" s="5"/>
      <c r="P8" s="4"/>
    </row>
    <row r="9" spans="1:16" x14ac:dyDescent="0.3">
      <c r="A9" s="64" t="s">
        <v>31</v>
      </c>
      <c r="B9" s="11" t="s">
        <v>68</v>
      </c>
      <c r="C9" s="65"/>
      <c r="D9" s="69">
        <f>C8*0.2</f>
        <v>130169.38</v>
      </c>
      <c r="E9" s="70"/>
      <c r="F9" s="70"/>
      <c r="G9" s="71">
        <f t="shared" ref="G9:G52" si="0">SUM(D9:F9)</f>
        <v>130169.38</v>
      </c>
      <c r="H9" s="72"/>
      <c r="I9" s="73"/>
      <c r="J9" s="74"/>
      <c r="K9" s="71">
        <f t="shared" ref="K9:K52" si="1">SUM(H9:J9)</f>
        <v>0</v>
      </c>
      <c r="L9" s="3"/>
      <c r="M9" s="81"/>
      <c r="N9" s="5"/>
      <c r="O9" s="5"/>
      <c r="P9" s="4"/>
    </row>
    <row r="10" spans="1:16" x14ac:dyDescent="0.3">
      <c r="A10" s="64" t="s">
        <v>32</v>
      </c>
      <c r="B10" s="11" t="s">
        <v>69</v>
      </c>
      <c r="C10" s="65"/>
      <c r="D10" s="69"/>
      <c r="E10" s="70"/>
      <c r="F10" s="70"/>
      <c r="G10" s="71">
        <f t="shared" si="0"/>
        <v>0</v>
      </c>
      <c r="H10" s="69">
        <f>C8*0.8</f>
        <v>520677.52</v>
      </c>
      <c r="I10" s="73"/>
      <c r="J10" s="70"/>
      <c r="K10" s="71">
        <f t="shared" si="1"/>
        <v>520677.52</v>
      </c>
      <c r="L10" s="3"/>
      <c r="M10" s="81"/>
      <c r="N10" s="5"/>
      <c r="O10" s="5"/>
      <c r="P10" s="4"/>
    </row>
    <row r="11" spans="1:16" x14ac:dyDescent="0.3">
      <c r="A11" s="64" t="s">
        <v>33</v>
      </c>
      <c r="B11" s="10" t="s">
        <v>2</v>
      </c>
      <c r="C11" s="65">
        <f>144530*1.21</f>
        <v>174881.3</v>
      </c>
      <c r="D11" s="39">
        <f>C11</f>
        <v>174881.3</v>
      </c>
      <c r="E11" s="22"/>
      <c r="F11" s="22"/>
      <c r="G11" s="40">
        <f t="shared" si="0"/>
        <v>174881.3</v>
      </c>
      <c r="H11" s="59"/>
      <c r="I11" s="23"/>
      <c r="J11" s="24"/>
      <c r="K11" s="40">
        <f t="shared" si="1"/>
        <v>0</v>
      </c>
      <c r="L11" s="3"/>
      <c r="M11" s="81"/>
      <c r="N11" s="5"/>
      <c r="O11" s="5"/>
      <c r="P11" s="4"/>
    </row>
    <row r="12" spans="1:16" ht="19.5" customHeight="1" x14ac:dyDescent="0.3">
      <c r="A12" s="64" t="s">
        <v>34</v>
      </c>
      <c r="B12" s="10" t="s">
        <v>3</v>
      </c>
      <c r="C12" s="65">
        <f>50660*1.21</f>
        <v>61298.6</v>
      </c>
      <c r="D12" s="39"/>
      <c r="E12" s="22"/>
      <c r="F12" s="22"/>
      <c r="G12" s="40">
        <f t="shared" si="0"/>
        <v>0</v>
      </c>
      <c r="H12" s="69">
        <f>C12</f>
        <v>61298.6</v>
      </c>
      <c r="I12" s="23"/>
      <c r="J12" s="24"/>
      <c r="K12" s="40">
        <f t="shared" si="1"/>
        <v>61298.6</v>
      </c>
      <c r="L12" s="3"/>
      <c r="M12" s="81"/>
      <c r="N12" s="5"/>
      <c r="O12" s="5"/>
      <c r="P12" s="4"/>
    </row>
    <row r="13" spans="1:16" x14ac:dyDescent="0.3">
      <c r="A13" s="37">
        <v>2</v>
      </c>
      <c r="B13" s="12" t="s">
        <v>12</v>
      </c>
      <c r="C13" s="66"/>
      <c r="D13" s="41"/>
      <c r="E13" s="13"/>
      <c r="F13" s="13"/>
      <c r="G13" s="40">
        <f t="shared" si="0"/>
        <v>0</v>
      </c>
      <c r="H13" s="60"/>
      <c r="I13" s="25"/>
      <c r="J13" s="25"/>
      <c r="K13" s="40">
        <f t="shared" si="1"/>
        <v>0</v>
      </c>
      <c r="M13" s="81"/>
      <c r="N13" s="5"/>
    </row>
    <row r="14" spans="1:16" x14ac:dyDescent="0.3">
      <c r="A14" s="64" t="s">
        <v>35</v>
      </c>
      <c r="B14" s="10" t="s">
        <v>1</v>
      </c>
      <c r="C14" s="65">
        <f>67050*1.21</f>
        <v>81130.5</v>
      </c>
      <c r="D14" s="39"/>
      <c r="E14" s="22"/>
      <c r="F14" s="22"/>
      <c r="G14" s="40">
        <f t="shared" si="0"/>
        <v>0</v>
      </c>
      <c r="H14" s="59"/>
      <c r="I14" s="23"/>
      <c r="J14" s="24"/>
      <c r="K14" s="40">
        <f t="shared" si="1"/>
        <v>0</v>
      </c>
      <c r="L14" s="3"/>
      <c r="M14" s="81"/>
      <c r="N14" s="5"/>
      <c r="O14" s="5"/>
      <c r="P14" s="4"/>
    </row>
    <row r="15" spans="1:16" x14ac:dyDescent="0.3">
      <c r="A15" s="64" t="s">
        <v>37</v>
      </c>
      <c r="B15" s="11" t="s">
        <v>68</v>
      </c>
      <c r="C15" s="65"/>
      <c r="D15" s="69"/>
      <c r="E15" s="70">
        <f>C14*0.2</f>
        <v>16226.1</v>
      </c>
      <c r="F15" s="70"/>
      <c r="G15" s="71">
        <f t="shared" si="0"/>
        <v>16226.1</v>
      </c>
      <c r="H15" s="72"/>
      <c r="I15" s="73"/>
      <c r="J15" s="74"/>
      <c r="K15" s="71">
        <f t="shared" si="1"/>
        <v>0</v>
      </c>
      <c r="L15" s="3"/>
      <c r="M15" s="81"/>
      <c r="N15" s="5"/>
      <c r="O15" s="5"/>
      <c r="P15" s="4"/>
    </row>
    <row r="16" spans="1:16" x14ac:dyDescent="0.3">
      <c r="A16" s="64" t="s">
        <v>38</v>
      </c>
      <c r="B16" s="11" t="s">
        <v>69</v>
      </c>
      <c r="C16" s="65"/>
      <c r="D16" s="69"/>
      <c r="E16" s="70"/>
      <c r="F16" s="70"/>
      <c r="G16" s="71">
        <f t="shared" si="0"/>
        <v>0</v>
      </c>
      <c r="H16" s="72"/>
      <c r="I16" s="70">
        <f>C14*0.8</f>
        <v>64904.4</v>
      </c>
      <c r="J16" s="74"/>
      <c r="K16" s="71">
        <f t="shared" si="1"/>
        <v>64904.4</v>
      </c>
      <c r="L16" s="3"/>
      <c r="M16" s="81"/>
      <c r="N16" s="5"/>
      <c r="O16" s="5"/>
      <c r="P16" s="4"/>
    </row>
    <row r="17" spans="1:16" x14ac:dyDescent="0.3">
      <c r="A17" s="64" t="s">
        <v>36</v>
      </c>
      <c r="B17" s="10" t="s">
        <v>2</v>
      </c>
      <c r="C17" s="65">
        <f>22350*1.21</f>
        <v>27043.5</v>
      </c>
      <c r="D17" s="39"/>
      <c r="E17" s="22">
        <f>C17</f>
        <v>27043.5</v>
      </c>
      <c r="F17" s="22"/>
      <c r="G17" s="40">
        <f t="shared" si="0"/>
        <v>27043.5</v>
      </c>
      <c r="H17" s="59"/>
      <c r="I17" s="23"/>
      <c r="J17" s="24"/>
      <c r="K17" s="40">
        <f t="shared" si="1"/>
        <v>0</v>
      </c>
      <c r="L17" s="3"/>
      <c r="M17" s="81"/>
      <c r="N17" s="5"/>
      <c r="O17" s="5"/>
      <c r="P17" s="4"/>
    </row>
    <row r="18" spans="1:16" x14ac:dyDescent="0.3">
      <c r="A18" s="64" t="s">
        <v>39</v>
      </c>
      <c r="B18" s="10" t="s">
        <v>3</v>
      </c>
      <c r="C18" s="65">
        <f>19370*1.21</f>
        <v>23437.7</v>
      </c>
      <c r="D18" s="39"/>
      <c r="E18" s="22"/>
      <c r="F18" s="22"/>
      <c r="G18" s="40">
        <f t="shared" si="0"/>
        <v>0</v>
      </c>
      <c r="H18" s="59"/>
      <c r="I18" s="23">
        <f>C18</f>
        <v>23437.7</v>
      </c>
      <c r="J18" s="24"/>
      <c r="K18" s="40">
        <f t="shared" si="1"/>
        <v>23437.7</v>
      </c>
      <c r="L18" s="3"/>
      <c r="M18" s="81"/>
      <c r="N18" s="5"/>
      <c r="O18" s="5"/>
      <c r="P18" s="4"/>
    </row>
    <row r="19" spans="1:16" hidden="1" x14ac:dyDescent="0.3">
      <c r="A19" s="64" t="e">
        <f t="shared" ref="A19:A24" si="2">A18+1</f>
        <v>#VALUE!</v>
      </c>
      <c r="B19" s="10" t="s">
        <v>4</v>
      </c>
      <c r="C19" s="65"/>
      <c r="D19" s="39"/>
      <c r="E19" s="22"/>
      <c r="F19" s="22"/>
      <c r="G19" s="40">
        <f t="shared" si="0"/>
        <v>0</v>
      </c>
      <c r="H19" s="59"/>
      <c r="I19" s="23"/>
      <c r="J19" s="24"/>
      <c r="K19" s="40">
        <f t="shared" si="1"/>
        <v>0</v>
      </c>
      <c r="L19" s="3"/>
      <c r="M19" s="81"/>
      <c r="N19" s="5"/>
      <c r="O19" s="5"/>
      <c r="P19" s="4"/>
    </row>
    <row r="20" spans="1:16" ht="42" hidden="1" x14ac:dyDescent="0.3">
      <c r="A20" s="64" t="e">
        <f t="shared" si="2"/>
        <v>#VALUE!</v>
      </c>
      <c r="B20" s="10" t="s">
        <v>5</v>
      </c>
      <c r="C20" s="65"/>
      <c r="D20" s="39"/>
      <c r="E20" s="22"/>
      <c r="F20" s="22"/>
      <c r="G20" s="40">
        <f t="shared" si="0"/>
        <v>0</v>
      </c>
      <c r="H20" s="59"/>
      <c r="I20" s="23"/>
      <c r="J20" s="24"/>
      <c r="K20" s="40">
        <f t="shared" si="1"/>
        <v>0</v>
      </c>
      <c r="L20" s="3"/>
      <c r="M20" s="81"/>
      <c r="N20" s="5"/>
      <c r="O20" s="5"/>
      <c r="P20" s="4"/>
    </row>
    <row r="21" spans="1:16" hidden="1" x14ac:dyDescent="0.3">
      <c r="A21" s="64" t="e">
        <f t="shared" si="2"/>
        <v>#VALUE!</v>
      </c>
      <c r="B21" s="10" t="s">
        <v>6</v>
      </c>
      <c r="C21" s="65"/>
      <c r="D21" s="39"/>
      <c r="E21" s="22"/>
      <c r="F21" s="22"/>
      <c r="G21" s="40">
        <f t="shared" si="0"/>
        <v>0</v>
      </c>
      <c r="H21" s="59"/>
      <c r="I21" s="23"/>
      <c r="J21" s="24"/>
      <c r="K21" s="40">
        <f t="shared" si="1"/>
        <v>0</v>
      </c>
      <c r="L21" s="3"/>
      <c r="M21" s="81"/>
      <c r="N21" s="5"/>
      <c r="O21" s="5"/>
      <c r="P21" s="4"/>
    </row>
    <row r="22" spans="1:16" hidden="1" x14ac:dyDescent="0.3">
      <c r="A22" s="64" t="e">
        <f t="shared" si="2"/>
        <v>#VALUE!</v>
      </c>
      <c r="B22" s="10" t="s">
        <v>7</v>
      </c>
      <c r="C22" s="65"/>
      <c r="D22" s="39"/>
      <c r="E22" s="22"/>
      <c r="F22" s="22"/>
      <c r="G22" s="40">
        <f t="shared" si="0"/>
        <v>0</v>
      </c>
      <c r="H22" s="59"/>
      <c r="I22" s="23"/>
      <c r="J22" s="24"/>
      <c r="K22" s="40">
        <f t="shared" si="1"/>
        <v>0</v>
      </c>
      <c r="L22" s="3"/>
      <c r="M22" s="81"/>
      <c r="N22" s="5"/>
      <c r="O22" s="5"/>
      <c r="P22" s="4"/>
    </row>
    <row r="23" spans="1:16" hidden="1" x14ac:dyDescent="0.3">
      <c r="A23" s="64" t="e">
        <f t="shared" si="2"/>
        <v>#VALUE!</v>
      </c>
      <c r="B23" s="10" t="s">
        <v>8</v>
      </c>
      <c r="C23" s="65"/>
      <c r="D23" s="39"/>
      <c r="E23" s="22"/>
      <c r="F23" s="22"/>
      <c r="G23" s="40">
        <f t="shared" si="0"/>
        <v>0</v>
      </c>
      <c r="H23" s="59"/>
      <c r="I23" s="23"/>
      <c r="J23" s="24"/>
      <c r="K23" s="40">
        <f t="shared" si="1"/>
        <v>0</v>
      </c>
      <c r="L23" s="3"/>
      <c r="M23" s="81"/>
      <c r="N23" s="5"/>
      <c r="O23" s="5"/>
      <c r="P23" s="4"/>
    </row>
    <row r="24" spans="1:16" ht="28" hidden="1" x14ac:dyDescent="0.3">
      <c r="A24" s="64" t="e">
        <f t="shared" si="2"/>
        <v>#VALUE!</v>
      </c>
      <c r="B24" s="10" t="s">
        <v>9</v>
      </c>
      <c r="C24" s="65"/>
      <c r="D24" s="39"/>
      <c r="E24" s="22"/>
      <c r="F24" s="22"/>
      <c r="G24" s="40">
        <f t="shared" si="0"/>
        <v>0</v>
      </c>
      <c r="H24" s="59"/>
      <c r="I24" s="23"/>
      <c r="J24" s="24"/>
      <c r="K24" s="40">
        <f t="shared" si="1"/>
        <v>0</v>
      </c>
      <c r="L24" s="3"/>
      <c r="M24" s="81"/>
      <c r="N24" s="5"/>
      <c r="O24" s="5"/>
      <c r="P24" s="4"/>
    </row>
    <row r="25" spans="1:16" x14ac:dyDescent="0.3">
      <c r="A25" s="37">
        <v>3</v>
      </c>
      <c r="B25" s="12" t="s">
        <v>13</v>
      </c>
      <c r="C25" s="66"/>
      <c r="D25" s="41"/>
      <c r="E25" s="13"/>
      <c r="F25" s="13"/>
      <c r="G25" s="40">
        <f t="shared" si="0"/>
        <v>0</v>
      </c>
      <c r="H25" s="60"/>
      <c r="I25" s="25"/>
      <c r="J25" s="25"/>
      <c r="K25" s="40">
        <f t="shared" si="1"/>
        <v>0</v>
      </c>
      <c r="M25" s="81"/>
      <c r="N25" s="5"/>
    </row>
    <row r="26" spans="1:16" x14ac:dyDescent="0.3">
      <c r="A26" s="64" t="s">
        <v>40</v>
      </c>
      <c r="B26" s="10" t="s">
        <v>1</v>
      </c>
      <c r="C26" s="65">
        <f>57456.5*0.73</f>
        <v>41943.244999999995</v>
      </c>
      <c r="D26" s="39"/>
      <c r="E26" s="22"/>
      <c r="F26" s="22"/>
      <c r="G26" s="40">
        <f t="shared" si="0"/>
        <v>0</v>
      </c>
      <c r="H26" s="59"/>
      <c r="I26" s="23"/>
      <c r="J26" s="24"/>
      <c r="K26" s="40">
        <f t="shared" si="1"/>
        <v>0</v>
      </c>
      <c r="L26" s="3"/>
      <c r="M26" s="81"/>
      <c r="N26" s="5"/>
      <c r="O26" s="5"/>
      <c r="P26" s="4"/>
    </row>
    <row r="27" spans="1:16" x14ac:dyDescent="0.3">
      <c r="A27" s="64" t="s">
        <v>41</v>
      </c>
      <c r="B27" s="11" t="s">
        <v>68</v>
      </c>
      <c r="C27" s="65"/>
      <c r="D27" s="69">
        <f>C26*0.2</f>
        <v>8388.6489999999994</v>
      </c>
      <c r="E27" s="70"/>
      <c r="F27" s="70"/>
      <c r="G27" s="71">
        <f t="shared" si="0"/>
        <v>8388.6489999999994</v>
      </c>
      <c r="H27" s="72"/>
      <c r="I27" s="73"/>
      <c r="J27" s="74"/>
      <c r="K27" s="71">
        <f t="shared" si="1"/>
        <v>0</v>
      </c>
      <c r="L27" s="3"/>
      <c r="M27" s="81"/>
      <c r="N27" s="5"/>
      <c r="O27" s="5"/>
      <c r="P27" s="4"/>
    </row>
    <row r="28" spans="1:16" x14ac:dyDescent="0.3">
      <c r="A28" s="64" t="s">
        <v>42</v>
      </c>
      <c r="B28" s="11" t="s">
        <v>69</v>
      </c>
      <c r="C28" s="65"/>
      <c r="D28" s="69"/>
      <c r="E28" s="70"/>
      <c r="F28" s="70"/>
      <c r="G28" s="71">
        <f t="shared" si="0"/>
        <v>0</v>
      </c>
      <c r="H28" s="69">
        <f>C26*0.8</f>
        <v>33554.595999999998</v>
      </c>
      <c r="I28" s="73"/>
      <c r="J28" s="74"/>
      <c r="K28" s="71">
        <f t="shared" si="1"/>
        <v>33554.595999999998</v>
      </c>
      <c r="L28" s="3"/>
      <c r="M28" s="81"/>
      <c r="N28" s="5"/>
      <c r="O28" s="5"/>
      <c r="P28" s="4"/>
    </row>
    <row r="29" spans="1:16" x14ac:dyDescent="0.3">
      <c r="A29" s="64" t="s">
        <v>43</v>
      </c>
      <c r="B29" s="10" t="s">
        <v>2</v>
      </c>
      <c r="C29" s="65">
        <f>57456.5*0.2</f>
        <v>11491.300000000001</v>
      </c>
      <c r="D29" s="39">
        <f>C29</f>
        <v>11491.300000000001</v>
      </c>
      <c r="E29" s="22"/>
      <c r="F29" s="22"/>
      <c r="G29" s="40">
        <f t="shared" si="0"/>
        <v>11491.300000000001</v>
      </c>
      <c r="H29" s="59"/>
      <c r="I29" s="23"/>
      <c r="J29" s="24"/>
      <c r="K29" s="40">
        <f t="shared" si="1"/>
        <v>0</v>
      </c>
      <c r="L29" s="3"/>
      <c r="M29" s="81"/>
      <c r="N29" s="5"/>
      <c r="O29" s="5"/>
      <c r="P29" s="4"/>
    </row>
    <row r="30" spans="1:16" x14ac:dyDescent="0.3">
      <c r="A30" s="64" t="s">
        <v>44</v>
      </c>
      <c r="B30" s="10" t="s">
        <v>3</v>
      </c>
      <c r="C30" s="65">
        <f>57456.5*0.07</f>
        <v>4021.9550000000004</v>
      </c>
      <c r="D30" s="39">
        <f>C30</f>
        <v>4021.9550000000004</v>
      </c>
      <c r="E30" s="22"/>
      <c r="F30" s="22"/>
      <c r="G30" s="40">
        <f t="shared" si="0"/>
        <v>4021.9550000000004</v>
      </c>
      <c r="H30" s="59"/>
      <c r="I30" s="23"/>
      <c r="J30" s="24"/>
      <c r="K30" s="40">
        <f t="shared" si="1"/>
        <v>0</v>
      </c>
      <c r="L30" s="3"/>
      <c r="M30" s="81"/>
      <c r="N30" s="5"/>
      <c r="O30" s="5"/>
      <c r="P30" s="4"/>
    </row>
    <row r="31" spans="1:16" hidden="1" x14ac:dyDescent="0.3">
      <c r="A31" s="64" t="e">
        <f t="shared" ref="A31:A36" si="3">A30+1</f>
        <v>#VALUE!</v>
      </c>
      <c r="B31" s="10" t="s">
        <v>4</v>
      </c>
      <c r="C31" s="65"/>
      <c r="D31" s="39"/>
      <c r="E31" s="22"/>
      <c r="F31" s="22"/>
      <c r="G31" s="40">
        <f t="shared" si="0"/>
        <v>0</v>
      </c>
      <c r="H31" s="59"/>
      <c r="I31" s="23"/>
      <c r="J31" s="24"/>
      <c r="K31" s="40">
        <f t="shared" si="1"/>
        <v>0</v>
      </c>
      <c r="L31" s="3"/>
      <c r="M31" s="81"/>
      <c r="N31" s="5"/>
      <c r="O31" s="5"/>
      <c r="P31" s="4"/>
    </row>
    <row r="32" spans="1:16" ht="42" hidden="1" x14ac:dyDescent="0.3">
      <c r="A32" s="64" t="e">
        <f t="shared" si="3"/>
        <v>#VALUE!</v>
      </c>
      <c r="B32" s="10" t="s">
        <v>5</v>
      </c>
      <c r="C32" s="65"/>
      <c r="D32" s="39"/>
      <c r="E32" s="22"/>
      <c r="F32" s="22"/>
      <c r="G32" s="40">
        <f t="shared" si="0"/>
        <v>0</v>
      </c>
      <c r="H32" s="59"/>
      <c r="I32" s="23"/>
      <c r="J32" s="24"/>
      <c r="K32" s="40">
        <f t="shared" si="1"/>
        <v>0</v>
      </c>
      <c r="L32" s="3"/>
      <c r="M32" s="81"/>
      <c r="N32" s="5"/>
      <c r="O32" s="5"/>
      <c r="P32" s="4"/>
    </row>
    <row r="33" spans="1:16" hidden="1" x14ac:dyDescent="0.3">
      <c r="A33" s="64" t="e">
        <f t="shared" si="3"/>
        <v>#VALUE!</v>
      </c>
      <c r="B33" s="10" t="s">
        <v>6</v>
      </c>
      <c r="C33" s="65"/>
      <c r="D33" s="39"/>
      <c r="E33" s="22"/>
      <c r="F33" s="22"/>
      <c r="G33" s="40">
        <f t="shared" si="0"/>
        <v>0</v>
      </c>
      <c r="H33" s="59"/>
      <c r="I33" s="23"/>
      <c r="J33" s="24"/>
      <c r="K33" s="40">
        <f t="shared" si="1"/>
        <v>0</v>
      </c>
      <c r="L33" s="3"/>
      <c r="M33" s="81"/>
      <c r="N33" s="5"/>
      <c r="O33" s="5"/>
      <c r="P33" s="4"/>
    </row>
    <row r="34" spans="1:16" hidden="1" x14ac:dyDescent="0.3">
      <c r="A34" s="64" t="e">
        <f t="shared" si="3"/>
        <v>#VALUE!</v>
      </c>
      <c r="B34" s="10" t="s">
        <v>7</v>
      </c>
      <c r="C34" s="65"/>
      <c r="D34" s="39"/>
      <c r="E34" s="22"/>
      <c r="F34" s="22"/>
      <c r="G34" s="40">
        <f t="shared" si="0"/>
        <v>0</v>
      </c>
      <c r="H34" s="59"/>
      <c r="I34" s="23"/>
      <c r="J34" s="24"/>
      <c r="K34" s="40">
        <f t="shared" si="1"/>
        <v>0</v>
      </c>
      <c r="L34" s="3"/>
      <c r="M34" s="81"/>
      <c r="N34" s="5"/>
      <c r="O34" s="5"/>
      <c r="P34" s="4"/>
    </row>
    <row r="35" spans="1:16" hidden="1" x14ac:dyDescent="0.3">
      <c r="A35" s="64" t="e">
        <f t="shared" si="3"/>
        <v>#VALUE!</v>
      </c>
      <c r="B35" s="10" t="s">
        <v>8</v>
      </c>
      <c r="C35" s="65"/>
      <c r="D35" s="39"/>
      <c r="E35" s="22"/>
      <c r="F35" s="22"/>
      <c r="G35" s="40">
        <f t="shared" si="0"/>
        <v>0</v>
      </c>
      <c r="H35" s="59"/>
      <c r="I35" s="23"/>
      <c r="J35" s="24"/>
      <c r="K35" s="40">
        <f t="shared" si="1"/>
        <v>0</v>
      </c>
      <c r="L35" s="3"/>
      <c r="M35" s="81"/>
      <c r="N35" s="5"/>
      <c r="O35" s="5"/>
      <c r="P35" s="4"/>
    </row>
    <row r="36" spans="1:16" ht="28" hidden="1" x14ac:dyDescent="0.3">
      <c r="A36" s="64" t="e">
        <f t="shared" si="3"/>
        <v>#VALUE!</v>
      </c>
      <c r="B36" s="10" t="s">
        <v>9</v>
      </c>
      <c r="C36" s="65"/>
      <c r="D36" s="39"/>
      <c r="E36" s="22"/>
      <c r="F36" s="22"/>
      <c r="G36" s="40">
        <f t="shared" si="0"/>
        <v>0</v>
      </c>
      <c r="H36" s="59"/>
      <c r="I36" s="23"/>
      <c r="J36" s="24"/>
      <c r="K36" s="40">
        <f t="shared" si="1"/>
        <v>0</v>
      </c>
      <c r="L36" s="3"/>
      <c r="M36" s="81"/>
      <c r="N36" s="5"/>
      <c r="O36" s="5"/>
      <c r="P36" s="4"/>
    </row>
    <row r="37" spans="1:16" x14ac:dyDescent="0.3">
      <c r="A37" s="37">
        <v>4</v>
      </c>
      <c r="B37" s="12" t="s">
        <v>14</v>
      </c>
      <c r="C37" s="66"/>
      <c r="D37" s="41"/>
      <c r="E37" s="13"/>
      <c r="F37" s="13"/>
      <c r="G37" s="40">
        <f t="shared" si="0"/>
        <v>0</v>
      </c>
      <c r="H37" s="60"/>
      <c r="I37" s="25"/>
      <c r="J37" s="25"/>
      <c r="K37" s="40">
        <f t="shared" si="1"/>
        <v>0</v>
      </c>
      <c r="M37" s="81"/>
      <c r="N37" s="5"/>
    </row>
    <row r="38" spans="1:16" x14ac:dyDescent="0.3">
      <c r="A38" s="64" t="s">
        <v>45</v>
      </c>
      <c r="B38" s="10" t="s">
        <v>1</v>
      </c>
      <c r="C38" s="65">
        <f>212841.01*1.21</f>
        <v>257537.62210000001</v>
      </c>
      <c r="D38" s="39"/>
      <c r="E38" s="22"/>
      <c r="F38" s="22"/>
      <c r="G38" s="40">
        <f t="shared" si="0"/>
        <v>0</v>
      </c>
      <c r="H38" s="59"/>
      <c r="I38" s="23"/>
      <c r="J38" s="24"/>
      <c r="K38" s="40">
        <f t="shared" si="1"/>
        <v>0</v>
      </c>
      <c r="L38" s="3"/>
      <c r="M38" s="81"/>
      <c r="N38" s="5"/>
      <c r="O38" s="5"/>
      <c r="P38" s="4"/>
    </row>
    <row r="39" spans="1:16" x14ac:dyDescent="0.3">
      <c r="A39" s="64" t="s">
        <v>46</v>
      </c>
      <c r="B39" s="11" t="s">
        <v>68</v>
      </c>
      <c r="C39" s="65"/>
      <c r="D39" s="69"/>
      <c r="E39" s="70">
        <f>C38*0.2</f>
        <v>51507.524420000002</v>
      </c>
      <c r="F39" s="70"/>
      <c r="G39" s="71">
        <f t="shared" si="0"/>
        <v>51507.524420000002</v>
      </c>
      <c r="H39" s="72"/>
      <c r="I39" s="73"/>
      <c r="J39" s="74"/>
      <c r="K39" s="71">
        <f t="shared" si="1"/>
        <v>0</v>
      </c>
      <c r="L39" s="3"/>
      <c r="M39" s="81"/>
      <c r="N39" s="5"/>
      <c r="O39" s="5"/>
      <c r="P39" s="4"/>
    </row>
    <row r="40" spans="1:16" x14ac:dyDescent="0.3">
      <c r="A40" s="64" t="s">
        <v>47</v>
      </c>
      <c r="B40" s="11" t="s">
        <v>69</v>
      </c>
      <c r="C40" s="65"/>
      <c r="D40" s="69"/>
      <c r="E40" s="70"/>
      <c r="F40" s="70"/>
      <c r="G40" s="71">
        <f t="shared" si="0"/>
        <v>0</v>
      </c>
      <c r="H40" s="72"/>
      <c r="I40" s="73"/>
      <c r="J40" s="70">
        <f>C38*0.8</f>
        <v>206030.09768000001</v>
      </c>
      <c r="K40" s="71">
        <f t="shared" si="1"/>
        <v>206030.09768000001</v>
      </c>
      <c r="L40" s="3"/>
      <c r="M40" s="81"/>
      <c r="N40" s="5"/>
      <c r="O40" s="5"/>
      <c r="P40" s="4"/>
    </row>
    <row r="41" spans="1:16" x14ac:dyDescent="0.3">
      <c r="A41" s="64" t="s">
        <v>48</v>
      </c>
      <c r="B41" s="10" t="s">
        <v>2</v>
      </c>
      <c r="C41" s="65">
        <f>41804.31*1.21</f>
        <v>50583.215099999994</v>
      </c>
      <c r="D41" s="39"/>
      <c r="E41" s="22">
        <f>C41</f>
        <v>50583.215099999994</v>
      </c>
      <c r="F41" s="22"/>
      <c r="G41" s="40">
        <f t="shared" si="0"/>
        <v>50583.215099999994</v>
      </c>
      <c r="H41" s="59"/>
      <c r="I41" s="23"/>
      <c r="J41" s="24"/>
      <c r="K41" s="40">
        <f t="shared" si="1"/>
        <v>0</v>
      </c>
      <c r="L41" s="3"/>
      <c r="M41" s="81"/>
      <c r="N41" s="5"/>
      <c r="O41" s="5"/>
      <c r="P41" s="4"/>
    </row>
    <row r="42" spans="1:16" x14ac:dyDescent="0.3">
      <c r="A42" s="64" t="s">
        <v>49</v>
      </c>
      <c r="B42" s="10" t="s">
        <v>3</v>
      </c>
      <c r="C42" s="65">
        <f>29900.13*1.21+0.01</f>
        <v>36179.167300000001</v>
      </c>
      <c r="D42" s="39"/>
      <c r="E42" s="22"/>
      <c r="F42" s="22"/>
      <c r="G42" s="40">
        <f t="shared" si="0"/>
        <v>0</v>
      </c>
      <c r="H42" s="69">
        <f>C42</f>
        <v>36179.167300000001</v>
      </c>
      <c r="I42" s="23"/>
      <c r="J42" s="24"/>
      <c r="K42" s="40">
        <f t="shared" si="1"/>
        <v>36179.167300000001</v>
      </c>
      <c r="L42" s="3"/>
      <c r="M42" s="81"/>
      <c r="N42" s="5"/>
      <c r="O42" s="5"/>
      <c r="P42" s="4"/>
    </row>
    <row r="43" spans="1:16" x14ac:dyDescent="0.3">
      <c r="A43" s="37">
        <v>5</v>
      </c>
      <c r="B43" s="12" t="s">
        <v>15</v>
      </c>
      <c r="C43" s="66"/>
      <c r="D43" s="41"/>
      <c r="E43" s="13"/>
      <c r="F43" s="13"/>
      <c r="G43" s="40">
        <f t="shared" si="0"/>
        <v>0</v>
      </c>
      <c r="H43" s="60"/>
      <c r="I43" s="25"/>
      <c r="J43" s="25"/>
      <c r="K43" s="40">
        <f t="shared" si="1"/>
        <v>0</v>
      </c>
      <c r="M43" s="81"/>
      <c r="N43" s="5"/>
    </row>
    <row r="44" spans="1:16" x14ac:dyDescent="0.3">
      <c r="A44" s="64" t="s">
        <v>50</v>
      </c>
      <c r="B44" s="10" t="s">
        <v>1</v>
      </c>
      <c r="C44" s="65"/>
      <c r="D44" s="39"/>
      <c r="E44" s="22"/>
      <c r="F44" s="22"/>
      <c r="G44" s="40">
        <f t="shared" si="0"/>
        <v>0</v>
      </c>
      <c r="H44" s="48"/>
      <c r="I44" s="23"/>
      <c r="J44" s="24"/>
      <c r="K44" s="40">
        <f t="shared" si="1"/>
        <v>0</v>
      </c>
      <c r="L44" s="3"/>
      <c r="M44" s="81"/>
      <c r="N44" s="5"/>
      <c r="O44" s="5"/>
      <c r="P44" s="4"/>
    </row>
    <row r="45" spans="1:16" x14ac:dyDescent="0.3">
      <c r="A45" s="64" t="s">
        <v>52</v>
      </c>
      <c r="B45" s="11" t="s">
        <v>16</v>
      </c>
      <c r="C45" s="65">
        <f>16278850-589638.5+75990+20815.22</f>
        <v>15786016.720000001</v>
      </c>
      <c r="D45" s="39"/>
      <c r="E45" s="22"/>
      <c r="F45" s="22"/>
      <c r="G45" s="40">
        <f t="shared" si="0"/>
        <v>0</v>
      </c>
      <c r="H45" s="59"/>
      <c r="I45" s="23"/>
      <c r="J45" s="24"/>
      <c r="K45" s="40">
        <f t="shared" si="1"/>
        <v>0</v>
      </c>
      <c r="L45" s="3"/>
      <c r="M45" s="81"/>
      <c r="N45" s="5"/>
      <c r="O45" s="5"/>
      <c r="P45" s="4"/>
    </row>
    <row r="46" spans="1:16" x14ac:dyDescent="0.3">
      <c r="A46" s="64" t="s">
        <v>53</v>
      </c>
      <c r="B46" s="11" t="s">
        <v>68</v>
      </c>
      <c r="C46" s="65"/>
      <c r="D46" s="69"/>
      <c r="E46" s="70">
        <f>C45*0.2</f>
        <v>3157203.3440000005</v>
      </c>
      <c r="F46" s="70"/>
      <c r="G46" s="71">
        <f t="shared" si="0"/>
        <v>3157203.3440000005</v>
      </c>
      <c r="H46" s="72"/>
      <c r="I46" s="73"/>
      <c r="J46" s="74"/>
      <c r="K46" s="71">
        <f t="shared" si="1"/>
        <v>0</v>
      </c>
      <c r="L46" s="3"/>
      <c r="M46" s="81"/>
      <c r="N46" s="5"/>
      <c r="O46" s="5"/>
      <c r="P46" s="4"/>
    </row>
    <row r="47" spans="1:16" x14ac:dyDescent="0.3">
      <c r="A47" s="64" t="s">
        <v>54</v>
      </c>
      <c r="B47" s="11" t="s">
        <v>69</v>
      </c>
      <c r="C47" s="65"/>
      <c r="D47" s="69"/>
      <c r="E47" s="70"/>
      <c r="F47" s="70"/>
      <c r="G47" s="71">
        <f t="shared" si="0"/>
        <v>0</v>
      </c>
      <c r="H47" s="72"/>
      <c r="I47" s="73"/>
      <c r="J47" s="70">
        <f>C45*0.8</f>
        <v>12628813.376000002</v>
      </c>
      <c r="K47" s="71">
        <f t="shared" si="1"/>
        <v>12628813.376000002</v>
      </c>
      <c r="L47" s="3"/>
      <c r="M47" s="81"/>
      <c r="N47" s="5"/>
      <c r="O47" s="5"/>
      <c r="P47" s="4"/>
    </row>
    <row r="48" spans="1:16" x14ac:dyDescent="0.3">
      <c r="A48" s="64" t="s">
        <v>55</v>
      </c>
      <c r="B48" s="11" t="s">
        <v>17</v>
      </c>
      <c r="C48" s="65">
        <v>500000</v>
      </c>
      <c r="D48" s="39"/>
      <c r="E48" s="22">
        <f>C48</f>
        <v>500000</v>
      </c>
      <c r="F48" s="22"/>
      <c r="G48" s="40">
        <f t="shared" si="0"/>
        <v>500000</v>
      </c>
      <c r="H48" s="59"/>
      <c r="I48" s="23"/>
      <c r="J48" s="24"/>
      <c r="K48" s="40">
        <f t="shared" si="1"/>
        <v>0</v>
      </c>
      <c r="L48" s="3"/>
      <c r="M48" s="81"/>
      <c r="N48" s="5"/>
      <c r="O48" s="5"/>
      <c r="P48" s="4"/>
    </row>
    <row r="49" spans="1:16" ht="28" x14ac:dyDescent="0.3">
      <c r="A49" s="64" t="s">
        <v>56</v>
      </c>
      <c r="B49" s="11" t="s">
        <v>18</v>
      </c>
      <c r="C49" s="65">
        <v>1000000</v>
      </c>
      <c r="D49" s="39"/>
      <c r="E49" s="22">
        <f>C49</f>
        <v>1000000</v>
      </c>
      <c r="F49" s="22"/>
      <c r="G49" s="40">
        <f t="shared" si="0"/>
        <v>1000000</v>
      </c>
      <c r="H49" s="59"/>
      <c r="I49" s="23"/>
      <c r="J49" s="24"/>
      <c r="K49" s="40">
        <f t="shared" si="1"/>
        <v>0</v>
      </c>
      <c r="L49" s="3"/>
      <c r="M49" s="81"/>
      <c r="N49" s="5"/>
      <c r="O49" s="5"/>
      <c r="P49" s="4"/>
    </row>
    <row r="50" spans="1:16" x14ac:dyDescent="0.3">
      <c r="A50" s="64" t="s">
        <v>51</v>
      </c>
      <c r="B50" s="10" t="s">
        <v>2</v>
      </c>
      <c r="C50" s="65">
        <v>3211200</v>
      </c>
      <c r="D50" s="39"/>
      <c r="E50" s="22">
        <f>C50</f>
        <v>3211200</v>
      </c>
      <c r="F50" s="22"/>
      <c r="G50" s="40">
        <f t="shared" si="0"/>
        <v>3211200</v>
      </c>
      <c r="H50" s="59"/>
      <c r="I50" s="23"/>
      <c r="J50" s="24"/>
      <c r="K50" s="40">
        <f t="shared" si="1"/>
        <v>0</v>
      </c>
      <c r="L50" s="3"/>
      <c r="M50" s="81"/>
      <c r="N50" s="5"/>
      <c r="O50" s="5"/>
      <c r="P50" s="4"/>
    </row>
    <row r="51" spans="1:16" x14ac:dyDescent="0.3">
      <c r="A51" s="64" t="s">
        <v>57</v>
      </c>
      <c r="B51" s="10" t="s">
        <v>3</v>
      </c>
      <c r="C51" s="65">
        <f>2300500+1415922.25</f>
        <v>3716422.25</v>
      </c>
      <c r="D51" s="39"/>
      <c r="E51" s="22"/>
      <c r="F51" s="22"/>
      <c r="G51" s="40">
        <f t="shared" si="0"/>
        <v>0</v>
      </c>
      <c r="H51" s="59"/>
      <c r="I51" s="23"/>
      <c r="J51" s="70">
        <f>C51</f>
        <v>3716422.25</v>
      </c>
      <c r="K51" s="40">
        <f t="shared" si="1"/>
        <v>3716422.25</v>
      </c>
      <c r="L51" s="3"/>
      <c r="M51" s="81"/>
      <c r="N51" s="5"/>
      <c r="O51" s="5"/>
      <c r="P51" s="4"/>
    </row>
    <row r="52" spans="1:16" ht="14.5" thickBot="1" x14ac:dyDescent="0.35">
      <c r="A52" s="84" t="s">
        <v>0</v>
      </c>
      <c r="B52" s="85"/>
      <c r="C52" s="53">
        <f>C8+C11+C12+C14+C17+C18+C26+C29+C30+C38+C41+C42+C45+C48+C49+C50+C51</f>
        <v>25634033.9745</v>
      </c>
      <c r="D52" s="42">
        <f>SUM(D8:D51)</f>
        <v>328952.58399999997</v>
      </c>
      <c r="E52" s="43">
        <f>SUM(E8:E51)</f>
        <v>8013763.6835200004</v>
      </c>
      <c r="F52" s="43">
        <f>SUM(F8:F51)</f>
        <v>0</v>
      </c>
      <c r="G52" s="44">
        <f t="shared" si="0"/>
        <v>8342716.2675200002</v>
      </c>
      <c r="H52" s="42">
        <f>SUM(H8:H51)</f>
        <v>651709.88329999999</v>
      </c>
      <c r="I52" s="43">
        <f t="shared" ref="I52:J52" si="4">SUM(I8:I51)</f>
        <v>88342.1</v>
      </c>
      <c r="J52" s="43">
        <f t="shared" si="4"/>
        <v>16551265.723680003</v>
      </c>
      <c r="K52" s="44">
        <f t="shared" si="1"/>
        <v>17291317.706980001</v>
      </c>
      <c r="L52" s="6"/>
      <c r="M52" s="81"/>
      <c r="N52" s="5"/>
      <c r="O52" s="7"/>
    </row>
    <row r="53" spans="1:16" x14ac:dyDescent="0.3">
      <c r="C53" s="26"/>
      <c r="D53" s="26"/>
      <c r="E53" s="26"/>
      <c r="F53" s="26"/>
      <c r="G53" s="26"/>
      <c r="H53" s="27"/>
      <c r="I53" s="26"/>
      <c r="J53" s="28"/>
      <c r="K53" s="28"/>
      <c r="L53" s="2"/>
      <c r="M53" s="2"/>
      <c r="N53" s="2"/>
      <c r="O53" s="7"/>
    </row>
    <row r="54" spans="1:16" ht="14.5" thickBot="1" x14ac:dyDescent="0.35">
      <c r="A54" s="15" t="s">
        <v>19</v>
      </c>
      <c r="B54" s="14"/>
      <c r="C54" s="29"/>
      <c r="D54" s="29"/>
      <c r="E54" s="29"/>
      <c r="F54" s="29"/>
      <c r="G54" s="29"/>
      <c r="H54" s="29"/>
      <c r="I54" s="29"/>
      <c r="J54" s="29"/>
      <c r="K54" s="29"/>
    </row>
    <row r="55" spans="1:16" x14ac:dyDescent="0.3">
      <c r="A55" s="45" t="s">
        <v>58</v>
      </c>
      <c r="B55" s="67" t="s">
        <v>20</v>
      </c>
      <c r="C55" s="68">
        <v>1868194.78</v>
      </c>
      <c r="D55" s="45"/>
      <c r="E55" s="46"/>
      <c r="F55" s="46"/>
      <c r="G55" s="47">
        <f>SUM(D55:F55)</f>
        <v>0</v>
      </c>
      <c r="H55" s="45"/>
      <c r="I55" s="46"/>
      <c r="J55" s="46"/>
      <c r="K55" s="61">
        <f>SUM(H55:J55)</f>
        <v>0</v>
      </c>
    </row>
    <row r="56" spans="1:16" x14ac:dyDescent="0.3">
      <c r="A56" s="48" t="s">
        <v>59</v>
      </c>
      <c r="B56" s="11" t="s">
        <v>70</v>
      </c>
      <c r="C56" s="65"/>
      <c r="D56" s="75"/>
      <c r="E56" s="70">
        <v>400000</v>
      </c>
      <c r="F56" s="76"/>
      <c r="G56" s="77">
        <f t="shared" ref="G56:G64" si="5">SUM(D56:F56)</f>
        <v>400000</v>
      </c>
      <c r="H56" s="75"/>
      <c r="I56" s="76"/>
      <c r="J56" s="76"/>
      <c r="K56" s="77">
        <f t="shared" ref="K56:K63" si="6">SUM(H56:J56)</f>
        <v>0</v>
      </c>
    </row>
    <row r="57" spans="1:16" x14ac:dyDescent="0.3">
      <c r="A57" s="48" t="s">
        <v>60</v>
      </c>
      <c r="B57" s="11" t="s">
        <v>71</v>
      </c>
      <c r="C57" s="65"/>
      <c r="D57" s="75"/>
      <c r="E57" s="76"/>
      <c r="F57" s="76"/>
      <c r="G57" s="77">
        <f t="shared" si="5"/>
        <v>0</v>
      </c>
      <c r="H57" s="75"/>
      <c r="I57" s="76"/>
      <c r="J57" s="73">
        <f>C55-E56</f>
        <v>1468194.78</v>
      </c>
      <c r="K57" s="77">
        <f t="shared" si="6"/>
        <v>1468194.78</v>
      </c>
    </row>
    <row r="58" spans="1:16" x14ac:dyDescent="0.3">
      <c r="A58" s="48" t="s">
        <v>61</v>
      </c>
      <c r="B58" s="9" t="s">
        <v>21</v>
      </c>
      <c r="C58" s="65">
        <v>20510.25</v>
      </c>
      <c r="D58" s="48"/>
      <c r="E58" s="23"/>
      <c r="F58" s="18"/>
      <c r="G58" s="49">
        <f t="shared" si="5"/>
        <v>0</v>
      </c>
      <c r="H58" s="48"/>
      <c r="I58" s="18"/>
      <c r="J58" s="18"/>
      <c r="K58" s="49">
        <f t="shared" si="6"/>
        <v>0</v>
      </c>
    </row>
    <row r="59" spans="1:16" x14ac:dyDescent="0.3">
      <c r="A59" s="48" t="s">
        <v>62</v>
      </c>
      <c r="B59" s="20" t="s">
        <v>27</v>
      </c>
      <c r="C59" s="65"/>
      <c r="D59" s="75"/>
      <c r="E59" s="73">
        <f>C58</f>
        <v>20510.25</v>
      </c>
      <c r="F59" s="76"/>
      <c r="G59" s="77">
        <f t="shared" si="5"/>
        <v>20510.25</v>
      </c>
      <c r="H59" s="75"/>
      <c r="I59" s="76"/>
      <c r="J59" s="76"/>
      <c r="K59" s="77">
        <f t="shared" si="6"/>
        <v>0</v>
      </c>
    </row>
    <row r="60" spans="1:16" x14ac:dyDescent="0.3">
      <c r="A60" s="48" t="s">
        <v>63</v>
      </c>
      <c r="B60" s="20" t="s">
        <v>28</v>
      </c>
      <c r="C60" s="65"/>
      <c r="D60" s="75"/>
      <c r="E60" s="73"/>
      <c r="F60" s="76"/>
      <c r="G60" s="77">
        <f t="shared" si="5"/>
        <v>0</v>
      </c>
      <c r="H60" s="75"/>
      <c r="I60" s="76"/>
      <c r="J60" s="76"/>
      <c r="K60" s="77">
        <f t="shared" si="6"/>
        <v>0</v>
      </c>
    </row>
    <row r="61" spans="1:16" x14ac:dyDescent="0.3">
      <c r="A61" s="48" t="s">
        <v>64</v>
      </c>
      <c r="B61" s="9" t="s">
        <v>22</v>
      </c>
      <c r="C61" s="65">
        <v>136735</v>
      </c>
      <c r="D61" s="48"/>
      <c r="E61" s="18"/>
      <c r="F61" s="18"/>
      <c r="G61" s="49">
        <f t="shared" si="5"/>
        <v>0</v>
      </c>
      <c r="H61" s="48"/>
      <c r="I61" s="18"/>
      <c r="J61" s="18"/>
      <c r="K61" s="49">
        <f t="shared" si="6"/>
        <v>0</v>
      </c>
    </row>
    <row r="62" spans="1:16" x14ac:dyDescent="0.3">
      <c r="A62" s="48" t="s">
        <v>65</v>
      </c>
      <c r="B62" s="20" t="s">
        <v>27</v>
      </c>
      <c r="C62" s="65"/>
      <c r="D62" s="78">
        <f>C61/2</f>
        <v>68367.5</v>
      </c>
      <c r="E62" s="73">
        <f>C61/2</f>
        <v>68367.5</v>
      </c>
      <c r="F62" s="76"/>
      <c r="G62" s="77">
        <f t="shared" si="5"/>
        <v>136735</v>
      </c>
      <c r="H62" s="75"/>
      <c r="I62" s="76"/>
      <c r="J62" s="76"/>
      <c r="K62" s="77">
        <f t="shared" si="6"/>
        <v>0</v>
      </c>
    </row>
    <row r="63" spans="1:16" x14ac:dyDescent="0.3">
      <c r="A63" s="48" t="s">
        <v>66</v>
      </c>
      <c r="B63" s="20" t="s">
        <v>28</v>
      </c>
      <c r="C63" s="65"/>
      <c r="D63" s="75"/>
      <c r="E63" s="76"/>
      <c r="F63" s="76"/>
      <c r="G63" s="77">
        <f t="shared" si="5"/>
        <v>0</v>
      </c>
      <c r="H63" s="75"/>
      <c r="I63" s="76"/>
      <c r="J63" s="76"/>
      <c r="K63" s="77">
        <f t="shared" si="6"/>
        <v>0</v>
      </c>
    </row>
    <row r="64" spans="1:16" x14ac:dyDescent="0.3">
      <c r="A64" s="48" t="s">
        <v>67</v>
      </c>
      <c r="B64" s="9" t="s">
        <v>24</v>
      </c>
      <c r="C64" s="65">
        <v>100</v>
      </c>
      <c r="D64" s="50">
        <v>100</v>
      </c>
      <c r="E64" s="18"/>
      <c r="F64" s="18"/>
      <c r="G64" s="49">
        <f t="shared" si="5"/>
        <v>100</v>
      </c>
      <c r="H64" s="48"/>
      <c r="I64" s="18"/>
      <c r="J64" s="18"/>
      <c r="K64" s="49">
        <f>SUM(H64:J64)</f>
        <v>0</v>
      </c>
    </row>
    <row r="65" spans="1:11" ht="14.5" thickBot="1" x14ac:dyDescent="0.35">
      <c r="A65" s="84" t="s">
        <v>0</v>
      </c>
      <c r="B65" s="85"/>
      <c r="C65" s="53">
        <f>SUM(C55:C64)</f>
        <v>2025540.03</v>
      </c>
      <c r="D65" s="51">
        <f>SUM(D56+D57+D59+D60+D62+D63+D64)</f>
        <v>68467.5</v>
      </c>
      <c r="E65" s="52">
        <f t="shared" ref="E65:G65" si="7">SUM(E56+E57+E59+E60+E62+E63+E64)</f>
        <v>488877.75</v>
      </c>
      <c r="F65" s="52">
        <f t="shared" si="7"/>
        <v>0</v>
      </c>
      <c r="G65" s="53">
        <f t="shared" si="7"/>
        <v>557345.25</v>
      </c>
      <c r="H65" s="51">
        <f t="shared" ref="H65" si="8">SUM(H56+H57+H59+H60+H62+H63+H64)</f>
        <v>0</v>
      </c>
      <c r="I65" s="52">
        <f t="shared" ref="I65:J65" si="9">SUM(I56+I57+I59+I60+I62+I63+I64)</f>
        <v>0</v>
      </c>
      <c r="J65" s="52">
        <f t="shared" si="9"/>
        <v>1468194.78</v>
      </c>
      <c r="K65" s="53">
        <f t="shared" ref="K65" si="10">SUM(K56+K57+K59+K60+K62+K63+K64)</f>
        <v>1468194.78</v>
      </c>
    </row>
    <row r="66" spans="1:11" ht="15" x14ac:dyDescent="0.35">
      <c r="B66" s="8"/>
      <c r="C66" s="30"/>
      <c r="D66" s="26"/>
      <c r="E66" s="26"/>
      <c r="F66" s="26"/>
      <c r="G66" s="26"/>
      <c r="H66" s="26"/>
      <c r="I66" s="31"/>
      <c r="J66" s="26"/>
      <c r="K66" s="26"/>
    </row>
    <row r="67" spans="1:11" ht="15.5" thickBot="1" x14ac:dyDescent="0.4">
      <c r="A67" s="15" t="s">
        <v>25</v>
      </c>
      <c r="B67" s="16"/>
      <c r="C67" s="32"/>
      <c r="D67" s="33"/>
      <c r="E67" s="33"/>
      <c r="F67" s="33"/>
      <c r="G67" s="29"/>
      <c r="H67" s="29"/>
      <c r="I67" s="29"/>
      <c r="J67" s="29"/>
      <c r="K67" s="29"/>
    </row>
    <row r="68" spans="1:11" ht="14.5" thickBot="1" x14ac:dyDescent="0.35">
      <c r="A68" s="86" t="s">
        <v>0</v>
      </c>
      <c r="B68" s="87"/>
      <c r="C68" s="56">
        <f>SUM(C52+C65)</f>
        <v>27659574.004500002</v>
      </c>
      <c r="D68" s="54">
        <f t="shared" ref="D68:K68" si="11">SUM(D52+D65)</f>
        <v>397420.08399999997</v>
      </c>
      <c r="E68" s="55">
        <f t="shared" si="11"/>
        <v>8502641.4335200004</v>
      </c>
      <c r="F68" s="55">
        <f t="shared" si="11"/>
        <v>0</v>
      </c>
      <c r="G68" s="56">
        <f t="shared" si="11"/>
        <v>8900061.5175199993</v>
      </c>
      <c r="H68" s="54">
        <f t="shared" si="11"/>
        <v>651709.88329999999</v>
      </c>
      <c r="I68" s="55">
        <f t="shared" si="11"/>
        <v>88342.1</v>
      </c>
      <c r="J68" s="55">
        <f t="shared" si="11"/>
        <v>18019460.503680002</v>
      </c>
      <c r="K68" s="56">
        <f t="shared" si="11"/>
        <v>18759512.486980002</v>
      </c>
    </row>
    <row r="71" spans="1:11" x14ac:dyDescent="0.3">
      <c r="C71" s="79"/>
      <c r="G71" s="80"/>
    </row>
    <row r="72" spans="1:11" x14ac:dyDescent="0.3">
      <c r="C72" s="79"/>
    </row>
    <row r="73" spans="1:11" x14ac:dyDescent="0.3">
      <c r="C73" s="80"/>
    </row>
    <row r="75" spans="1:11" x14ac:dyDescent="0.3">
      <c r="C75" s="80"/>
      <c r="G75" s="80"/>
    </row>
  </sheetData>
  <mergeCells count="10">
    <mergeCell ref="H1:K1"/>
    <mergeCell ref="A2:K2"/>
    <mergeCell ref="A65:B65"/>
    <mergeCell ref="A68:B68"/>
    <mergeCell ref="D4:G4"/>
    <mergeCell ref="H4:K4"/>
    <mergeCell ref="A52:B52"/>
    <mergeCell ref="A4:A5"/>
    <mergeCell ref="B4:B5"/>
    <mergeCell ref="C4:C5"/>
  </mergeCells>
  <pageMargins left="0.7" right="0.7" top="0.75" bottom="0.75" header="0.3" footer="0.3"/>
  <pageSetup paperSize="9" scale="38" orientation="portrait" verticalDpi="90" r:id="rId1"/>
  <colBreaks count="1" manualBreakCount="1">
    <brk id="11" min="1" max="6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Sadalījums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Aija</dc:creator>
  <cp:lastModifiedBy>Natālija Hamandikova</cp:lastModifiedBy>
  <dcterms:created xsi:type="dcterms:W3CDTF">2020-10-06T09:00:33Z</dcterms:created>
  <dcterms:modified xsi:type="dcterms:W3CDTF">2022-04-07T06:38:40Z</dcterms:modified>
</cp:coreProperties>
</file>