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heme/themeOverride1.xml" ContentType="application/vnd.openxmlformats-officedocument.themeOverride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theme/themeOverride2.xml" ContentType="application/vnd.openxmlformats-officedocument.themeOverrid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Toms.Andersons\Downloads\Gala informatīvais ziņojums pirms TAP\"/>
    </mc:Choice>
  </mc:AlternateContent>
  <xr:revisionPtr revIDLastSave="0" documentId="13_ncr:1_{34B2D77B-4B57-4298-9495-C022CA03C7B9}" xr6:coauthVersionLast="47" xr6:coauthVersionMax="47" xr10:uidLastSave="{00000000-0000-0000-0000-000000000000}"/>
  <bookViews>
    <workbookView xWindow="4230" yWindow="2100" windowWidth="21600" windowHeight="12645" activeTab="2" xr2:uid="{24CE9835-711D-438F-97FE-0B7EA93BA1CD}"/>
  </bookViews>
  <sheets>
    <sheet name="Investīcijas budžets" sheetId="1" r:id="rId1"/>
    <sheet name="Tabula 5" sheetId="3" r:id="rId2"/>
    <sheet name="Ietaupījuma pārdale" sheetId="2" r:id="rId3"/>
  </sheets>
  <definedNames>
    <definedName name="_ftn1" localSheetId="0">'Investīcijas budžets'!$A$27</definedName>
    <definedName name="_ftn2" localSheetId="0">'Investīcijas budžets'!$A$28</definedName>
    <definedName name="_ftnref1" localSheetId="0">'Investīcijas budžets'!$B$2</definedName>
    <definedName name="_ftnref2" localSheetId="0">'Investīcijas budžets'!$B$9</definedName>
    <definedName name="_Hlk172711985" localSheetId="0">'Investīcijas budžets'!$B$17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6" i="2" l="1"/>
  <c r="H11" i="1"/>
  <c r="C2" i="3"/>
  <c r="C14" i="3" s="1"/>
  <c r="B2" i="3"/>
  <c r="B6" i="3"/>
  <c r="C6" i="3"/>
  <c r="C10" i="3"/>
  <c r="B10" i="3"/>
  <c r="B14" i="3" l="1"/>
  <c r="I4" i="1" l="1"/>
  <c r="I23" i="1"/>
  <c r="G23" i="1"/>
  <c r="I22" i="1"/>
  <c r="H22" i="1"/>
  <c r="G22" i="1"/>
  <c r="F22" i="1"/>
  <c r="I21" i="1"/>
  <c r="G21" i="1"/>
  <c r="H20" i="1"/>
  <c r="I20" i="1" s="1"/>
  <c r="G20" i="1"/>
  <c r="I19" i="1"/>
  <c r="G19" i="1"/>
  <c r="I18" i="1"/>
  <c r="G18" i="1"/>
  <c r="H17" i="1"/>
  <c r="I17" i="1" s="1"/>
  <c r="G17" i="1"/>
  <c r="F17" i="1"/>
  <c r="I16" i="1"/>
  <c r="G16" i="1"/>
  <c r="I15" i="1"/>
  <c r="G15" i="1"/>
  <c r="I14" i="1"/>
  <c r="G14" i="1"/>
  <c r="H13" i="1"/>
  <c r="I13" i="1" s="1"/>
  <c r="F13" i="1"/>
  <c r="G13" i="1" s="1"/>
  <c r="I12" i="1"/>
  <c r="G12" i="1"/>
  <c r="D11" i="1"/>
  <c r="I11" i="1" s="1"/>
  <c r="E10" i="1"/>
  <c r="C10" i="1"/>
  <c r="E9" i="1"/>
  <c r="C9" i="1"/>
  <c r="I8" i="1"/>
  <c r="G8" i="1"/>
  <c r="I7" i="1"/>
  <c r="G7" i="1"/>
  <c r="I6" i="1"/>
  <c r="F6" i="1"/>
  <c r="G6" i="1" s="1"/>
  <c r="H5" i="1"/>
  <c r="I5" i="1" s="1"/>
  <c r="F5" i="1"/>
  <c r="G5" i="1" s="1"/>
  <c r="H4" i="1"/>
  <c r="H3" i="1" s="1"/>
  <c r="F4" i="1"/>
  <c r="F3" i="1" s="1"/>
  <c r="F2" i="1" s="1"/>
  <c r="E3" i="1"/>
  <c r="D3" i="1"/>
  <c r="D2" i="1" s="1"/>
  <c r="C3" i="1"/>
  <c r="C2" i="1" s="1"/>
  <c r="C24" i="1" s="1"/>
  <c r="E2" i="1"/>
  <c r="E24" i="1" s="1"/>
  <c r="B56" i="2"/>
  <c r="E10" i="2"/>
  <c r="H3" i="2" s="1"/>
  <c r="C10" i="2"/>
  <c r="I3" i="2" s="1"/>
  <c r="E9" i="2"/>
  <c r="C55" i="2" s="1"/>
  <c r="C9" i="2"/>
  <c r="B55" i="2" s="1"/>
  <c r="E8" i="2"/>
  <c r="C54" i="2" s="1"/>
  <c r="C8" i="2"/>
  <c r="C7" i="2" s="1"/>
  <c r="B53" i="2" s="1"/>
  <c r="D7" i="2"/>
  <c r="B7" i="2"/>
  <c r="E6" i="2"/>
  <c r="H7" i="2" s="1"/>
  <c r="I7" i="2"/>
  <c r="E5" i="2"/>
  <c r="C5" i="2"/>
  <c r="E4" i="2"/>
  <c r="H6" i="2" s="1"/>
  <c r="C4" i="2"/>
  <c r="I6" i="2" s="1"/>
  <c r="E3" i="2"/>
  <c r="H2" i="2" s="1"/>
  <c r="C3" i="2"/>
  <c r="B49" i="2" s="1"/>
  <c r="D2" i="2"/>
  <c r="B2" i="2"/>
  <c r="B11" i="2" l="1"/>
  <c r="C11" i="2" s="1"/>
  <c r="B57" i="2" s="1"/>
  <c r="D11" i="2"/>
  <c r="E11" i="2" s="1"/>
  <c r="I5" i="2"/>
  <c r="H4" i="2"/>
  <c r="H5" i="2"/>
  <c r="B50" i="2"/>
  <c r="C56" i="2"/>
  <c r="C50" i="2"/>
  <c r="I4" i="2"/>
  <c r="B51" i="2"/>
  <c r="C51" i="2"/>
  <c r="B54" i="2"/>
  <c r="C49" i="2"/>
  <c r="B52" i="2"/>
  <c r="C52" i="2"/>
  <c r="N16" i="2"/>
  <c r="C2" i="2"/>
  <c r="B48" i="2" s="1"/>
  <c r="E7" i="2"/>
  <c r="C53" i="2" s="1"/>
  <c r="M26" i="2"/>
  <c r="E2" i="2"/>
  <c r="C48" i="2" s="1"/>
  <c r="I2" i="2"/>
  <c r="F24" i="1"/>
  <c r="G3" i="1"/>
  <c r="H2" i="1"/>
  <c r="H10" i="1"/>
  <c r="H9" i="1" s="1"/>
  <c r="I3" i="1"/>
  <c r="I2" i="1" s="1"/>
  <c r="D10" i="1"/>
  <c r="G4" i="1"/>
  <c r="F11" i="1"/>
  <c r="F10" i="1" s="1"/>
  <c r="F9" i="1" s="1"/>
  <c r="C57" i="2"/>
  <c r="H8" i="2"/>
  <c r="I8" i="2" l="1"/>
  <c r="J8" i="2" s="1"/>
  <c r="M19" i="2"/>
  <c r="M23" i="2"/>
  <c r="N15" i="2"/>
  <c r="M25" i="2"/>
  <c r="D9" i="1"/>
  <c r="I10" i="1"/>
  <c r="G11" i="1"/>
  <c r="G10" i="1" s="1"/>
  <c r="G9" i="1" s="1"/>
  <c r="H24" i="1"/>
  <c r="G2" i="1"/>
  <c r="G24" i="1" s="1"/>
  <c r="M18" i="2" l="1"/>
  <c r="M27" i="2"/>
  <c r="N17" i="2"/>
  <c r="M24" i="2"/>
  <c r="D24" i="1"/>
  <c r="I9" i="1"/>
  <c r="I24" i="1" s="1"/>
</calcChain>
</file>

<file path=xl/sharedStrings.xml><?xml version="1.0" encoding="utf-8"?>
<sst xmlns="http://schemas.openxmlformats.org/spreadsheetml/2006/main" count="128" uniqueCount="109">
  <si>
    <t>Nr. p.k.</t>
  </si>
  <si>
    <t>Finansējuma avots</t>
  </si>
  <si>
    <t>Izmaiņas</t>
  </si>
  <si>
    <t>2026.gada precizētais plāns</t>
  </si>
  <si>
    <t>KOPĀ</t>
  </si>
  <si>
    <t>1.1.</t>
  </si>
  <si>
    <t>(VALSTS NEKUSTAMIE ĪPAŠUMI)
Infrastruktūras izbūve</t>
  </si>
  <si>
    <t>1.1.1.</t>
  </si>
  <si>
    <t>Infrastruktūras izbūve (bez PVN)</t>
  </si>
  <si>
    <t>1.1.2.</t>
  </si>
  <si>
    <t>1.2.</t>
  </si>
  <si>
    <t>(VALSTS IEŅĒMUMU DIENESTS)
Kravu kontroles rentgena iekārta:</t>
  </si>
  <si>
    <t>1.2.1.</t>
  </si>
  <si>
    <t>Kravu kontroles rentgena iekārtas iegāde un uzstādīšana (bez PVN)</t>
  </si>
  <si>
    <t>1.2.2.</t>
  </si>
  <si>
    <t>Valsts budžeta finansējums - "Jaunas infrastruktūras izveidei kontroles dienestu funkciju īstenošanai Uriekstes ielā 42, Rīgā (Kundziņsala)" ar PVN</t>
  </si>
  <si>
    <t>2.1.</t>
  </si>
  <si>
    <t>(VALSTS NEKUSTAMIE ĪPAŠUMI)
Infrastruktūras izbūve un ar to saistītās izmaksas</t>
  </si>
  <si>
    <t>2.1.1.</t>
  </si>
  <si>
    <t xml:space="preserve">Infrastruktūras izbūve un ar to saistītās izmaksas (ar PVN) </t>
  </si>
  <si>
    <t>2.1.2.</t>
  </si>
  <si>
    <t>Radiācijas vārtu infrastruktūras pielāgošanas izmaksas (izdevumu kods EKK 3000) (ar PVN)</t>
  </si>
  <si>
    <t>2.1.3.</t>
  </si>
  <si>
    <t>Iebūvējamais aprīkojums (ar PVN) (t.sk.)</t>
  </si>
  <si>
    <t>2.1.3.1.</t>
  </si>
  <si>
    <t xml:space="preserve">Četru statņu auto pacēlājs (ar PVN) </t>
  </si>
  <si>
    <t>2.1.3.2.</t>
  </si>
  <si>
    <t>Specializētā darba galda (velkmes skapja) iegāde  (ar PVN)</t>
  </si>
  <si>
    <t>2.1.3.3.</t>
  </si>
  <si>
    <t>Platformas svari (ar PVN)</t>
  </si>
  <si>
    <t>2.2.</t>
  </si>
  <si>
    <t>(VALSTS ROBEŽSARDZE)
Radiometriskās kontroles portāla monitori (Radiācijas vārti) personu pārbaudei (ar PVN)</t>
  </si>
  <si>
    <t>2.2.1.</t>
  </si>
  <si>
    <t xml:space="preserve">Radiometriskās kontroles portāla monitori (Radiācijas vārti) transportlīdzekļu pārbaudei (ar PVN) </t>
  </si>
  <si>
    <t>2.2.2.</t>
  </si>
  <si>
    <t>Radiometriskās kontroles portāla monitori (Radiācijas vārti) personu pārbaudei (ar PVN)</t>
  </si>
  <si>
    <t>2.3.</t>
  </si>
  <si>
    <t>(VALSTS IEŅĒMUMU DIENESTS)
Kravu kontroles rentgena iekārta</t>
  </si>
  <si>
    <t>2.3.1.</t>
  </si>
  <si>
    <t>Kravu kontroles rentgena iekārtas iegāde un uzstādīšana (ar PVN)</t>
  </si>
  <si>
    <t>2.4.</t>
  </si>
  <si>
    <t>2.4.1.</t>
  </si>
  <si>
    <t>Programmatūras paplašinājuma moduļa iegāde no LVRTC Investīcijas vajadzībām, nodrošinot tā savietojamību ar LVRTC izstrādes stadijā esošo sistēmu (Latvijas Republikas valsts robežas integrētās pārvaldības plāna pasākums Nr. 1.4.) (ar PVN)</t>
  </si>
  <si>
    <t>KOPĀ EUR ar PVN (1.+2.):</t>
  </si>
  <si>
    <t>Atsauces:</t>
  </si>
  <si>
    <t>Finansējuma saņēmējs pēc mērķa</t>
  </si>
  <si>
    <t>Bez PVN</t>
  </si>
  <si>
    <t>Ar PVN</t>
  </si>
  <si>
    <t>Pilnā Vajadzība bez PVN</t>
  </si>
  <si>
    <t>Pilnā vajadzība ar PVN</t>
  </si>
  <si>
    <t>Kategorija</t>
  </si>
  <si>
    <t>Kopējā vajadzība (ar PVN)</t>
  </si>
  <si>
    <t>Pieejamā ekonomija (ar PVN)</t>
  </si>
  <si>
    <t>VID</t>
  </si>
  <si>
    <t>VID specifiskās telpas</t>
  </si>
  <si>
    <t>t.sk. VID telpas A, B, C, D ēkās (ar kinologu telpām)</t>
  </si>
  <si>
    <t>VRS specifiskās telpas</t>
  </si>
  <si>
    <t>t.sk. Koplietošanas telpas VID, VRS, PVD A ēkā</t>
  </si>
  <si>
    <t>PVD specifiskās telpas</t>
  </si>
  <si>
    <t>t.sk. VID nepieciešamie autoiekrāvēji</t>
  </si>
  <si>
    <t>Kontroles halles aprīkojums 
(VID un PVD)</t>
  </si>
  <si>
    <t>t.sk. Koplietošanas telpas - VID un VRS kinologi A ēka</t>
  </si>
  <si>
    <t>Koplietošanas (visiem)</t>
  </si>
  <si>
    <t>PVD</t>
  </si>
  <si>
    <t>Koplietošanas (VID un VRS)</t>
  </si>
  <si>
    <t>t.sk. PVD darba telpas A ēkā</t>
  </si>
  <si>
    <t>Kopā</t>
  </si>
  <si>
    <t>t.sk. PVD nepieciešamais autoiekrāvējs</t>
  </si>
  <si>
    <t>VRS</t>
  </si>
  <si>
    <t>Segments</t>
  </si>
  <si>
    <t>Kopējā vajadzība</t>
  </si>
  <si>
    <t>Trūkstošā sadalījums</t>
  </si>
  <si>
    <t>Trūkstošais (kopā)</t>
  </si>
  <si>
    <t>VNĪ ietaupījums</t>
  </si>
  <si>
    <t>Summa (ar PVN)</t>
  </si>
  <si>
    <t>VNĪ pārdalītais ietaupījums</t>
  </si>
  <si>
    <t>Trūkstošā summa mēbelēm</t>
  </si>
  <si>
    <t>Šis pārkopēts uz ziņojumu:</t>
  </si>
  <si>
    <t>Piešķirtā summa no VNĪ ietaupījuma, 
EUR (ar PVN)</t>
  </si>
  <si>
    <t>Pilnā vajadzība, 
EUR (ar PVN)</t>
  </si>
  <si>
    <t xml:space="preserve">    t.sk. VID telpas A, B, C, D ēkās (ar kinologu telpām)</t>
  </si>
  <si>
    <t xml:space="preserve">    t.sk. Koplietošanas telpas VID, VRS, PVD A ēkā</t>
  </si>
  <si>
    <t xml:space="preserve">    t.sk. VID nepieciešamais aprīkojums (piem., autoiekrāvēji)</t>
  </si>
  <si>
    <t xml:space="preserve">    t.sk. Koplietošanas telpas - VID un VRS kinologi A ēka</t>
  </si>
  <si>
    <t xml:space="preserve">    t.sk. PVD darba telpas A ēkā</t>
  </si>
  <si>
    <t xml:space="preserve">    t.sk. PVD nepieciešamais aprīkojums (piem., autoiekrāvējs)</t>
  </si>
  <si>
    <t>2023.gada izpilde</t>
  </si>
  <si>
    <t>2024.gada izpilde</t>
  </si>
  <si>
    <t>2025.gada izpilde</t>
  </si>
  <si>
    <t>2026.gada plāns</t>
  </si>
  <si>
    <t>1.</t>
  </si>
  <si>
    <t>2.</t>
  </si>
  <si>
    <t xml:space="preserve">(VALSTS IEŅĒMUMU DIENESTS) 
Transporta rindu vadības sistēma
</t>
  </si>
  <si>
    <t>3.</t>
  </si>
  <si>
    <t>ES AF plāna finansējums -  6.1.2.4.i. investīcija “Infrastruktūras izveide kontroles dienestu funkciju īstenošanai Kundziņsalā”*</t>
  </si>
  <si>
    <t>*FM budžeta programma 74.00.00 “Atveseļošanas un noturības mehānisma (ANM) projektu un pasākumu īstenošana”.</t>
  </si>
  <si>
    <t>**PVN izdevumu segšana Eiropas Savienības Atveseļošanas un noturības mehānisma plāna finansējuma daļai no valsts budžeta līdzekļiem</t>
  </si>
  <si>
    <t>Infrastruktūras izbūve (PVN**)</t>
  </si>
  <si>
    <t>Kravu kontroles rentgena iekārtas iegāde un uzstādīšana (PVN**)</t>
  </si>
  <si>
    <t>Izmaksu sadalījums pa Lietotājiem un atbildīgajām ministrijām</t>
  </si>
  <si>
    <t>2027. gads
(sākot ar II.cet.)</t>
  </si>
  <si>
    <t>2028. gads un turpmāk katru gadu</t>
  </si>
  <si>
    <t>Finanšu ministrija (VID)</t>
  </si>
  <si>
    <t>nomas maksa un papildu maksājumi</t>
  </si>
  <si>
    <t>komunālie maksājumi</t>
  </si>
  <si>
    <t>pārcelšanās izdevumi</t>
  </si>
  <si>
    <t>Zemkopības ministrija (PVD)</t>
  </si>
  <si>
    <t>Kopā, EUR</t>
  </si>
  <si>
    <t>Iekšlietu ministrija (VRS)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</si>
</sst>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_-* #,##0_-;\-* #,##0_-;_-* &quot;-&quot;??_-;_-@_-"/>
    <numFmt numFmtId="165" formatCode="#,##0;\(#,##0\);\-"/>
    <numFmt numFmtId="166" formatCode="#,##0\ _€"/>
  </numFmts>
  <fonts count="15" x14ac:knownFonts="1">
    <font>
      <sz val="11"/>
      <color theme="1"/>
      <name val="Aptos Narrow"/>
      <family val="2"/>
      <charset val="186"/>
      <scheme val="minor"/>
    </font>
    <font>
      <sz val="11"/>
      <color theme="1"/>
      <name val="Aptos Narrow"/>
      <family val="2"/>
      <charset val="186"/>
      <scheme val="minor"/>
    </font>
    <font>
      <sz val="10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sz val="11"/>
      <color rgb="FF000000"/>
      <name val="Aptos Narrow"/>
    </font>
    <font>
      <b/>
      <sz val="11"/>
      <color rgb="FF000000"/>
      <name val="Aptos Narrow"/>
      <family val="2"/>
    </font>
    <font>
      <sz val="11"/>
      <color theme="1"/>
      <name val="Aptos Narrow"/>
      <family val="2"/>
      <charset val="186"/>
    </font>
    <font>
      <sz val="11"/>
      <color rgb="FF000000"/>
      <name val="Aptos Narrow"/>
      <family val="2"/>
    </font>
    <font>
      <b/>
      <sz val="11"/>
      <color rgb="FF000000"/>
      <name val="Aptos Narrow"/>
      <family val="2"/>
      <charset val="186"/>
    </font>
    <font>
      <b/>
      <sz val="12"/>
      <color rgb="FF000000"/>
      <name val="Aptos Display"/>
      <family val="2"/>
    </font>
    <font>
      <sz val="12"/>
      <color rgb="FF000000"/>
      <name val="Aptos Display"/>
      <family val="2"/>
    </font>
    <font>
      <b/>
      <sz val="10"/>
      <color rgb="FF000000"/>
      <name val="Times New Roman"/>
    </font>
    <font>
      <sz val="10"/>
      <color rgb="FF000000"/>
      <name val="Times New Roman"/>
    </font>
    <font>
      <b/>
      <sz val="12"/>
      <color rgb="FF000000"/>
      <name val="Times New Roman"/>
    </font>
    <font>
      <b/>
      <sz val="11"/>
      <color rgb="FF000000"/>
      <name val="Times New Roman"/>
    </font>
  </fonts>
  <fills count="9">
    <fill>
      <patternFill patternType="none"/>
    </fill>
    <fill>
      <patternFill patternType="gray125"/>
    </fill>
    <fill>
      <patternFill patternType="solid">
        <fgColor rgb="FFD5DE3D"/>
        <bgColor rgb="FF000000"/>
      </patternFill>
    </fill>
    <fill>
      <patternFill patternType="solid">
        <fgColor rgb="FFEAEF9E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97132"/>
        <bgColor rgb="FF000000"/>
      </patternFill>
    </fill>
    <fill>
      <patternFill patternType="solid">
        <fgColor rgb="FF9DB2C9"/>
        <bgColor indexed="64"/>
      </patternFill>
    </fill>
    <fill>
      <patternFill patternType="solid">
        <fgColor rgb="FFB8C8DA"/>
        <bgColor indexed="64"/>
      </patternFill>
    </fill>
    <fill>
      <patternFill patternType="solid">
        <fgColor rgb="FFEEF3F8"/>
        <bgColor indexed="64"/>
      </patternFill>
    </fill>
  </fills>
  <borders count="10">
    <border>
      <left/>
      <right/>
      <top/>
      <bottom/>
      <diagonal/>
    </border>
    <border>
      <left style="thin">
        <color rgb="FF0F4761"/>
      </left>
      <right/>
      <top style="thin">
        <color rgb="FF0F4761"/>
      </top>
      <bottom style="thin">
        <color rgb="FFD9D9D9"/>
      </bottom>
      <diagonal/>
    </border>
    <border>
      <left/>
      <right/>
      <top style="thin">
        <color rgb="FF0F4761"/>
      </top>
      <bottom style="thin">
        <color rgb="FFD9D9D9"/>
      </bottom>
      <diagonal/>
    </border>
    <border>
      <left/>
      <right style="thin">
        <color rgb="FF0F4761"/>
      </right>
      <top style="thin">
        <color rgb="FF0F4761"/>
      </top>
      <bottom style="thin">
        <color rgb="FFD9D9D9"/>
      </bottom>
      <diagonal/>
    </border>
    <border>
      <left style="thin">
        <color rgb="FF0F4761"/>
      </left>
      <right/>
      <top style="thin">
        <color rgb="FFD9D9D9"/>
      </top>
      <bottom style="thin">
        <color rgb="FFD9D9D9"/>
      </bottom>
      <diagonal/>
    </border>
    <border>
      <left/>
      <right/>
      <top style="thin">
        <color rgb="FFD9D9D9"/>
      </top>
      <bottom style="thin">
        <color rgb="FFD9D9D9"/>
      </bottom>
      <diagonal/>
    </border>
    <border>
      <left/>
      <right style="thin">
        <color rgb="FF0F4761"/>
      </right>
      <top style="thin">
        <color rgb="FFD9D9D9"/>
      </top>
      <bottom style="thin">
        <color rgb="FFD9D9D9"/>
      </bottom>
      <diagonal/>
    </border>
    <border>
      <left style="thin">
        <color rgb="FF0F4761"/>
      </left>
      <right/>
      <top style="thin">
        <color rgb="FFD9D9D9"/>
      </top>
      <bottom style="thin">
        <color rgb="FF0F4761"/>
      </bottom>
      <diagonal/>
    </border>
    <border>
      <left/>
      <right/>
      <top style="thin">
        <color rgb="FFD9D9D9"/>
      </top>
      <bottom style="thin">
        <color rgb="FF0F4761"/>
      </bottom>
      <diagonal/>
    </border>
    <border>
      <left/>
      <right style="thin">
        <color rgb="FF0F4761"/>
      </right>
      <top style="thin">
        <color rgb="FFD9D9D9"/>
      </top>
      <bottom style="thin">
        <color rgb="FF0F4761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71">
    <xf numFmtId="0" fontId="0" fillId="0" borderId="0" xfId="0"/>
    <xf numFmtId="0" fontId="3" fillId="0" borderId="0" xfId="0" applyFont="1"/>
    <xf numFmtId="4" fontId="2" fillId="0" borderId="0" xfId="0" applyNumberFormat="1" applyFont="1" applyAlignment="1">
      <alignment vertical="center"/>
    </xf>
    <xf numFmtId="0" fontId="5" fillId="2" borderId="0" xfId="0" applyFont="1" applyFill="1"/>
    <xf numFmtId="0" fontId="6" fillId="0" borderId="0" xfId="0" applyFont="1"/>
    <xf numFmtId="0" fontId="7" fillId="3" borderId="0" xfId="0" applyFont="1" applyFill="1"/>
    <xf numFmtId="164" fontId="7" fillId="3" borderId="0" xfId="0" applyNumberFormat="1" applyFont="1" applyFill="1"/>
    <xf numFmtId="3" fontId="6" fillId="0" borderId="0" xfId="0" applyNumberFormat="1" applyFont="1"/>
    <xf numFmtId="0" fontId="7" fillId="4" borderId="0" xfId="0" applyFont="1" applyFill="1" applyAlignment="1">
      <alignment horizontal="left"/>
    </xf>
    <xf numFmtId="164" fontId="7" fillId="4" borderId="0" xfId="0" applyNumberFormat="1" applyFont="1" applyFill="1"/>
    <xf numFmtId="44" fontId="6" fillId="0" borderId="0" xfId="1" applyFont="1" applyFill="1" applyBorder="1"/>
    <xf numFmtId="0" fontId="6" fillId="0" borderId="0" xfId="0" applyFont="1" applyAlignment="1">
      <alignment wrapText="1"/>
    </xf>
    <xf numFmtId="0" fontId="8" fillId="0" borderId="0" xfId="0" applyFont="1"/>
    <xf numFmtId="3" fontId="8" fillId="0" borderId="0" xfId="0" applyNumberFormat="1" applyFont="1"/>
    <xf numFmtId="0" fontId="7" fillId="3" borderId="0" xfId="0" applyFont="1" applyFill="1" applyAlignment="1">
      <alignment horizontal="left"/>
    </xf>
    <xf numFmtId="0" fontId="8" fillId="2" borderId="0" xfId="0" applyFont="1" applyFill="1"/>
    <xf numFmtId="3" fontId="8" fillId="2" borderId="0" xfId="0" applyNumberFormat="1" applyFont="1" applyFill="1"/>
    <xf numFmtId="0" fontId="5" fillId="2" borderId="0" xfId="0" applyFont="1" applyFill="1" applyAlignment="1">
      <alignment horizontal="left"/>
    </xf>
    <xf numFmtId="164" fontId="5" fillId="2" borderId="0" xfId="0" applyNumberFormat="1" applyFont="1" applyFill="1"/>
    <xf numFmtId="0" fontId="4" fillId="2" borderId="0" xfId="0" applyFont="1" applyFill="1"/>
    <xf numFmtId="0" fontId="6" fillId="5" borderId="0" xfId="0" applyFont="1" applyFill="1"/>
    <xf numFmtId="0" fontId="9" fillId="2" borderId="0" xfId="0" applyFont="1" applyFill="1" applyAlignment="1">
      <alignment horizontal="left" vertical="center"/>
    </xf>
    <xf numFmtId="0" fontId="9" fillId="2" borderId="0" xfId="0" applyFont="1" applyFill="1" applyAlignment="1">
      <alignment horizontal="right" wrapText="1"/>
    </xf>
    <xf numFmtId="0" fontId="9" fillId="3" borderId="0" xfId="0" applyFont="1" applyFill="1" applyAlignment="1">
      <alignment horizontal="left"/>
    </xf>
    <xf numFmtId="165" fontId="9" fillId="3" borderId="0" xfId="0" applyNumberFormat="1" applyFont="1" applyFill="1" applyAlignment="1">
      <alignment horizontal="right"/>
    </xf>
    <xf numFmtId="0" fontId="10" fillId="4" borderId="0" xfId="0" applyFont="1" applyFill="1" applyAlignment="1">
      <alignment horizontal="left"/>
    </xf>
    <xf numFmtId="165" fontId="10" fillId="4" borderId="0" xfId="0" applyNumberFormat="1" applyFont="1" applyFill="1" applyAlignment="1">
      <alignment horizontal="right"/>
    </xf>
    <xf numFmtId="0" fontId="9" fillId="2" borderId="0" xfId="0" applyFont="1" applyFill="1" applyAlignment="1">
      <alignment horizontal="left"/>
    </xf>
    <xf numFmtId="165" fontId="9" fillId="2" borderId="0" xfId="0" applyNumberFormat="1" applyFont="1" applyFill="1" applyAlignment="1">
      <alignment horizontal="right"/>
    </xf>
    <xf numFmtId="0" fontId="11" fillId="6" borderId="1" xfId="0" applyFont="1" applyFill="1" applyBorder="1" applyAlignment="1">
      <alignment horizontal="left" vertical="center" wrapText="1"/>
    </xf>
    <xf numFmtId="0" fontId="11" fillId="6" borderId="2" xfId="0" applyFont="1" applyFill="1" applyBorder="1" applyAlignment="1">
      <alignment horizontal="center" vertical="center" wrapText="1"/>
    </xf>
    <xf numFmtId="0" fontId="11" fillId="6" borderId="3" xfId="0" applyFont="1" applyFill="1" applyBorder="1" applyAlignment="1">
      <alignment horizontal="center" vertical="center" wrapText="1"/>
    </xf>
    <xf numFmtId="49" fontId="11" fillId="7" borderId="4" xfId="0" applyNumberFormat="1" applyFont="1" applyFill="1" applyBorder="1" applyAlignment="1">
      <alignment horizontal="left" vertical="center" wrapText="1" indent="1"/>
    </xf>
    <xf numFmtId="3" fontId="11" fillId="7" borderId="5" xfId="0" applyNumberFormat="1" applyFont="1" applyFill="1" applyBorder="1" applyAlignment="1">
      <alignment horizontal="right" vertical="center" wrapText="1"/>
    </xf>
    <xf numFmtId="3" fontId="11" fillId="7" borderId="6" xfId="0" applyNumberFormat="1" applyFont="1" applyFill="1" applyBorder="1" applyAlignment="1">
      <alignment horizontal="right" vertical="center" wrapText="1"/>
    </xf>
    <xf numFmtId="49" fontId="12" fillId="0" borderId="4" xfId="0" applyNumberFormat="1" applyFont="1" applyBorder="1" applyAlignment="1">
      <alignment horizontal="left" vertical="center" wrapText="1" indent="2"/>
    </xf>
    <xf numFmtId="3" fontId="12" fillId="0" borderId="5" xfId="0" applyNumberFormat="1" applyFont="1" applyBorder="1" applyAlignment="1">
      <alignment horizontal="right" vertical="center" wrapText="1"/>
    </xf>
    <xf numFmtId="3" fontId="12" fillId="0" borderId="6" xfId="0" applyNumberFormat="1" applyFont="1" applyBorder="1" applyAlignment="1">
      <alignment horizontal="right" vertical="center" wrapText="1"/>
    </xf>
    <xf numFmtId="3" fontId="11" fillId="6" borderId="7" xfId="0" applyNumberFormat="1" applyFont="1" applyFill="1" applyBorder="1" applyAlignment="1">
      <alignment horizontal="right" vertical="center" wrapText="1"/>
    </xf>
    <xf numFmtId="3" fontId="11" fillId="6" borderId="8" xfId="0" applyNumberFormat="1" applyFont="1" applyFill="1" applyBorder="1" applyAlignment="1">
      <alignment horizontal="right" vertical="center" wrapText="1"/>
    </xf>
    <xf numFmtId="3" fontId="11" fillId="6" borderId="9" xfId="0" applyNumberFormat="1" applyFont="1" applyFill="1" applyBorder="1" applyAlignment="1">
      <alignment horizontal="right" vertical="center" wrapText="1"/>
    </xf>
    <xf numFmtId="0" fontId="13" fillId="6" borderId="1" xfId="0" applyFont="1" applyFill="1" applyBorder="1" applyAlignment="1">
      <alignment horizontal="center" vertical="center" wrapText="1"/>
    </xf>
    <xf numFmtId="0" fontId="13" fillId="6" borderId="2" xfId="0" applyFont="1" applyFill="1" applyBorder="1" applyAlignment="1">
      <alignment horizontal="center" vertical="center" wrapText="1"/>
    </xf>
    <xf numFmtId="0" fontId="13" fillId="6" borderId="3" xfId="0" applyFont="1" applyFill="1" applyBorder="1" applyAlignment="1">
      <alignment horizontal="center" vertical="center" wrapText="1"/>
    </xf>
    <xf numFmtId="0" fontId="11" fillId="7" borderId="4" xfId="0" applyFont="1" applyFill="1" applyBorder="1" applyAlignment="1">
      <alignment horizontal="left" vertical="center" wrapText="1"/>
    </xf>
    <xf numFmtId="0" fontId="11" fillId="7" borderId="5" xfId="0" applyFont="1" applyFill="1" applyBorder="1" applyAlignment="1">
      <alignment horizontal="left" vertical="center" wrapText="1"/>
    </xf>
    <xf numFmtId="166" fontId="11" fillId="7" borderId="5" xfId="2" applyNumberFormat="1" applyFont="1" applyFill="1" applyBorder="1" applyAlignment="1">
      <alignment horizontal="right" vertical="center" wrapText="1" indent="1"/>
    </xf>
    <xf numFmtId="43" fontId="11" fillId="7" borderId="5" xfId="2" applyFont="1" applyFill="1" applyBorder="1" applyAlignment="1">
      <alignment horizontal="right" vertical="center" wrapText="1" indent="1"/>
    </xf>
    <xf numFmtId="166" fontId="11" fillId="7" borderId="6" xfId="2" applyNumberFormat="1" applyFont="1" applyFill="1" applyBorder="1" applyAlignment="1">
      <alignment horizontal="right" vertical="center" wrapText="1" indent="1"/>
    </xf>
    <xf numFmtId="0" fontId="12" fillId="8" borderId="4" xfId="0" applyFont="1" applyFill="1" applyBorder="1" applyAlignment="1">
      <alignment horizontal="left" vertical="center" wrapText="1"/>
    </xf>
    <xf numFmtId="0" fontId="12" fillId="8" borderId="5" xfId="0" applyFont="1" applyFill="1" applyBorder="1" applyAlignment="1">
      <alignment horizontal="left" vertical="center" wrapText="1"/>
    </xf>
    <xf numFmtId="166" fontId="12" fillId="8" borderId="5" xfId="2" applyNumberFormat="1" applyFont="1" applyFill="1" applyBorder="1" applyAlignment="1">
      <alignment horizontal="right" vertical="center" wrapText="1" indent="1"/>
    </xf>
    <xf numFmtId="166" fontId="12" fillId="8" borderId="6" xfId="2" applyNumberFormat="1" applyFont="1" applyFill="1" applyBorder="1" applyAlignment="1">
      <alignment horizontal="right" vertical="center" wrapText="1" indent="1"/>
    </xf>
    <xf numFmtId="0" fontId="12" fillId="0" borderId="4" xfId="0" applyFont="1" applyBorder="1" applyAlignment="1">
      <alignment horizontal="left" vertical="center"/>
    </xf>
    <xf numFmtId="0" fontId="12" fillId="0" borderId="5" xfId="0" applyFont="1" applyBorder="1" applyAlignment="1">
      <alignment horizontal="left" vertical="center" wrapText="1"/>
    </xf>
    <xf numFmtId="166" fontId="12" fillId="0" borderId="5" xfId="2" applyNumberFormat="1" applyFont="1" applyFill="1" applyBorder="1" applyAlignment="1">
      <alignment horizontal="right" vertical="center" wrapText="1" indent="1"/>
    </xf>
    <xf numFmtId="166" fontId="12" fillId="0" borderId="6" xfId="2" applyNumberFormat="1" applyFont="1" applyFill="1" applyBorder="1" applyAlignment="1">
      <alignment horizontal="right" vertical="center" wrapText="1" indent="1"/>
    </xf>
    <xf numFmtId="0" fontId="12" fillId="8" borderId="4" xfId="0" applyFont="1" applyFill="1" applyBorder="1" applyAlignment="1">
      <alignment horizontal="left" vertical="center"/>
    </xf>
    <xf numFmtId="0" fontId="11" fillId="8" borderId="4" xfId="0" applyFont="1" applyFill="1" applyBorder="1" applyAlignment="1">
      <alignment horizontal="left" vertical="center" wrapText="1"/>
    </xf>
    <xf numFmtId="0" fontId="11" fillId="8" borderId="5" xfId="0" applyFont="1" applyFill="1" applyBorder="1" applyAlignment="1">
      <alignment horizontal="left" vertical="center" wrapText="1"/>
    </xf>
    <xf numFmtId="166" fontId="11" fillId="8" borderId="5" xfId="2" applyNumberFormat="1" applyFont="1" applyFill="1" applyBorder="1" applyAlignment="1">
      <alignment horizontal="right" vertical="center" wrapText="1" indent="1"/>
    </xf>
    <xf numFmtId="166" fontId="11" fillId="8" borderId="6" xfId="2" applyNumberFormat="1" applyFont="1" applyFill="1" applyBorder="1" applyAlignment="1">
      <alignment horizontal="right" vertical="center" wrapText="1" indent="1"/>
    </xf>
    <xf numFmtId="0" fontId="12" fillId="0" borderId="4" xfId="0" applyFont="1" applyBorder="1" applyAlignment="1">
      <alignment horizontal="left" vertical="center" wrapText="1"/>
    </xf>
    <xf numFmtId="43" fontId="12" fillId="0" borderId="5" xfId="2" applyFont="1" applyFill="1" applyBorder="1" applyAlignment="1">
      <alignment horizontal="right" vertical="center" wrapText="1" indent="1"/>
    </xf>
    <xf numFmtId="43" fontId="11" fillId="8" borderId="5" xfId="2" applyFont="1" applyFill="1" applyBorder="1" applyAlignment="1">
      <alignment horizontal="right" vertical="center" wrapText="1" indent="1"/>
    </xf>
    <xf numFmtId="0" fontId="11" fillId="8" borderId="4" xfId="0" applyFont="1" applyFill="1" applyBorder="1" applyAlignment="1">
      <alignment horizontal="left" vertical="center"/>
    </xf>
    <xf numFmtId="164" fontId="12" fillId="0" borderId="5" xfId="2" applyNumberFormat="1" applyFont="1" applyFill="1" applyBorder="1" applyAlignment="1">
      <alignment horizontal="right" vertical="center" wrapText="1" indent="1"/>
    </xf>
    <xf numFmtId="0" fontId="14" fillId="6" borderId="7" xfId="0" applyFont="1" applyFill="1" applyBorder="1" applyAlignment="1">
      <alignment horizontal="left" vertical="center"/>
    </xf>
    <xf numFmtId="0" fontId="14" fillId="6" borderId="8" xfId="0" applyFont="1" applyFill="1" applyBorder="1" applyAlignment="1">
      <alignment horizontal="left" vertical="center" wrapText="1"/>
    </xf>
    <xf numFmtId="166" fontId="14" fillId="6" borderId="8" xfId="2" applyNumberFormat="1" applyFont="1" applyFill="1" applyBorder="1" applyAlignment="1">
      <alignment horizontal="right" vertical="center" wrapText="1" indent="1"/>
    </xf>
    <xf numFmtId="166" fontId="14" fillId="6" borderId="9" xfId="2" applyNumberFormat="1" applyFont="1" applyFill="1" applyBorder="1" applyAlignment="1">
      <alignment horizontal="right" vertical="center" wrapText="1" indent="1"/>
    </xf>
  </cellXfs>
  <cellStyles count="3">
    <cellStyle name="Comma" xfId="2" builtinId="3"/>
    <cellStyle name="Currency" xfId="1" builtinId="4"/>
    <cellStyle name="Normal" xfId="0" builtinId="0"/>
  </cellStyles>
  <dxfs count="0"/>
  <tableStyles count="0" defaultTableStyle="TableStyleMedium2" defaultPivotStyle="PivotStyleLight16"/>
  <colors>
    <mruColors>
      <color rgb="FFC0C822"/>
      <color rgb="FFD5DE3D"/>
      <color rgb="FF00B4FF"/>
      <color rgb="FF6B6F7B"/>
      <color rgb="FFD9D5CE"/>
      <color rgb="FFB8B8B8"/>
      <color rgb="FFD1DDD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.xml"/><Relationship Id="rId2" Type="http://schemas.microsoft.com/office/2011/relationships/chartColorStyle" Target="colors1.xml"/><Relationship Id="rId1" Type="http://schemas.microsoft.com/office/2011/relationships/chartStyle" Target="style1.xml"/><Relationship Id="rId4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.xml"/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j-lt"/>
                <a:ea typeface="Aptos Narrow"/>
                <a:cs typeface="Aptos Narrow"/>
              </a:defRPr>
            </a:pPr>
            <a:r>
              <a:rPr lang="en-US" sz="1400">
                <a:solidFill>
                  <a:sysClr val="windowText" lastClr="000000"/>
                </a:solidFill>
                <a:latin typeface="+mj-lt"/>
              </a:rPr>
              <a:t>VNĪ ietaupījuma sadalījums </a:t>
            </a:r>
            <a:r>
              <a:rPr lang="lv-LV" sz="1400">
                <a:solidFill>
                  <a:sysClr val="windowText" lastClr="000000"/>
                </a:solidFill>
                <a:latin typeface="+mj-lt"/>
              </a:rPr>
              <a:t>Lietotāju mēbelēm un aprīkojumam</a:t>
            </a:r>
            <a:endParaRPr lang="en-US" sz="1400">
              <a:solidFill>
                <a:sysClr val="windowText" lastClr="000000"/>
              </a:solidFill>
              <a:latin typeface="+mj-lt"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j-lt"/>
              <a:ea typeface="Aptos Narrow"/>
              <a:cs typeface="Aptos Narrow"/>
            </a:defRPr>
          </a:pPr>
          <a:endParaRPr lang="en-US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v>Kopējā vajadzība (ar PVN)</c:v>
          </c:tx>
          <c:spPr>
            <a:solidFill>
              <a:srgbClr val="00B4FF"/>
            </a:solidFill>
            <a:ln>
              <a:noFill/>
            </a:ln>
            <a:effectLst/>
          </c:spPr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rgbClr val="404040"/>
                    </a:solidFill>
                    <a:latin typeface="+mn-lt"/>
                    <a:ea typeface="+mn-ea"/>
                    <a:cs typeface="+mn-cs"/>
                  </a:defRPr>
                </a:pPr>
                <a:endParaRPr lang="lv-LV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Lit>
              <c:ptCount val="6"/>
              <c:pt idx="0">
                <c:v>VID specifiskās telpas</c:v>
              </c:pt>
              <c:pt idx="1">
                <c:v>VRS specifiskās telpas</c:v>
              </c:pt>
              <c:pt idx="2">
                <c:v>PVD specifiskās telpas</c:v>
              </c:pt>
              <c:pt idx="3">
                <c:v>Kontroles halles aprīkojums 
(VID un PVD)</c:v>
              </c:pt>
              <c:pt idx="4">
                <c:v>Koplietošanas (visiem)</c:v>
              </c:pt>
              <c:pt idx="5">
                <c:v>Koplietošanas (VID un VRS)</c:v>
              </c:pt>
            </c:strLit>
          </c:cat>
          <c:val>
            <c:numLit>
              <c:formatCode>#,##0</c:formatCode>
              <c:ptCount val="6"/>
              <c:pt idx="0">
                <c:v>485028</c:v>
              </c:pt>
              <c:pt idx="1">
                <c:v>292413</c:v>
              </c:pt>
              <c:pt idx="2">
                <c:v>171933</c:v>
              </c:pt>
              <c:pt idx="3">
                <c:v>181500</c:v>
              </c:pt>
              <c:pt idx="4">
                <c:v>164593</c:v>
              </c:pt>
              <c:pt idx="5">
                <c:v>81350</c:v>
              </c:pt>
            </c:numLit>
          </c:val>
          <c:extLst>
            <c:ext xmlns:c16="http://schemas.microsoft.com/office/drawing/2014/chart" uri="{C3380CC4-5D6E-409C-BE32-E72D297353CC}">
              <c16:uniqueId val="{00000000-8AA3-41F3-86A0-184390B9A846}"/>
            </c:ext>
          </c:extLst>
        </c:ser>
        <c:ser>
          <c:idx val="1"/>
          <c:order val="1"/>
          <c:tx>
            <c:v>Pieejamā ekonomija (ar PVN)</c:v>
          </c:tx>
          <c:spPr>
            <a:solidFill>
              <a:srgbClr val="D5DE3D"/>
            </a:solidFill>
            <a:ln>
              <a:noFill/>
            </a:ln>
            <a:effectLst/>
          </c:spPr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rgbClr val="000000"/>
                    </a:solidFill>
                    <a:latin typeface="+mn-lt"/>
                    <a:ea typeface="+mn-ea"/>
                    <a:cs typeface="+mn-cs"/>
                  </a:defRPr>
                </a:pPr>
                <a:endParaRPr lang="lv-LV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Lit>
              <c:ptCount val="6"/>
              <c:pt idx="0">
                <c:v>VID specifiskās telpas</c:v>
              </c:pt>
              <c:pt idx="1">
                <c:v>VRS specifiskās telpas</c:v>
              </c:pt>
              <c:pt idx="2">
                <c:v>PVD specifiskās telpas</c:v>
              </c:pt>
              <c:pt idx="3">
                <c:v>Kontroles halles aprīkojums 
(VID un PVD)</c:v>
              </c:pt>
              <c:pt idx="4">
                <c:v>Koplietošanas (visiem)</c:v>
              </c:pt>
              <c:pt idx="5">
                <c:v>Koplietošanas (VID un VRS)</c:v>
              </c:pt>
            </c:strLit>
          </c:cat>
          <c:val>
            <c:numLit>
              <c:formatCode>#,##0</c:formatCode>
              <c:ptCount val="6"/>
              <c:pt idx="0">
                <c:v>220944</c:v>
              </c:pt>
              <c:pt idx="1">
                <c:v>133202</c:v>
              </c:pt>
              <c:pt idx="2">
                <c:v>78320</c:v>
              </c:pt>
              <c:pt idx="3">
                <c:v>181500</c:v>
              </c:pt>
              <c:pt idx="4">
                <c:v>164593</c:v>
              </c:pt>
              <c:pt idx="5">
                <c:v>81350</c:v>
              </c:pt>
            </c:numLit>
          </c:val>
          <c:extLst>
            <c:ext xmlns:c16="http://schemas.microsoft.com/office/drawing/2014/chart" uri="{C3380CC4-5D6E-409C-BE32-E72D297353CC}">
              <c16:uniqueId val="{00000001-8AA3-41F3-86A0-184390B9A84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484778991"/>
        <c:axId val="484779951"/>
      </c:barChart>
      <c:catAx>
        <c:axId val="484778991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rgbClr val="595959"/>
                </a:solidFill>
                <a:latin typeface="Aptos Narrow"/>
                <a:ea typeface="Aptos Narrow"/>
                <a:cs typeface="Aptos Narrow"/>
              </a:defRPr>
            </a:pPr>
            <a:endParaRPr lang="lv-LV"/>
          </a:p>
        </c:txPr>
        <c:crossAx val="484779951"/>
        <c:crosses val="autoZero"/>
        <c:auto val="1"/>
        <c:lblAlgn val="ctr"/>
        <c:lblOffset val="100"/>
        <c:noMultiLvlLbl val="0"/>
      </c:catAx>
      <c:valAx>
        <c:axId val="484779951"/>
        <c:scaling>
          <c:orientation val="minMax"/>
          <c:max val="500000"/>
          <c:min val="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lv-LV"/>
          </a:p>
        </c:txPr>
        <c:crossAx val="484778991"/>
        <c:crosses val="autoZero"/>
        <c:crossBetween val="between"/>
        <c:majorUnit val="50000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lv-LV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noFill/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lv-LV"/>
    </a:p>
  </c:txPr>
  <c:printSettings>
    <c:headerFooter/>
    <c:pageMargins b="0.75" l="0.7" r="0.7" t="0.75" header="0.3" footer="0.3"/>
    <c:pageSetup/>
  </c:printSettings>
  <c:userShapes r:id="rId4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4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lv-LV" sz="16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</a:rPr>
              <a:t>T</a:t>
            </a:r>
            <a:r>
              <a:rPr lang="en-US" sz="16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</a:rPr>
              <a:t>rūkstošā finansējuma sadalījums</a:t>
            </a:r>
            <a:r>
              <a:rPr lang="lv-LV" sz="16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</a:rPr>
              <a:t> mēbelēm un aprīkojumam </a:t>
            </a:r>
          </a:p>
          <a:p>
            <a:pPr>
              <a:defRPr/>
            </a:pPr>
            <a:r>
              <a:rPr lang="lv-LV" sz="16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</a:rPr>
              <a:t>pēc VNĪ ietaupījuma pārdales, EUR (t.sk. PVN)</a:t>
            </a:r>
            <a:endParaRPr lang="en-US" sz="1600" b="0" i="0" u="none" strike="noStrike" kern="1200" spc="0" baseline="0">
              <a:solidFill>
                <a:sysClr val="windowText" lastClr="000000">
                  <a:lumMod val="65000"/>
                  <a:lumOff val="35000"/>
                </a:sysClr>
              </a:solidFill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4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lv-LV"/>
        </a:p>
      </c:txPr>
    </c:title>
    <c:autoTitleDeleted val="0"/>
    <c:plotArea>
      <c:layout/>
      <c:ofPieChart>
        <c:ofPieType val="bar"/>
        <c:varyColors val="1"/>
        <c:ser>
          <c:idx val="0"/>
          <c:order val="0"/>
          <c:tx>
            <c:strRef>
              <c:f>'Ietaupījuma pārdale'!$M$22</c:f>
              <c:strCache>
                <c:ptCount val="1"/>
                <c:pt idx="0">
                  <c:v>Summa (ar PVN)</c:v>
                </c:pt>
              </c:strCache>
            </c:strRef>
          </c:tx>
          <c:spPr>
            <a:solidFill>
              <a:srgbClr val="FFFF00"/>
            </a:solidFill>
          </c:spPr>
          <c:dPt>
            <c:idx val="0"/>
            <c:bubble3D val="0"/>
            <c:spPr>
              <a:solidFill>
                <a:srgbClr val="D5DE3D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E0C6-4C81-8297-478CF40BC469}"/>
              </c:ext>
            </c:extLst>
          </c:dPt>
          <c:dPt>
            <c:idx val="1"/>
            <c:bubble3D val="0"/>
            <c:spPr>
              <a:solidFill>
                <a:srgbClr val="C75300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E0C6-4C81-8297-478CF40BC469}"/>
              </c:ext>
            </c:extLst>
          </c:dPt>
          <c:dPt>
            <c:idx val="2"/>
            <c:bubble3D val="0"/>
            <c:spPr>
              <a:solidFill>
                <a:srgbClr val="F39200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E0C6-4C81-8297-478CF40BC469}"/>
              </c:ext>
            </c:extLst>
          </c:dPt>
          <c:dPt>
            <c:idx val="3"/>
            <c:bubble3D val="0"/>
            <c:spPr>
              <a:solidFill>
                <a:srgbClr val="FFB95C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E0C6-4C81-8297-478CF40BC469}"/>
              </c:ext>
            </c:extLst>
          </c:dPt>
          <c:dPt>
            <c:idx val="4"/>
            <c:bubble3D val="0"/>
            <c:spPr>
              <a:solidFill>
                <a:schemeClr val="bg1">
                  <a:lumMod val="85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9-E0C6-4C81-8297-478CF40BC469}"/>
              </c:ext>
            </c:extLst>
          </c:dPt>
          <c:dLbls>
            <c:dLbl>
              <c:idx val="0"/>
              <c:layout>
                <c:manualLayout>
                  <c:x val="8.9893636424036902E-2"/>
                  <c:y val="-9.4859457683999747E-3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200" b="1" i="0" u="none" strike="noStrike" kern="1200" baseline="0">
                        <a:solidFill>
                          <a:schemeClr val="tx1">
                            <a:lumMod val="65000"/>
                            <a:lumOff val="3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3C7A2D0C-84D0-47C3-B01B-1DB9704045E8}" type="VALUE">
                      <a:rPr lang="en-US"/>
                      <a:pPr>
                        <a:defRPr sz="1200" b="1"/>
                      </a:pPr>
                      <a:t>[VALUE]</a:t>
                    </a:fld>
                    <a:endParaRPr lang="en-US" baseline="0"/>
                  </a:p>
                  <a:p>
                    <a:pPr>
                      <a:defRPr sz="1200" b="1"/>
                    </a:pPr>
                    <a:r>
                      <a:rPr lang="en-US"/>
                      <a:t>62,5%</a:t>
                    </a:r>
                  </a:p>
                </c:rich>
              </c:tx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1-E0C6-4C81-8297-478CF40BC469}"/>
                </c:ext>
              </c:extLst>
            </c:dLbl>
            <c:dLbl>
              <c:idx val="1"/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E0C6-4C81-8297-478CF40BC469}"/>
                </c:ext>
              </c:extLst>
            </c:dLbl>
            <c:dLbl>
              <c:idx val="2"/>
              <c:numFmt formatCode="#,##0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lv-LV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E0C6-4C81-8297-478CF40BC469}"/>
                </c:ext>
              </c:extLst>
            </c:dLbl>
            <c:dLbl>
              <c:idx val="3"/>
              <c:numFmt formatCode="#,##0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lv-LV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E0C6-4C81-8297-478CF40BC469}"/>
                </c:ext>
              </c:extLst>
            </c:dLbl>
            <c:dLbl>
              <c:idx val="4"/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200" b="1" i="0" u="none" strike="noStrike" kern="1200" baseline="0">
                        <a:solidFill>
                          <a:schemeClr val="tx1">
                            <a:lumMod val="65000"/>
                            <a:lumOff val="3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516 908</a:t>
                    </a:r>
                    <a:endParaRPr lang="en-US" baseline="0"/>
                  </a:p>
                  <a:p>
                    <a:pPr>
                      <a:defRPr sz="1200" b="1"/>
                    </a:pPr>
                    <a:r>
                      <a:rPr lang="en-US"/>
                      <a:t>37,5%</a:t>
                    </a:r>
                  </a:p>
                </c:rich>
              </c:tx>
              <c:numFmt formatCode="#,##0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ctr"/>
              <c:showLegendKey val="0"/>
              <c:showVal val="1"/>
              <c:showCatName val="0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9-E0C6-4C81-8297-478CF40BC469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lv-LV"/>
              </a:p>
            </c:txPr>
            <c:dLblPos val="ctr"/>
            <c:showLegendKey val="0"/>
            <c:showVal val="1"/>
            <c:showCatName val="0"/>
            <c:showSerName val="0"/>
            <c:showPercent val="1"/>
            <c:showBubbleSize val="0"/>
            <c:separator>
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'Ietaupījuma pārdale'!$L$23:$L$27</c15:sqref>
                  </c15:fullRef>
                </c:ext>
              </c:extLst>
              <c:f>('Ietaupījuma pārdale'!$L$23,'Ietaupījuma pārdale'!$L$25:$L$27)</c:f>
              <c:strCache>
                <c:ptCount val="4"/>
                <c:pt idx="0">
                  <c:v>VNĪ pārdalītais ietaupījums</c:v>
                </c:pt>
                <c:pt idx="1">
                  <c:v>VID specifiskās telpas</c:v>
                </c:pt>
                <c:pt idx="2">
                  <c:v>VRS specifiskās telpas</c:v>
                </c:pt>
                <c:pt idx="3">
                  <c:v>PVD specifiskās telpas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'Ietaupījuma pārdale'!$M$23:$M$27</c15:sqref>
                  </c15:fullRef>
                </c:ext>
              </c:extLst>
              <c:f>('Ietaupījuma pārdale'!$M$23,'Ietaupījuma pārdale'!$M$25:$M$27)</c:f>
              <c:numCache>
                <c:formatCode>#,##0</c:formatCode>
                <c:ptCount val="4"/>
                <c:pt idx="0">
                  <c:v>859909</c:v>
                </c:pt>
                <c:pt idx="1">
                  <c:v>264084</c:v>
                </c:pt>
                <c:pt idx="2">
                  <c:v>159211</c:v>
                </c:pt>
                <c:pt idx="3">
                  <c:v>93613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/>
            </c:ext>
            <c:ext xmlns:c16="http://schemas.microsoft.com/office/drawing/2014/chart" uri="{C3380CC4-5D6E-409C-BE32-E72D297353CC}">
              <c16:uniqueId val="{0000000A-E0C6-4C81-8297-478CF40BC469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gapWidth val="100"/>
        <c:splitType val="pos"/>
        <c:splitPos val="3"/>
        <c:secondPieSize val="75"/>
        <c:serLines>
          <c:spPr>
            <a:ln w="9525" cap="flat" cmpd="sng" algn="ctr">
              <a:solidFill>
                <a:schemeClr val="tx1">
                  <a:lumMod val="35000"/>
                  <a:lumOff val="65000"/>
                </a:schemeClr>
              </a:solidFill>
              <a:round/>
            </a:ln>
            <a:effectLst/>
          </c:spPr>
        </c:serLines>
      </c:ofPieChart>
      <c:spPr>
        <a:noFill/>
        <a:ln>
          <a:noFill/>
        </a:ln>
        <a:effectLst/>
      </c:spPr>
    </c:plotArea>
    <c:legend>
      <c:legendPos val="r"/>
      <c:legendEntry>
        <c:idx val="0"/>
        <c:delete val="1"/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lv-LV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noFill/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lv-LV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333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50000"/>
            <a:lumOff val="50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4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1646517</xdr:colOff>
      <xdr:row>13</xdr:row>
      <xdr:rowOff>151092</xdr:rowOff>
    </xdr:from>
    <xdr:to>
      <xdr:col>7</xdr:col>
      <xdr:colOff>1142813</xdr:colOff>
      <xdr:row>39</xdr:row>
      <xdr:rowOff>24092</xdr:rowOff>
    </xdr:to>
    <xdr:graphicFrame macro="">
      <xdr:nvGraphicFramePr>
        <xdr:cNvPr id="25" name="IetaupijumaSadalijums">
          <a:extLst>
            <a:ext uri="{FF2B5EF4-FFF2-40B4-BE49-F238E27FC236}">
              <a16:creationId xmlns:a16="http://schemas.microsoft.com/office/drawing/2014/main" id="{706812A2-F08B-4034-B21A-E01F6D86383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1064691</xdr:colOff>
      <xdr:row>41</xdr:row>
      <xdr:rowOff>156584</xdr:rowOff>
    </xdr:from>
    <xdr:to>
      <xdr:col>8</xdr:col>
      <xdr:colOff>1035327</xdr:colOff>
      <xdr:row>70</xdr:row>
      <xdr:rowOff>43406</xdr:rowOff>
    </xdr:to>
    <xdr:grpSp>
      <xdr:nvGrpSpPr>
        <xdr:cNvPr id="27" name="Group 26">
          <a:extLst>
            <a:ext uri="{FF2B5EF4-FFF2-40B4-BE49-F238E27FC236}">
              <a16:creationId xmlns:a16="http://schemas.microsoft.com/office/drawing/2014/main" id="{4912631E-A822-4A1A-8295-D177CB3D6E2C}"/>
            </a:ext>
          </a:extLst>
        </xdr:cNvPr>
        <xdr:cNvGrpSpPr/>
      </xdr:nvGrpSpPr>
      <xdr:grpSpPr>
        <a:xfrm>
          <a:off x="8511509" y="8538584"/>
          <a:ext cx="6742045" cy="6000140"/>
          <a:chOff x="16126239" y="9837448"/>
          <a:chExt cx="6816588" cy="5411322"/>
        </a:xfrm>
      </xdr:grpSpPr>
      <xdr:grpSp>
        <xdr:nvGrpSpPr>
          <xdr:cNvPr id="28" name="Group 27">
            <a:extLst>
              <a:ext uri="{FF2B5EF4-FFF2-40B4-BE49-F238E27FC236}">
                <a16:creationId xmlns:a16="http://schemas.microsoft.com/office/drawing/2014/main" id="{411222E3-FE57-F54D-B4EF-9A28924D492A}"/>
              </a:ext>
            </a:extLst>
          </xdr:cNvPr>
          <xdr:cNvGrpSpPr/>
        </xdr:nvGrpSpPr>
        <xdr:grpSpPr>
          <a:xfrm>
            <a:off x="16126239" y="9837448"/>
            <a:ext cx="6786867" cy="5411322"/>
            <a:chOff x="16069235" y="9481296"/>
            <a:chExt cx="6701118" cy="5411322"/>
          </a:xfrm>
        </xdr:grpSpPr>
        <xdr:graphicFrame macro="">
          <xdr:nvGraphicFramePr>
            <xdr:cNvPr id="30" name="Chart 29">
              <a:extLst>
                <a:ext uri="{FF2B5EF4-FFF2-40B4-BE49-F238E27FC236}">
                  <a16:creationId xmlns:a16="http://schemas.microsoft.com/office/drawing/2014/main" id="{40C794FD-F525-29A8-3D9D-79D45C068099}"/>
                </a:ext>
              </a:extLst>
            </xdr:cNvPr>
            <xdr:cNvGraphicFramePr/>
          </xdr:nvGraphicFramePr>
          <xdr:xfrm>
            <a:off x="16069235" y="9481296"/>
            <a:ext cx="6701118" cy="5411322"/>
          </xdr:xfrm>
          <a:graphic>
            <a:graphicData uri="http://schemas.openxmlformats.org/drawingml/2006/chart">
              <c:chart xmlns:c="http://schemas.openxmlformats.org/drawingml/2006/chart" xmlns:r="http://schemas.openxmlformats.org/officeDocument/2006/relationships" r:id="rId2"/>
            </a:graphicData>
          </a:graphic>
        </xdr:graphicFrame>
        <xdr:grpSp>
          <xdr:nvGrpSpPr>
            <xdr:cNvPr id="31" name="Group 30">
              <a:extLst>
                <a:ext uri="{FF2B5EF4-FFF2-40B4-BE49-F238E27FC236}">
                  <a16:creationId xmlns:a16="http://schemas.microsoft.com/office/drawing/2014/main" id="{96D40BBE-3201-A100-A150-3FF643835BE5}"/>
                </a:ext>
              </a:extLst>
            </xdr:cNvPr>
            <xdr:cNvGrpSpPr/>
          </xdr:nvGrpSpPr>
          <xdr:grpSpPr>
            <a:xfrm>
              <a:off x="16777759" y="14209469"/>
              <a:ext cx="3235947" cy="477451"/>
              <a:chOff x="16777759" y="14209469"/>
              <a:chExt cx="3235947" cy="477451"/>
            </a:xfrm>
          </xdr:grpSpPr>
          <xdr:sp macro="" textlink="">
            <xdr:nvSpPr>
              <xdr:cNvPr id="32" name="LegendMimicSquare">
                <a:extLst>
                  <a:ext uri="{FF2B5EF4-FFF2-40B4-BE49-F238E27FC236}">
                    <a16:creationId xmlns:a16="http://schemas.microsoft.com/office/drawing/2014/main" id="{7F151676-14A4-36DC-C8D6-F6BE040626D8}"/>
                  </a:ext>
                </a:extLst>
              </xdr:cNvPr>
              <xdr:cNvSpPr/>
            </xdr:nvSpPr>
            <xdr:spPr>
              <a:xfrm>
                <a:off x="16777760" y="14488869"/>
                <a:ext cx="114300" cy="114300"/>
              </a:xfrm>
              <a:prstGeom prst="rect">
                <a:avLst/>
              </a:prstGeom>
              <a:solidFill>
                <a:sysClr val="window" lastClr="FFFFFF">
                  <a:lumMod val="85000"/>
                </a:sysClr>
              </a:solidFill>
              <a:ln w="19050" cap="flat" cmpd="sng" algn="ctr">
                <a:noFill/>
                <a:prstDash val="solid"/>
                <a:miter lim="800000"/>
              </a:ln>
              <a:effectLst/>
            </xdr:spPr>
            <xdr:txBody>
              <a:bodyPr vertOverflow="clip" horzOverflow="clip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endParaRPr kumimoji="0" lang="lv-LV" sz="1800" b="0" i="0" u="none" strike="noStrike" kern="0" cap="none" spc="0" normalizeH="0" baseline="0" noProof="0">
                  <a:ln>
                    <a:noFill/>
                  </a:ln>
                  <a:solidFill>
                    <a:sysClr val="window" lastClr="FFFFFF"/>
                  </a:solidFill>
                  <a:effectLst/>
                  <a:uLnTx/>
                  <a:uFillTx/>
                  <a:latin typeface="Aptos Narrow" panose="02110004020202020204"/>
                  <a:ea typeface="+mn-ea"/>
                  <a:cs typeface="+mn-cs"/>
                </a:endParaRPr>
              </a:p>
            </xdr:txBody>
          </xdr:sp>
          <xdr:sp macro="" textlink="">
            <xdr:nvSpPr>
              <xdr:cNvPr id="33" name="LegendMimicText">
                <a:extLst>
                  <a:ext uri="{FF2B5EF4-FFF2-40B4-BE49-F238E27FC236}">
                    <a16:creationId xmlns:a16="http://schemas.microsoft.com/office/drawing/2014/main" id="{3F9E1DFE-FD6F-8B92-A43B-ACFE0B80C426}"/>
                  </a:ext>
                </a:extLst>
              </xdr:cNvPr>
              <xdr:cNvSpPr txBox="1"/>
            </xdr:nvSpPr>
            <xdr:spPr>
              <a:xfrm>
                <a:off x="16942860" y="14438069"/>
                <a:ext cx="3070846" cy="248851"/>
              </a:xfrm>
              <a:prstGeom prst="rect">
                <a:avLst/>
              </a:prstGeom>
              <a:noFill/>
              <a:ln>
                <a:noFill/>
              </a:ln>
            </xdr:spPr>
            <xdr:txBody>
              <a:bodyPr vertOverflow="overflow" vert="horz" wrap="square" rtlCol="0" anchor="t">
                <a:spAutoFit/>
              </a:bodyPr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lv-LV" sz="1000" b="0" i="0" u="none" strike="noStrike" kern="0" cap="none" spc="0" normalizeH="0" baseline="0" noProof="0">
                    <a:ln>
                      <a:noFill/>
                    </a:ln>
                    <a:solidFill>
                      <a:srgbClr val="000000"/>
                    </a:solidFill>
                    <a:effectLst/>
                    <a:uLnTx/>
                    <a:uFillTx/>
                    <a:latin typeface="Aptos Narrow" panose="02110004020202020204"/>
                  </a:rPr>
                  <a:t>Trūkstošais finansējums mēbelēm un aprīkojumam</a:t>
                </a:r>
              </a:p>
            </xdr:txBody>
          </xdr:sp>
          <xdr:sp macro="" textlink="">
            <xdr:nvSpPr>
              <xdr:cNvPr id="34" name="LegendMimicSquareGreen">
                <a:extLst>
                  <a:ext uri="{FF2B5EF4-FFF2-40B4-BE49-F238E27FC236}">
                    <a16:creationId xmlns:a16="http://schemas.microsoft.com/office/drawing/2014/main" id="{4FEB078C-3E34-9B03-FA2E-79DB6A33F76B}"/>
                  </a:ext>
                </a:extLst>
              </xdr:cNvPr>
              <xdr:cNvSpPr/>
            </xdr:nvSpPr>
            <xdr:spPr>
              <a:xfrm>
                <a:off x="16777759" y="14260269"/>
                <a:ext cx="114300" cy="114300"/>
              </a:xfrm>
              <a:prstGeom prst="rect">
                <a:avLst/>
              </a:prstGeom>
              <a:solidFill>
                <a:srgbClr val="D5DE3D"/>
              </a:solidFill>
              <a:ln w="19050" cap="flat" cmpd="sng" algn="ctr">
                <a:noFill/>
                <a:prstDash val="solid"/>
                <a:miter lim="800000"/>
              </a:ln>
              <a:effectLst/>
            </xdr:spPr>
            <xdr:txBody>
              <a:bodyPr vertOverflow="clip" horzOverflow="clip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endParaRPr kumimoji="0" lang="lv-LV" sz="1800" b="0" i="0" u="none" strike="noStrike" kern="0" cap="none" spc="0" normalizeH="0" baseline="0" noProof="0">
                  <a:ln>
                    <a:noFill/>
                  </a:ln>
                  <a:solidFill>
                    <a:sysClr val="window" lastClr="FFFFFF"/>
                  </a:solidFill>
                  <a:effectLst/>
                  <a:uLnTx/>
                  <a:uFillTx/>
                  <a:latin typeface="Aptos Narrow" panose="02110004020202020204"/>
                  <a:ea typeface="+mn-ea"/>
                  <a:cs typeface="+mn-cs"/>
                </a:endParaRPr>
              </a:p>
            </xdr:txBody>
          </xdr:sp>
          <xdr:sp macro="" textlink="">
            <xdr:nvSpPr>
              <xdr:cNvPr id="35" name="LegendMimicTextGreen">
                <a:extLst>
                  <a:ext uri="{FF2B5EF4-FFF2-40B4-BE49-F238E27FC236}">
                    <a16:creationId xmlns:a16="http://schemas.microsoft.com/office/drawing/2014/main" id="{A8F6C667-D2DE-921C-7ED7-3373B89995E6}"/>
                  </a:ext>
                </a:extLst>
              </xdr:cNvPr>
              <xdr:cNvSpPr txBox="1"/>
            </xdr:nvSpPr>
            <xdr:spPr>
              <a:xfrm>
                <a:off x="16942859" y="14209469"/>
                <a:ext cx="2286000" cy="264559"/>
              </a:xfrm>
              <a:prstGeom prst="rect">
                <a:avLst/>
              </a:prstGeom>
              <a:noFill/>
              <a:ln>
                <a:noFill/>
              </a:ln>
            </xdr:spPr>
            <xdr:txBody>
              <a:bodyPr vertOverflow="overflow" vert="horz" wrap="square" rtlCol="0" anchor="t">
                <a:spAutoFit/>
              </a:bodyPr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lv-LV" sz="1000" b="0" i="0" u="none" strike="noStrike" kern="0" cap="none" spc="0" normalizeH="0" baseline="0" noProof="0">
                    <a:ln>
                      <a:noFill/>
                    </a:ln>
                    <a:solidFill>
                      <a:srgbClr val="000000"/>
                    </a:solidFill>
                    <a:effectLst/>
                    <a:uLnTx/>
                    <a:uFillTx/>
                    <a:latin typeface="Aptos Narrow" panose="02110004020202020204"/>
                  </a:rPr>
                  <a:t>VNĪ pārdalītais ietaupījums</a:t>
                </a:r>
              </a:p>
            </xdr:txBody>
          </xdr:sp>
        </xdr:grpSp>
      </xdr:grpSp>
      <xdr:sp macro="" textlink="">
        <xdr:nvSpPr>
          <xdr:cNvPr id="29" name="LegendMimicText">
            <a:extLst>
              <a:ext uri="{FF2B5EF4-FFF2-40B4-BE49-F238E27FC236}">
                <a16:creationId xmlns:a16="http://schemas.microsoft.com/office/drawing/2014/main" id="{6C26F24C-74DF-0329-24AF-40478DF37664}"/>
              </a:ext>
            </a:extLst>
          </xdr:cNvPr>
          <xdr:cNvSpPr txBox="1"/>
        </xdr:nvSpPr>
        <xdr:spPr>
          <a:xfrm>
            <a:off x="21443675" y="12313948"/>
            <a:ext cx="1499152" cy="248851"/>
          </a:xfrm>
          <a:prstGeom prst="rect">
            <a:avLst/>
          </a:prstGeom>
          <a:noFill/>
          <a:ln>
            <a:noFill/>
          </a:ln>
        </xdr:spPr>
        <xdr:txBody>
          <a:bodyPr vertOverflow="overflow" vert="horz" wrap="square" rtlCol="0" anchor="t">
            <a:noAutofit/>
          </a:bodyPr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lv-LV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Aptos Narrow" panose="02110004020202020204"/>
              </a:rPr>
              <a:t>Trūkstošais finansējums:</a:t>
            </a:r>
          </a:p>
        </xdr:txBody>
      </xdr:sp>
    </xdr:grpSp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0.19356</cdr:x>
      <cdr:y>0.50918</cdr:y>
    </cdr:from>
    <cdr:to>
      <cdr:x>0.26926</cdr:x>
      <cdr:y>0.56313</cdr:y>
    </cdr:to>
    <cdr:sp macro="" textlink="">
      <cdr:nvSpPr>
        <cdr:cNvPr id="2" name="TextBox 1">
          <a:extLst xmlns:a="http://schemas.openxmlformats.org/drawingml/2006/main">
            <a:ext uri="{FF2B5EF4-FFF2-40B4-BE49-F238E27FC236}">
              <a16:creationId xmlns:a16="http://schemas.microsoft.com/office/drawing/2014/main" id="{E5D2563F-3BDB-0700-4D84-D547D1655AD4}"/>
            </a:ext>
          </a:extLst>
        </cdr:cNvPr>
        <cdr:cNvSpPr txBox="1"/>
      </cdr:nvSpPr>
      <cdr:spPr>
        <a:xfrm xmlns:a="http://schemas.openxmlformats.org/drawingml/2006/main">
          <a:off x="2351991" y="2845298"/>
          <a:ext cx="919826" cy="30147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lv-LV" sz="1000" b="1" kern="1200">
              <a:solidFill>
                <a:schemeClr val="bg2">
                  <a:lumMod val="25000"/>
                </a:schemeClr>
              </a:solidFill>
            </a:rPr>
            <a:t>45,55 %</a:t>
          </a:r>
        </a:p>
      </cdr:txBody>
    </cdr:sp>
  </cdr:relSizeAnchor>
  <cdr:relSizeAnchor xmlns:cdr="http://schemas.openxmlformats.org/drawingml/2006/chartDrawing">
    <cdr:from>
      <cdr:x>0.23245</cdr:x>
      <cdr:y>0.6414</cdr:y>
    </cdr:from>
    <cdr:to>
      <cdr:x>0.30815</cdr:x>
      <cdr:y>0.69535</cdr:y>
    </cdr:to>
    <cdr:sp macro="" textlink="">
      <cdr:nvSpPr>
        <cdr:cNvPr id="3" name="TextBox 1">
          <a:extLst xmlns:a="http://schemas.openxmlformats.org/drawingml/2006/main">
            <a:ext uri="{FF2B5EF4-FFF2-40B4-BE49-F238E27FC236}">
              <a16:creationId xmlns:a16="http://schemas.microsoft.com/office/drawing/2014/main" id="{D8AFF1DE-31CD-D409-2370-E5CA0077161D}"/>
            </a:ext>
          </a:extLst>
        </cdr:cNvPr>
        <cdr:cNvSpPr txBox="1"/>
      </cdr:nvSpPr>
      <cdr:spPr>
        <a:xfrm xmlns:a="http://schemas.openxmlformats.org/drawingml/2006/main">
          <a:off x="2824541" y="3584143"/>
          <a:ext cx="919826" cy="30147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lv-LV" sz="1000" b="1" kern="1200">
              <a:solidFill>
                <a:schemeClr val="bg2">
                  <a:lumMod val="25000"/>
                </a:schemeClr>
              </a:solidFill>
            </a:rPr>
            <a:t>45,55 %</a:t>
          </a:r>
        </a:p>
      </cdr:txBody>
    </cdr:sp>
  </cdr:relSizeAnchor>
  <cdr:relSizeAnchor xmlns:cdr="http://schemas.openxmlformats.org/drawingml/2006/chartDrawing">
    <cdr:from>
      <cdr:x>0.30016</cdr:x>
      <cdr:y>0.77363</cdr:y>
    </cdr:from>
    <cdr:to>
      <cdr:x>0.37585</cdr:x>
      <cdr:y>0.82758</cdr:y>
    </cdr:to>
    <cdr:sp macro="" textlink="">
      <cdr:nvSpPr>
        <cdr:cNvPr id="4" name="TextBox 1">
          <a:extLst xmlns:a="http://schemas.openxmlformats.org/drawingml/2006/main">
            <a:ext uri="{FF2B5EF4-FFF2-40B4-BE49-F238E27FC236}">
              <a16:creationId xmlns:a16="http://schemas.microsoft.com/office/drawing/2014/main" id="{401CABA0-13B2-2BFD-8AFD-F637F4AABFE2}"/>
            </a:ext>
          </a:extLst>
        </cdr:cNvPr>
        <cdr:cNvSpPr txBox="1"/>
      </cdr:nvSpPr>
      <cdr:spPr>
        <a:xfrm xmlns:a="http://schemas.openxmlformats.org/drawingml/2006/main">
          <a:off x="3647281" y="4323044"/>
          <a:ext cx="919705" cy="30147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lv-LV" sz="1000" b="1" kern="1200">
              <a:solidFill>
                <a:schemeClr val="bg2">
                  <a:lumMod val="25000"/>
                </a:schemeClr>
              </a:solidFill>
            </a:rPr>
            <a:t>45,55 %</a:t>
          </a:r>
        </a:p>
      </cdr:txBody>
    </cdr:sp>
  </cdr:relSizeAnchor>
  <cdr:relSizeAnchor xmlns:cdr="http://schemas.openxmlformats.org/drawingml/2006/chartDrawing">
    <cdr:from>
      <cdr:x>0.19017</cdr:x>
      <cdr:y>0.11269</cdr:y>
    </cdr:from>
    <cdr:to>
      <cdr:x>0.26586</cdr:x>
      <cdr:y>0.16664</cdr:y>
    </cdr:to>
    <cdr:sp macro="" textlink="">
      <cdr:nvSpPr>
        <cdr:cNvPr id="5" name="TextBox 1">
          <a:extLst xmlns:a="http://schemas.openxmlformats.org/drawingml/2006/main">
            <a:ext uri="{FF2B5EF4-FFF2-40B4-BE49-F238E27FC236}">
              <a16:creationId xmlns:a16="http://schemas.microsoft.com/office/drawing/2014/main" id="{FCAC6AC2-FC09-812F-9AAF-7DDA651D1F14}"/>
            </a:ext>
          </a:extLst>
        </cdr:cNvPr>
        <cdr:cNvSpPr txBox="1"/>
      </cdr:nvSpPr>
      <cdr:spPr>
        <a:xfrm xmlns:a="http://schemas.openxmlformats.org/drawingml/2006/main">
          <a:off x="2310692" y="629739"/>
          <a:ext cx="919705" cy="30147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lv-LV" sz="1000" b="1" kern="1200">
              <a:solidFill>
                <a:schemeClr val="bg2">
                  <a:lumMod val="25000"/>
                </a:schemeClr>
              </a:solidFill>
            </a:rPr>
            <a:t>100 %</a:t>
          </a:r>
        </a:p>
      </cdr:txBody>
    </cdr:sp>
  </cdr:relSizeAnchor>
  <cdr:relSizeAnchor xmlns:cdr="http://schemas.openxmlformats.org/drawingml/2006/chartDrawing">
    <cdr:from>
      <cdr:x>0.27038</cdr:x>
      <cdr:y>0.37386</cdr:y>
    </cdr:from>
    <cdr:to>
      <cdr:x>0.34607</cdr:x>
      <cdr:y>0.4278</cdr:y>
    </cdr:to>
    <cdr:sp macro="" textlink="">
      <cdr:nvSpPr>
        <cdr:cNvPr id="6" name="TextBox 1">
          <a:extLst xmlns:a="http://schemas.openxmlformats.org/drawingml/2006/main">
            <a:ext uri="{FF2B5EF4-FFF2-40B4-BE49-F238E27FC236}">
              <a16:creationId xmlns:a16="http://schemas.microsoft.com/office/drawing/2014/main" id="{C8365EFF-10FD-8F77-57B6-BF076A6F2FC4}"/>
            </a:ext>
          </a:extLst>
        </cdr:cNvPr>
        <cdr:cNvSpPr txBox="1"/>
      </cdr:nvSpPr>
      <cdr:spPr>
        <a:xfrm xmlns:a="http://schemas.openxmlformats.org/drawingml/2006/main">
          <a:off x="3285319" y="2089157"/>
          <a:ext cx="919705" cy="30141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lv-LV" sz="1000" b="1" kern="1200">
              <a:solidFill>
                <a:schemeClr val="bg2">
                  <a:lumMod val="25000"/>
                </a:schemeClr>
              </a:solidFill>
            </a:rPr>
            <a:t>100 %</a:t>
          </a:r>
        </a:p>
      </cdr:txBody>
    </cdr:sp>
  </cdr:relSizeAnchor>
  <cdr:relSizeAnchor xmlns:cdr="http://schemas.openxmlformats.org/drawingml/2006/chartDrawing">
    <cdr:from>
      <cdr:x>0.25163</cdr:x>
      <cdr:y>0.2436</cdr:y>
    </cdr:from>
    <cdr:to>
      <cdr:x>0.32732</cdr:x>
      <cdr:y>0.29754</cdr:y>
    </cdr:to>
    <cdr:sp macro="" textlink="">
      <cdr:nvSpPr>
        <cdr:cNvPr id="7" name="TextBox 1">
          <a:extLst xmlns:a="http://schemas.openxmlformats.org/drawingml/2006/main">
            <a:ext uri="{FF2B5EF4-FFF2-40B4-BE49-F238E27FC236}">
              <a16:creationId xmlns:a16="http://schemas.microsoft.com/office/drawing/2014/main" id="{99363198-0FCD-CB82-33F3-C1F0EB75C190}"/>
            </a:ext>
          </a:extLst>
        </cdr:cNvPr>
        <cdr:cNvSpPr txBox="1"/>
      </cdr:nvSpPr>
      <cdr:spPr>
        <a:xfrm xmlns:a="http://schemas.openxmlformats.org/drawingml/2006/main">
          <a:off x="3057489" y="1361209"/>
          <a:ext cx="919705" cy="30147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lv-LV" sz="1000" b="1" kern="1200">
              <a:solidFill>
                <a:schemeClr val="bg2">
                  <a:lumMod val="25000"/>
                </a:schemeClr>
              </a:solidFill>
            </a:rPr>
            <a:t>100 %</a:t>
          </a:r>
        </a:p>
      </cdr:txBody>
    </cdr:sp>
  </cdr:relSizeAnchor>
  <cdr:relSizeAnchor xmlns:cdr="http://schemas.openxmlformats.org/drawingml/2006/chartDrawing">
    <cdr:from>
      <cdr:x>0.61137</cdr:x>
      <cdr:y>0.09443</cdr:y>
    </cdr:from>
    <cdr:to>
      <cdr:x>0.9564</cdr:x>
      <cdr:y>0.30573</cdr:y>
    </cdr:to>
    <cdr:sp macro="" textlink="">
      <cdr:nvSpPr>
        <cdr:cNvPr id="8" name="TextBox 1">
          <a:extLst xmlns:a="http://schemas.openxmlformats.org/drawingml/2006/main">
            <a:ext uri="{FF2B5EF4-FFF2-40B4-BE49-F238E27FC236}">
              <a16:creationId xmlns:a16="http://schemas.microsoft.com/office/drawing/2014/main" id="{EF3B63CE-069A-37E0-B5F2-FFF54E0BA33F}"/>
            </a:ext>
          </a:extLst>
        </cdr:cNvPr>
        <cdr:cNvSpPr txBox="1"/>
      </cdr:nvSpPr>
      <cdr:spPr>
        <a:xfrm xmlns:a="http://schemas.openxmlformats.org/drawingml/2006/main">
          <a:off x="5588000" y="455705"/>
          <a:ext cx="3153574" cy="1019735"/>
        </a:xfrm>
        <a:prstGeom xmlns:a="http://schemas.openxmlformats.org/drawingml/2006/main" prst="rect">
          <a:avLst/>
        </a:prstGeom>
        <a:noFill xmlns:a="http://schemas.openxmlformats.org/drawingml/2006/main"/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>
            <a:lnSpc>
              <a:spcPct val="150000"/>
            </a:lnSpc>
          </a:pPr>
          <a:r>
            <a:rPr lang="lv-LV" sz="1200" b="1" kern="1200">
              <a:solidFill>
                <a:schemeClr val="bg2">
                  <a:lumMod val="2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VNĪ</a:t>
          </a:r>
          <a:r>
            <a:rPr lang="lv-LV" sz="1200" b="1" kern="1200" baseline="0">
              <a:solidFill>
                <a:schemeClr val="bg2">
                  <a:lumMod val="2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ietaupījums</a:t>
          </a:r>
        </a:p>
        <a:p xmlns:a="http://schemas.openxmlformats.org/drawingml/2006/main">
          <a:pPr algn="ctr">
            <a:lnSpc>
              <a:spcPct val="150000"/>
            </a:lnSpc>
          </a:pPr>
          <a:r>
            <a:rPr lang="lv-LV" sz="1200" b="1" kern="1200" baseline="0">
              <a:solidFill>
                <a:schemeClr val="bg2">
                  <a:lumMod val="2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nosedz 62,5% no kopējās vajadzības</a:t>
          </a:r>
        </a:p>
        <a:p xmlns:a="http://schemas.openxmlformats.org/drawingml/2006/main">
          <a:pPr algn="ctr">
            <a:lnSpc>
              <a:spcPct val="150000"/>
            </a:lnSpc>
          </a:pPr>
          <a:r>
            <a:rPr lang="lv-LV" sz="1200" b="1" kern="1200" baseline="0">
              <a:solidFill>
                <a:schemeClr val="bg2">
                  <a:lumMod val="2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jeb </a:t>
          </a:r>
          <a:r>
            <a:rPr lang="lv-LV" sz="1200" b="1" kern="1200" baseline="0">
              <a:solidFill>
                <a:srgbClr val="C0C822"/>
              </a:solidFill>
              <a:latin typeface="Arial" panose="020B0604020202020204" pitchFamily="34" charset="0"/>
              <a:cs typeface="Arial" panose="020B0604020202020204" pitchFamily="34" charset="0"/>
            </a:rPr>
            <a:t>859 909 </a:t>
          </a:r>
          <a:r>
            <a:rPr lang="lv-LV" sz="1200" b="1" kern="1200" baseline="0">
              <a:solidFill>
                <a:schemeClr val="bg2">
                  <a:lumMod val="2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€ no </a:t>
          </a:r>
          <a:r>
            <a:rPr lang="lv-LV" sz="1200" b="1" kern="1200" baseline="0">
              <a:solidFill>
                <a:srgbClr val="00B4FF"/>
              </a:solidFill>
              <a:latin typeface="Arial" panose="020B0604020202020204" pitchFamily="34" charset="0"/>
              <a:cs typeface="Arial" panose="020B0604020202020204" pitchFamily="34" charset="0"/>
            </a:rPr>
            <a:t>1 376 817</a:t>
          </a:r>
          <a:r>
            <a:rPr lang="lv-LV" sz="1200" b="1" kern="1200" baseline="0">
              <a:solidFill>
                <a:schemeClr val="bg2">
                  <a:lumMod val="2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€</a:t>
          </a:r>
          <a:endParaRPr lang="lv-LV" sz="1200" b="1" kern="1200">
            <a:solidFill>
              <a:schemeClr val="bg2">
                <a:lumMod val="25000"/>
              </a:schemeClr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0E2841"/>
    </a:dk2>
    <a:lt2>
      <a:srgbClr val="E8E8E8"/>
    </a:lt2>
    <a:accent1>
      <a:srgbClr val="156082"/>
    </a:accent1>
    <a:accent2>
      <a:srgbClr val="E97132"/>
    </a:accent2>
    <a:accent3>
      <a:srgbClr val="196B24"/>
    </a:accent3>
    <a:accent4>
      <a:srgbClr val="0F9ED5"/>
    </a:accent4>
    <a:accent5>
      <a:srgbClr val="A02B93"/>
    </a:accent5>
    <a:accent6>
      <a:srgbClr val="4EA72E"/>
    </a:accent6>
    <a:hlink>
      <a:srgbClr val="467886"/>
    </a:hlink>
    <a:folHlink>
      <a:srgbClr val="96607D"/>
    </a:folHlink>
  </a:clrScheme>
  <a:fontScheme name="Office">
    <a:majorFont>
      <a:latin typeface="Aptos Display" panose="0211000402020202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Aptos Narrow" panose="0211000402020202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  <a:ln w="2540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0E2841"/>
    </a:dk2>
    <a:lt2>
      <a:srgbClr val="E8E8E8"/>
    </a:lt2>
    <a:accent1>
      <a:srgbClr val="156082"/>
    </a:accent1>
    <a:accent2>
      <a:srgbClr val="E97132"/>
    </a:accent2>
    <a:accent3>
      <a:srgbClr val="196B24"/>
    </a:accent3>
    <a:accent4>
      <a:srgbClr val="0F9ED5"/>
    </a:accent4>
    <a:accent5>
      <a:srgbClr val="A02B93"/>
    </a:accent5>
    <a:accent6>
      <a:srgbClr val="4EA72E"/>
    </a:accent6>
    <a:hlink>
      <a:srgbClr val="467886"/>
    </a:hlink>
    <a:folHlink>
      <a:srgbClr val="96607D"/>
    </a:folHlink>
  </a:clrScheme>
  <a:fontScheme name="Office">
    <a:majorFont>
      <a:latin typeface="Aptos Display" panose="0211000402020202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Aptos Narrow" panose="0211000402020202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  <a:ln w="2540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5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6004803E-73E8-4AA5-B49B-43633BF4A82E}">
  <we:reference id="wa200009404" version="1.0.0.8" store="en-US" storeType="OMEX"/>
  <we:alternateReferences>
    <we:reference id="wa200009404" version="1.0.0.8" store="" storeType="OMEX"/>
  </we:alternateReferences>
  <we:properties>
    <we:property name="claude.fileId" value="&quot;6ec89d78-64b5-4bcc-91df-6f20fbb0c6ac&quot;"/>
  </we:properties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</we:extLst>
</we:webextension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36D77C-2525-49C3-A67F-5D37D5AF1ED2}">
  <dimension ref="A1:I28"/>
  <sheetViews>
    <sheetView workbookViewId="0">
      <selection activeCell="L18" sqref="L18"/>
    </sheetView>
  </sheetViews>
  <sheetFormatPr defaultRowHeight="15" x14ac:dyDescent="0.25"/>
  <cols>
    <col min="1" max="1" width="13.7109375" style="1" customWidth="1"/>
    <col min="2" max="2" width="32.5703125" style="1" customWidth="1"/>
    <col min="3" max="7" width="14" style="1" customWidth="1"/>
    <col min="8" max="8" width="16.42578125" style="2" customWidth="1"/>
    <col min="9" max="9" width="13.85546875" style="1" bestFit="1" customWidth="1"/>
    <col min="10" max="16384" width="9.140625" style="1"/>
  </cols>
  <sheetData>
    <row r="1" spans="1:9" ht="30.75" customHeight="1" x14ac:dyDescent="0.25">
      <c r="A1" s="41" t="s">
        <v>0</v>
      </c>
      <c r="B1" s="42" t="s">
        <v>1</v>
      </c>
      <c r="C1" s="42" t="s">
        <v>86</v>
      </c>
      <c r="D1" s="42" t="s">
        <v>87</v>
      </c>
      <c r="E1" s="42" t="s">
        <v>88</v>
      </c>
      <c r="F1" s="42" t="s">
        <v>89</v>
      </c>
      <c r="G1" s="42" t="s">
        <v>2</v>
      </c>
      <c r="H1" s="42" t="s">
        <v>3</v>
      </c>
      <c r="I1" s="43" t="s">
        <v>4</v>
      </c>
    </row>
    <row r="2" spans="1:9" ht="51" x14ac:dyDescent="0.25">
      <c r="A2" s="44" t="s">
        <v>90</v>
      </c>
      <c r="B2" s="45" t="s">
        <v>94</v>
      </c>
      <c r="C2" s="46">
        <f>SUM(C3,C6)</f>
        <v>531210</v>
      </c>
      <c r="D2" s="46">
        <f>SUM(D3,D6)</f>
        <v>519957</v>
      </c>
      <c r="E2" s="46">
        <f>SUM(E3,E6)</f>
        <v>5967890</v>
      </c>
      <c r="F2" s="46">
        <f>SUM(F3,F6)</f>
        <v>8418123</v>
      </c>
      <c r="G2" s="47">
        <f>H2-F2</f>
        <v>0</v>
      </c>
      <c r="H2" s="46">
        <f>SUM(H3,H6)</f>
        <v>8418123</v>
      </c>
      <c r="I2" s="48">
        <f>SUM(I3,I6)</f>
        <v>15437180</v>
      </c>
    </row>
    <row r="3" spans="1:9" ht="25.5" x14ac:dyDescent="0.25">
      <c r="A3" s="49" t="s">
        <v>5</v>
      </c>
      <c r="B3" s="50" t="s">
        <v>6</v>
      </c>
      <c r="C3" s="51">
        <f>SUM(C4:C5)</f>
        <v>531210</v>
      </c>
      <c r="D3" s="51">
        <f>SUM(D4:D5)</f>
        <v>519957</v>
      </c>
      <c r="E3" s="51">
        <f>SUM(E4:E5)</f>
        <v>5967890</v>
      </c>
      <c r="F3" s="51">
        <f>SUM(F4:F5)</f>
        <v>3547643</v>
      </c>
      <c r="G3" s="51">
        <f t="shared" ref="G3:G8" si="0">H3-F3</f>
        <v>974096</v>
      </c>
      <c r="H3" s="51">
        <f>SUM(H4:H5)</f>
        <v>4521739</v>
      </c>
      <c r="I3" s="52">
        <f>SUM(C3:E3,H3)</f>
        <v>11540796</v>
      </c>
    </row>
    <row r="4" spans="1:9" x14ac:dyDescent="0.25">
      <c r="A4" s="53" t="s">
        <v>7</v>
      </c>
      <c r="B4" s="54" t="s">
        <v>8</v>
      </c>
      <c r="C4" s="55">
        <v>439017</v>
      </c>
      <c r="D4" s="55">
        <v>429716</v>
      </c>
      <c r="E4" s="55">
        <v>4932141</v>
      </c>
      <c r="F4" s="55">
        <f>8732810-E4-D4-C4</f>
        <v>2931936</v>
      </c>
      <c r="G4" s="55">
        <f t="shared" si="0"/>
        <v>805038</v>
      </c>
      <c r="H4" s="55">
        <f>3736975-1</f>
        <v>3736974</v>
      </c>
      <c r="I4" s="56">
        <f t="shared" ref="I4:I23" si="1">SUM(C4:E4,H4)</f>
        <v>9537848</v>
      </c>
    </row>
    <row r="5" spans="1:9" x14ac:dyDescent="0.25">
      <c r="A5" s="53" t="s">
        <v>9</v>
      </c>
      <c r="B5" s="54" t="s">
        <v>97</v>
      </c>
      <c r="C5" s="55">
        <v>92193</v>
      </c>
      <c r="D5" s="55">
        <v>90241</v>
      </c>
      <c r="E5" s="55">
        <v>1035749</v>
      </c>
      <c r="F5" s="55">
        <f>1833890-E5-D5-C5</f>
        <v>615707</v>
      </c>
      <c r="G5" s="55">
        <f t="shared" si="0"/>
        <v>169058</v>
      </c>
      <c r="H5" s="55">
        <f>784764+1</f>
        <v>784765</v>
      </c>
      <c r="I5" s="56">
        <f t="shared" si="1"/>
        <v>2002948</v>
      </c>
    </row>
    <row r="6" spans="1:9" ht="25.5" x14ac:dyDescent="0.25">
      <c r="A6" s="57" t="s">
        <v>10</v>
      </c>
      <c r="B6" s="50" t="s">
        <v>11</v>
      </c>
      <c r="C6" s="51"/>
      <c r="D6" s="51"/>
      <c r="E6" s="51"/>
      <c r="F6" s="51">
        <f>SUM(F7:F8)</f>
        <v>4870480</v>
      </c>
      <c r="G6" s="51">
        <f t="shared" si="0"/>
        <v>-974096</v>
      </c>
      <c r="H6" s="51">
        <v>3896384</v>
      </c>
      <c r="I6" s="52">
        <f t="shared" si="1"/>
        <v>3896384</v>
      </c>
    </row>
    <row r="7" spans="1:9" ht="25.5" x14ac:dyDescent="0.25">
      <c r="A7" s="53" t="s">
        <v>12</v>
      </c>
      <c r="B7" s="54" t="s">
        <v>13</v>
      </c>
      <c r="C7" s="55"/>
      <c r="D7" s="55"/>
      <c r="E7" s="55"/>
      <c r="F7" s="55">
        <v>4025190</v>
      </c>
      <c r="G7" s="55">
        <f t="shared" si="0"/>
        <v>-805038</v>
      </c>
      <c r="H7" s="55">
        <v>3220152</v>
      </c>
      <c r="I7" s="56">
        <f t="shared" si="1"/>
        <v>3220152</v>
      </c>
    </row>
    <row r="8" spans="1:9" ht="25.5" x14ac:dyDescent="0.25">
      <c r="A8" s="53" t="s">
        <v>14</v>
      </c>
      <c r="B8" s="54" t="s">
        <v>98</v>
      </c>
      <c r="C8" s="55"/>
      <c r="D8" s="55"/>
      <c r="E8" s="55"/>
      <c r="F8" s="55">
        <v>845290</v>
      </c>
      <c r="G8" s="55">
        <f t="shared" si="0"/>
        <v>-169058</v>
      </c>
      <c r="H8" s="55">
        <v>676232</v>
      </c>
      <c r="I8" s="56">
        <f t="shared" si="1"/>
        <v>676232</v>
      </c>
    </row>
    <row r="9" spans="1:9" ht="76.5" customHeight="1" x14ac:dyDescent="0.25">
      <c r="A9" s="44" t="s">
        <v>91</v>
      </c>
      <c r="B9" s="45" t="s">
        <v>15</v>
      </c>
      <c r="C9" s="46">
        <f t="shared" ref="C9:H9" si="2">SUM(C10,C17,C20,C22)</f>
        <v>337298</v>
      </c>
      <c r="D9" s="46">
        <f t="shared" si="2"/>
        <v>757832</v>
      </c>
      <c r="E9" s="46">
        <f t="shared" si="2"/>
        <v>8559459</v>
      </c>
      <c r="F9" s="46">
        <f t="shared" si="2"/>
        <v>14042547</v>
      </c>
      <c r="G9" s="46">
        <f t="shared" si="2"/>
        <v>-859909</v>
      </c>
      <c r="H9" s="46">
        <f t="shared" si="2"/>
        <v>13182638</v>
      </c>
      <c r="I9" s="48">
        <f t="shared" si="1"/>
        <v>22837227</v>
      </c>
    </row>
    <row r="10" spans="1:9" ht="38.25" x14ac:dyDescent="0.25">
      <c r="A10" s="58" t="s">
        <v>16</v>
      </c>
      <c r="B10" s="59" t="s">
        <v>17</v>
      </c>
      <c r="C10" s="60">
        <f>SUM(C11,C12,C13)</f>
        <v>337298</v>
      </c>
      <c r="D10" s="60">
        <f>SUM(D11,D12,D13)</f>
        <v>757832</v>
      </c>
      <c r="E10" s="60">
        <f t="shared" ref="E10" si="3">SUM(E11,E12,E13)</f>
        <v>8559459</v>
      </c>
      <c r="F10" s="60">
        <f>SUM(F11,F12,F13)</f>
        <v>12764590</v>
      </c>
      <c r="G10" s="60">
        <f>SUM(G11,G12,G13)</f>
        <v>-2069955</v>
      </c>
      <c r="H10" s="60">
        <f>SUM(H11,H12,H13)</f>
        <v>10694635</v>
      </c>
      <c r="I10" s="61">
        <f t="shared" si="1"/>
        <v>20349224</v>
      </c>
    </row>
    <row r="11" spans="1:9" ht="27" customHeight="1" x14ac:dyDescent="0.25">
      <c r="A11" s="62" t="s">
        <v>18</v>
      </c>
      <c r="B11" s="54" t="s">
        <v>19</v>
      </c>
      <c r="C11" s="55">
        <v>337298</v>
      </c>
      <c r="D11" s="55">
        <f>757832-D12</f>
        <v>711689</v>
      </c>
      <c r="E11" s="55">
        <v>8559459</v>
      </c>
      <c r="F11" s="55">
        <f>22098336-E11-D11-C11</f>
        <v>12489890</v>
      </c>
      <c r="G11" s="55">
        <f>H11-F11</f>
        <v>-2069955</v>
      </c>
      <c r="H11" s="55">
        <f>12764590-H22-H20-H13-'Ietaupījuma pārdale'!C11</f>
        <v>10419935</v>
      </c>
      <c r="I11" s="56">
        <f t="shared" si="1"/>
        <v>20028381</v>
      </c>
    </row>
    <row r="12" spans="1:9" ht="38.25" x14ac:dyDescent="0.25">
      <c r="A12" s="62" t="s">
        <v>20</v>
      </c>
      <c r="B12" s="54" t="s">
        <v>21</v>
      </c>
      <c r="C12" s="55"/>
      <c r="D12" s="55">
        <v>46143</v>
      </c>
      <c r="E12" s="55"/>
      <c r="F12" s="55"/>
      <c r="G12" s="63">
        <f t="shared" ref="G12:G23" si="4">H12-F12</f>
        <v>0</v>
      </c>
      <c r="H12" s="55"/>
      <c r="I12" s="56">
        <f t="shared" si="1"/>
        <v>46143</v>
      </c>
    </row>
    <row r="13" spans="1:9" x14ac:dyDescent="0.25">
      <c r="A13" s="62" t="s">
        <v>22</v>
      </c>
      <c r="B13" s="54" t="s">
        <v>23</v>
      </c>
      <c r="C13" s="55"/>
      <c r="D13" s="55"/>
      <c r="E13" s="55"/>
      <c r="F13" s="55">
        <f>SUM(F14:F16)</f>
        <v>274700</v>
      </c>
      <c r="G13" s="63">
        <f t="shared" si="4"/>
        <v>0</v>
      </c>
      <c r="H13" s="55">
        <f>SUM(H14:H16)</f>
        <v>274700</v>
      </c>
      <c r="I13" s="56">
        <f t="shared" si="1"/>
        <v>274700</v>
      </c>
    </row>
    <row r="14" spans="1:9" x14ac:dyDescent="0.25">
      <c r="A14" s="62" t="s">
        <v>24</v>
      </c>
      <c r="B14" s="54" t="s">
        <v>25</v>
      </c>
      <c r="C14" s="55"/>
      <c r="D14" s="55"/>
      <c r="E14" s="55"/>
      <c r="F14" s="55">
        <v>10436</v>
      </c>
      <c r="G14" s="63">
        <f t="shared" si="4"/>
        <v>0</v>
      </c>
      <c r="H14" s="55">
        <v>10436</v>
      </c>
      <c r="I14" s="56">
        <f t="shared" si="1"/>
        <v>10436</v>
      </c>
    </row>
    <row r="15" spans="1:9" ht="25.5" x14ac:dyDescent="0.25">
      <c r="A15" s="62" t="s">
        <v>26</v>
      </c>
      <c r="B15" s="54" t="s">
        <v>27</v>
      </c>
      <c r="C15" s="55"/>
      <c r="D15" s="55"/>
      <c r="E15" s="55"/>
      <c r="F15" s="55">
        <v>13552</v>
      </c>
      <c r="G15" s="63">
        <f t="shared" si="4"/>
        <v>0</v>
      </c>
      <c r="H15" s="55">
        <v>13552</v>
      </c>
      <c r="I15" s="56">
        <f t="shared" si="1"/>
        <v>13552</v>
      </c>
    </row>
    <row r="16" spans="1:9" x14ac:dyDescent="0.25">
      <c r="A16" s="62" t="s">
        <v>28</v>
      </c>
      <c r="B16" s="54" t="s">
        <v>29</v>
      </c>
      <c r="C16" s="55"/>
      <c r="D16" s="55"/>
      <c r="E16" s="55"/>
      <c r="F16" s="55">
        <v>250712</v>
      </c>
      <c r="G16" s="63">
        <f t="shared" si="4"/>
        <v>0</v>
      </c>
      <c r="H16" s="55">
        <v>250712</v>
      </c>
      <c r="I16" s="56">
        <f t="shared" si="1"/>
        <v>250712</v>
      </c>
    </row>
    <row r="17" spans="1:9" ht="60" customHeight="1" x14ac:dyDescent="0.25">
      <c r="A17" s="58" t="s">
        <v>30</v>
      </c>
      <c r="B17" s="59" t="s">
        <v>31</v>
      </c>
      <c r="C17" s="60"/>
      <c r="D17" s="60"/>
      <c r="E17" s="60"/>
      <c r="F17" s="60">
        <f>SUM(F18:F19)</f>
        <v>1277957</v>
      </c>
      <c r="G17" s="64">
        <f t="shared" si="4"/>
        <v>0</v>
      </c>
      <c r="H17" s="60">
        <f>SUM(H18:H19)</f>
        <v>1277957</v>
      </c>
      <c r="I17" s="61">
        <f t="shared" si="1"/>
        <v>1277957</v>
      </c>
    </row>
    <row r="18" spans="1:9" ht="38.25" x14ac:dyDescent="0.25">
      <c r="A18" s="62" t="s">
        <v>32</v>
      </c>
      <c r="B18" s="54" t="s">
        <v>33</v>
      </c>
      <c r="C18" s="55"/>
      <c r="D18" s="55"/>
      <c r="E18" s="55"/>
      <c r="F18" s="55">
        <v>1125236</v>
      </c>
      <c r="G18" s="63">
        <f t="shared" si="4"/>
        <v>0</v>
      </c>
      <c r="H18" s="55">
        <v>1125236</v>
      </c>
      <c r="I18" s="56">
        <f t="shared" si="1"/>
        <v>1125236</v>
      </c>
    </row>
    <row r="19" spans="1:9" ht="38.25" x14ac:dyDescent="0.25">
      <c r="A19" s="62" t="s">
        <v>34</v>
      </c>
      <c r="B19" s="54" t="s">
        <v>35</v>
      </c>
      <c r="C19" s="55"/>
      <c r="D19" s="55"/>
      <c r="E19" s="55"/>
      <c r="F19" s="55">
        <v>152721</v>
      </c>
      <c r="G19" s="63">
        <f t="shared" si="4"/>
        <v>0</v>
      </c>
      <c r="H19" s="55">
        <v>152721</v>
      </c>
      <c r="I19" s="56">
        <f t="shared" si="1"/>
        <v>152721</v>
      </c>
    </row>
    <row r="20" spans="1:9" ht="43.5" customHeight="1" x14ac:dyDescent="0.25">
      <c r="A20" s="65" t="s">
        <v>36</v>
      </c>
      <c r="B20" s="59" t="s">
        <v>37</v>
      </c>
      <c r="C20" s="60"/>
      <c r="D20" s="60"/>
      <c r="E20" s="60"/>
      <c r="F20" s="64">
        <v>0</v>
      </c>
      <c r="G20" s="60">
        <f>G21</f>
        <v>974096</v>
      </c>
      <c r="H20" s="60">
        <f>H21</f>
        <v>974096</v>
      </c>
      <c r="I20" s="61">
        <f t="shared" si="1"/>
        <v>974096</v>
      </c>
    </row>
    <row r="21" spans="1:9" ht="25.5" x14ac:dyDescent="0.25">
      <c r="A21" s="53" t="s">
        <v>38</v>
      </c>
      <c r="B21" s="54" t="s">
        <v>39</v>
      </c>
      <c r="C21" s="55"/>
      <c r="D21" s="55"/>
      <c r="E21" s="55"/>
      <c r="F21" s="63">
        <v>0</v>
      </c>
      <c r="G21" s="66">
        <f t="shared" si="4"/>
        <v>974096</v>
      </c>
      <c r="H21" s="55">
        <v>974096</v>
      </c>
      <c r="I21" s="56">
        <f t="shared" si="1"/>
        <v>974096</v>
      </c>
    </row>
    <row r="22" spans="1:9" ht="35.25" customHeight="1" x14ac:dyDescent="0.25">
      <c r="A22" s="65" t="s">
        <v>40</v>
      </c>
      <c r="B22" s="59" t="s">
        <v>92</v>
      </c>
      <c r="C22" s="60"/>
      <c r="D22" s="60"/>
      <c r="E22" s="60"/>
      <c r="F22" s="64">
        <f>F23</f>
        <v>0</v>
      </c>
      <c r="G22" s="60">
        <f>G23</f>
        <v>235950</v>
      </c>
      <c r="H22" s="60">
        <f>H23</f>
        <v>235950</v>
      </c>
      <c r="I22" s="61">
        <f t="shared" si="1"/>
        <v>235950</v>
      </c>
    </row>
    <row r="23" spans="1:9" ht="93" customHeight="1" x14ac:dyDescent="0.25">
      <c r="A23" s="53" t="s">
        <v>41</v>
      </c>
      <c r="B23" s="54" t="s">
        <v>42</v>
      </c>
      <c r="C23" s="55"/>
      <c r="D23" s="55"/>
      <c r="E23" s="55"/>
      <c r="F23" s="63">
        <v>0</v>
      </c>
      <c r="G23" s="66">
        <f t="shared" si="4"/>
        <v>235950</v>
      </c>
      <c r="H23" s="55">
        <v>235950</v>
      </c>
      <c r="I23" s="56">
        <f t="shared" si="1"/>
        <v>235950</v>
      </c>
    </row>
    <row r="24" spans="1:9" ht="28.5" customHeight="1" x14ac:dyDescent="0.25">
      <c r="A24" s="67" t="s">
        <v>93</v>
      </c>
      <c r="B24" s="68" t="s">
        <v>43</v>
      </c>
      <c r="C24" s="69">
        <f t="shared" ref="C24:I24" si="5">SUM(C2,C9)</f>
        <v>868508</v>
      </c>
      <c r="D24" s="69">
        <f t="shared" si="5"/>
        <v>1277789</v>
      </c>
      <c r="E24" s="69">
        <f t="shared" si="5"/>
        <v>14527349</v>
      </c>
      <c r="F24" s="69">
        <f t="shared" si="5"/>
        <v>22460670</v>
      </c>
      <c r="G24" s="69">
        <f t="shared" si="5"/>
        <v>-859909</v>
      </c>
      <c r="H24" s="69">
        <f t="shared" si="5"/>
        <v>21600761</v>
      </c>
      <c r="I24" s="70">
        <f t="shared" si="5"/>
        <v>38274407</v>
      </c>
    </row>
    <row r="26" spans="1:9" x14ac:dyDescent="0.25">
      <c r="A26" s="1" t="s">
        <v>44</v>
      </c>
    </row>
    <row r="27" spans="1:9" x14ac:dyDescent="0.25">
      <c r="A27" s="1" t="s">
        <v>95</v>
      </c>
    </row>
    <row r="28" spans="1:9" x14ac:dyDescent="0.25">
      <c r="A28" s="1" t="s">
        <v>96</v>
      </c>
    </row>
  </sheetData>
  <hyperlinks>
    <hyperlink ref="A27" location="_ftnref1" display="_ftnref1" xr:uid="{F4213031-4A76-4526-BA4A-5928FAD2D3BF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8EFF5B-9997-4DC6-8EFA-9441591A4382}">
  <dimension ref="A1:C14"/>
  <sheetViews>
    <sheetView zoomScale="115" zoomScaleNormal="115" workbookViewId="0">
      <selection sqref="A1:C14"/>
    </sheetView>
  </sheetViews>
  <sheetFormatPr defaultRowHeight="15" x14ac:dyDescent="0.25"/>
  <cols>
    <col min="1" max="1" width="53.140625" customWidth="1"/>
    <col min="2" max="2" width="14.85546875" customWidth="1"/>
    <col min="3" max="3" width="17.5703125" customWidth="1"/>
  </cols>
  <sheetData>
    <row r="1" spans="1:3" ht="25.5" x14ac:dyDescent="0.25">
      <c r="A1" s="29" t="s">
        <v>99</v>
      </c>
      <c r="B1" s="30" t="s">
        <v>100</v>
      </c>
      <c r="C1" s="31" t="s">
        <v>101</v>
      </c>
    </row>
    <row r="2" spans="1:3" x14ac:dyDescent="0.25">
      <c r="A2" s="32" t="s">
        <v>102</v>
      </c>
      <c r="B2" s="33">
        <f>SUM(B3:B5)</f>
        <v>671550</v>
      </c>
      <c r="C2" s="34">
        <f>SUM(C3:C5)</f>
        <v>738786</v>
      </c>
    </row>
    <row r="3" spans="1:3" x14ac:dyDescent="0.25">
      <c r="A3" s="35" t="s">
        <v>103</v>
      </c>
      <c r="B3" s="36">
        <v>376508</v>
      </c>
      <c r="C3" s="37">
        <v>502010</v>
      </c>
    </row>
    <row r="4" spans="1:3" x14ac:dyDescent="0.25">
      <c r="A4" s="35" t="s">
        <v>104</v>
      </c>
      <c r="B4" s="36">
        <v>177582</v>
      </c>
      <c r="C4" s="37">
        <v>236776</v>
      </c>
    </row>
    <row r="5" spans="1:3" x14ac:dyDescent="0.25">
      <c r="A5" s="35" t="s">
        <v>105</v>
      </c>
      <c r="B5" s="36">
        <v>117460</v>
      </c>
      <c r="C5" s="37">
        <v>0</v>
      </c>
    </row>
    <row r="6" spans="1:3" x14ac:dyDescent="0.25">
      <c r="A6" s="32" t="s">
        <v>106</v>
      </c>
      <c r="B6" s="33">
        <f>SUM(B7:B9)</f>
        <v>225251</v>
      </c>
      <c r="C6" s="34">
        <f>SUM(C7:C9)</f>
        <v>244510</v>
      </c>
    </row>
    <row r="7" spans="1:3" x14ac:dyDescent="0.25">
      <c r="A7" s="35" t="s">
        <v>103</v>
      </c>
      <c r="B7" s="36">
        <v>125764</v>
      </c>
      <c r="C7" s="37">
        <v>167685</v>
      </c>
    </row>
    <row r="8" spans="1:3" x14ac:dyDescent="0.25">
      <c r="A8" s="35" t="s">
        <v>104</v>
      </c>
      <c r="B8" s="36">
        <v>57619</v>
      </c>
      <c r="C8" s="37">
        <v>76825</v>
      </c>
    </row>
    <row r="9" spans="1:3" x14ac:dyDescent="0.25">
      <c r="A9" s="35" t="s">
        <v>105</v>
      </c>
      <c r="B9" s="36">
        <v>41868</v>
      </c>
      <c r="C9" s="37">
        <v>0</v>
      </c>
    </row>
    <row r="10" spans="1:3" x14ac:dyDescent="0.25">
      <c r="A10" s="32" t="s">
        <v>108</v>
      </c>
      <c r="B10" s="33">
        <f>SUM(B11:B13)</f>
        <v>108288</v>
      </c>
      <c r="C10" s="34">
        <f>SUM(C11:C13)</f>
        <v>141963</v>
      </c>
    </row>
    <row r="11" spans="1:3" x14ac:dyDescent="0.25">
      <c r="A11" s="35" t="s">
        <v>103</v>
      </c>
      <c r="B11" s="36">
        <v>73019</v>
      </c>
      <c r="C11" s="37">
        <v>97358</v>
      </c>
    </row>
    <row r="12" spans="1:3" x14ac:dyDescent="0.25">
      <c r="A12" s="35" t="s">
        <v>104</v>
      </c>
      <c r="B12" s="36">
        <v>33454</v>
      </c>
      <c r="C12" s="37">
        <v>44605</v>
      </c>
    </row>
    <row r="13" spans="1:3" x14ac:dyDescent="0.25">
      <c r="A13" s="35" t="s">
        <v>105</v>
      </c>
      <c r="B13" s="36">
        <v>1815</v>
      </c>
      <c r="C13" s="37">
        <v>0</v>
      </c>
    </row>
    <row r="14" spans="1:3" x14ac:dyDescent="0.25">
      <c r="A14" s="38" t="s">
        <v>107</v>
      </c>
      <c r="B14" s="39">
        <f>SUM(B2,B6,B10)</f>
        <v>1005089</v>
      </c>
      <c r="C14" s="40">
        <f>SUM(C2,C6,C10)</f>
        <v>1125259</v>
      </c>
    </row>
  </sheetData>
  <dataValidations count="2">
    <dataValidation type="whole" errorStyle="information" allowBlank="1" showInputMessage="1" showErrorMessage="1" error="Jāievada skaitlis" sqref="B14:C14" xr:uid="{AF9F6222-2C70-40F1-9CE2-DD72EB13B4FB}">
      <formula1>-1000000000000</formula1>
      <formula2>1000000000000</formula2>
    </dataValidation>
    <dataValidation type="whole" errorStyle="information" allowBlank="1" showInputMessage="1" showErrorMessage="1" error="Jāievada skaitlis" sqref="B7:C9 B11:C13 B3:C5" xr:uid="{361EBACA-21DC-431C-BA5A-20FC103BF537}">
      <formula1>-100000000000000</formula1>
      <formula2>100000000000000</formula2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04703C-3BE9-42FD-9003-E62E71ABC3AB}">
  <dimension ref="A1:AA83"/>
  <sheetViews>
    <sheetView tabSelected="1" zoomScale="55" zoomScaleNormal="55" workbookViewId="0">
      <selection activeCell="J23" sqref="J23"/>
    </sheetView>
  </sheetViews>
  <sheetFormatPr defaultRowHeight="15" x14ac:dyDescent="0.25"/>
  <cols>
    <col min="1" max="1" width="55" customWidth="1"/>
    <col min="2" max="3" width="28.42578125" customWidth="1"/>
    <col min="4" max="4" width="22.42578125" bestFit="1" customWidth="1"/>
    <col min="5" max="5" width="20.7109375" bestFit="1" customWidth="1"/>
    <col min="7" max="7" width="25.5703125" bestFit="1" customWidth="1"/>
    <col min="8" max="8" width="24" bestFit="1" customWidth="1"/>
    <col min="9" max="9" width="27.42578125" bestFit="1" customWidth="1"/>
    <col min="12" max="12" width="19.7109375" customWidth="1"/>
    <col min="13" max="13" width="16" bestFit="1" customWidth="1"/>
    <col min="14" max="14" width="20.140625" bestFit="1" customWidth="1"/>
    <col min="15" max="15" width="17" customWidth="1"/>
  </cols>
  <sheetData>
    <row r="1" spans="1:27" x14ac:dyDescent="0.25">
      <c r="A1" s="3" t="s">
        <v>45</v>
      </c>
      <c r="B1" s="3" t="s">
        <v>46</v>
      </c>
      <c r="C1" s="3" t="s">
        <v>47</v>
      </c>
      <c r="D1" s="3" t="s">
        <v>48</v>
      </c>
      <c r="E1" s="3" t="s">
        <v>49</v>
      </c>
      <c r="F1" s="4"/>
      <c r="G1" s="3" t="s">
        <v>50</v>
      </c>
      <c r="H1" s="3" t="s">
        <v>51</v>
      </c>
      <c r="I1" s="3" t="s">
        <v>52</v>
      </c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</row>
    <row r="2" spans="1:27" x14ac:dyDescent="0.25">
      <c r="A2" s="5" t="s">
        <v>53</v>
      </c>
      <c r="B2" s="6">
        <f>SUM(B3:B6)</f>
        <v>485856.32999999996</v>
      </c>
      <c r="C2" s="6">
        <f>SUM(C3:C6)</f>
        <v>587887</v>
      </c>
      <c r="D2" s="6">
        <f>SUM(D3:D6)</f>
        <v>704108</v>
      </c>
      <c r="E2" s="6">
        <f>SUM(E3:E6)</f>
        <v>851971</v>
      </c>
      <c r="F2" s="4"/>
      <c r="G2" s="4" t="s">
        <v>54</v>
      </c>
      <c r="H2" s="7">
        <f>E3</f>
        <v>485028</v>
      </c>
      <c r="I2" s="7">
        <f>C3</f>
        <v>220944</v>
      </c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</row>
    <row r="3" spans="1:27" x14ac:dyDescent="0.25">
      <c r="A3" s="8" t="s">
        <v>55</v>
      </c>
      <c r="B3" s="9">
        <v>182598.33</v>
      </c>
      <c r="C3" s="9">
        <f>ROUND(B3*1.21,0)</f>
        <v>220944</v>
      </c>
      <c r="D3" s="9">
        <v>400850</v>
      </c>
      <c r="E3" s="9">
        <f>ROUNDDOWN(D3*1.21,0)</f>
        <v>485028</v>
      </c>
      <c r="F3" s="4"/>
      <c r="G3" s="4" t="s">
        <v>56</v>
      </c>
      <c r="H3" s="7">
        <f>E10</f>
        <v>292413</v>
      </c>
      <c r="I3" s="7">
        <f>C10</f>
        <v>133202</v>
      </c>
      <c r="J3" s="4"/>
      <c r="K3" s="4"/>
      <c r="L3" s="4"/>
      <c r="M3" s="7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7" x14ac:dyDescent="0.25">
      <c r="A4" s="8" t="s">
        <v>57</v>
      </c>
      <c r="B4" s="9">
        <v>136027</v>
      </c>
      <c r="C4" s="9">
        <f>ROUND(B4*1.21,0)</f>
        <v>164593</v>
      </c>
      <c r="D4" s="9">
        <v>136027</v>
      </c>
      <c r="E4" s="9">
        <f>ROUND(D4*1.21,0)</f>
        <v>164593</v>
      </c>
      <c r="F4" s="4"/>
      <c r="G4" s="4" t="s">
        <v>58</v>
      </c>
      <c r="H4" s="7">
        <f>E8</f>
        <v>171933</v>
      </c>
      <c r="I4" s="7">
        <f>C8</f>
        <v>78320</v>
      </c>
      <c r="J4" s="4"/>
      <c r="K4" s="4"/>
      <c r="L4" s="4"/>
      <c r="M4" s="7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7" ht="45" x14ac:dyDescent="0.25">
      <c r="A5" s="8" t="s">
        <v>59</v>
      </c>
      <c r="B5" s="9">
        <v>100000</v>
      </c>
      <c r="C5" s="9">
        <f>ROUND(B5*1.21,0)</f>
        <v>121000</v>
      </c>
      <c r="D5" s="9">
        <v>100000</v>
      </c>
      <c r="E5" s="9">
        <f>ROUND(D5*1.21,0)</f>
        <v>121000</v>
      </c>
      <c r="F5" s="4"/>
      <c r="G5" s="11" t="s">
        <v>60</v>
      </c>
      <c r="H5" s="7">
        <f>E5+E9</f>
        <v>181500</v>
      </c>
      <c r="I5" s="7">
        <f>C5+C9</f>
        <v>181500</v>
      </c>
      <c r="J5" s="4"/>
      <c r="K5" s="4"/>
      <c r="L5" s="12"/>
      <c r="M5" s="13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7" x14ac:dyDescent="0.25">
      <c r="A6" s="8" t="s">
        <v>61</v>
      </c>
      <c r="B6" s="9">
        <v>67231</v>
      </c>
      <c r="C6" s="9">
        <f>ROUND(B6*1.21,0)</f>
        <v>81350</v>
      </c>
      <c r="D6" s="9">
        <v>67231</v>
      </c>
      <c r="E6" s="9">
        <f>ROUND(D6*1.21,0)</f>
        <v>81350</v>
      </c>
      <c r="F6" s="4"/>
      <c r="G6" s="4" t="s">
        <v>62</v>
      </c>
      <c r="H6" s="7">
        <f>E4</f>
        <v>164593</v>
      </c>
      <c r="I6" s="7">
        <f>C4</f>
        <v>164593</v>
      </c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7" x14ac:dyDescent="0.25">
      <c r="A7" s="14" t="s">
        <v>63</v>
      </c>
      <c r="B7" s="6">
        <f>SUM(B8:B9)</f>
        <v>114727.32</v>
      </c>
      <c r="C7" s="6">
        <f>SUM(C8:C9)</f>
        <v>138820</v>
      </c>
      <c r="D7" s="6">
        <f>SUM(D8:D9)</f>
        <v>192093</v>
      </c>
      <c r="E7" s="6">
        <f>SUM(E8:E9)</f>
        <v>232433</v>
      </c>
      <c r="F7" s="4"/>
      <c r="G7" s="4" t="s">
        <v>64</v>
      </c>
      <c r="H7" s="7">
        <f>E6</f>
        <v>81350</v>
      </c>
      <c r="I7" s="7">
        <f>C6</f>
        <v>81350</v>
      </c>
      <c r="J7" s="4"/>
      <c r="K7" s="4"/>
      <c r="L7" s="4"/>
      <c r="M7" s="4"/>
      <c r="N7" s="4"/>
      <c r="O7" s="10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</row>
    <row r="8" spans="1:27" x14ac:dyDescent="0.25">
      <c r="A8" s="8" t="s">
        <v>65</v>
      </c>
      <c r="B8" s="9">
        <v>64727.32</v>
      </c>
      <c r="C8" s="9">
        <f>ROUND(B8*1.21,0)</f>
        <v>78320</v>
      </c>
      <c r="D8" s="9">
        <v>142093</v>
      </c>
      <c r="E8" s="9">
        <f>ROUND(D8*1.21,0)</f>
        <v>171933</v>
      </c>
      <c r="F8" s="4"/>
      <c r="G8" s="15" t="s">
        <v>66</v>
      </c>
      <c r="H8" s="16">
        <f>E11</f>
        <v>1376817</v>
      </c>
      <c r="I8" s="16">
        <f>SUM(I2:I7)</f>
        <v>859909</v>
      </c>
      <c r="J8" s="7">
        <f>H8-I8</f>
        <v>516908</v>
      </c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</row>
    <row r="9" spans="1:27" x14ac:dyDescent="0.25">
      <c r="A9" s="8" t="s">
        <v>67</v>
      </c>
      <c r="B9" s="9">
        <v>50000</v>
      </c>
      <c r="C9" s="9">
        <f>ROUND(B9*1.21,0)</f>
        <v>60500</v>
      </c>
      <c r="D9" s="9">
        <v>50000</v>
      </c>
      <c r="E9" s="9">
        <f>ROUND(D9*1.21,0)</f>
        <v>60500</v>
      </c>
      <c r="F9" s="4"/>
      <c r="G9" s="4"/>
      <c r="H9" s="4"/>
      <c r="I9" s="4"/>
      <c r="J9" s="4"/>
      <c r="K9" s="4"/>
      <c r="L9" s="4"/>
      <c r="M9" s="7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</row>
    <row r="10" spans="1:27" x14ac:dyDescent="0.25">
      <c r="A10" s="14" t="s">
        <v>68</v>
      </c>
      <c r="B10" s="6">
        <v>110084.68</v>
      </c>
      <c r="C10" s="6">
        <f>ROUND(B10*1.21,0)</f>
        <v>133202</v>
      </c>
      <c r="D10" s="6">
        <v>241664</v>
      </c>
      <c r="E10" s="6">
        <f>ROUND(D10*1.21,0)</f>
        <v>292413</v>
      </c>
      <c r="F10" s="4"/>
      <c r="G10" s="4"/>
      <c r="H10" s="4"/>
      <c r="I10" s="4"/>
      <c r="J10" s="4"/>
      <c r="K10" s="4"/>
      <c r="L10" s="4"/>
      <c r="M10" s="7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</row>
    <row r="11" spans="1:27" x14ac:dyDescent="0.25">
      <c r="A11" s="17" t="s">
        <v>66</v>
      </c>
      <c r="B11" s="18">
        <f>B2+B7+B10</f>
        <v>710668.32999999984</v>
      </c>
      <c r="C11" s="18">
        <f>ROUND(B11*1.21,0)</f>
        <v>859909</v>
      </c>
      <c r="D11" s="18">
        <f>D2+D7+D10</f>
        <v>1137865</v>
      </c>
      <c r="E11" s="18">
        <f>ROUND(D11*1.21,0)</f>
        <v>1376817</v>
      </c>
      <c r="F11" s="4"/>
      <c r="G11" s="4"/>
      <c r="H11" s="4"/>
      <c r="I11" s="4"/>
      <c r="J11" s="4"/>
      <c r="K11" s="4"/>
      <c r="L11" s="4"/>
      <c r="M11" s="7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</row>
    <row r="12" spans="1:27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</row>
    <row r="13" spans="1:27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</row>
    <row r="14" spans="1:27" x14ac:dyDescent="0.25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19" t="s">
        <v>69</v>
      </c>
      <c r="M14" s="19" t="s">
        <v>70</v>
      </c>
      <c r="N14" s="19" t="s">
        <v>71</v>
      </c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</row>
    <row r="15" spans="1:27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 t="s">
        <v>54</v>
      </c>
      <c r="M15" s="7">
        <v>0</v>
      </c>
      <c r="N15" s="7">
        <f>H2-I2</f>
        <v>264084</v>
      </c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</row>
    <row r="16" spans="1:27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 t="s">
        <v>56</v>
      </c>
      <c r="M16" s="7">
        <v>0</v>
      </c>
      <c r="N16" s="7">
        <f>H3-I3</f>
        <v>159211</v>
      </c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</row>
    <row r="17" spans="1:27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 t="s">
        <v>58</v>
      </c>
      <c r="M17" s="7">
        <v>0</v>
      </c>
      <c r="N17" s="7">
        <f>J8-N15-N16</f>
        <v>93613</v>
      </c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</row>
    <row r="18" spans="1:27" x14ac:dyDescent="0.25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 t="s">
        <v>72</v>
      </c>
      <c r="M18" s="7">
        <f>J8</f>
        <v>516908</v>
      </c>
      <c r="N18" s="7">
        <v>0</v>
      </c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</row>
    <row r="19" spans="1:27" x14ac:dyDescent="0.25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 t="s">
        <v>73</v>
      </c>
      <c r="M19" s="7">
        <f>I8</f>
        <v>859909</v>
      </c>
      <c r="N19" s="7">
        <v>0</v>
      </c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</row>
    <row r="20" spans="1:27" x14ac:dyDescent="0.25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</row>
    <row r="21" spans="1:27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</row>
    <row r="22" spans="1:27" x14ac:dyDescent="0.25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19" t="s">
        <v>50</v>
      </c>
      <c r="M22" s="19" t="s">
        <v>74</v>
      </c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</row>
    <row r="23" spans="1:27" ht="30" x14ac:dyDescent="0.25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11" t="s">
        <v>75</v>
      </c>
      <c r="M23" s="7">
        <f>I8</f>
        <v>859909</v>
      </c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</row>
    <row r="24" spans="1:27" x14ac:dyDescent="0.25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 t="s">
        <v>76</v>
      </c>
      <c r="M24" s="7">
        <f>J8</f>
        <v>516908</v>
      </c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</row>
    <row r="25" spans="1:27" x14ac:dyDescent="0.2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 t="s">
        <v>54</v>
      </c>
      <c r="M25" s="7">
        <f>H2-I2</f>
        <v>264084</v>
      </c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</row>
    <row r="26" spans="1:27" x14ac:dyDescent="0.25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 t="s">
        <v>56</v>
      </c>
      <c r="M26" s="7">
        <f>H3-I3</f>
        <v>159211</v>
      </c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</row>
    <row r="27" spans="1:27" x14ac:dyDescent="0.25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 t="s">
        <v>58</v>
      </c>
      <c r="M27" s="7">
        <f>J8-M25-M26</f>
        <v>93613</v>
      </c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</row>
    <row r="28" spans="1:27" x14ac:dyDescent="0.25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</row>
    <row r="29" spans="1:27" x14ac:dyDescent="0.25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</row>
    <row r="30" spans="1:27" x14ac:dyDescent="0.25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</row>
    <row r="31" spans="1:27" x14ac:dyDescent="0.25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</row>
    <row r="32" spans="1:27" x14ac:dyDescent="0.25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</row>
    <row r="33" spans="1:27" x14ac:dyDescent="0.25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</row>
    <row r="34" spans="1:27" x14ac:dyDescent="0.25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</row>
    <row r="35" spans="1:27" x14ac:dyDescent="0.2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</row>
    <row r="36" spans="1:27" x14ac:dyDescent="0.25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</row>
    <row r="37" spans="1:27" x14ac:dyDescent="0.25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</row>
    <row r="38" spans="1:27" x14ac:dyDescent="0.25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</row>
    <row r="39" spans="1:27" x14ac:dyDescent="0.25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</row>
    <row r="40" spans="1:27" x14ac:dyDescent="0.2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</row>
    <row r="41" spans="1:27" x14ac:dyDescent="0.2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</row>
    <row r="42" spans="1:27" x14ac:dyDescent="0.25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</row>
    <row r="43" spans="1:27" x14ac:dyDescent="0.25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</row>
    <row r="44" spans="1:27" x14ac:dyDescent="0.25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</row>
    <row r="45" spans="1:27" x14ac:dyDescent="0.25">
      <c r="A45" s="20" t="s">
        <v>77</v>
      </c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</row>
    <row r="46" spans="1:27" x14ac:dyDescent="0.25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</row>
    <row r="47" spans="1:27" ht="47.25" x14ac:dyDescent="0.25">
      <c r="A47" s="21" t="s">
        <v>45</v>
      </c>
      <c r="B47" s="22" t="s">
        <v>78</v>
      </c>
      <c r="C47" s="22" t="s">
        <v>79</v>
      </c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</row>
    <row r="48" spans="1:27" ht="15.75" x14ac:dyDescent="0.25">
      <c r="A48" s="23" t="s">
        <v>53</v>
      </c>
      <c r="B48" s="24">
        <f t="shared" ref="B48:B57" si="0">C2</f>
        <v>587887</v>
      </c>
      <c r="C48" s="24">
        <f t="shared" ref="C48:C57" si="1">E2</f>
        <v>851971</v>
      </c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</row>
    <row r="49" spans="1:27" ht="15.75" x14ac:dyDescent="0.25">
      <c r="A49" s="25" t="s">
        <v>80</v>
      </c>
      <c r="B49" s="26">
        <f t="shared" si="0"/>
        <v>220944</v>
      </c>
      <c r="C49" s="26">
        <f t="shared" si="1"/>
        <v>485028</v>
      </c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</row>
    <row r="50" spans="1:27" ht="15.75" x14ac:dyDescent="0.25">
      <c r="A50" s="25" t="s">
        <v>81</v>
      </c>
      <c r="B50" s="26">
        <f t="shared" si="0"/>
        <v>164593</v>
      </c>
      <c r="C50" s="26">
        <f t="shared" si="1"/>
        <v>164593</v>
      </c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</row>
    <row r="51" spans="1:27" ht="15.75" x14ac:dyDescent="0.25">
      <c r="A51" s="25" t="s">
        <v>82</v>
      </c>
      <c r="B51" s="26">
        <f t="shared" si="0"/>
        <v>121000</v>
      </c>
      <c r="C51" s="26">
        <f t="shared" si="1"/>
        <v>121000</v>
      </c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</row>
    <row r="52" spans="1:27" ht="15.75" x14ac:dyDescent="0.25">
      <c r="A52" s="25" t="s">
        <v>83</v>
      </c>
      <c r="B52" s="26">
        <f t="shared" si="0"/>
        <v>81350</v>
      </c>
      <c r="C52" s="26">
        <f t="shared" si="1"/>
        <v>81350</v>
      </c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</row>
    <row r="53" spans="1:27" ht="15.75" x14ac:dyDescent="0.25">
      <c r="A53" s="23" t="s">
        <v>63</v>
      </c>
      <c r="B53" s="24">
        <f t="shared" si="0"/>
        <v>138820</v>
      </c>
      <c r="C53" s="24">
        <f t="shared" si="1"/>
        <v>232433</v>
      </c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</row>
    <row r="54" spans="1:27" ht="15.75" x14ac:dyDescent="0.25">
      <c r="A54" s="25" t="s">
        <v>84</v>
      </c>
      <c r="B54" s="26">
        <f t="shared" si="0"/>
        <v>78320</v>
      </c>
      <c r="C54" s="26">
        <f t="shared" si="1"/>
        <v>171933</v>
      </c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</row>
    <row r="55" spans="1:27" ht="15.75" x14ac:dyDescent="0.25">
      <c r="A55" s="25" t="s">
        <v>85</v>
      </c>
      <c r="B55" s="26">
        <f t="shared" si="0"/>
        <v>60500</v>
      </c>
      <c r="C55" s="26">
        <f t="shared" si="1"/>
        <v>60500</v>
      </c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</row>
    <row r="56" spans="1:27" ht="15.75" x14ac:dyDescent="0.25">
      <c r="A56" s="23" t="s">
        <v>68</v>
      </c>
      <c r="B56" s="24">
        <f t="shared" si="0"/>
        <v>133202</v>
      </c>
      <c r="C56" s="24">
        <f t="shared" si="1"/>
        <v>292413</v>
      </c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</row>
    <row r="57" spans="1:27" ht="15.75" x14ac:dyDescent="0.25">
      <c r="A57" s="27" t="s">
        <v>66</v>
      </c>
      <c r="B57" s="28">
        <f t="shared" si="0"/>
        <v>859909</v>
      </c>
      <c r="C57" s="28">
        <f t="shared" si="1"/>
        <v>1376817</v>
      </c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</row>
    <row r="58" spans="1:27" x14ac:dyDescent="0.25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</row>
    <row r="59" spans="1:27" x14ac:dyDescent="0.25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</row>
    <row r="60" spans="1:27" x14ac:dyDescent="0.25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</row>
    <row r="61" spans="1:27" x14ac:dyDescent="0.25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</row>
    <row r="62" spans="1:27" x14ac:dyDescent="0.25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</row>
    <row r="63" spans="1:27" x14ac:dyDescent="0.25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</row>
    <row r="64" spans="1:27" x14ac:dyDescent="0.25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</row>
    <row r="65" spans="1:27" x14ac:dyDescent="0.2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</row>
    <row r="66" spans="1:27" x14ac:dyDescent="0.25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</row>
    <row r="67" spans="1:27" x14ac:dyDescent="0.25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</row>
    <row r="68" spans="1:27" x14ac:dyDescent="0.25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</row>
    <row r="69" spans="1:27" x14ac:dyDescent="0.25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</row>
    <row r="70" spans="1:27" x14ac:dyDescent="0.25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</row>
    <row r="71" spans="1:27" x14ac:dyDescent="0.25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</row>
    <row r="72" spans="1:27" x14ac:dyDescent="0.25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</row>
    <row r="73" spans="1:27" x14ac:dyDescent="0.25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</row>
    <row r="74" spans="1:27" x14ac:dyDescent="0.25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</row>
    <row r="75" spans="1:27" x14ac:dyDescent="0.2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</row>
    <row r="76" spans="1:27" x14ac:dyDescent="0.25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</row>
    <row r="77" spans="1:27" x14ac:dyDescent="0.25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</row>
    <row r="78" spans="1:27" x14ac:dyDescent="0.25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</row>
    <row r="79" spans="1:27" x14ac:dyDescent="0.25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</row>
    <row r="80" spans="1:27" x14ac:dyDescent="0.25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</row>
    <row r="81" spans="1:27" x14ac:dyDescent="0.25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</row>
    <row r="82" spans="1:27" x14ac:dyDescent="0.25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</row>
    <row r="83" spans="1:27" x14ac:dyDescent="0.25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</row>
  </sheetData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TaxCatchAll xmlns="d73c6baf-9cf2-4cf2-a117-76c67141543a" xsi:nil="true"/>
    <_ip_UnifiedCompliancePolicyProperties xmlns="http://schemas.microsoft.com/sharepoint/v3" xsi:nil="true"/>
    <lcf76f155ced4ddcb4097134ff3c332f xmlns="30f27a67-e3d9-46c1-b96c-c174a62fd7b5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s" ma:contentTypeID="0x0101002E2F809A46DFFA42A1A129D98068B3E9" ma:contentTypeVersion="19" ma:contentTypeDescription="Izveidot jaunu dokumentu." ma:contentTypeScope="" ma:versionID="3ae4ae002a677df41958a491f9d820d0">
  <xsd:schema xmlns:xsd="http://www.w3.org/2001/XMLSchema" xmlns:xs="http://www.w3.org/2001/XMLSchema" xmlns:p="http://schemas.microsoft.com/office/2006/metadata/properties" xmlns:ns1="http://schemas.microsoft.com/sharepoint/v3" xmlns:ns2="b6b6b0de-984a-4a78-a39f-cb9c8b26df3b" xmlns:ns3="30f27a67-e3d9-46c1-b96c-c174a62fd7b5" xmlns:ns4="d73c6baf-9cf2-4cf2-a117-76c67141543a" targetNamespace="http://schemas.microsoft.com/office/2006/metadata/properties" ma:root="true" ma:fieldsID="78022928d8efd77b4e3c14b8e85e6323" ns1:_="" ns2:_="" ns3:_="" ns4:_="">
    <xsd:import namespace="http://schemas.microsoft.com/sharepoint/v3"/>
    <xsd:import namespace="b6b6b0de-984a-4a78-a39f-cb9c8b26df3b"/>
    <xsd:import namespace="30f27a67-e3d9-46c1-b96c-c174a62fd7b5"/>
    <xsd:import namespace="d73c6baf-9cf2-4cf2-a117-76c67141543a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1:_ip_UnifiedCompliancePolicyProperties" minOccurs="0"/>
                <xsd:element ref="ns1:_ip_UnifiedCompliancePolicyUIAction" minOccurs="0"/>
                <xsd:element ref="ns3:lcf76f155ced4ddcb4097134ff3c332f" minOccurs="0"/>
                <xsd:element ref="ns4:TaxCatchAll" minOccurs="0"/>
                <xsd:element ref="ns3:MediaServiceObjectDetectorVersions" minOccurs="0"/>
                <xsd:element ref="ns3:MediaServiceSearchProperties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9" nillable="true" ma:displayName="Vienotās atbilstības politikas rekvizīti" ma:hidden="true" ma:internalName="_ip_UnifiedCompliancePolicyProperties">
      <xsd:simpleType>
        <xsd:restriction base="dms:Note"/>
      </xsd:simpleType>
    </xsd:element>
    <xsd:element name="_ip_UnifiedCompliancePolicyUIAction" ma:index="20" nillable="true" ma:displayName="Vienotās atbilstības politikas UI darbība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6b6b0de-984a-4a78-a39f-cb9c8b26df3b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Koplietots ar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Koplietots ar: detalizēti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0f27a67-e3d9-46c1-b96c-c174a62fd7b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lcf76f155ced4ddcb4097134ff3c332f" ma:index="22" nillable="true" ma:taxonomy="true" ma:internalName="lcf76f155ced4ddcb4097134ff3c332f" ma:taxonomyFieldName="MediaServiceImageTags" ma:displayName="Attēlu atzīmes" ma:readOnly="false" ma:fieldId="{5cf76f15-5ced-4ddc-b409-7134ff3c332f}" ma:taxonomyMulti="true" ma:sspId="2d670e09-1a66-4566-9c30-fc6678b8969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73c6baf-9cf2-4cf2-a117-76c67141543a" elementFormDefault="qualified">
    <xsd:import namespace="http://schemas.microsoft.com/office/2006/documentManagement/types"/>
    <xsd:import namespace="http://schemas.microsoft.com/office/infopath/2007/PartnerControls"/>
    <xsd:element name="TaxCatchAll" ma:index="23" nillable="true" ma:displayName="Taxonomy Catch All Column" ma:hidden="true" ma:list="{1cba5719-2e4d-4aeb-84b2-55182196a006}" ma:internalName="TaxCatchAll" ma:showField="CatchAllData" ma:web="d73c6baf-9cf2-4cf2-a117-76c67141543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Satura tips"/>
        <xsd:element ref="dc:title" minOccurs="0" maxOccurs="1" ma:index="4" ma:displayName="Virsrakst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E244533-B454-4605-BD49-A1B8548BDF3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737C27F-927B-417D-B606-611A5DF33749}">
  <ds:schemaRefs>
    <ds:schemaRef ds:uri="http://purl.org/dc/elements/1.1/"/>
    <ds:schemaRef ds:uri="43636e3c-1563-454b-88a3-e28f64b86908"/>
    <ds:schemaRef ds:uri="http://www.w3.org/XML/1998/namespace"/>
    <ds:schemaRef ds:uri="http://schemas.microsoft.com/office/2006/documentManagement/types"/>
    <ds:schemaRef ds:uri="http://purl.org/dc/dcmitype/"/>
    <ds:schemaRef ds:uri="d375797d-e99c-494e-bfc3-eb65a622c1b8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http://purl.org/dc/terms/"/>
    <ds:schemaRef ds:uri="http://schemas.microsoft.com/sharepoint/v3"/>
    <ds:schemaRef ds:uri="d73c6baf-9cf2-4cf2-a117-76c67141543a"/>
    <ds:schemaRef ds:uri="30f27a67-e3d9-46c1-b96c-c174a62fd7b5"/>
  </ds:schemaRefs>
</ds:datastoreItem>
</file>

<file path=customXml/itemProps3.xml><?xml version="1.0" encoding="utf-8"?>
<ds:datastoreItem xmlns:ds="http://schemas.openxmlformats.org/officeDocument/2006/customXml" ds:itemID="{03ED02A8-32B7-4131-A5BD-103C9085997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b6b6b0de-984a-4a78-a39f-cb9c8b26df3b"/>
    <ds:schemaRef ds:uri="30f27a67-e3d9-46c1-b96c-c174a62fd7b5"/>
    <ds:schemaRef ds:uri="d73c6baf-9cf2-4cf2-a117-76c67141543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5</vt:i4>
      </vt:variant>
    </vt:vector>
  </HeadingPairs>
  <TitlesOfParts>
    <vt:vector size="8" baseType="lpstr">
      <vt:lpstr>Investīcijas budžets</vt:lpstr>
      <vt:lpstr>Tabula 5</vt:lpstr>
      <vt:lpstr>Ietaupījuma pārdale</vt:lpstr>
      <vt:lpstr>'Investīcijas budžets'!_ftn1</vt:lpstr>
      <vt:lpstr>'Investīcijas budžets'!_ftn2</vt:lpstr>
      <vt:lpstr>'Investīcijas budžets'!_ftnref1</vt:lpstr>
      <vt:lpstr>'Investīcijas budžets'!_ftnref2</vt:lpstr>
      <vt:lpstr>'Investīcijas budžets'!_Hlk172711985</vt:lpstr>
    </vt:vector>
  </TitlesOfParts>
  <Manager/>
  <Company>VAS Valsts nekustamie ipasumi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Toms Andersons</dc:creator>
  <cp:keywords/>
  <dc:description/>
  <cp:lastModifiedBy>Toms Andersons</cp:lastModifiedBy>
  <cp:revision/>
  <dcterms:created xsi:type="dcterms:W3CDTF">2026-02-02T14:26:59Z</dcterms:created>
  <dcterms:modified xsi:type="dcterms:W3CDTF">2026-06-27T09:36:10Z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0x0101002E2F809A46DFFA42A1A129D98068B3E9</vt:lpwstr>
  </property>
</Properties>
</file>