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vide-my.sharepoint.com/personal/linda_leja_kem_gov_lv/Documents/Desktop/Fondi/SCF/SCF_LV normatīvi/_SCF plāns - Latvija_v.2/SKF_TAP 260TA-998_3_uz MK_2026 05 18/"/>
    </mc:Choice>
  </mc:AlternateContent>
  <xr:revisionPtr revIDLastSave="164" documentId="8_{7EF88931-5E4B-4113-8AA3-0F631BA202E4}" xr6:coauthVersionLast="47" xr6:coauthVersionMax="47" xr10:uidLastSave="{871E188B-FFC9-4069-A830-8103DAADF5C1}"/>
  <bookViews>
    <workbookView xWindow="-120" yWindow="-120" windowWidth="29040" windowHeight="15720" xr2:uid="{B8015FAE-8EDD-4C1C-9598-308326C6A04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Q12" i="1" l="1"/>
  <c r="Q7" i="1"/>
  <c r="R7" i="1"/>
  <c r="R12" i="1"/>
  <c r="Q23" i="1"/>
  <c r="R23" i="1"/>
  <c r="R11" i="1"/>
  <c r="R8" i="1"/>
  <c r="E24" i="1"/>
  <c r="H24" i="1" s="1"/>
  <c r="H23" i="1" s="1"/>
  <c r="P23" i="1"/>
  <c r="O23" i="1"/>
  <c r="N23" i="1"/>
  <c r="M23" i="1"/>
  <c r="L23" i="1"/>
  <c r="K23" i="1"/>
  <c r="J23" i="1"/>
  <c r="I23" i="1"/>
  <c r="F23" i="1"/>
  <c r="E22" i="1"/>
  <c r="G22" i="1" s="1"/>
  <c r="E21" i="1"/>
  <c r="G21" i="1" s="1"/>
  <c r="E20" i="1"/>
  <c r="G20" i="1" s="1"/>
  <c r="E19" i="1"/>
  <c r="G19" i="1" s="1"/>
  <c r="E18" i="1"/>
  <c r="G18" i="1" s="1"/>
  <c r="E17" i="1"/>
  <c r="G17" i="1" s="1"/>
  <c r="E16" i="1"/>
  <c r="G16" i="1" s="1"/>
  <c r="E15" i="1"/>
  <c r="G15" i="1" s="1"/>
  <c r="E14" i="1"/>
  <c r="G14" i="1" s="1"/>
  <c r="E13" i="1"/>
  <c r="G13" i="1" s="1"/>
  <c r="P12" i="1"/>
  <c r="O12" i="1"/>
  <c r="N12" i="1"/>
  <c r="M12" i="1"/>
  <c r="L12" i="1"/>
  <c r="K12" i="1"/>
  <c r="J12" i="1"/>
  <c r="E12" i="1"/>
  <c r="E11" i="1"/>
  <c r="G11" i="1" s="1"/>
  <c r="E10" i="1"/>
  <c r="G10" i="1" s="1"/>
  <c r="E9" i="1"/>
  <c r="G9" i="1" s="1"/>
  <c r="E8" i="1"/>
  <c r="G8" i="1" s="1"/>
  <c r="P7" i="1"/>
  <c r="P4" i="1" s="1"/>
  <c r="P5" i="1" s="1"/>
  <c r="O7" i="1"/>
  <c r="N7" i="1"/>
  <c r="M7" i="1"/>
  <c r="L7" i="1"/>
  <c r="K7" i="1"/>
  <c r="J7" i="1"/>
  <c r="J4" i="1" s="1"/>
  <c r="J5" i="1" s="1"/>
  <c r="K4" i="1"/>
  <c r="K5" i="1" s="1"/>
  <c r="K6" i="1" s="1"/>
  <c r="E3" i="1"/>
  <c r="Q3" i="1" l="1"/>
  <c r="R3" i="1"/>
  <c r="H9" i="1"/>
  <c r="M4" i="1"/>
  <c r="M5" i="1" s="1"/>
  <c r="H15" i="1"/>
  <c r="H21" i="1"/>
  <c r="O4" i="1"/>
  <c r="O5" i="1" s="1"/>
  <c r="N4" i="1"/>
  <c r="N5" i="1" s="1"/>
  <c r="H11" i="1"/>
  <c r="H17" i="1"/>
  <c r="H13" i="1"/>
  <c r="G24" i="1"/>
  <c r="G23" i="1" s="1"/>
  <c r="G7" i="1"/>
  <c r="H19" i="1"/>
  <c r="L4" i="1"/>
  <c r="L5" i="1" s="1"/>
  <c r="L6" i="1" s="1"/>
  <c r="M6" i="1" s="1"/>
  <c r="N6" i="1" s="1"/>
  <c r="O6" i="1" s="1"/>
  <c r="P6" i="1" s="1"/>
  <c r="G3" i="1"/>
  <c r="F21" i="1"/>
  <c r="F19" i="1"/>
  <c r="F17" i="1"/>
  <c r="F15" i="1"/>
  <c r="F13" i="1"/>
  <c r="F11" i="1"/>
  <c r="F9" i="1"/>
  <c r="F22" i="1"/>
  <c r="F18" i="1"/>
  <c r="H3" i="1"/>
  <c r="F16" i="1"/>
  <c r="F20" i="1"/>
  <c r="F14" i="1"/>
  <c r="G12" i="1"/>
  <c r="G4" i="1" s="1"/>
  <c r="H18" i="1"/>
  <c r="F10" i="1"/>
  <c r="I16" i="1"/>
  <c r="I12" i="1" s="1"/>
  <c r="H22" i="1"/>
  <c r="E7" i="1"/>
  <c r="E4" i="1" s="1"/>
  <c r="E23" i="1"/>
  <c r="I10" i="1"/>
  <c r="I7" i="1" s="1"/>
  <c r="F8" i="1"/>
  <c r="H8" i="1"/>
  <c r="H7" i="1" s="1"/>
  <c r="H14" i="1"/>
  <c r="H20" i="1"/>
  <c r="H12" i="1" l="1"/>
  <c r="H4" i="1"/>
  <c r="I4" i="1"/>
  <c r="F7" i="1"/>
  <c r="F12" i="1"/>
  <c r="F4" i="1" l="1"/>
</calcChain>
</file>

<file path=xl/sharedStrings.xml><?xml version="1.0" encoding="utf-8"?>
<sst xmlns="http://schemas.openxmlformats.org/spreadsheetml/2006/main" count="91" uniqueCount="71">
  <si>
    <t>Sociālā klimata fonda plāns 2026-2032.gadam</t>
  </si>
  <si>
    <t>Kārtas numurs</t>
  </si>
  <si>
    <t>Pasākums/investīcija</t>
  </si>
  <si>
    <t>No datuma</t>
  </si>
  <si>
    <t>Līdz datumam</t>
  </si>
  <si>
    <t>Kopā</t>
  </si>
  <si>
    <t>% no kopējā apjoma</t>
  </si>
  <si>
    <t>t.sk. no Sociālā klimata fonda</t>
  </si>
  <si>
    <t>t.sk. nac. līdzfinansējums
(valsts budžets)</t>
  </si>
  <si>
    <t>t.sk. nac. līdzfinansējums
(pašvaldību budžets)</t>
  </si>
  <si>
    <r>
      <t>Maksimālais ikgadējais apjoms atbilstoši ES regulējuma nosacījumiem</t>
    </r>
    <r>
      <rPr>
        <b/>
        <vertAlign val="superscript"/>
        <sz val="10"/>
        <color theme="1"/>
        <rFont val="Times New Roman"/>
        <family val="1"/>
      </rPr>
      <t>1</t>
    </r>
  </si>
  <si>
    <r>
      <t>Nacionāli plānotais pieprasījums (ministriju iesniegtās prognozes + tehniskā palīdzība)</t>
    </r>
    <r>
      <rPr>
        <b/>
        <vertAlign val="superscript"/>
        <sz val="10"/>
        <color theme="1"/>
        <rFont val="Times New Roman"/>
        <family val="1"/>
        <charset val="186"/>
      </rPr>
      <t>2</t>
    </r>
  </si>
  <si>
    <t>Ikgadējs pārsniegums (+)/uzkrājums (-)</t>
  </si>
  <si>
    <t>Kumulatīvais pārsniegums (+)/uzkrājums (-)</t>
  </si>
  <si>
    <t>Ēku komponente</t>
  </si>
  <si>
    <t>C1.A.I1</t>
  </si>
  <si>
    <t>01.01.2026.</t>
  </si>
  <si>
    <t>31.07.2032.</t>
  </si>
  <si>
    <t>C1.B.I1</t>
  </si>
  <si>
    <t>C1.B.I2</t>
  </si>
  <si>
    <t>C1.D.I1</t>
  </si>
  <si>
    <t>Vienas pieturas aģentūra daudzdzīvokļu dzīvojamo māju atjaunošanai (EM)</t>
  </si>
  <si>
    <t>Transporta komponente</t>
  </si>
  <si>
    <t>C2.F.I1</t>
  </si>
  <si>
    <t>C2.F.I2</t>
  </si>
  <si>
    <t>C2.F.I3</t>
  </si>
  <si>
    <t>31.12.2031.</t>
  </si>
  <si>
    <t>C2.F.I4</t>
  </si>
  <si>
    <t>30.06.2032.</t>
  </si>
  <si>
    <t>C2.F.I5</t>
  </si>
  <si>
    <t>C2.G.M1</t>
  </si>
  <si>
    <t>Regulējums autotransportam pēc pieprasījuma īstenošanai (SM)</t>
  </si>
  <si>
    <t>30.09.2027.</t>
  </si>
  <si>
    <t>C2.G.I1</t>
  </si>
  <si>
    <t>01.01.2027.</t>
  </si>
  <si>
    <t>C2.G.I2</t>
  </si>
  <si>
    <t>31.12.2029.</t>
  </si>
  <si>
    <t>C2.G.I3</t>
  </si>
  <si>
    <t>31.12.2030.</t>
  </si>
  <si>
    <t>C2.G.I4</t>
  </si>
  <si>
    <t>Tehniskā palīdzība</t>
  </si>
  <si>
    <t>C4.TA.A1</t>
  </si>
  <si>
    <t>31.12.2032.</t>
  </si>
  <si>
    <r>
      <rPr>
        <vertAlign val="superscript"/>
        <sz val="10"/>
        <color theme="1"/>
        <rFont val="Times New Roman"/>
        <family val="1"/>
      </rPr>
      <t>1</t>
    </r>
    <r>
      <rPr>
        <sz val="10"/>
        <color theme="1"/>
        <rFont val="Times New Roman"/>
        <family val="1"/>
      </rPr>
      <t xml:space="preserve"> Maksimālais Sociālā klimata fonda finanšu piešķīruma sadalījums dalībvalstu līmenī dots Eiropas Komisijas 2025.gada 25.marta paziņojuma “Norādījumi par sociālajiem klimata plāniem” (C/2025/1597) I pielikuma 1.tabulā</t>
    </r>
  </si>
  <si>
    <r>
      <rPr>
        <vertAlign val="superscript"/>
        <sz val="10"/>
        <color theme="1"/>
        <rFont val="Times New Roman"/>
        <family val="1"/>
      </rPr>
      <t>2</t>
    </r>
    <r>
      <rPr>
        <sz val="10"/>
        <color theme="1"/>
        <rFont val="Times New Roman"/>
        <family val="1"/>
      </rPr>
      <t xml:space="preserve"> Nacionāli plānotais pieprasījums ir indikatīvs, un plānotā finanšu plūsmas aplēse var tikt pārskatīta/ pielāgota</t>
    </r>
  </si>
  <si>
    <t>Indikatīvais PVN apmērs</t>
  </si>
  <si>
    <r>
      <rPr>
        <vertAlign val="superscript"/>
        <sz val="10"/>
        <rFont val="Times New Roman"/>
        <family val="1"/>
      </rPr>
      <t>10</t>
    </r>
    <r>
      <rPr>
        <sz val="10"/>
        <rFont val="Times New Roman"/>
        <family val="1"/>
      </rPr>
      <t xml:space="preserve"> Finansējuma saņēmējs ir VAS "Latvijas dzelzceļš", kas pilda valsts deleģēto funkciju un PVN ir atgūstams.</t>
    </r>
  </si>
  <si>
    <r>
      <rPr>
        <vertAlign val="superscript"/>
        <sz val="10"/>
        <rFont val="Times New Roman"/>
        <family val="1"/>
      </rPr>
      <t>3</t>
    </r>
    <r>
      <rPr>
        <sz val="10"/>
        <rFont val="Times New Roman"/>
        <family val="1"/>
      </rPr>
      <t xml:space="preserve"> Finansējuma saņēmēji ir privāto tiesību subjekti (fiziskās personas) un PVN izmaksas tie sedz no saviem līdzekļiem, ja vien investīciju īstenošanas normatīvajā regulējumā Ministru kabinets nav noteicis citādi</t>
    </r>
  </si>
  <si>
    <r>
      <t>Energoefektivitātes paaugstināšana un atjaunīgo energoresursu izmantošana daudzdzīvokļu dzīvojamās mājās (EM)</t>
    </r>
    <r>
      <rPr>
        <vertAlign val="superscript"/>
        <sz val="10"/>
        <color theme="1"/>
        <rFont val="Times New Roman"/>
        <family val="1"/>
        <charset val="186"/>
      </rPr>
      <t>3</t>
    </r>
  </si>
  <si>
    <r>
      <t>Atbalsts mazaizsargātām mājsaimniecībām maza mēroga energoefektivitātes pasākumu īstenošanai un privātmāju atjaunošanai (KEM)</t>
    </r>
    <r>
      <rPr>
        <vertAlign val="superscript"/>
        <sz val="10"/>
        <color rgb="FF000000"/>
        <rFont val="Times New Roman"/>
        <family val="1"/>
        <charset val="186"/>
      </rPr>
      <t>3</t>
    </r>
  </si>
  <si>
    <r>
      <t>Energoefektivitātes pasākumi ēkās, kas nodrošina pašvaldību sociālos mājokļus, īres mājokļus un pakalpojumus ar izmitināšanu (VARAM)</t>
    </r>
    <r>
      <rPr>
        <vertAlign val="superscript"/>
        <sz val="10"/>
        <color theme="1"/>
        <rFont val="Times New Roman"/>
        <family val="1"/>
        <charset val="186"/>
      </rPr>
      <t>4</t>
    </r>
  </si>
  <si>
    <r>
      <rPr>
        <vertAlign val="superscript"/>
        <sz val="10"/>
        <rFont val="Times New Roman"/>
        <family val="1"/>
        <charset val="186"/>
      </rPr>
      <t>4</t>
    </r>
    <r>
      <rPr>
        <sz val="10"/>
        <rFont val="Times New Roman"/>
        <family val="1"/>
      </rPr>
      <t xml:space="preserve"> Finansējuma saņēmēji ir pašvaldības. Aicinām Finanšu ministriju, sagatavojot likumprojektu "Par valsts budžetu 2027. gadam un budžeta ietvaru 2027., 2028. un 2029. gadam", paredzēt ikgadēju pašvaldību aizņēmumu prioritāti SKF plāna līdzfinansēto projektu īstenošanai vismaz PVN izmaksu segšanai un, izvērtējot fiskālās iespējas, arī projekta attiecināmo izmaksu finansēšanai, pēc analoģijas ar Atveseļošanas fonda projektu īstenošanā piemēroto pieeju, kur pašvaldībām tika nodrošināta iespēja aizņemties AF projektu īstenošanai un PVN izmaksu segšanai (skat. 24-TA-2456).</t>
    </r>
  </si>
  <si>
    <r>
      <rPr>
        <vertAlign val="superscript"/>
        <sz val="10"/>
        <rFont val="Times New Roman"/>
        <family val="1"/>
      </rPr>
      <t>6</t>
    </r>
    <r>
      <rPr>
        <sz val="10"/>
        <rFont val="Times New Roman"/>
        <family val="1"/>
      </rPr>
      <t xml:space="preserve"> Finansējuma saņēmēji ir sociālo pakalpojumu sniedzēji, kas reģistrēti sociālo pakalpojumu reģistrā (pašvaldības, komersanti, biedrības, nodibinājumi) un PVN izmaksas tie sedz no saviem līdzekļiem.</t>
    </r>
  </si>
  <si>
    <r>
      <rPr>
        <vertAlign val="superscript"/>
        <sz val="10"/>
        <rFont val="Times New Roman"/>
        <family val="1"/>
      </rPr>
      <t>7</t>
    </r>
    <r>
      <rPr>
        <sz val="10"/>
        <rFont val="Times New Roman"/>
        <family val="1"/>
      </rPr>
      <t xml:space="preserve"> Finansējuma saņēmēji ir ārstniecības iestādes, kas reģistrētas ārstniecības iestāžu reģistrā un sniedz valsts apmaksātos veselības aprūpes pakalpojumus. PVN izmaksas sedzamas no valsts budžeta līdzekļiem.</t>
    </r>
  </si>
  <si>
    <r>
      <rPr>
        <vertAlign val="superscript"/>
        <sz val="10"/>
        <rFont val="Times New Roman"/>
        <family val="1"/>
      </rPr>
      <t>8</t>
    </r>
    <r>
      <rPr>
        <sz val="10"/>
        <rFont val="Times New Roman"/>
        <family val="1"/>
      </rPr>
      <t xml:space="preserve">  Finansējuma saņēmējs ir VSIA "Nacionālais rehabilitācijas centrs "Vaivari"", kas pilda valsts deleģēto funkciju tehnisko palīglīdzekļu pakalpojuma nodrošināšanā un PVN nav atgūstams. PVN izmaksas sedzamas no valsts budžeta līdzekļiem.</t>
    </r>
  </si>
  <si>
    <r>
      <rPr>
        <vertAlign val="superscript"/>
        <sz val="10"/>
        <rFont val="Times New Roman"/>
        <family val="1"/>
      </rPr>
      <t>9</t>
    </r>
    <r>
      <rPr>
        <sz val="10"/>
        <rFont val="Times New Roman"/>
        <family val="1"/>
      </rPr>
      <t xml:space="preserve"> Finansējuma saņēmējs ir AS "Pasažieru vilciens", kas pilda valsts deleģēto funkciju un PVN ir atgūstams.</t>
    </r>
  </si>
  <si>
    <r>
      <rPr>
        <vertAlign val="superscript"/>
        <sz val="10"/>
        <rFont val="Times New Roman"/>
        <family val="1"/>
        <charset val="186"/>
      </rPr>
      <t>13</t>
    </r>
    <r>
      <rPr>
        <sz val="10"/>
        <rFont val="Times New Roman"/>
        <family val="1"/>
      </rPr>
      <t xml:space="preserve"> Finansējuma saņēmēji ir valsts budžeta iestādes un veic horizontālajiem Ministru kabineta noteikumos par SKF plāna īstenošanu un uzraudzību noteiktās funkcijas. PVN izmaksas sedzamas no valsts budžeta līdzekļiem.</t>
    </r>
  </si>
  <si>
    <r>
      <rPr>
        <vertAlign val="superscript"/>
        <sz val="10"/>
        <rFont val="Times New Roman"/>
        <family val="1"/>
        <charset val="186"/>
      </rPr>
      <t>12</t>
    </r>
    <r>
      <rPr>
        <sz val="10"/>
        <rFont val="Times New Roman"/>
        <family val="1"/>
      </rPr>
      <t xml:space="preserve"> Finansējuma saņēmējs ir VAS "Latvijas dzelzceļš", kas pilda valsts deleģēto funkciju un PVN ir atgūstams.</t>
    </r>
  </si>
  <si>
    <r>
      <rPr>
        <vertAlign val="superscript"/>
        <sz val="10"/>
        <rFont val="Times New Roman"/>
        <family val="1"/>
        <charset val="186"/>
      </rPr>
      <t>5</t>
    </r>
    <r>
      <rPr>
        <sz val="10"/>
        <rFont val="Times New Roman"/>
        <family val="1"/>
      </rPr>
      <t xml:space="preserve"> Finansējuma saņēmējs ir AS “Attīstības finanšu institūcija Altum”</t>
    </r>
    <r>
      <rPr>
        <sz val="10"/>
        <rFont val="Times New Roman"/>
        <family val="1"/>
        <charset val="186"/>
      </rPr>
      <t>.</t>
    </r>
  </si>
  <si>
    <r>
      <t>Atbalsts transportlīdzekļu iegādei sociālo pakalpojumu sniedzējiem (LM)</t>
    </r>
    <r>
      <rPr>
        <vertAlign val="superscript"/>
        <sz val="10"/>
        <color theme="1"/>
        <rFont val="Times New Roman"/>
        <family val="1"/>
        <charset val="186"/>
      </rPr>
      <t>6</t>
    </r>
  </si>
  <si>
    <t>Atbalsts transportlīdzekļu iegādei veselības aprūpes pakalpojumu sniedzējiem (VM)7</t>
  </si>
  <si>
    <r>
      <t>Atbalsts bezemisiju transportlīdzekļu iegādei mazaizsargātajām mājsaimniecībām (KEM)</t>
    </r>
    <r>
      <rPr>
        <vertAlign val="superscript"/>
        <sz val="10"/>
        <color theme="1"/>
        <rFont val="Times New Roman"/>
        <family val="1"/>
        <charset val="186"/>
      </rPr>
      <t>3</t>
    </r>
  </si>
  <si>
    <r>
      <t>Mikromobilitātes veicināšana skolēniem transporta nabadzīgās teritorijās (KEM)</t>
    </r>
    <r>
      <rPr>
        <vertAlign val="superscript"/>
        <sz val="10"/>
        <color theme="1"/>
        <rFont val="Times New Roman"/>
        <family val="1"/>
        <charset val="186"/>
      </rPr>
      <t>4</t>
    </r>
  </si>
  <si>
    <r>
      <t>Atbalsts tehnisko palīglīdzekļu iegādei mazaizsargātām grupām (LM)</t>
    </r>
    <r>
      <rPr>
        <vertAlign val="superscript"/>
        <sz val="10"/>
        <color theme="1"/>
        <rFont val="Times New Roman"/>
        <family val="1"/>
        <charset val="186"/>
      </rPr>
      <t>8</t>
    </r>
  </si>
  <si>
    <r>
      <t>Autotransports pēc pieprasījuma attālākos lauku reģionos (SM)</t>
    </r>
    <r>
      <rPr>
        <vertAlign val="superscript"/>
        <sz val="10"/>
        <color theme="1"/>
        <rFont val="Times New Roman"/>
        <family val="1"/>
        <charset val="186"/>
      </rPr>
      <t>9</t>
    </r>
  </si>
  <si>
    <r>
      <t>Segto velonovietņu izveide dzelzceļa stacijās un pieturas punktos (SM)</t>
    </r>
    <r>
      <rPr>
        <vertAlign val="superscript"/>
        <sz val="10"/>
        <color theme="1"/>
        <rFont val="Times New Roman"/>
        <family val="1"/>
        <charset val="186"/>
      </rPr>
      <t>10</t>
    </r>
  </si>
  <si>
    <r>
      <t>Atbalsts bateriju elektrovilcieniem: vilcienu iegāde (SM)</t>
    </r>
    <r>
      <rPr>
        <vertAlign val="superscript"/>
        <sz val="10"/>
        <color theme="1"/>
        <rFont val="Times New Roman"/>
        <family val="1"/>
        <charset val="186"/>
      </rPr>
      <t>11</t>
    </r>
  </si>
  <si>
    <r>
      <t>Atbalsts bateriju elektrovilcieniem (SM): uzlādes infrastruktūras izveide (SM)</t>
    </r>
    <r>
      <rPr>
        <vertAlign val="superscript"/>
        <sz val="10"/>
        <color theme="1"/>
        <rFont val="Times New Roman"/>
        <family val="1"/>
        <charset val="186"/>
      </rPr>
      <t>12</t>
    </r>
  </si>
  <si>
    <r>
      <t>Tehniskā palīdzība administrēšanas, īstenošanas un kontroles funkciju nodrošināšanai, kā arī KPVIS pielāgošanai un uzturēšanai</t>
    </r>
    <r>
      <rPr>
        <vertAlign val="superscript"/>
        <sz val="10"/>
        <color theme="1"/>
        <rFont val="Times New Roman"/>
        <family val="1"/>
        <charset val="186"/>
      </rPr>
      <t>13</t>
    </r>
  </si>
  <si>
    <r>
      <rPr>
        <vertAlign val="superscript"/>
        <sz val="10"/>
        <rFont val="Times New Roman"/>
        <family val="1"/>
      </rPr>
      <t>11</t>
    </r>
    <r>
      <rPr>
        <sz val="10"/>
        <rFont val="Times New Roman"/>
        <family val="1"/>
      </rPr>
      <t xml:space="preserve"> Finansējuma saņēmējs ir VSIA "Autotransporta direkcija", kas pilda valsts deleģēto funkciju un vilcieni tiks iegādāti Satiksmes ministrijas īpašumā, tādējādi PVN nav atgūstams. PVN izmaksas sedzamas no valsts budžeta līdzekļiem.</t>
    </r>
  </si>
  <si>
    <t xml:space="preserve">Indikatīvais PVN apmērs, potenciāli finansējams no valsts budžeta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</si>
</sst>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ptos Narrow"/>
      <family val="2"/>
      <charset val="186"/>
      <scheme val="minor"/>
    </font>
    <font>
      <sz val="10"/>
      <color theme="1"/>
      <name val="Times New Roman"/>
      <family val="1"/>
    </font>
    <font>
      <b/>
      <sz val="14"/>
      <color theme="1"/>
      <name val="Times New Roman"/>
      <family val="1"/>
    </font>
    <font>
      <b/>
      <sz val="10"/>
      <color theme="1"/>
      <name val="Times New Roman"/>
      <family val="1"/>
    </font>
    <font>
      <b/>
      <i/>
      <sz val="10"/>
      <color theme="1"/>
      <name val="Times New Roman"/>
      <family val="1"/>
    </font>
    <font>
      <b/>
      <vertAlign val="superscript"/>
      <sz val="10"/>
      <color theme="1"/>
      <name val="Times New Roman"/>
      <family val="1"/>
    </font>
    <font>
      <b/>
      <sz val="10"/>
      <color rgb="FFC00000"/>
      <name val="Times New Roman"/>
      <family val="1"/>
    </font>
    <font>
      <sz val="10"/>
      <color rgb="FFC00000"/>
      <name val="Times New Roman"/>
      <family val="1"/>
    </font>
    <font>
      <b/>
      <sz val="10"/>
      <color rgb="FFFF0000"/>
      <name val="Times New Roman"/>
      <family val="1"/>
    </font>
    <font>
      <b/>
      <vertAlign val="superscript"/>
      <sz val="10"/>
      <color theme="1"/>
      <name val="Times New Roman"/>
      <family val="1"/>
      <charset val="186"/>
    </font>
    <font>
      <b/>
      <sz val="10"/>
      <name val="Times New Roman"/>
      <family val="1"/>
    </font>
    <font>
      <b/>
      <i/>
      <sz val="10"/>
      <color rgb="FFFF0000"/>
      <name val="Times New Roman"/>
      <family val="1"/>
    </font>
    <font>
      <i/>
      <sz val="10"/>
      <color theme="1"/>
      <name val="Times New Roman"/>
      <family val="1"/>
    </font>
    <font>
      <sz val="10"/>
      <color rgb="FF000000"/>
      <name val="Times New Roman"/>
      <family val="1"/>
    </font>
    <font>
      <b/>
      <sz val="10"/>
      <color rgb="FF000000"/>
      <name val="Times New Roman"/>
      <family val="1"/>
    </font>
    <font>
      <sz val="10"/>
      <color rgb="FFFF0000"/>
      <name val="Times New Roman"/>
      <family val="1"/>
    </font>
    <font>
      <vertAlign val="superscript"/>
      <sz val="10"/>
      <color theme="1"/>
      <name val="Times New Roman"/>
      <family val="1"/>
    </font>
    <font>
      <b/>
      <i/>
      <sz val="10"/>
      <color rgb="FF000000"/>
      <name val="Times New Roman"/>
      <family val="1"/>
      <charset val="186"/>
    </font>
    <font>
      <vertAlign val="superscript"/>
      <sz val="10"/>
      <color rgb="FF000000"/>
      <name val="Times New Roman"/>
      <family val="1"/>
      <charset val="186"/>
    </font>
    <font>
      <sz val="10"/>
      <name val="Times New Roman"/>
      <family val="1"/>
    </font>
    <font>
      <vertAlign val="superscript"/>
      <sz val="10"/>
      <name val="Times New Roman"/>
      <family val="1"/>
    </font>
    <font>
      <vertAlign val="superscript"/>
      <sz val="10"/>
      <name val="Times New Roman"/>
      <family val="1"/>
      <charset val="186"/>
    </font>
    <font>
      <vertAlign val="superscript"/>
      <sz val="10"/>
      <color theme="1"/>
      <name val="Times New Roman"/>
      <family val="1"/>
      <charset val="186"/>
    </font>
    <font>
      <sz val="10"/>
      <name val="Times New Roman"/>
      <family val="1"/>
      <charset val="186"/>
    </font>
  </fonts>
  <fills count="10">
    <fill>
      <patternFill patternType="none"/>
    </fill>
    <fill>
      <patternFill patternType="gray125"/>
    </fill>
    <fill>
      <patternFill patternType="solid">
        <fgColor theme="6"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0"/>
        <bgColor indexed="64"/>
      </patternFill>
    </fill>
    <fill>
      <patternFill patternType="solid">
        <fgColor theme="3" tint="0.89999084444715716"/>
        <bgColor indexed="64"/>
      </patternFill>
    </fill>
    <fill>
      <patternFill patternType="solid">
        <fgColor rgb="FFFFFFCC"/>
        <bgColor indexed="64"/>
      </patternFill>
    </fill>
    <fill>
      <patternFill patternType="solid">
        <fgColor theme="6" tint="0.79998168889431442"/>
        <bgColor rgb="FF000000"/>
      </patternFill>
    </fill>
  </fills>
  <borders count="3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s>
  <cellStyleXfs count="1">
    <xf numFmtId="0" fontId="0" fillId="0" borderId="0"/>
  </cellStyleXfs>
  <cellXfs count="173">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6" fillId="0" borderId="7" xfId="0" applyFont="1" applyBorder="1" applyAlignment="1">
      <alignment horizontal="center" vertical="center"/>
    </xf>
    <xf numFmtId="0" fontId="7" fillId="0" borderId="7" xfId="0" applyFont="1" applyBorder="1" applyAlignment="1">
      <alignment horizontal="center" vertical="center"/>
    </xf>
    <xf numFmtId="3" fontId="3" fillId="0" borderId="7" xfId="0" applyNumberFormat="1" applyFont="1" applyBorder="1" applyAlignment="1">
      <alignment horizontal="center" vertical="center"/>
    </xf>
    <xf numFmtId="0" fontId="3" fillId="0" borderId="8" xfId="0" applyFont="1" applyBorder="1" applyAlignment="1">
      <alignment horizontal="center" vertical="center"/>
    </xf>
    <xf numFmtId="3" fontId="4" fillId="0" borderId="9" xfId="0" applyNumberFormat="1" applyFont="1" applyBorder="1" applyAlignment="1">
      <alignment horizontal="center" vertical="center"/>
    </xf>
    <xf numFmtId="3" fontId="4" fillId="0" borderId="7" xfId="0" applyNumberFormat="1" applyFont="1" applyBorder="1" applyAlignment="1">
      <alignment horizontal="center" vertical="center"/>
    </xf>
    <xf numFmtId="3" fontId="4" fillId="0" borderId="8" xfId="0" applyNumberFormat="1" applyFont="1" applyBorder="1" applyAlignment="1">
      <alignment horizontal="center" vertical="center"/>
    </xf>
    <xf numFmtId="3" fontId="8" fillId="0" borderId="15" xfId="0" applyNumberFormat="1" applyFont="1" applyBorder="1" applyAlignment="1">
      <alignment horizontal="center" vertical="center"/>
    </xf>
    <xf numFmtId="3" fontId="8" fillId="0" borderId="13" xfId="0" applyNumberFormat="1" applyFont="1" applyBorder="1" applyAlignment="1">
      <alignment horizontal="center" vertical="center"/>
    </xf>
    <xf numFmtId="0" fontId="6" fillId="0" borderId="19" xfId="0" applyFont="1" applyBorder="1" applyAlignment="1">
      <alignment horizontal="center" vertical="center"/>
    </xf>
    <xf numFmtId="0" fontId="7" fillId="0" borderId="19" xfId="0" applyFont="1" applyBorder="1" applyAlignment="1">
      <alignment horizontal="center" vertical="center"/>
    </xf>
    <xf numFmtId="3" fontId="3" fillId="0" borderId="19" xfId="0" applyNumberFormat="1" applyFont="1" applyBorder="1" applyAlignment="1">
      <alignment horizontal="center" vertical="center"/>
    </xf>
    <xf numFmtId="0" fontId="3" fillId="0" borderId="20" xfId="0" applyFont="1" applyBorder="1" applyAlignment="1">
      <alignment horizontal="center" vertical="center"/>
    </xf>
    <xf numFmtId="3" fontId="4" fillId="0" borderId="21" xfId="0" applyNumberFormat="1" applyFont="1" applyBorder="1" applyAlignment="1">
      <alignment horizontal="center" vertical="center"/>
    </xf>
    <xf numFmtId="3" fontId="4" fillId="0" borderId="19" xfId="0" applyNumberFormat="1" applyFont="1" applyBorder="1" applyAlignment="1">
      <alignment horizontal="center" vertical="center"/>
    </xf>
    <xf numFmtId="3" fontId="4" fillId="0" borderId="20" xfId="0" applyNumberFormat="1" applyFont="1" applyBorder="1" applyAlignment="1">
      <alignment horizontal="center" vertical="center"/>
    </xf>
    <xf numFmtId="3" fontId="8" fillId="0" borderId="22" xfId="0" applyNumberFormat="1" applyFont="1" applyBorder="1" applyAlignment="1">
      <alignment horizontal="center" vertical="center"/>
    </xf>
    <xf numFmtId="3" fontId="8" fillId="0" borderId="23" xfId="0" applyNumberFormat="1" applyFont="1" applyBorder="1" applyAlignment="1">
      <alignment horizontal="center" vertical="center"/>
    </xf>
    <xf numFmtId="0" fontId="3" fillId="5" borderId="26" xfId="0" applyFont="1" applyFill="1" applyBorder="1" applyAlignment="1">
      <alignment horizontal="right" wrapText="1"/>
    </xf>
    <xf numFmtId="0" fontId="3" fillId="5" borderId="27" xfId="0" applyFont="1" applyFill="1" applyBorder="1" applyAlignment="1">
      <alignment horizontal="right" wrapText="1"/>
    </xf>
    <xf numFmtId="3" fontId="3" fillId="5" borderId="2" xfId="0" applyNumberFormat="1" applyFont="1" applyFill="1" applyBorder="1" applyAlignment="1">
      <alignment horizontal="center" wrapText="1"/>
    </xf>
    <xf numFmtId="4" fontId="3" fillId="5" borderId="3" xfId="0" applyNumberFormat="1" applyFont="1" applyFill="1" applyBorder="1" applyAlignment="1">
      <alignment horizontal="center" wrapText="1"/>
    </xf>
    <xf numFmtId="3" fontId="4" fillId="5" borderId="1" xfId="0" applyNumberFormat="1" applyFont="1" applyFill="1" applyBorder="1" applyAlignment="1">
      <alignment horizontal="center" wrapText="1"/>
    </xf>
    <xf numFmtId="3" fontId="4" fillId="5" borderId="2" xfId="0" applyNumberFormat="1" applyFont="1" applyFill="1" applyBorder="1" applyAlignment="1">
      <alignment horizontal="center" wrapText="1"/>
    </xf>
    <xf numFmtId="3" fontId="4" fillId="5" borderId="4" xfId="0" applyNumberFormat="1" applyFont="1" applyFill="1" applyBorder="1" applyAlignment="1">
      <alignment horizontal="center" wrapText="1"/>
    </xf>
    <xf numFmtId="3" fontId="3" fillId="5" borderId="1" xfId="0" applyNumberFormat="1" applyFont="1" applyFill="1" applyBorder="1" applyAlignment="1">
      <alignment horizontal="center" wrapText="1"/>
    </xf>
    <xf numFmtId="3" fontId="3" fillId="5" borderId="4" xfId="0" applyNumberFormat="1" applyFont="1" applyFill="1" applyBorder="1" applyAlignment="1">
      <alignment horizont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top" wrapText="1"/>
    </xf>
    <xf numFmtId="0" fontId="1" fillId="0" borderId="7" xfId="0" applyFont="1" applyBorder="1" applyAlignment="1">
      <alignment horizontal="center" vertical="center" wrapText="1"/>
    </xf>
    <xf numFmtId="3" fontId="3" fillId="0" borderId="7" xfId="0" applyNumberFormat="1" applyFont="1" applyBorder="1" applyAlignment="1">
      <alignment horizontal="center" vertical="center" wrapText="1"/>
    </xf>
    <xf numFmtId="4" fontId="10" fillId="6" borderId="8" xfId="0" applyNumberFormat="1" applyFont="1" applyFill="1" applyBorder="1" applyAlignment="1">
      <alignment horizontal="center" vertical="center" wrapText="1"/>
    </xf>
    <xf numFmtId="3" fontId="12" fillId="0" borderId="9" xfId="0" applyNumberFormat="1" applyFont="1" applyBorder="1" applyAlignment="1">
      <alignment horizontal="center" vertical="center" wrapText="1"/>
    </xf>
    <xf numFmtId="3" fontId="12" fillId="0" borderId="7" xfId="0" applyNumberFormat="1" applyFont="1" applyBorder="1" applyAlignment="1">
      <alignment horizontal="center" vertical="center" wrapText="1"/>
    </xf>
    <xf numFmtId="3" fontId="12" fillId="0" borderId="10" xfId="0" applyNumberFormat="1" applyFont="1" applyBorder="1" applyAlignment="1">
      <alignment horizontal="center" vertical="center" wrapText="1"/>
    </xf>
    <xf numFmtId="3" fontId="13" fillId="0" borderId="9" xfId="0" applyNumberFormat="1" applyFont="1" applyBorder="1" applyAlignment="1">
      <alignment horizontal="center" vertical="center" wrapText="1"/>
    </xf>
    <xf numFmtId="3" fontId="13" fillId="0" borderId="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3" fillId="0" borderId="13" xfId="0" applyFont="1" applyBorder="1" applyAlignment="1">
      <alignment horizontal="center" vertical="center" wrapText="1"/>
    </xf>
    <xf numFmtId="0" fontId="1" fillId="0" borderId="13" xfId="0" applyFont="1" applyBorder="1" applyAlignment="1">
      <alignment horizontal="center" vertical="center" wrapText="1"/>
    </xf>
    <xf numFmtId="4" fontId="10" fillId="6" borderId="14" xfId="0" applyNumberFormat="1" applyFont="1" applyFill="1" applyBorder="1" applyAlignment="1">
      <alignment horizontal="center" vertical="center" wrapText="1"/>
    </xf>
    <xf numFmtId="3" fontId="12" fillId="0" borderId="16" xfId="0" applyNumberFormat="1" applyFont="1" applyBorder="1" applyAlignment="1">
      <alignment horizontal="center" vertical="center" wrapText="1"/>
    </xf>
    <xf numFmtId="3" fontId="13" fillId="0" borderId="15" xfId="0" applyNumberFormat="1" applyFont="1" applyBorder="1" applyAlignment="1">
      <alignment horizontal="center" vertical="center" wrapText="1"/>
    </xf>
    <xf numFmtId="3" fontId="13" fillId="0" borderId="13" xfId="0" applyNumberFormat="1" applyFont="1" applyBorder="1" applyAlignment="1">
      <alignment horizontal="center" vertical="center" wrapText="1"/>
    </xf>
    <xf numFmtId="0" fontId="1" fillId="0" borderId="13" xfId="0" applyFont="1" applyBorder="1" applyAlignment="1">
      <alignment horizontal="center" vertical="top" wrapText="1"/>
    </xf>
    <xf numFmtId="14" fontId="1" fillId="0" borderId="13" xfId="0" applyNumberFormat="1" applyFont="1" applyBorder="1" applyAlignment="1">
      <alignment horizontal="center" vertical="center" wrapText="1"/>
    </xf>
    <xf numFmtId="0" fontId="12" fillId="0" borderId="13" xfId="0" applyFont="1" applyBorder="1" applyAlignment="1">
      <alignment horizontal="center" vertical="center"/>
    </xf>
    <xf numFmtId="0" fontId="1" fillId="0" borderId="22" xfId="0" applyFont="1" applyBorder="1" applyAlignment="1">
      <alignment horizontal="center" vertical="center" wrapText="1"/>
    </xf>
    <xf numFmtId="0" fontId="1" fillId="0" borderId="23" xfId="0" applyFont="1" applyBorder="1" applyAlignment="1">
      <alignment horizontal="center" wrapText="1"/>
    </xf>
    <xf numFmtId="14" fontId="1" fillId="0" borderId="23" xfId="0" applyNumberFormat="1" applyFont="1" applyBorder="1" applyAlignment="1">
      <alignment horizontal="center" vertical="center" wrapText="1"/>
    </xf>
    <xf numFmtId="4" fontId="10" fillId="6" borderId="28" xfId="0" applyNumberFormat="1" applyFont="1" applyFill="1" applyBorder="1" applyAlignment="1">
      <alignment horizontal="center" vertical="center" wrapText="1"/>
    </xf>
    <xf numFmtId="3" fontId="12" fillId="0" borderId="24" xfId="0" applyNumberFormat="1" applyFont="1" applyBorder="1" applyAlignment="1">
      <alignment horizontal="center" vertical="center" wrapText="1"/>
    </xf>
    <xf numFmtId="3" fontId="13" fillId="0" borderId="22" xfId="0" applyNumberFormat="1" applyFont="1" applyBorder="1" applyAlignment="1">
      <alignment horizontal="center" vertical="center" wrapText="1"/>
    </xf>
    <xf numFmtId="3" fontId="13" fillId="0" borderId="23" xfId="0" applyNumberFormat="1" applyFont="1" applyBorder="1" applyAlignment="1">
      <alignment horizontal="center" vertical="center" wrapText="1"/>
    </xf>
    <xf numFmtId="0" fontId="3" fillId="7" borderId="26" xfId="0" applyFont="1" applyFill="1" applyBorder="1" applyAlignment="1">
      <alignment horizontal="right"/>
    </xf>
    <xf numFmtId="3" fontId="3" fillId="7" borderId="2" xfId="0" applyNumberFormat="1" applyFont="1" applyFill="1" applyBorder="1" applyAlignment="1">
      <alignment horizontal="center"/>
    </xf>
    <xf numFmtId="4" fontId="3" fillId="7" borderId="3" xfId="0" applyNumberFormat="1" applyFont="1" applyFill="1" applyBorder="1" applyAlignment="1">
      <alignment horizontal="center"/>
    </xf>
    <xf numFmtId="3" fontId="4" fillId="7" borderId="1" xfId="0" applyNumberFormat="1" applyFont="1" applyFill="1" applyBorder="1" applyAlignment="1">
      <alignment horizontal="center"/>
    </xf>
    <xf numFmtId="3" fontId="4" fillId="7" borderId="2" xfId="0" applyNumberFormat="1" applyFont="1" applyFill="1" applyBorder="1" applyAlignment="1">
      <alignment horizontal="center"/>
    </xf>
    <xf numFmtId="3" fontId="4" fillId="7" borderId="4" xfId="0" applyNumberFormat="1" applyFont="1" applyFill="1" applyBorder="1" applyAlignment="1">
      <alignment horizontal="center"/>
    </xf>
    <xf numFmtId="3" fontId="3" fillId="7" borderId="1" xfId="0" applyNumberFormat="1" applyFont="1" applyFill="1" applyBorder="1" applyAlignment="1">
      <alignment horizontal="center"/>
    </xf>
    <xf numFmtId="3" fontId="3" fillId="7" borderId="4" xfId="0" applyNumberFormat="1" applyFont="1" applyFill="1" applyBorder="1" applyAlignment="1">
      <alignment horizontal="center"/>
    </xf>
    <xf numFmtId="3" fontId="14" fillId="0" borderId="7" xfId="0" applyNumberFormat="1" applyFont="1" applyBorder="1" applyAlignment="1">
      <alignment horizontal="center" vertical="center" wrapText="1"/>
    </xf>
    <xf numFmtId="4" fontId="10" fillId="0" borderId="8" xfId="0" applyNumberFormat="1" applyFont="1" applyBorder="1" applyAlignment="1">
      <alignment horizontal="center" vertical="center" wrapText="1"/>
    </xf>
    <xf numFmtId="4" fontId="10" fillId="0" borderId="14" xfId="0" applyNumberFormat="1" applyFont="1" applyBorder="1" applyAlignment="1">
      <alignment horizontal="center" vertical="center" wrapText="1"/>
    </xf>
    <xf numFmtId="3" fontId="1" fillId="0" borderId="15" xfId="0" applyNumberFormat="1" applyFont="1" applyBorder="1" applyAlignment="1">
      <alignment horizontal="center" vertical="center" wrapText="1"/>
    </xf>
    <xf numFmtId="3" fontId="1" fillId="0" borderId="13" xfId="0" applyNumberFormat="1" applyFont="1" applyBorder="1" applyAlignment="1">
      <alignment horizontal="center" vertical="center" wrapText="1"/>
    </xf>
    <xf numFmtId="0" fontId="13" fillId="0" borderId="15" xfId="0" applyFont="1" applyBorder="1" applyAlignment="1">
      <alignment horizontal="center" vertical="center" wrapText="1"/>
    </xf>
    <xf numFmtId="0" fontId="1" fillId="0" borderId="23" xfId="0" applyFont="1" applyBorder="1" applyAlignment="1">
      <alignment horizontal="center" vertical="center" wrapText="1"/>
    </xf>
    <xf numFmtId="4" fontId="10" fillId="0" borderId="28" xfId="0" applyNumberFormat="1" applyFont="1" applyBorder="1" applyAlignment="1">
      <alignment horizontal="center" vertical="center" wrapText="1"/>
    </xf>
    <xf numFmtId="0" fontId="13" fillId="0" borderId="23" xfId="0" applyFont="1" applyBorder="1" applyAlignment="1">
      <alignment horizontal="center" vertical="center" wrapText="1"/>
    </xf>
    <xf numFmtId="0" fontId="3" fillId="8" borderId="25" xfId="0" applyFont="1" applyFill="1" applyBorder="1" applyAlignment="1">
      <alignment horizontal="left"/>
    </xf>
    <xf numFmtId="0" fontId="3" fillId="8" borderId="26" xfId="0" applyFont="1" applyFill="1" applyBorder="1" applyAlignment="1">
      <alignment horizontal="right"/>
    </xf>
    <xf numFmtId="3" fontId="3" fillId="8" borderId="2" xfId="0" applyNumberFormat="1" applyFont="1" applyFill="1" applyBorder="1" applyAlignment="1">
      <alignment horizontal="center"/>
    </xf>
    <xf numFmtId="4" fontId="3" fillId="8" borderId="3" xfId="0" applyNumberFormat="1" applyFont="1" applyFill="1" applyBorder="1" applyAlignment="1">
      <alignment horizontal="center"/>
    </xf>
    <xf numFmtId="3" fontId="4" fillId="8" borderId="1" xfId="0" applyNumberFormat="1" applyFont="1" applyFill="1" applyBorder="1" applyAlignment="1">
      <alignment horizontal="center"/>
    </xf>
    <xf numFmtId="3" fontId="4" fillId="8" borderId="2" xfId="0" applyNumberFormat="1" applyFont="1" applyFill="1" applyBorder="1" applyAlignment="1">
      <alignment horizontal="center"/>
    </xf>
    <xf numFmtId="3" fontId="4" fillId="8" borderId="4" xfId="0" applyNumberFormat="1" applyFont="1" applyFill="1" applyBorder="1" applyAlignment="1">
      <alignment horizontal="center"/>
    </xf>
    <xf numFmtId="3" fontId="3" fillId="8" borderId="1" xfId="0" applyNumberFormat="1" applyFont="1" applyFill="1" applyBorder="1" applyAlignment="1">
      <alignment horizontal="center"/>
    </xf>
    <xf numFmtId="3" fontId="3" fillId="8" borderId="4" xfId="0" applyNumberFormat="1" applyFont="1" applyFill="1" applyBorder="1" applyAlignment="1">
      <alignment horizontal="center"/>
    </xf>
    <xf numFmtId="0" fontId="1" fillId="0" borderId="29" xfId="0" applyFont="1" applyBorder="1" applyAlignment="1">
      <alignment horizontal="center" vertical="center"/>
    </xf>
    <xf numFmtId="0" fontId="1" fillId="0" borderId="30" xfId="0" applyFont="1" applyBorder="1" applyAlignment="1">
      <alignment horizontal="center" vertical="top" wrapText="1"/>
    </xf>
    <xf numFmtId="0" fontId="1" fillId="0" borderId="30" xfId="0" applyFont="1" applyBorder="1" applyAlignment="1">
      <alignment horizontal="center" vertical="center" wrapText="1"/>
    </xf>
    <xf numFmtId="3" fontId="3" fillId="0" borderId="30" xfId="0" applyNumberFormat="1" applyFont="1" applyBorder="1" applyAlignment="1">
      <alignment horizontal="center" vertical="center"/>
    </xf>
    <xf numFmtId="4" fontId="3" fillId="0" borderId="31" xfId="0" applyNumberFormat="1" applyFont="1" applyBorder="1" applyAlignment="1">
      <alignment horizontal="center" vertical="center" wrapText="1"/>
    </xf>
    <xf numFmtId="3" fontId="12" fillId="0" borderId="29" xfId="0" applyNumberFormat="1" applyFont="1" applyBorder="1" applyAlignment="1">
      <alignment horizontal="center" vertical="center"/>
    </xf>
    <xf numFmtId="3" fontId="12" fillId="0" borderId="30" xfId="0" applyNumberFormat="1" applyFont="1" applyBorder="1" applyAlignment="1">
      <alignment horizontal="center" vertical="center"/>
    </xf>
    <xf numFmtId="3" fontId="12" fillId="0" borderId="32" xfId="0" applyNumberFormat="1" applyFont="1" applyBorder="1" applyAlignment="1">
      <alignment horizontal="center" vertical="center"/>
    </xf>
    <xf numFmtId="3" fontId="1" fillId="0" borderId="29" xfId="0" applyNumberFormat="1" applyFont="1" applyBorder="1" applyAlignment="1">
      <alignment horizontal="center" vertical="center"/>
    </xf>
    <xf numFmtId="3" fontId="1" fillId="0" borderId="30" xfId="0" applyNumberFormat="1" applyFont="1" applyBorder="1" applyAlignment="1">
      <alignment horizontal="center" vertical="center"/>
    </xf>
    <xf numFmtId="3" fontId="1" fillId="0" borderId="0" xfId="0" applyNumberFormat="1" applyFont="1"/>
    <xf numFmtId="0" fontId="15" fillId="0" borderId="0" xfId="0" applyFont="1"/>
    <xf numFmtId="0" fontId="17" fillId="0" borderId="1" xfId="0" applyFont="1" applyBorder="1" applyAlignment="1">
      <alignment horizontal="center" vertical="center" wrapText="1"/>
    </xf>
    <xf numFmtId="0" fontId="17" fillId="0" borderId="4" xfId="0" applyFont="1" applyBorder="1" applyAlignment="1">
      <alignment horizontal="center" vertical="center" wrapText="1"/>
    </xf>
    <xf numFmtId="3" fontId="13" fillId="0" borderId="16" xfId="0" applyNumberFormat="1" applyFont="1" applyBorder="1" applyAlignment="1">
      <alignment horizontal="center" vertical="center"/>
    </xf>
    <xf numFmtId="3" fontId="13" fillId="0" borderId="10" xfId="0" applyNumberFormat="1" applyFont="1" applyBorder="1" applyAlignment="1">
      <alignment horizontal="center" vertical="center"/>
    </xf>
    <xf numFmtId="3" fontId="13" fillId="0" borderId="24" xfId="0" applyNumberFormat="1" applyFont="1" applyBorder="1" applyAlignment="1">
      <alignment horizontal="center" vertical="center"/>
    </xf>
    <xf numFmtId="3" fontId="13" fillId="0" borderId="29" xfId="0" applyNumberFormat="1" applyFont="1" applyBorder="1" applyAlignment="1">
      <alignment horizontal="center" vertical="center"/>
    </xf>
    <xf numFmtId="3" fontId="19" fillId="0" borderId="9" xfId="0" applyNumberFormat="1" applyFont="1" applyBorder="1" applyAlignment="1">
      <alignment horizontal="center" vertical="center"/>
    </xf>
    <xf numFmtId="3" fontId="19" fillId="0" borderId="10" xfId="0" applyNumberFormat="1" applyFont="1" applyBorder="1" applyAlignment="1">
      <alignment horizontal="center" vertical="center"/>
    </xf>
    <xf numFmtId="3" fontId="19" fillId="0" borderId="24" xfId="0" applyNumberFormat="1" applyFont="1" applyBorder="1" applyAlignment="1">
      <alignment horizontal="center" vertical="center"/>
    </xf>
    <xf numFmtId="3" fontId="13" fillId="0" borderId="15" xfId="0" applyNumberFormat="1" applyFont="1" applyBorder="1" applyAlignment="1">
      <alignment horizontal="center" vertical="center"/>
    </xf>
    <xf numFmtId="3" fontId="19" fillId="0" borderId="22" xfId="0" applyNumberFormat="1" applyFont="1" applyBorder="1" applyAlignment="1">
      <alignment horizontal="center" vertical="center"/>
    </xf>
    <xf numFmtId="0" fontId="1" fillId="0" borderId="0" xfId="0" applyFont="1" applyAlignment="1">
      <alignment vertical="top"/>
    </xf>
    <xf numFmtId="3" fontId="13" fillId="0" borderId="9" xfId="0" applyNumberFormat="1" applyFont="1" applyBorder="1" applyAlignment="1">
      <alignment horizontal="center" vertical="center"/>
    </xf>
    <xf numFmtId="3" fontId="13" fillId="0" borderId="33" xfId="0" applyNumberFormat="1" applyFont="1" applyBorder="1" applyAlignment="1">
      <alignment horizontal="center" vertical="center"/>
    </xf>
    <xf numFmtId="3" fontId="13" fillId="0" borderId="22" xfId="0" applyNumberFormat="1" applyFont="1" applyBorder="1" applyAlignment="1">
      <alignment horizontal="center" vertical="center"/>
    </xf>
    <xf numFmtId="3" fontId="13" fillId="0" borderId="32" xfId="0" applyNumberFormat="1" applyFont="1" applyBorder="1" applyAlignment="1">
      <alignment horizontal="center" vertical="center"/>
    </xf>
    <xf numFmtId="3" fontId="8" fillId="0" borderId="14" xfId="0" applyNumberFormat="1" applyFont="1" applyBorder="1" applyAlignment="1">
      <alignment horizontal="center" vertical="center"/>
    </xf>
    <xf numFmtId="3" fontId="8" fillId="0" borderId="28" xfId="0" applyNumberFormat="1" applyFont="1" applyBorder="1" applyAlignment="1">
      <alignment horizontal="center" vertical="center"/>
    </xf>
    <xf numFmtId="3" fontId="3" fillId="5" borderId="3" xfId="0" applyNumberFormat="1" applyFont="1" applyFill="1" applyBorder="1" applyAlignment="1">
      <alignment horizontal="center" wrapText="1"/>
    </xf>
    <xf numFmtId="0" fontId="1" fillId="4" borderId="11"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18" xfId="0" applyFont="1" applyFill="1" applyBorder="1" applyAlignment="1">
      <alignment horizontal="center" vertical="center" wrapText="1"/>
    </xf>
    <xf numFmtId="3" fontId="8" fillId="0" borderId="15" xfId="0" applyNumberFormat="1" applyFont="1" applyBorder="1" applyAlignment="1">
      <alignment horizontal="center" vertical="center"/>
    </xf>
    <xf numFmtId="3" fontId="8" fillId="0" borderId="22" xfId="0" applyNumberFormat="1" applyFont="1" applyBorder="1" applyAlignment="1">
      <alignment horizontal="center" vertical="center"/>
    </xf>
    <xf numFmtId="3" fontId="8" fillId="0" borderId="16" xfId="0" applyNumberFormat="1" applyFont="1" applyBorder="1" applyAlignment="1">
      <alignment horizontal="center" vertical="center"/>
    </xf>
    <xf numFmtId="3" fontId="8" fillId="0" borderId="24" xfId="0" applyNumberFormat="1" applyFont="1" applyBorder="1" applyAlignment="1">
      <alignment horizontal="center" vertical="center"/>
    </xf>
    <xf numFmtId="0" fontId="19" fillId="0" borderId="0" xfId="0" applyFont="1" applyAlignment="1">
      <alignment horizontal="left" vertical="top"/>
    </xf>
    <xf numFmtId="0" fontId="23" fillId="0" borderId="0" xfId="0" applyFont="1" applyAlignment="1">
      <alignment horizontal="left" vertical="top" wrapText="1"/>
    </xf>
    <xf numFmtId="0" fontId="19" fillId="0" borderId="0" xfId="0" applyFont="1" applyAlignment="1">
      <alignment horizontal="left" vertical="top" wrapText="1"/>
    </xf>
    <xf numFmtId="0" fontId="3" fillId="7" borderId="25" xfId="0" applyFont="1" applyFill="1" applyBorder="1" applyAlignment="1">
      <alignment horizontal="left"/>
    </xf>
    <xf numFmtId="0" fontId="3" fillId="7" borderId="26" xfId="0" applyFont="1" applyFill="1" applyBorder="1" applyAlignment="1">
      <alignment horizontal="left"/>
    </xf>
    <xf numFmtId="0" fontId="3" fillId="5" borderId="25" xfId="0" applyFont="1" applyFill="1" applyBorder="1" applyAlignment="1">
      <alignment horizontal="left"/>
    </xf>
    <xf numFmtId="0" fontId="3" fillId="5" borderId="26" xfId="0" applyFont="1" applyFill="1" applyBorder="1" applyAlignment="1">
      <alignment horizontal="left"/>
    </xf>
    <xf numFmtId="0" fontId="23" fillId="0" borderId="0" xfId="0" applyFont="1" applyAlignment="1">
      <alignment horizontal="left" vertical="top"/>
    </xf>
    <xf numFmtId="0" fontId="19" fillId="0" borderId="0" xfId="0" applyFont="1" applyFill="1" applyAlignment="1">
      <alignment horizontal="left" vertical="top" wrapText="1"/>
    </xf>
    <xf numFmtId="3" fontId="3" fillId="7" borderId="3" xfId="0" applyNumberFormat="1" applyFont="1" applyFill="1" applyBorder="1" applyAlignment="1">
      <alignment horizontal="center"/>
    </xf>
    <xf numFmtId="3" fontId="3" fillId="8" borderId="3" xfId="0" applyNumberFormat="1" applyFont="1" applyFill="1" applyBorder="1" applyAlignment="1">
      <alignment horizontal="center"/>
    </xf>
    <xf numFmtId="3" fontId="13" fillId="0" borderId="8" xfId="0" applyNumberFormat="1" applyFont="1" applyBorder="1" applyAlignment="1">
      <alignment horizontal="center" vertical="center" wrapText="1"/>
    </xf>
    <xf numFmtId="3" fontId="13" fillId="0" borderId="14" xfId="0" applyNumberFormat="1" applyFont="1" applyBorder="1" applyAlignment="1">
      <alignment horizontal="center" vertical="center" wrapText="1"/>
    </xf>
    <xf numFmtId="3" fontId="13" fillId="0" borderId="28" xfId="0" applyNumberFormat="1" applyFont="1" applyBorder="1" applyAlignment="1">
      <alignment horizontal="center" vertical="center" wrapText="1"/>
    </xf>
    <xf numFmtId="3" fontId="1" fillId="0" borderId="14" xfId="0" applyNumberFormat="1" applyFont="1" applyBorder="1" applyAlignment="1">
      <alignment horizontal="center" vertical="center" wrapText="1"/>
    </xf>
    <xf numFmtId="0" fontId="13" fillId="0" borderId="14" xfId="0" applyFont="1" applyBorder="1" applyAlignment="1">
      <alignment horizontal="center" vertical="center" wrapText="1"/>
    </xf>
    <xf numFmtId="0" fontId="1" fillId="0" borderId="28" xfId="0" applyFont="1" applyBorder="1" applyAlignment="1">
      <alignment horizontal="center" vertical="center" wrapText="1"/>
    </xf>
    <xf numFmtId="3" fontId="1" fillId="0" borderId="31" xfId="0" applyNumberFormat="1" applyFont="1" applyBorder="1" applyAlignment="1">
      <alignment horizontal="center" vertical="center"/>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3" fontId="10" fillId="3" borderId="7" xfId="0" applyNumberFormat="1" applyFont="1" applyFill="1" applyBorder="1" applyAlignment="1">
      <alignment horizontal="center" vertical="center" wrapText="1"/>
    </xf>
    <xf numFmtId="3" fontId="10" fillId="3" borderId="8" xfId="0" applyNumberFormat="1" applyFont="1" applyFill="1" applyBorder="1" applyAlignment="1">
      <alignment horizontal="center" vertical="center" wrapText="1"/>
    </xf>
    <xf numFmtId="3" fontId="11" fillId="3" borderId="9" xfId="0" applyNumberFormat="1" applyFont="1" applyFill="1" applyBorder="1" applyAlignment="1">
      <alignment horizontal="center" vertical="center" wrapText="1"/>
    </xf>
    <xf numFmtId="3" fontId="11" fillId="3" borderId="7" xfId="0" applyNumberFormat="1" applyFont="1" applyFill="1" applyBorder="1" applyAlignment="1">
      <alignment horizontal="center" vertical="center" wrapText="1"/>
    </xf>
    <xf numFmtId="3" fontId="11" fillId="3" borderId="8" xfId="0" applyNumberFormat="1" applyFont="1" applyFill="1" applyBorder="1" applyAlignment="1">
      <alignment horizontal="center" vertical="center" wrapText="1"/>
    </xf>
    <xf numFmtId="3" fontId="8" fillId="3" borderId="9" xfId="0" applyNumberFormat="1" applyFont="1" applyFill="1" applyBorder="1" applyAlignment="1">
      <alignment horizontal="center" vertical="center" wrapText="1"/>
    </xf>
    <xf numFmtId="3" fontId="8" fillId="3" borderId="7" xfId="0" applyNumberFormat="1" applyFont="1" applyFill="1" applyBorder="1" applyAlignment="1">
      <alignment horizontal="center" vertical="center" wrapText="1"/>
    </xf>
    <xf numFmtId="3" fontId="8" fillId="3" borderId="8" xfId="0" applyNumberFormat="1" applyFont="1" applyFill="1" applyBorder="1" applyAlignment="1">
      <alignment horizontal="center" vertical="center" wrapText="1"/>
    </xf>
    <xf numFmtId="3" fontId="8" fillId="0" borderId="9" xfId="0" applyNumberFormat="1" applyFont="1" applyBorder="1" applyAlignment="1">
      <alignment horizontal="center" vertical="center"/>
    </xf>
    <xf numFmtId="3" fontId="8" fillId="0" borderId="10" xfId="0" applyNumberFormat="1" applyFont="1" applyBorder="1" applyAlignment="1">
      <alignment horizontal="center" vertical="center"/>
    </xf>
    <xf numFmtId="0" fontId="3" fillId="2" borderId="25"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6" fillId="2" borderId="2" xfId="0" applyFont="1" applyFill="1" applyBorder="1" applyAlignment="1">
      <alignment horizontal="center" vertical="center"/>
    </xf>
    <xf numFmtId="0" fontId="7" fillId="2" borderId="2" xfId="0" applyFont="1" applyFill="1" applyBorder="1" applyAlignment="1">
      <alignment horizontal="center" vertical="center"/>
    </xf>
    <xf numFmtId="3" fontId="3" fillId="2" borderId="2" xfId="0" applyNumberFormat="1" applyFont="1" applyFill="1" applyBorder="1" applyAlignment="1">
      <alignment horizontal="center" vertical="center"/>
    </xf>
    <xf numFmtId="0" fontId="3" fillId="2" borderId="3" xfId="0" applyFont="1" applyFill="1" applyBorder="1" applyAlignment="1">
      <alignment horizontal="center" vertical="center"/>
    </xf>
    <xf numFmtId="3" fontId="4" fillId="2" borderId="1" xfId="0" applyNumberFormat="1" applyFont="1" applyFill="1" applyBorder="1" applyAlignment="1">
      <alignment horizontal="center" vertical="center"/>
    </xf>
    <xf numFmtId="3" fontId="4" fillId="2" borderId="3" xfId="0" applyNumberFormat="1" applyFont="1" applyFill="1" applyBorder="1" applyAlignment="1">
      <alignment horizontal="center" vertical="center"/>
    </xf>
    <xf numFmtId="0" fontId="0" fillId="0" borderId="26" xfId="0" applyBorder="1" applyAlignment="1">
      <alignment horizontal="center" vertical="center"/>
    </xf>
    <xf numFmtId="3" fontId="8" fillId="2" borderId="1" xfId="0" applyNumberFormat="1" applyFont="1" applyFill="1" applyBorder="1" applyAlignment="1">
      <alignment horizontal="center" vertical="center"/>
    </xf>
    <xf numFmtId="3" fontId="8" fillId="2" borderId="2" xfId="0" applyNumberFormat="1" applyFont="1" applyFill="1" applyBorder="1" applyAlignment="1">
      <alignment horizontal="center" vertical="center"/>
    </xf>
    <xf numFmtId="3" fontId="8" fillId="2" borderId="3" xfId="0" applyNumberFormat="1" applyFont="1" applyFill="1" applyBorder="1" applyAlignment="1">
      <alignment horizontal="center" vertical="center"/>
    </xf>
    <xf numFmtId="3" fontId="10" fillId="9" borderId="1" xfId="0" applyNumberFormat="1" applyFont="1" applyFill="1" applyBorder="1" applyAlignment="1">
      <alignment horizontal="center" vertical="center"/>
    </xf>
    <xf numFmtId="3" fontId="10" fillId="9" borderId="4"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9BB08-F433-49F7-91C5-3B5BF43C04B2}">
  <dimension ref="A1:R38"/>
  <sheetViews>
    <sheetView tabSelected="1" topLeftCell="A17" zoomScaleNormal="100" workbookViewId="0">
      <selection activeCell="C41" sqref="C41"/>
    </sheetView>
  </sheetViews>
  <sheetFormatPr defaultColWidth="8.7109375" defaultRowHeight="12.75" x14ac:dyDescent="0.2"/>
  <cols>
    <col min="1" max="1" width="8.42578125" style="1" customWidth="1"/>
    <col min="2" max="2" width="38" style="1" customWidth="1"/>
    <col min="3" max="3" width="10.85546875" style="1" customWidth="1"/>
    <col min="4" max="4" width="12.140625" style="1" customWidth="1"/>
    <col min="5" max="5" width="13.7109375" style="1" customWidth="1"/>
    <col min="6" max="6" width="9" style="1" customWidth="1"/>
    <col min="7" max="7" width="12.140625" style="1" customWidth="1"/>
    <col min="8" max="8" width="14" style="1" customWidth="1"/>
    <col min="9" max="9" width="13.42578125" style="1" customWidth="1"/>
    <col min="10" max="13" width="13.5703125" style="1" customWidth="1"/>
    <col min="14" max="14" width="13.28515625" style="1" customWidth="1"/>
    <col min="15" max="16" width="13.5703125" style="1" customWidth="1"/>
    <col min="17" max="17" width="13.7109375" style="1" customWidth="1"/>
    <col min="18" max="18" width="13" style="1" customWidth="1"/>
    <col min="19" max="16384" width="8.7109375" style="1"/>
  </cols>
  <sheetData>
    <row r="1" spans="1:18" ht="36" customHeight="1" thickBot="1" x14ac:dyDescent="0.35">
      <c r="B1" s="2" t="s">
        <v>0</v>
      </c>
    </row>
    <row r="2" spans="1:18" ht="81.75" thickBot="1" x14ac:dyDescent="0.25">
      <c r="A2" s="3" t="s">
        <v>1</v>
      </c>
      <c r="B2" s="4" t="s">
        <v>2</v>
      </c>
      <c r="C2" s="4" t="s">
        <v>3</v>
      </c>
      <c r="D2" s="4" t="s">
        <v>4</v>
      </c>
      <c r="E2" s="4" t="s">
        <v>5</v>
      </c>
      <c r="F2" s="5" t="s">
        <v>6</v>
      </c>
      <c r="G2" s="6" t="s">
        <v>7</v>
      </c>
      <c r="H2" s="7" t="s">
        <v>8</v>
      </c>
      <c r="I2" s="8" t="s">
        <v>9</v>
      </c>
      <c r="J2" s="3">
        <v>2026</v>
      </c>
      <c r="K2" s="4">
        <v>2027</v>
      </c>
      <c r="L2" s="4">
        <v>2028</v>
      </c>
      <c r="M2" s="4">
        <v>2029</v>
      </c>
      <c r="N2" s="4">
        <v>2030</v>
      </c>
      <c r="O2" s="4">
        <v>2031</v>
      </c>
      <c r="P2" s="5">
        <v>2032</v>
      </c>
      <c r="Q2" s="101" t="s">
        <v>45</v>
      </c>
      <c r="R2" s="102" t="s">
        <v>70</v>
      </c>
    </row>
    <row r="3" spans="1:18" ht="36.6" customHeight="1" thickBot="1" x14ac:dyDescent="0.25">
      <c r="A3" s="159" t="s">
        <v>10</v>
      </c>
      <c r="B3" s="160"/>
      <c r="C3" s="161"/>
      <c r="D3" s="162"/>
      <c r="E3" s="163">
        <f>SUM(J3:P3)</f>
        <v>617012796</v>
      </c>
      <c r="F3" s="164">
        <v>100</v>
      </c>
      <c r="G3" s="165">
        <f>ROUND(E3*0.75,0)</f>
        <v>462759597</v>
      </c>
      <c r="H3" s="166">
        <f>ROUND(E3*0.25,0)</f>
        <v>154253199</v>
      </c>
      <c r="I3" s="167"/>
      <c r="J3" s="168">
        <v>37695945</v>
      </c>
      <c r="K3" s="169">
        <v>103673316</v>
      </c>
      <c r="L3" s="169">
        <v>99694137</v>
      </c>
      <c r="M3" s="169">
        <v>97791875</v>
      </c>
      <c r="N3" s="169">
        <v>95889613</v>
      </c>
      <c r="O3" s="169">
        <v>93036217</v>
      </c>
      <c r="P3" s="170">
        <v>89231693</v>
      </c>
      <c r="Q3" s="171">
        <f>Q7+Q12+Q23</f>
        <v>122809336</v>
      </c>
      <c r="R3" s="172">
        <f>R7+R12+R23</f>
        <v>39878085</v>
      </c>
    </row>
    <row r="4" spans="1:18" ht="33.6" customHeight="1" x14ac:dyDescent="0.2">
      <c r="A4" s="146" t="s">
        <v>11</v>
      </c>
      <c r="B4" s="147"/>
      <c r="C4" s="148"/>
      <c r="D4" s="148"/>
      <c r="E4" s="149">
        <f>E7+E12+E24</f>
        <v>617012796</v>
      </c>
      <c r="F4" s="150">
        <f>F7+F12+F24</f>
        <v>99.99999998379289</v>
      </c>
      <c r="G4" s="151">
        <f>G7+G12+G24</f>
        <v>462759597</v>
      </c>
      <c r="H4" s="152">
        <f>H7+H12+H24</f>
        <v>138210699</v>
      </c>
      <c r="I4" s="153">
        <f>I7+I12+I24</f>
        <v>16042500</v>
      </c>
      <c r="J4" s="154">
        <f t="shared" ref="J4:P4" si="0">J7+J12+J23</f>
        <v>2129163</v>
      </c>
      <c r="K4" s="155">
        <f t="shared" si="0"/>
        <v>40268391</v>
      </c>
      <c r="L4" s="155">
        <f t="shared" si="0"/>
        <v>93829357</v>
      </c>
      <c r="M4" s="155">
        <f t="shared" si="0"/>
        <v>172496685</v>
      </c>
      <c r="N4" s="155">
        <f t="shared" si="0"/>
        <v>175703917</v>
      </c>
      <c r="O4" s="155">
        <f t="shared" si="0"/>
        <v>99435100</v>
      </c>
      <c r="P4" s="156">
        <f t="shared" si="0"/>
        <v>33150183</v>
      </c>
      <c r="Q4" s="157"/>
      <c r="R4" s="158"/>
    </row>
    <row r="5" spans="1:18" ht="13.5" x14ac:dyDescent="0.2">
      <c r="A5" s="120" t="s">
        <v>12</v>
      </c>
      <c r="B5" s="121"/>
      <c r="C5" s="9"/>
      <c r="D5" s="10"/>
      <c r="E5" s="11"/>
      <c r="F5" s="12"/>
      <c r="G5" s="13"/>
      <c r="H5" s="14"/>
      <c r="I5" s="15"/>
      <c r="J5" s="16">
        <f t="shared" ref="J5:P5" si="1">J4-J3</f>
        <v>-35566782</v>
      </c>
      <c r="K5" s="17">
        <f t="shared" si="1"/>
        <v>-63404925</v>
      </c>
      <c r="L5" s="17">
        <f t="shared" si="1"/>
        <v>-5864780</v>
      </c>
      <c r="M5" s="17">
        <f t="shared" si="1"/>
        <v>74704810</v>
      </c>
      <c r="N5" s="17">
        <f t="shared" si="1"/>
        <v>79814304</v>
      </c>
      <c r="O5" s="17">
        <f t="shared" si="1"/>
        <v>6398883</v>
      </c>
      <c r="P5" s="117">
        <f t="shared" si="1"/>
        <v>-56081510</v>
      </c>
      <c r="Q5" s="124"/>
      <c r="R5" s="126"/>
    </row>
    <row r="6" spans="1:18" ht="14.25" thickBot="1" x14ac:dyDescent="0.25">
      <c r="A6" s="122" t="s">
        <v>13</v>
      </c>
      <c r="B6" s="123"/>
      <c r="C6" s="18"/>
      <c r="D6" s="19"/>
      <c r="E6" s="20"/>
      <c r="F6" s="21"/>
      <c r="G6" s="22"/>
      <c r="H6" s="23"/>
      <c r="I6" s="24"/>
      <c r="J6" s="25"/>
      <c r="K6" s="26">
        <f>K5+J5</f>
        <v>-98971707</v>
      </c>
      <c r="L6" s="26">
        <f>L5+K6</f>
        <v>-104836487</v>
      </c>
      <c r="M6" s="26">
        <f t="shared" ref="M6:P6" si="2">M5+L6</f>
        <v>-30131677</v>
      </c>
      <c r="N6" s="26">
        <f t="shared" si="2"/>
        <v>49682627</v>
      </c>
      <c r="O6" s="26">
        <f t="shared" si="2"/>
        <v>56081510</v>
      </c>
      <c r="P6" s="118">
        <f t="shared" si="2"/>
        <v>0</v>
      </c>
      <c r="Q6" s="125"/>
      <c r="R6" s="127"/>
    </row>
    <row r="7" spans="1:18" ht="28.5" customHeight="1" thickBot="1" x14ac:dyDescent="0.3">
      <c r="A7" s="133" t="s">
        <v>14</v>
      </c>
      <c r="B7" s="134"/>
      <c r="C7" s="27"/>
      <c r="D7" s="28"/>
      <c r="E7" s="29">
        <f>SUM(E8:E11)</f>
        <v>374809573</v>
      </c>
      <c r="F7" s="30">
        <f t="shared" ref="F7:P7" si="3">SUM(F8:F11)</f>
        <v>60.745834677956992</v>
      </c>
      <c r="G7" s="31">
        <f t="shared" si="3"/>
        <v>281107180</v>
      </c>
      <c r="H7" s="32">
        <f t="shared" si="3"/>
        <v>78909893</v>
      </c>
      <c r="I7" s="33">
        <f t="shared" si="3"/>
        <v>14792500</v>
      </c>
      <c r="J7" s="34">
        <f t="shared" si="3"/>
        <v>0</v>
      </c>
      <c r="K7" s="29">
        <f t="shared" si="3"/>
        <v>10000000</v>
      </c>
      <c r="L7" s="29">
        <f t="shared" si="3"/>
        <v>62031100</v>
      </c>
      <c r="M7" s="29">
        <f t="shared" si="3"/>
        <v>113240000</v>
      </c>
      <c r="N7" s="29">
        <f t="shared" si="3"/>
        <v>111804000</v>
      </c>
      <c r="O7" s="29">
        <f t="shared" si="3"/>
        <v>61758573</v>
      </c>
      <c r="P7" s="119">
        <f t="shared" si="3"/>
        <v>15975900</v>
      </c>
      <c r="Q7" s="34">
        <f>SUM(Q8:Q11)</f>
        <v>76662268</v>
      </c>
      <c r="R7" s="35">
        <f>SUM(R8:R11)</f>
        <v>24737916</v>
      </c>
    </row>
    <row r="8" spans="1:18" ht="41.25" x14ac:dyDescent="0.2">
      <c r="A8" s="36" t="s">
        <v>15</v>
      </c>
      <c r="B8" s="37" t="s">
        <v>48</v>
      </c>
      <c r="C8" s="38" t="s">
        <v>16</v>
      </c>
      <c r="D8" s="38" t="s">
        <v>17</v>
      </c>
      <c r="E8" s="39">
        <f>SUM(J8:P8)</f>
        <v>123794000</v>
      </c>
      <c r="F8" s="40">
        <f>E8*$F$3/$E$3</f>
        <v>20.063441277480411</v>
      </c>
      <c r="G8" s="41">
        <f>ROUND(E8*0.75,0)</f>
        <v>92845500</v>
      </c>
      <c r="H8" s="42">
        <f>ROUND(E8*0.25,0)</f>
        <v>30948500</v>
      </c>
      <c r="I8" s="43">
        <v>0</v>
      </c>
      <c r="J8" s="44">
        <v>0</v>
      </c>
      <c r="K8" s="45">
        <v>0</v>
      </c>
      <c r="L8" s="45">
        <v>18656000</v>
      </c>
      <c r="M8" s="45">
        <v>39900000</v>
      </c>
      <c r="N8" s="45">
        <v>39900000</v>
      </c>
      <c r="O8" s="45">
        <v>25338000</v>
      </c>
      <c r="P8" s="139">
        <v>0</v>
      </c>
      <c r="Q8" s="107">
        <v>24064656</v>
      </c>
      <c r="R8" s="108">
        <f>Q8</f>
        <v>24064656</v>
      </c>
    </row>
    <row r="9" spans="1:18" ht="41.25" x14ac:dyDescent="0.2">
      <c r="A9" s="46" t="s">
        <v>18</v>
      </c>
      <c r="B9" s="47" t="s">
        <v>49</v>
      </c>
      <c r="C9" s="48" t="s">
        <v>16</v>
      </c>
      <c r="D9" s="48" t="s">
        <v>17</v>
      </c>
      <c r="E9" s="39">
        <f t="shared" ref="E9:E11" si="4">SUM(J9:P9)</f>
        <v>188639573</v>
      </c>
      <c r="F9" s="49">
        <f>E9*$F$3/$E$3</f>
        <v>30.573040660245887</v>
      </c>
      <c r="G9" s="41">
        <f t="shared" ref="G9:G11" si="5">ROUND(E9*0.75,0)</f>
        <v>141479680</v>
      </c>
      <c r="H9" s="42">
        <f t="shared" ref="H9:H11" si="6">ROUND(E9*0.25,0)</f>
        <v>47159893</v>
      </c>
      <c r="I9" s="50">
        <v>0</v>
      </c>
      <c r="J9" s="51">
        <v>0</v>
      </c>
      <c r="K9" s="52">
        <v>10000000</v>
      </c>
      <c r="L9" s="52">
        <v>40000000</v>
      </c>
      <c r="M9" s="52">
        <v>60000000</v>
      </c>
      <c r="N9" s="52">
        <v>60000000</v>
      </c>
      <c r="O9" s="52">
        <v>18639573</v>
      </c>
      <c r="P9" s="140">
        <v>0</v>
      </c>
      <c r="Q9" s="110">
        <v>39498652</v>
      </c>
      <c r="R9" s="103">
        <v>0</v>
      </c>
    </row>
    <row r="10" spans="1:18" ht="56.25" customHeight="1" x14ac:dyDescent="0.2">
      <c r="A10" s="46" t="s">
        <v>19</v>
      </c>
      <c r="B10" s="53" t="s">
        <v>50</v>
      </c>
      <c r="C10" s="54" t="s">
        <v>16</v>
      </c>
      <c r="D10" s="54" t="s">
        <v>17</v>
      </c>
      <c r="E10" s="39">
        <f t="shared" si="4"/>
        <v>59170000</v>
      </c>
      <c r="F10" s="49">
        <f>E10*$F$3/$E$3</f>
        <v>9.5897524951816404</v>
      </c>
      <c r="G10" s="41">
        <f t="shared" si="5"/>
        <v>44377500</v>
      </c>
      <c r="H10" s="55">
        <v>0</v>
      </c>
      <c r="I10" s="42">
        <f>ROUND(E10*0.25,0)</f>
        <v>14792500</v>
      </c>
      <c r="J10" s="51">
        <v>0</v>
      </c>
      <c r="K10" s="52">
        <v>0</v>
      </c>
      <c r="L10" s="52">
        <v>1775100</v>
      </c>
      <c r="M10" s="52">
        <v>11834000</v>
      </c>
      <c r="N10" s="52">
        <v>11834000</v>
      </c>
      <c r="O10" s="52">
        <v>17751000</v>
      </c>
      <c r="P10" s="140">
        <v>15975900</v>
      </c>
      <c r="Q10" s="110">
        <v>12425700</v>
      </c>
      <c r="R10" s="103">
        <v>0</v>
      </c>
    </row>
    <row r="11" spans="1:18" ht="26.25" thickBot="1" x14ac:dyDescent="0.25">
      <c r="A11" s="56" t="s">
        <v>20</v>
      </c>
      <c r="B11" s="57" t="s">
        <v>21</v>
      </c>
      <c r="C11" s="58" t="s">
        <v>16</v>
      </c>
      <c r="D11" s="58" t="s">
        <v>17</v>
      </c>
      <c r="E11" s="39">
        <f t="shared" si="4"/>
        <v>3206000</v>
      </c>
      <c r="F11" s="59">
        <f>E11*$F$3/$E$3</f>
        <v>0.51960024504905078</v>
      </c>
      <c r="G11" s="41">
        <f t="shared" si="5"/>
        <v>2404500</v>
      </c>
      <c r="H11" s="42">
        <f t="shared" si="6"/>
        <v>801500</v>
      </c>
      <c r="I11" s="60">
        <v>0</v>
      </c>
      <c r="J11" s="61">
        <v>0</v>
      </c>
      <c r="K11" s="62">
        <v>0</v>
      </c>
      <c r="L11" s="62">
        <v>1600000</v>
      </c>
      <c r="M11" s="62">
        <v>1506000</v>
      </c>
      <c r="N11" s="62">
        <v>70000</v>
      </c>
      <c r="O11" s="62">
        <v>30000</v>
      </c>
      <c r="P11" s="141">
        <v>0</v>
      </c>
      <c r="Q11" s="111">
        <v>673260</v>
      </c>
      <c r="R11" s="109">
        <f>Q11</f>
        <v>673260</v>
      </c>
    </row>
    <row r="12" spans="1:18" ht="27" customHeight="1" thickBot="1" x14ac:dyDescent="0.3">
      <c r="A12" s="131" t="s">
        <v>22</v>
      </c>
      <c r="B12" s="132"/>
      <c r="C12" s="63"/>
      <c r="D12" s="63"/>
      <c r="E12" s="64">
        <f>SUM(E13:E22)</f>
        <v>226777903</v>
      </c>
      <c r="F12" s="65">
        <f t="shared" ref="F12:P12" si="7">SUM(F13:F22)</f>
        <v>36.754165305835897</v>
      </c>
      <c r="G12" s="66">
        <f t="shared" si="7"/>
        <v>170083427</v>
      </c>
      <c r="H12" s="67">
        <f t="shared" si="7"/>
        <v>55444476</v>
      </c>
      <c r="I12" s="68">
        <f t="shared" si="7"/>
        <v>1250000</v>
      </c>
      <c r="J12" s="69">
        <f t="shared" si="7"/>
        <v>0</v>
      </c>
      <c r="K12" s="64">
        <f t="shared" si="7"/>
        <v>28185190</v>
      </c>
      <c r="L12" s="64">
        <f t="shared" si="7"/>
        <v>29399690</v>
      </c>
      <c r="M12" s="64">
        <f t="shared" si="7"/>
        <v>56870935</v>
      </c>
      <c r="N12" s="64">
        <f t="shared" si="7"/>
        <v>61590863</v>
      </c>
      <c r="O12" s="64">
        <f t="shared" si="7"/>
        <v>35559213</v>
      </c>
      <c r="P12" s="137">
        <f t="shared" si="7"/>
        <v>15172012</v>
      </c>
      <c r="Q12" s="69">
        <f>SUM(Q13:Q22)</f>
        <v>45542025</v>
      </c>
      <c r="R12" s="70">
        <f>SUM(R13:R22)</f>
        <v>14535126</v>
      </c>
    </row>
    <row r="13" spans="1:18" ht="28.5" x14ac:dyDescent="0.2">
      <c r="A13" s="36" t="s">
        <v>23</v>
      </c>
      <c r="B13" s="38" t="s">
        <v>59</v>
      </c>
      <c r="C13" s="38" t="s">
        <v>16</v>
      </c>
      <c r="D13" s="38" t="s">
        <v>17</v>
      </c>
      <c r="E13" s="71">
        <f>SUM(J13:P13)</f>
        <v>4800000</v>
      </c>
      <c r="F13" s="72">
        <f>E13*$F$3/$E$3</f>
        <v>0.77794172683575913</v>
      </c>
      <c r="G13" s="41">
        <f>ROUND(E13*0.75,0)</f>
        <v>3600000</v>
      </c>
      <c r="H13" s="42">
        <f>ROUND(E13*0.25,0)</f>
        <v>1200000</v>
      </c>
      <c r="I13" s="43">
        <v>0</v>
      </c>
      <c r="J13" s="44">
        <v>0</v>
      </c>
      <c r="K13" s="45">
        <v>0</v>
      </c>
      <c r="L13" s="45">
        <v>282350</v>
      </c>
      <c r="M13" s="45">
        <v>564700</v>
      </c>
      <c r="N13" s="45">
        <v>847050</v>
      </c>
      <c r="O13" s="45">
        <v>1694100</v>
      </c>
      <c r="P13" s="139">
        <v>1411800</v>
      </c>
      <c r="Q13" s="113">
        <v>1008000</v>
      </c>
      <c r="R13" s="104">
        <v>0</v>
      </c>
    </row>
    <row r="14" spans="1:18" ht="25.5" x14ac:dyDescent="0.2">
      <c r="A14" s="46" t="s">
        <v>24</v>
      </c>
      <c r="B14" s="48" t="s">
        <v>60</v>
      </c>
      <c r="C14" s="48" t="s">
        <v>16</v>
      </c>
      <c r="D14" s="48" t="s">
        <v>17</v>
      </c>
      <c r="E14" s="71">
        <f t="shared" ref="E14:E22" si="8">SUM(J14:P14)</f>
        <v>13433312</v>
      </c>
      <c r="F14" s="73">
        <f t="shared" ref="F14:F20" si="9">E14*$F$3/$E$3</f>
        <v>2.1771529030007346</v>
      </c>
      <c r="G14" s="41">
        <f t="shared" ref="G14:G22" si="10">ROUND(E14*0.75,0)</f>
        <v>10074984</v>
      </c>
      <c r="H14" s="42">
        <f t="shared" ref="H14:H22" si="11">ROUND(E14*0.25,0)</f>
        <v>3358328</v>
      </c>
      <c r="I14" s="50">
        <v>0</v>
      </c>
      <c r="J14" s="51">
        <v>0</v>
      </c>
      <c r="K14" s="52">
        <v>671666</v>
      </c>
      <c r="L14" s="52">
        <v>2686662</v>
      </c>
      <c r="M14" s="52">
        <v>3358328</v>
      </c>
      <c r="N14" s="52">
        <v>2686662</v>
      </c>
      <c r="O14" s="52">
        <v>2686662</v>
      </c>
      <c r="P14" s="140">
        <v>1343332</v>
      </c>
      <c r="Q14" s="114">
        <v>2820996</v>
      </c>
      <c r="R14" s="103">
        <v>2820996</v>
      </c>
    </row>
    <row r="15" spans="1:18" ht="28.5" x14ac:dyDescent="0.2">
      <c r="A15" s="46" t="s">
        <v>25</v>
      </c>
      <c r="B15" s="48" t="s">
        <v>61</v>
      </c>
      <c r="C15" s="48" t="s">
        <v>16</v>
      </c>
      <c r="D15" s="48" t="s">
        <v>26</v>
      </c>
      <c r="E15" s="71">
        <f t="shared" si="8"/>
        <v>74854292</v>
      </c>
      <c r="F15" s="73">
        <f t="shared" si="9"/>
        <v>12.131724412405866</v>
      </c>
      <c r="G15" s="41">
        <f t="shared" si="10"/>
        <v>56140719</v>
      </c>
      <c r="H15" s="42">
        <f t="shared" si="11"/>
        <v>18713573</v>
      </c>
      <c r="I15" s="50">
        <v>0</v>
      </c>
      <c r="J15" s="74">
        <v>0</v>
      </c>
      <c r="K15" s="52">
        <v>12000000</v>
      </c>
      <c r="L15" s="52">
        <v>12000000</v>
      </c>
      <c r="M15" s="52">
        <v>12000000</v>
      </c>
      <c r="N15" s="52">
        <v>19000000</v>
      </c>
      <c r="O15" s="52">
        <v>19854292</v>
      </c>
      <c r="P15" s="140">
        <v>0</v>
      </c>
      <c r="Q15" s="110">
        <v>15719401</v>
      </c>
      <c r="R15" s="103">
        <v>0</v>
      </c>
    </row>
    <row r="16" spans="1:18" ht="28.5" x14ac:dyDescent="0.2">
      <c r="A16" s="46" t="s">
        <v>27</v>
      </c>
      <c r="B16" s="48" t="s">
        <v>62</v>
      </c>
      <c r="C16" s="54" t="s">
        <v>16</v>
      </c>
      <c r="D16" s="48" t="s">
        <v>28</v>
      </c>
      <c r="E16" s="71">
        <f t="shared" si="8"/>
        <v>5000000</v>
      </c>
      <c r="F16" s="73">
        <f t="shared" si="9"/>
        <v>0.81035596545391575</v>
      </c>
      <c r="G16" s="41">
        <f t="shared" si="10"/>
        <v>3750000</v>
      </c>
      <c r="H16" s="55">
        <v>0</v>
      </c>
      <c r="I16" s="42">
        <f>ROUND(E16*0.25,0)</f>
        <v>1250000</v>
      </c>
      <c r="J16" s="51">
        <v>0</v>
      </c>
      <c r="K16" s="52">
        <v>0</v>
      </c>
      <c r="L16" s="52">
        <v>200000</v>
      </c>
      <c r="M16" s="52">
        <v>300000</v>
      </c>
      <c r="N16" s="52">
        <v>1000000</v>
      </c>
      <c r="O16" s="52">
        <v>1500000</v>
      </c>
      <c r="P16" s="140">
        <v>2000000</v>
      </c>
      <c r="Q16" s="110">
        <v>1800000</v>
      </c>
      <c r="R16" s="103">
        <v>0</v>
      </c>
    </row>
    <row r="17" spans="1:18" ht="28.5" x14ac:dyDescent="0.2">
      <c r="A17" s="46" t="s">
        <v>29</v>
      </c>
      <c r="B17" s="48" t="s">
        <v>63</v>
      </c>
      <c r="C17" s="54" t="s">
        <v>16</v>
      </c>
      <c r="D17" s="48" t="s">
        <v>17</v>
      </c>
      <c r="E17" s="71">
        <f t="shared" si="8"/>
        <v>15000000</v>
      </c>
      <c r="F17" s="73">
        <f t="shared" si="9"/>
        <v>2.4310678963617476</v>
      </c>
      <c r="G17" s="41">
        <f t="shared" si="10"/>
        <v>11250000</v>
      </c>
      <c r="H17" s="42">
        <f t="shared" si="11"/>
        <v>3750000</v>
      </c>
      <c r="I17" s="50">
        <v>0</v>
      </c>
      <c r="J17" s="74">
        <v>0</v>
      </c>
      <c r="K17" s="52">
        <v>250000</v>
      </c>
      <c r="L17" s="52">
        <v>2370000</v>
      </c>
      <c r="M17" s="52">
        <v>2635000</v>
      </c>
      <c r="N17" s="52">
        <v>2900000</v>
      </c>
      <c r="O17" s="52">
        <v>3271000</v>
      </c>
      <c r="P17" s="140">
        <v>3574000</v>
      </c>
      <c r="Q17" s="114">
        <v>1050000</v>
      </c>
      <c r="R17" s="103">
        <v>1050000</v>
      </c>
    </row>
    <row r="18" spans="1:18" ht="25.5" x14ac:dyDescent="0.2">
      <c r="A18" s="46" t="s">
        <v>30</v>
      </c>
      <c r="B18" s="48" t="s">
        <v>31</v>
      </c>
      <c r="C18" s="54" t="s">
        <v>16</v>
      </c>
      <c r="D18" s="48" t="s">
        <v>32</v>
      </c>
      <c r="E18" s="71">
        <f t="shared" si="8"/>
        <v>0</v>
      </c>
      <c r="F18" s="73">
        <f t="shared" si="9"/>
        <v>0</v>
      </c>
      <c r="G18" s="41">
        <f t="shared" si="10"/>
        <v>0</v>
      </c>
      <c r="H18" s="42">
        <f t="shared" si="11"/>
        <v>0</v>
      </c>
      <c r="I18" s="50">
        <v>0</v>
      </c>
      <c r="J18" s="74">
        <v>0</v>
      </c>
      <c r="K18" s="52">
        <v>0</v>
      </c>
      <c r="L18" s="52">
        <v>0</v>
      </c>
      <c r="M18" s="52">
        <v>0</v>
      </c>
      <c r="N18" s="52">
        <v>0</v>
      </c>
      <c r="O18" s="52">
        <v>0</v>
      </c>
      <c r="P18" s="140">
        <v>0</v>
      </c>
      <c r="Q18" s="110">
        <v>0</v>
      </c>
      <c r="R18" s="103">
        <v>0</v>
      </c>
    </row>
    <row r="19" spans="1:18" ht="28.5" x14ac:dyDescent="0.2">
      <c r="A19" s="46" t="s">
        <v>33</v>
      </c>
      <c r="B19" s="48" t="s">
        <v>64</v>
      </c>
      <c r="C19" s="48" t="s">
        <v>34</v>
      </c>
      <c r="D19" s="54">
        <v>48426</v>
      </c>
      <c r="E19" s="71">
        <f t="shared" si="8"/>
        <v>36560299</v>
      </c>
      <c r="F19" s="73">
        <f t="shared" si="9"/>
        <v>5.9253712786857662</v>
      </c>
      <c r="G19" s="41">
        <f t="shared" si="10"/>
        <v>27420224</v>
      </c>
      <c r="H19" s="42">
        <f t="shared" si="11"/>
        <v>9140075</v>
      </c>
      <c r="I19" s="50">
        <v>0</v>
      </c>
      <c r="J19" s="74">
        <v>0</v>
      </c>
      <c r="K19" s="75">
        <v>4544938</v>
      </c>
      <c r="L19" s="75">
        <v>6071410</v>
      </c>
      <c r="M19" s="75">
        <v>6245913</v>
      </c>
      <c r="N19" s="75">
        <v>6301999</v>
      </c>
      <c r="O19" s="75">
        <v>6553159</v>
      </c>
      <c r="P19" s="142">
        <v>6842880</v>
      </c>
      <c r="Q19" s="110">
        <v>6946328</v>
      </c>
      <c r="R19" s="103">
        <v>0</v>
      </c>
    </row>
    <row r="20" spans="1:18" ht="28.5" x14ac:dyDescent="0.2">
      <c r="A20" s="46" t="s">
        <v>35</v>
      </c>
      <c r="B20" s="48" t="s">
        <v>65</v>
      </c>
      <c r="C20" s="48" t="s">
        <v>16</v>
      </c>
      <c r="D20" s="48" t="s">
        <v>36</v>
      </c>
      <c r="E20" s="71">
        <f t="shared" si="8"/>
        <v>1530000</v>
      </c>
      <c r="F20" s="73">
        <f t="shared" si="9"/>
        <v>0.24796892542889823</v>
      </c>
      <c r="G20" s="41">
        <f t="shared" si="10"/>
        <v>1147500</v>
      </c>
      <c r="H20" s="42">
        <f t="shared" si="11"/>
        <v>382500</v>
      </c>
      <c r="I20" s="50">
        <v>0</v>
      </c>
      <c r="J20" s="74">
        <v>0</v>
      </c>
      <c r="K20" s="75">
        <v>200000</v>
      </c>
      <c r="L20" s="75">
        <v>900000</v>
      </c>
      <c r="M20" s="75">
        <v>430000</v>
      </c>
      <c r="N20" s="75">
        <v>0</v>
      </c>
      <c r="O20" s="75">
        <v>0</v>
      </c>
      <c r="P20" s="142">
        <v>0</v>
      </c>
      <c r="Q20" s="110">
        <v>321300</v>
      </c>
      <c r="R20" s="103">
        <v>0</v>
      </c>
    </row>
    <row r="21" spans="1:18" ht="28.5" x14ac:dyDescent="0.2">
      <c r="A21" s="46" t="s">
        <v>37</v>
      </c>
      <c r="B21" s="48" t="s">
        <v>66</v>
      </c>
      <c r="C21" s="54" t="s">
        <v>16</v>
      </c>
      <c r="D21" s="48" t="s">
        <v>38</v>
      </c>
      <c r="E21" s="71">
        <f t="shared" si="8"/>
        <v>50781571</v>
      </c>
      <c r="F21" s="73">
        <f>E21*$F$3/$E$3</f>
        <v>8.2302297989943138</v>
      </c>
      <c r="G21" s="41">
        <f t="shared" si="10"/>
        <v>38086178</v>
      </c>
      <c r="H21" s="42">
        <f t="shared" si="11"/>
        <v>12695393</v>
      </c>
      <c r="I21" s="50">
        <v>0</v>
      </c>
      <c r="J21" s="76">
        <v>0</v>
      </c>
      <c r="K21" s="52">
        <v>9774033</v>
      </c>
      <c r="L21" s="52">
        <v>670135</v>
      </c>
      <c r="M21" s="47">
        <v>20168701</v>
      </c>
      <c r="N21" s="52">
        <v>20168702</v>
      </c>
      <c r="O21" s="47">
        <v>0</v>
      </c>
      <c r="P21" s="143">
        <v>0</v>
      </c>
      <c r="Q21" s="110">
        <v>10664130</v>
      </c>
      <c r="R21" s="103">
        <v>10664130</v>
      </c>
    </row>
    <row r="22" spans="1:18" ht="29.25" thickBot="1" x14ac:dyDescent="0.25">
      <c r="A22" s="56" t="s">
        <v>39</v>
      </c>
      <c r="B22" s="77" t="s">
        <v>67</v>
      </c>
      <c r="C22" s="58" t="s">
        <v>16</v>
      </c>
      <c r="D22" s="77" t="s">
        <v>38</v>
      </c>
      <c r="E22" s="71">
        <f t="shared" si="8"/>
        <v>24818429</v>
      </c>
      <c r="F22" s="78">
        <f>E22*$F$3/$E$3</f>
        <v>4.0223523986688923</v>
      </c>
      <c r="G22" s="41">
        <f t="shared" si="10"/>
        <v>18613822</v>
      </c>
      <c r="H22" s="42">
        <f t="shared" si="11"/>
        <v>6204607</v>
      </c>
      <c r="I22" s="60">
        <v>0</v>
      </c>
      <c r="J22" s="56">
        <v>0</v>
      </c>
      <c r="K22" s="62">
        <v>744553</v>
      </c>
      <c r="L22" s="79">
        <v>4219133</v>
      </c>
      <c r="M22" s="79">
        <v>11168293</v>
      </c>
      <c r="N22" s="62">
        <v>8686450</v>
      </c>
      <c r="O22" s="77">
        <v>0</v>
      </c>
      <c r="P22" s="144">
        <v>0</v>
      </c>
      <c r="Q22" s="115">
        <v>5211870</v>
      </c>
      <c r="R22" s="105">
        <v>0</v>
      </c>
    </row>
    <row r="23" spans="1:18" ht="26.45" customHeight="1" thickBot="1" x14ac:dyDescent="0.3">
      <c r="A23" s="80" t="s">
        <v>40</v>
      </c>
      <c r="B23" s="81"/>
      <c r="C23" s="81"/>
      <c r="D23" s="81"/>
      <c r="E23" s="82">
        <f>E24</f>
        <v>15425320</v>
      </c>
      <c r="F23" s="83">
        <f t="shared" ref="F23:R23" si="12">F24</f>
        <v>2.5</v>
      </c>
      <c r="G23" s="84">
        <f t="shared" si="12"/>
        <v>11568990</v>
      </c>
      <c r="H23" s="85">
        <f t="shared" si="12"/>
        <v>3856330</v>
      </c>
      <c r="I23" s="86">
        <f t="shared" si="12"/>
        <v>0</v>
      </c>
      <c r="J23" s="87">
        <f t="shared" si="12"/>
        <v>2129163</v>
      </c>
      <c r="K23" s="82">
        <f t="shared" si="12"/>
        <v>2083201</v>
      </c>
      <c r="L23" s="82">
        <f t="shared" si="12"/>
        <v>2398567</v>
      </c>
      <c r="M23" s="82">
        <f t="shared" si="12"/>
        <v>2385750</v>
      </c>
      <c r="N23" s="82">
        <f t="shared" si="12"/>
        <v>2309054</v>
      </c>
      <c r="O23" s="82">
        <f t="shared" si="12"/>
        <v>2117314</v>
      </c>
      <c r="P23" s="138">
        <f t="shared" si="12"/>
        <v>2002271</v>
      </c>
      <c r="Q23" s="87">
        <f t="shared" si="12"/>
        <v>605043</v>
      </c>
      <c r="R23" s="88">
        <f t="shared" si="12"/>
        <v>605043</v>
      </c>
    </row>
    <row r="24" spans="1:18" ht="54.75" thickBot="1" x14ac:dyDescent="0.25">
      <c r="A24" s="89" t="s">
        <v>41</v>
      </c>
      <c r="B24" s="90" t="s">
        <v>68</v>
      </c>
      <c r="C24" s="91" t="s">
        <v>16</v>
      </c>
      <c r="D24" s="91" t="s">
        <v>42</v>
      </c>
      <c r="E24" s="92">
        <f>SUM(J24:P24)</f>
        <v>15425320</v>
      </c>
      <c r="F24" s="93">
        <v>2.5</v>
      </c>
      <c r="G24" s="94">
        <f>ROUND(E24*0.75,0)</f>
        <v>11568990</v>
      </c>
      <c r="H24" s="95">
        <f>ROUND(E24*0.25,0)</f>
        <v>3856330</v>
      </c>
      <c r="I24" s="96">
        <v>0</v>
      </c>
      <c r="J24" s="97">
        <v>2129163</v>
      </c>
      <c r="K24" s="98">
        <v>2083201</v>
      </c>
      <c r="L24" s="98">
        <v>2398567</v>
      </c>
      <c r="M24" s="98">
        <v>2385750</v>
      </c>
      <c r="N24" s="98">
        <v>2309054</v>
      </c>
      <c r="O24" s="98">
        <v>2117314</v>
      </c>
      <c r="P24" s="145">
        <v>2002271</v>
      </c>
      <c r="Q24" s="106">
        <v>605043</v>
      </c>
      <c r="R24" s="116">
        <v>605043</v>
      </c>
    </row>
    <row r="25" spans="1:18" x14ac:dyDescent="0.2">
      <c r="E25" s="99"/>
      <c r="G25" s="100"/>
      <c r="H25" s="100"/>
      <c r="I25" s="100"/>
    </row>
    <row r="26" spans="1:18" ht="15.75" x14ac:dyDescent="0.2">
      <c r="A26" s="112" t="s">
        <v>43</v>
      </c>
      <c r="B26" s="112"/>
      <c r="C26" s="112"/>
      <c r="D26" s="112"/>
      <c r="E26" s="112"/>
      <c r="F26" s="112"/>
      <c r="G26" s="112"/>
      <c r="H26" s="112"/>
      <c r="I26" s="112"/>
      <c r="J26" s="112"/>
      <c r="K26" s="112"/>
      <c r="L26" s="112"/>
      <c r="M26" s="112"/>
      <c r="N26" s="112"/>
      <c r="O26" s="112"/>
      <c r="P26" s="112"/>
    </row>
    <row r="27" spans="1:18" ht="18" customHeight="1" x14ac:dyDescent="0.2">
      <c r="A27" s="112" t="s">
        <v>44</v>
      </c>
      <c r="B27" s="112"/>
      <c r="C27" s="112"/>
      <c r="D27" s="112"/>
      <c r="E27" s="112"/>
      <c r="F27" s="112"/>
      <c r="G27" s="112"/>
      <c r="H27" s="112"/>
      <c r="I27" s="112"/>
      <c r="J27" s="112"/>
      <c r="K27" s="112"/>
      <c r="L27" s="112"/>
      <c r="M27" s="112"/>
      <c r="N27" s="112"/>
      <c r="O27" s="112"/>
      <c r="P27" s="112"/>
    </row>
    <row r="28" spans="1:18" ht="18" customHeight="1" x14ac:dyDescent="0.2">
      <c r="A28" s="128" t="s">
        <v>47</v>
      </c>
      <c r="B28" s="128"/>
      <c r="C28" s="128"/>
      <c r="D28" s="128"/>
      <c r="E28" s="128"/>
      <c r="F28" s="128"/>
      <c r="G28" s="128"/>
      <c r="H28" s="128"/>
      <c r="I28" s="128"/>
      <c r="J28" s="128"/>
      <c r="K28" s="128"/>
      <c r="L28" s="128"/>
      <c r="M28" s="128"/>
      <c r="N28" s="128"/>
      <c r="O28" s="128"/>
      <c r="P28" s="128"/>
      <c r="Q28" s="128"/>
      <c r="R28" s="128"/>
    </row>
    <row r="29" spans="1:18" ht="28.5" customHeight="1" x14ac:dyDescent="0.2">
      <c r="A29" s="129" t="s">
        <v>51</v>
      </c>
      <c r="B29" s="130"/>
      <c r="C29" s="130"/>
      <c r="D29" s="130"/>
      <c r="E29" s="130"/>
      <c r="F29" s="130"/>
      <c r="G29" s="130"/>
      <c r="H29" s="130"/>
      <c r="I29" s="130"/>
      <c r="J29" s="130"/>
      <c r="K29" s="130"/>
      <c r="L29" s="130"/>
      <c r="M29" s="130"/>
      <c r="N29" s="130"/>
      <c r="O29" s="130"/>
      <c r="P29" s="130"/>
      <c r="Q29" s="130"/>
      <c r="R29" s="130"/>
    </row>
    <row r="30" spans="1:18" ht="16.5" customHeight="1" x14ac:dyDescent="0.2">
      <c r="A30" s="129" t="s">
        <v>58</v>
      </c>
      <c r="B30" s="130"/>
      <c r="C30" s="130"/>
      <c r="D30" s="130"/>
      <c r="E30" s="130"/>
      <c r="F30" s="130"/>
      <c r="G30" s="130"/>
      <c r="H30" s="130"/>
      <c r="I30" s="130"/>
      <c r="J30" s="130"/>
      <c r="K30" s="130"/>
      <c r="L30" s="130"/>
      <c r="M30" s="130"/>
      <c r="N30" s="130"/>
      <c r="O30" s="130"/>
      <c r="P30" s="130"/>
      <c r="Q30" s="130"/>
      <c r="R30" s="130"/>
    </row>
    <row r="31" spans="1:18" ht="15.75" x14ac:dyDescent="0.2">
      <c r="A31" s="128" t="s">
        <v>52</v>
      </c>
      <c r="B31" s="128"/>
      <c r="C31" s="128"/>
      <c r="D31" s="128"/>
      <c r="E31" s="128"/>
      <c r="F31" s="128"/>
      <c r="G31" s="128"/>
      <c r="H31" s="128"/>
      <c r="I31" s="128"/>
      <c r="J31" s="128"/>
      <c r="K31" s="128"/>
      <c r="L31" s="128"/>
      <c r="M31" s="128"/>
      <c r="N31" s="128"/>
      <c r="O31" s="128"/>
      <c r="P31" s="128"/>
      <c r="Q31" s="128"/>
      <c r="R31" s="128"/>
    </row>
    <row r="32" spans="1:18" ht="15.75" x14ac:dyDescent="0.2">
      <c r="A32" s="128" t="s">
        <v>53</v>
      </c>
      <c r="B32" s="128"/>
      <c r="C32" s="128"/>
      <c r="D32" s="128"/>
      <c r="E32" s="128"/>
      <c r="F32" s="128"/>
      <c r="G32" s="128"/>
      <c r="H32" s="128"/>
      <c r="I32" s="128"/>
      <c r="J32" s="128"/>
      <c r="K32" s="128"/>
      <c r="L32" s="128"/>
      <c r="M32" s="128"/>
      <c r="N32" s="128"/>
      <c r="O32" s="128"/>
      <c r="P32" s="128"/>
      <c r="Q32" s="128"/>
      <c r="R32" s="128"/>
    </row>
    <row r="33" spans="1:18" ht="15.75" x14ac:dyDescent="0.2">
      <c r="A33" s="128" t="s">
        <v>54</v>
      </c>
      <c r="B33" s="128"/>
      <c r="C33" s="128"/>
      <c r="D33" s="128"/>
      <c r="E33" s="128"/>
      <c r="F33" s="128"/>
      <c r="G33" s="128"/>
      <c r="H33" s="128"/>
      <c r="I33" s="128"/>
      <c r="J33" s="128"/>
      <c r="K33" s="128"/>
      <c r="L33" s="128"/>
      <c r="M33" s="128"/>
      <c r="N33" s="128"/>
      <c r="O33" s="128"/>
      <c r="P33" s="128"/>
      <c r="Q33" s="128"/>
      <c r="R33" s="128"/>
    </row>
    <row r="34" spans="1:18" ht="21" customHeight="1" x14ac:dyDescent="0.2">
      <c r="A34" s="130" t="s">
        <v>55</v>
      </c>
      <c r="B34" s="130"/>
      <c r="C34" s="130"/>
      <c r="D34" s="130"/>
      <c r="E34" s="130"/>
      <c r="F34" s="130"/>
      <c r="G34" s="130"/>
      <c r="H34" s="130"/>
      <c r="I34" s="130"/>
      <c r="J34" s="130"/>
      <c r="K34" s="130"/>
      <c r="L34" s="130"/>
      <c r="M34" s="130"/>
      <c r="N34" s="130"/>
      <c r="O34" s="130"/>
      <c r="P34" s="130"/>
      <c r="Q34" s="130"/>
      <c r="R34" s="130"/>
    </row>
    <row r="35" spans="1:18" ht="18" customHeight="1" x14ac:dyDescent="0.2">
      <c r="A35" s="130" t="s">
        <v>46</v>
      </c>
      <c r="B35" s="130"/>
      <c r="C35" s="130"/>
      <c r="D35" s="130"/>
      <c r="E35" s="130"/>
      <c r="F35" s="130"/>
      <c r="G35" s="130"/>
      <c r="H35" s="130"/>
      <c r="I35" s="130"/>
      <c r="J35" s="130"/>
      <c r="K35" s="130"/>
      <c r="L35" s="130"/>
      <c r="M35" s="130"/>
      <c r="N35" s="130"/>
      <c r="O35" s="130"/>
      <c r="P35" s="130"/>
      <c r="Q35" s="130"/>
      <c r="R35" s="130"/>
    </row>
    <row r="36" spans="1:18" ht="18.75" customHeight="1" x14ac:dyDescent="0.2">
      <c r="A36" s="136" t="s">
        <v>69</v>
      </c>
      <c r="B36" s="136"/>
      <c r="C36" s="136"/>
      <c r="D36" s="136"/>
      <c r="E36" s="136"/>
      <c r="F36" s="136"/>
      <c r="G36" s="136"/>
      <c r="H36" s="136"/>
      <c r="I36" s="136"/>
      <c r="J36" s="136"/>
      <c r="K36" s="136"/>
      <c r="L36" s="136"/>
      <c r="M36" s="136"/>
      <c r="N36" s="136"/>
      <c r="O36" s="136"/>
      <c r="P36" s="136"/>
      <c r="Q36" s="136"/>
      <c r="R36" s="136"/>
    </row>
    <row r="37" spans="1:18" ht="18.75" customHeight="1" x14ac:dyDescent="0.2">
      <c r="A37" s="129" t="s">
        <v>57</v>
      </c>
      <c r="B37" s="130"/>
      <c r="C37" s="130"/>
      <c r="D37" s="130"/>
      <c r="E37" s="130"/>
      <c r="F37" s="130"/>
      <c r="G37" s="130"/>
      <c r="H37" s="130"/>
      <c r="I37" s="130"/>
      <c r="J37" s="130"/>
      <c r="K37" s="130"/>
      <c r="L37" s="130"/>
      <c r="M37" s="130"/>
      <c r="N37" s="130"/>
      <c r="O37" s="130"/>
      <c r="P37" s="130"/>
      <c r="Q37" s="130"/>
      <c r="R37" s="130"/>
    </row>
    <row r="38" spans="1:18" ht="15.75" x14ac:dyDescent="0.2">
      <c r="A38" s="135" t="s">
        <v>56</v>
      </c>
      <c r="B38" s="128"/>
      <c r="C38" s="128"/>
      <c r="D38" s="128"/>
      <c r="E38" s="128"/>
      <c r="F38" s="128"/>
      <c r="G38" s="128"/>
      <c r="H38" s="128"/>
      <c r="I38" s="128"/>
      <c r="J38" s="128"/>
      <c r="K38" s="128"/>
      <c r="L38" s="128"/>
      <c r="M38" s="128"/>
      <c r="N38" s="128"/>
      <c r="O38" s="128"/>
      <c r="P38" s="128"/>
      <c r="Q38" s="128"/>
      <c r="R38" s="128"/>
    </row>
  </sheetData>
  <mergeCells count="20">
    <mergeCell ref="A37:R37"/>
    <mergeCell ref="A38:R38"/>
    <mergeCell ref="A30:R30"/>
    <mergeCell ref="A32:R32"/>
    <mergeCell ref="A33:R33"/>
    <mergeCell ref="A34:R34"/>
    <mergeCell ref="A35:R35"/>
    <mergeCell ref="A36:R36"/>
    <mergeCell ref="Q4:Q6"/>
    <mergeCell ref="R4:R6"/>
    <mergeCell ref="A28:R28"/>
    <mergeCell ref="A29:R29"/>
    <mergeCell ref="A31:R31"/>
    <mergeCell ref="A12:B12"/>
    <mergeCell ref="A7:B7"/>
    <mergeCell ref="A3:B3"/>
    <mergeCell ref="H3:I3"/>
    <mergeCell ref="A4:B4"/>
    <mergeCell ref="A5:B5"/>
    <mergeCell ref="A6:B6"/>
  </mergeCells>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a2d593ad-f07d-4c55-87c8-106c26d6ba08}" enabled="0" method="" siteId="{a2d593ad-f07d-4c55-87c8-106c26d6ba0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Leja</dc:creator>
  <cp:lastModifiedBy>Solvita Degaine</cp:lastModifiedBy>
  <dcterms:created xsi:type="dcterms:W3CDTF">2026-04-29T16:06:10Z</dcterms:created>
  <dcterms:modified xsi:type="dcterms:W3CDTF">2026-05-18T10:41:37Z</dcterms:modified>
</cp:coreProperties>
</file>