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Aprēķins" sheetId="1" r:id="rId1"/>
  </sheets>
  <calcPr calcId="162913"/>
</workbook>
</file>

<file path=xl/calcChain.xml><?xml version="1.0" encoding="utf-8"?>
<calcChain xmlns="http://schemas.openxmlformats.org/spreadsheetml/2006/main">
  <c r="F52" i="1" l="1"/>
  <c r="F51" i="1"/>
  <c r="F42" i="1"/>
  <c r="F40" i="1"/>
  <c r="V55" i="1" l="1"/>
  <c r="V58" i="1" l="1"/>
  <c r="F67" i="1" l="1"/>
  <c r="F18" i="1" l="1"/>
  <c r="F20" i="1" s="1"/>
  <c r="H11" i="1"/>
  <c r="H10" i="1"/>
  <c r="H9" i="1"/>
  <c r="H8" i="1"/>
  <c r="H7" i="1"/>
  <c r="F14" i="1" l="1"/>
  <c r="F16" i="1" s="1"/>
  <c r="F21" i="1" s="1"/>
  <c r="F23" i="1" s="1"/>
  <c r="F72" i="1"/>
  <c r="F73" i="1" s="1"/>
  <c r="F69" i="1"/>
  <c r="F59" i="1"/>
  <c r="F56" i="1"/>
  <c r="F53" i="1"/>
  <c r="F33" i="1"/>
  <c r="F36" i="1" s="1"/>
  <c r="F27" i="1"/>
  <c r="F25" i="1"/>
  <c r="F30" i="1" l="1"/>
  <c r="F32" i="1" s="1"/>
  <c r="F63" i="1"/>
  <c r="F44" i="1" l="1"/>
  <c r="F46" i="1" l="1"/>
  <c r="F47" i="1" s="1"/>
  <c r="F74" i="1" s="1"/>
  <c r="G76" i="1" s="1"/>
</calcChain>
</file>

<file path=xl/comments1.xml><?xml version="1.0" encoding="utf-8"?>
<comments xmlns="http://schemas.openxmlformats.org/spreadsheetml/2006/main">
  <authors>
    <author>Author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Vēlams nodrošināt  līdzvērtīgu atalgojumu kā tiesu sistēmai piederīgām amatpersonām (zemākā līmeņa prokurora atalgojums - 3097 eiro; zemākā līmeņa tiesneša atalgojums - 3162 eiro. Šo amatu kvalifikācija atbilst lektora līmeņa prasībām.)
</t>
        </r>
      </text>
    </comment>
    <comment ref="F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Metodiķa zemākā alga JF (atbilstoši LU Vispārējā personāla darba samaksas kārtībai)
</t>
        </r>
      </text>
    </comment>
    <comment ref="F2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320 eiro, pie nosacījuma, ja gadā 2 akdēmiskā personāla locekļi 15 studentu grupai
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?</t>
        </r>
      </text>
    </comment>
    <comment ref="F6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Tiesību zinātnē īsāks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Skat. zemāk atspoguļota aktuālās literatūras cena</t>
        </r>
      </text>
    </comment>
  </commentList>
</comments>
</file>

<file path=xl/sharedStrings.xml><?xml version="1.0" encoding="utf-8"?>
<sst xmlns="http://schemas.openxmlformats.org/spreadsheetml/2006/main" count="202" uniqueCount="94">
  <si>
    <t>Apz.</t>
  </si>
  <si>
    <t>Normatīvs</t>
  </si>
  <si>
    <t>Vērtības</t>
  </si>
  <si>
    <t>Aprēķinātie lielumi</t>
  </si>
  <si>
    <t>Ekspertu slēdziens</t>
  </si>
  <si>
    <t>Apstiprināti normatīvi</t>
  </si>
  <si>
    <t>N1</t>
  </si>
  <si>
    <t>Akadēmiskā personāla  darba alga mēnesī</t>
  </si>
  <si>
    <t>A</t>
  </si>
  <si>
    <t>B=proporcija</t>
  </si>
  <si>
    <t>A*B</t>
  </si>
  <si>
    <t>profesors</t>
  </si>
  <si>
    <t>euro</t>
  </si>
  <si>
    <t>asociētais profesors</t>
  </si>
  <si>
    <t>docents</t>
  </si>
  <si>
    <t>lektors</t>
  </si>
  <si>
    <t>asistents</t>
  </si>
  <si>
    <t>proporcijas (B)</t>
  </si>
  <si>
    <t>x</t>
  </si>
  <si>
    <t>akadēmiskā personāla vidējā darba alga gadā</t>
  </si>
  <si>
    <t>vidējais studentu skaits uz vienu akadēmisko personu</t>
  </si>
  <si>
    <t>akadēmiskā personāla darba alga uz vienu studiju vietu gadā</t>
  </si>
  <si>
    <t>Pārējo darbinieku vidējā mēneša darba alga</t>
  </si>
  <si>
    <t>Pārējo darbinieku vidējā mēneša darba alga gadā</t>
  </si>
  <si>
    <t>vidējais studentu skaits uz vienu pārējo darbinieku</t>
  </si>
  <si>
    <t>pārējo darbinieku darba alga uz vienu studiju vietu gadā</t>
  </si>
  <si>
    <t>darba alga uz vienu studiju vietu gadā</t>
  </si>
  <si>
    <t>N2</t>
  </si>
  <si>
    <t>valsts sociālās apdrošināšanas obligātās iemaksas procents</t>
  </si>
  <si>
    <t>darba devēja valsts sociālās apdrošināšanas obligātās iemaksas</t>
  </si>
  <si>
    <t>N3</t>
  </si>
  <si>
    <t>komandējumu un dienesta braucienu izmaksas</t>
  </si>
  <si>
    <t>abonēšanas maksa par vienu tālruni mēnesī</t>
  </si>
  <si>
    <t xml:space="preserve">studentu sk.uz vienu tālruni </t>
  </si>
  <si>
    <t>vienas sarunu minūtes cena</t>
  </si>
  <si>
    <t>cik dienas gadā runā</t>
  </si>
  <si>
    <t>sarunu ilgums dienā minūtēs</t>
  </si>
  <si>
    <t>tālruņa pakalpojumu izmaksas uz vienu studiju vietu gadā</t>
  </si>
  <si>
    <t>pasta un citu pakalpojumu izmaksas gadā</t>
  </si>
  <si>
    <t>sakaru pakalpojumu izmaksas kopā</t>
  </si>
  <si>
    <t xml:space="preserve">viena kv.m. zemes nodokļa pamatlikme </t>
  </si>
  <si>
    <t>viena studiju vieta (kv.m.)</t>
  </si>
  <si>
    <t>vidējais ēku stāvu skaits</t>
  </si>
  <si>
    <t xml:space="preserve">zemes nodoklis uz vienu studiju vietu gadā </t>
  </si>
  <si>
    <t>viena kv.m.kārtējais remonts</t>
  </si>
  <si>
    <t>viena kv.m.kapitālais remonts</t>
  </si>
  <si>
    <t>viena kv.m.avārijas remonts</t>
  </si>
  <si>
    <t>remontu izmaksas uz vienu studiju vietu gadā</t>
  </si>
  <si>
    <t>tehniskās apkopes izmaksas mēnesī uz kv.m.</t>
  </si>
  <si>
    <t>N4</t>
  </si>
  <si>
    <t xml:space="preserve">tehniskās apkopes izmaksas uz vienu studiju vietu gadā </t>
  </si>
  <si>
    <t>administratīvā darba nodrošināšanai (% no kopējās summas)</t>
  </si>
  <si>
    <t>administratīvā darba nodrošināšanai gadā uz vienu studiju vietu</t>
  </si>
  <si>
    <t>citi pakalpojumi (% no kopējās summas)</t>
  </si>
  <si>
    <t xml:space="preserve">citi pakalpojumi </t>
  </si>
  <si>
    <t>pakalpojumu apmaksa</t>
  </si>
  <si>
    <t>elektroenerģijas 1 kWh cena</t>
  </si>
  <si>
    <t xml:space="preserve">6 mēnešu apgaismojuma lietošanas laiks vienā dienā </t>
  </si>
  <si>
    <t>datoru darbināšanas laiks dienā (pavisam 10 mēnešus)</t>
  </si>
  <si>
    <t>par patērēto elektroenerģiju</t>
  </si>
  <si>
    <t>apkure 1 kv.m. mēnesī</t>
  </si>
  <si>
    <t>apkure (7 mēn.)</t>
  </si>
  <si>
    <t xml:space="preserve">ūdensapgāde kub.m. uz vienu studiju vietu gadā </t>
  </si>
  <si>
    <t>1 kub.m. ūdens cena</t>
  </si>
  <si>
    <t xml:space="preserve">ūdensapgāde </t>
  </si>
  <si>
    <t>N5</t>
  </si>
  <si>
    <t xml:space="preserve">kanalizācija kub.m. uz vienu studiju vietu gadā </t>
  </si>
  <si>
    <t>1 kub.m. kanalizācijas cena</t>
  </si>
  <si>
    <t xml:space="preserve">kanalizācija  </t>
  </si>
  <si>
    <t>mācību līdz. un materiālu iegāde vienai studiju vietai gadā</t>
  </si>
  <si>
    <t>inventāra iegādes izmaksas vienai studiju vietai gadā</t>
  </si>
  <si>
    <t>kancelejas preces</t>
  </si>
  <si>
    <t>materiāli, energoresursi, ūdens un inventārs</t>
  </si>
  <si>
    <t>N6</t>
  </si>
  <si>
    <t>mācību grāmatas uz vienu studiju vietu gadā</t>
  </si>
  <si>
    <t>grāmatu kalpošanas laiks (gados)</t>
  </si>
  <si>
    <t>vienas grāmatas vidējā cena</t>
  </si>
  <si>
    <t>grāmatu iegādes izmaksas uz vienu studiju vietu gadā</t>
  </si>
  <si>
    <t>žurnālu iegādes izmaksas uz vienu studiju vietu gadā</t>
  </si>
  <si>
    <t>grāmatu un žurnālu iegāde</t>
  </si>
  <si>
    <t>N7</t>
  </si>
  <si>
    <t>iekārtu iegāde uz vienu studiju vietu gadā</t>
  </si>
  <si>
    <t>iekārtu modernizēšanas izmaksas (% no inventāra izmaksu summas)</t>
  </si>
  <si>
    <t>izmaksas iekātru modernizēšanai</t>
  </si>
  <si>
    <t>iekārtu iegādes un modernizēšanas izmaksas</t>
  </si>
  <si>
    <t>MK 2016.gada 5.jūlija noteikumi N.445 "Pedagogu darba samaksas noteikumi"</t>
  </si>
  <si>
    <t>Studiju vietas bāzes izmaksu aprēķins 2022. gadā</t>
  </si>
  <si>
    <r>
      <t>T</t>
    </r>
    <r>
      <rPr>
        <b/>
        <vertAlign val="subscript"/>
        <sz val="16"/>
        <rFont val="Times New Roman"/>
        <family val="1"/>
        <charset val="186"/>
      </rPr>
      <t>b2022</t>
    </r>
    <r>
      <rPr>
        <b/>
        <vertAlign val="subscript"/>
        <sz val="12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- vienas studiju vietas bāzes izmaksas 2022.gadā (N1+N2+N3+N4+N5+N6+N7)</t>
    </r>
  </si>
  <si>
    <t>papildu atlīdzība atbilstošas kvalifikācijas akadēmiskā personāla nodrošināšanai</t>
  </si>
  <si>
    <t xml:space="preserve">Koef. </t>
  </si>
  <si>
    <t>The Right ti Fair Trial Interational Law - 181 eiro; Krimināllikuma komentāri. Pirmā daļa (I-VIII.2 nodaļa). - 27 eiro</t>
  </si>
  <si>
    <t>*</t>
  </si>
  <si>
    <t>**</t>
  </si>
  <si>
    <t>Nepieciešams papildu finansējums ārvalstu speciālistu piesaistīšanai (2 spec.gadā)  2 x 3000 = 6000 eiro (sedzot uzturēšanas, ceļa un autoratlīdzības izdevumus)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</si>
</sst>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"/>
    <numFmt numFmtId="165" formatCode="#,##0.0000"/>
    <numFmt numFmtId="166" formatCode="_ &quot;Ls&quot;\ * #,##0.00_ ;_ &quot;Ls&quot;\ * \-#,##0_ ;_ &quot;Ls&quot;\ * &quot;-&quot;??_ ;_ @_ "/>
    <numFmt numFmtId="167" formatCode="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4"/>
      <name val="Times New Roman"/>
      <family val="1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6"/>
      <name val="Times New Roman"/>
      <family val="1"/>
      <charset val="186"/>
    </font>
    <font>
      <b/>
      <vertAlign val="subscript"/>
      <sz val="16"/>
      <name val="Times New Roman"/>
      <family val="1"/>
      <charset val="186"/>
    </font>
    <font>
      <b/>
      <vertAlign val="subscript"/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FF0000"/>
      <name val="Times New Roman"/>
      <family val="1"/>
      <charset val="186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177">
    <xf numFmtId="0" fontId="0" fillId="0" borderId="0" xfId="0"/>
    <xf numFmtId="0" fontId="3" fillId="0" borderId="0" xfId="0" applyFont="1" applyFill="1"/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/>
    <xf numFmtId="0" fontId="9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9" fontId="3" fillId="0" borderId="8" xfId="0" applyNumberFormat="1" applyFont="1" applyFill="1" applyBorder="1" applyAlignment="1">
      <alignment horizontal="center"/>
    </xf>
    <xf numFmtId="4" fontId="3" fillId="0" borderId="7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wrapText="1"/>
    </xf>
    <xf numFmtId="0" fontId="3" fillId="0" borderId="22" xfId="0" applyFont="1" applyFill="1" applyBorder="1" applyAlignment="1">
      <alignment horizontal="center" wrapText="1"/>
    </xf>
    <xf numFmtId="0" fontId="3" fillId="0" borderId="24" xfId="0" applyFont="1" applyFill="1" applyBorder="1" applyAlignment="1">
      <alignment horizontal="center" wrapText="1"/>
    </xf>
    <xf numFmtId="0" fontId="8" fillId="0" borderId="24" xfId="0" applyFont="1" applyFill="1" applyBorder="1" applyAlignment="1">
      <alignment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left" vertical="center" wrapText="1"/>
    </xf>
    <xf numFmtId="0" fontId="11" fillId="0" borderId="27" xfId="0" applyFont="1" applyFill="1" applyBorder="1" applyAlignment="1">
      <alignment horizontal="left" vertical="center" wrapText="1"/>
    </xf>
    <xf numFmtId="0" fontId="8" fillId="0" borderId="24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28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left" vertical="center" wrapText="1"/>
    </xf>
    <xf numFmtId="0" fontId="11" fillId="0" borderId="25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 wrapText="1"/>
    </xf>
    <xf numFmtId="0" fontId="8" fillId="0" borderId="39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vertical="center"/>
    </xf>
    <xf numFmtId="0" fontId="15" fillId="0" borderId="40" xfId="0" applyFont="1" applyFill="1" applyBorder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166" fontId="6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10" fontId="0" fillId="0" borderId="0" xfId="1" applyNumberFormat="1" applyFont="1"/>
    <xf numFmtId="2" fontId="0" fillId="0" borderId="0" xfId="0" applyNumberFormat="1"/>
    <xf numFmtId="4" fontId="2" fillId="0" borderId="0" xfId="0" applyNumberFormat="1" applyFont="1" applyFill="1" applyAlignment="1">
      <alignment horizontal="center" vertical="center"/>
    </xf>
    <xf numFmtId="0" fontId="9" fillId="0" borderId="24" xfId="0" applyFont="1" applyFill="1" applyBorder="1" applyAlignment="1">
      <alignment horizontal="left" vertical="center" wrapText="1"/>
    </xf>
    <xf numFmtId="14" fontId="0" fillId="0" borderId="0" xfId="0" applyNumberFormat="1"/>
    <xf numFmtId="0" fontId="1" fillId="0" borderId="0" xfId="0" applyFont="1"/>
    <xf numFmtId="167" fontId="0" fillId="0" borderId="0" xfId="0" applyNumberFormat="1" applyFill="1"/>
    <xf numFmtId="0" fontId="0" fillId="0" borderId="0" xfId="0" applyFill="1"/>
    <xf numFmtId="0" fontId="9" fillId="0" borderId="15" xfId="0" applyFont="1" applyFill="1" applyBorder="1" applyAlignment="1">
      <alignment horizontal="center" vertical="center" wrapText="1"/>
    </xf>
    <xf numFmtId="3" fontId="17" fillId="0" borderId="12" xfId="0" applyNumberFormat="1" applyFont="1" applyFill="1" applyBorder="1" applyAlignment="1">
      <alignment horizontal="center" wrapText="1"/>
    </xf>
    <xf numFmtId="3" fontId="17" fillId="0" borderId="7" xfId="0" applyNumberFormat="1" applyFont="1" applyFill="1" applyBorder="1" applyAlignment="1">
      <alignment horizontal="center"/>
    </xf>
    <xf numFmtId="3" fontId="17" fillId="0" borderId="0" xfId="0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Border="1"/>
    <xf numFmtId="0" fontId="9" fillId="0" borderId="0" xfId="0" applyFont="1" applyFill="1" applyBorder="1"/>
    <xf numFmtId="4" fontId="18" fillId="0" borderId="7" xfId="0" applyNumberFormat="1" applyFont="1" applyFill="1" applyBorder="1" applyAlignment="1">
      <alignment horizontal="center"/>
    </xf>
    <xf numFmtId="0" fontId="22" fillId="0" borderId="0" xfId="0" applyFont="1" applyAlignment="1">
      <alignment horizontal="left" wrapText="1"/>
    </xf>
    <xf numFmtId="0" fontId="9" fillId="0" borderId="0" xfId="0" applyFont="1" applyFill="1" applyBorder="1" applyAlignment="1">
      <alignment horizontal="center" wrapText="1"/>
    </xf>
    <xf numFmtId="4" fontId="6" fillId="0" borderId="19" xfId="0" applyNumberFormat="1" applyFont="1" applyFill="1" applyBorder="1" applyAlignment="1">
      <alignment horizontal="right" wrapText="1"/>
    </xf>
    <xf numFmtId="4" fontId="6" fillId="0" borderId="20" xfId="0" applyNumberFormat="1" applyFont="1" applyFill="1" applyBorder="1" applyAlignment="1">
      <alignment horizontal="right" wrapText="1"/>
    </xf>
    <xf numFmtId="0" fontId="6" fillId="3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/>
    </xf>
    <xf numFmtId="0" fontId="0" fillId="0" borderId="13" xfId="0" applyFill="1" applyBorder="1"/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right" vertical="center" wrapText="1"/>
    </xf>
    <xf numFmtId="4" fontId="0" fillId="0" borderId="9" xfId="0" applyNumberForma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wrapText="1"/>
    </xf>
    <xf numFmtId="0" fontId="3" fillId="0" borderId="9" xfId="0" applyFont="1" applyFill="1" applyBorder="1" applyAlignment="1">
      <alignment wrapText="1"/>
    </xf>
    <xf numFmtId="4" fontId="18" fillId="0" borderId="8" xfId="0" applyNumberFormat="1" applyFont="1" applyFill="1" applyBorder="1" applyAlignment="1">
      <alignment horizontal="right" vertical="center" wrapText="1"/>
    </xf>
    <xf numFmtId="4" fontId="18" fillId="0" borderId="11" xfId="0" applyNumberFormat="1" applyFont="1" applyFill="1" applyBorder="1" applyAlignment="1">
      <alignment horizontal="right" vertical="center" wrapText="1"/>
    </xf>
    <xf numFmtId="4" fontId="3" fillId="0" borderId="11" xfId="0" applyNumberFormat="1" applyFont="1" applyFill="1" applyBorder="1" applyAlignment="1">
      <alignment horizontal="right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0" fontId="3" fillId="0" borderId="11" xfId="0" applyNumberFormat="1" applyFont="1" applyFill="1" applyBorder="1" applyAlignment="1">
      <alignment horizontal="right" vertical="center" wrapText="1"/>
    </xf>
    <xf numFmtId="4" fontId="17" fillId="4" borderId="8" xfId="0" applyNumberFormat="1" applyFont="1" applyFill="1" applyBorder="1" applyAlignment="1">
      <alignment horizontal="right" vertical="center"/>
    </xf>
    <xf numFmtId="4" fontId="17" fillId="4" borderId="11" xfId="0" applyNumberFormat="1" applyFont="1" applyFill="1" applyBorder="1" applyAlignment="1">
      <alignment horizontal="right" vertical="center"/>
    </xf>
    <xf numFmtId="4" fontId="3" fillId="0" borderId="8" xfId="0" applyNumberFormat="1" applyFont="1" applyFill="1" applyBorder="1" applyAlignment="1">
      <alignment wrapText="1"/>
    </xf>
    <xf numFmtId="4" fontId="3" fillId="0" borderId="9" xfId="0" applyNumberFormat="1" applyFont="1" applyFill="1" applyBorder="1" applyAlignment="1">
      <alignment wrapText="1"/>
    </xf>
    <xf numFmtId="4" fontId="3" fillId="0" borderId="8" xfId="0" applyNumberFormat="1" applyFont="1" applyFill="1" applyBorder="1" applyAlignment="1">
      <alignment horizontal="right" wrapText="1"/>
    </xf>
    <xf numFmtId="4" fontId="3" fillId="0" borderId="9" xfId="0" applyNumberFormat="1" applyFont="1" applyFill="1" applyBorder="1" applyAlignment="1">
      <alignment horizontal="right" wrapText="1"/>
    </xf>
    <xf numFmtId="165" fontId="3" fillId="0" borderId="8" xfId="0" applyNumberFormat="1" applyFont="1" applyFill="1" applyBorder="1" applyAlignment="1">
      <alignment wrapText="1"/>
    </xf>
    <xf numFmtId="165" fontId="3" fillId="0" borderId="9" xfId="0" applyNumberFormat="1" applyFont="1" applyFill="1" applyBorder="1" applyAlignment="1">
      <alignment wrapText="1"/>
    </xf>
    <xf numFmtId="0" fontId="3" fillId="0" borderId="8" xfId="0" applyFont="1" applyFill="1" applyBorder="1" applyAlignment="1">
      <alignment horizontal="right" wrapText="1"/>
    </xf>
    <xf numFmtId="0" fontId="3" fillId="0" borderId="9" xfId="0" applyFont="1" applyFill="1" applyBorder="1" applyAlignment="1">
      <alignment horizontal="right" wrapText="1"/>
    </xf>
    <xf numFmtId="0" fontId="8" fillId="0" borderId="23" xfId="0" applyFont="1" applyFill="1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10" fontId="8" fillId="0" borderId="25" xfId="0" applyNumberFormat="1" applyFont="1" applyFill="1" applyBorder="1" applyAlignment="1">
      <alignment wrapText="1"/>
    </xf>
    <xf numFmtId="10" fontId="8" fillId="0" borderId="19" xfId="0" applyNumberFormat="1" applyFont="1" applyFill="1" applyBorder="1" applyAlignment="1">
      <alignment wrapText="1"/>
    </xf>
    <xf numFmtId="4" fontId="21" fillId="0" borderId="25" xfId="0" applyNumberFormat="1" applyFont="1" applyFill="1" applyBorder="1" applyAlignment="1">
      <alignment horizontal="right" wrapText="1"/>
    </xf>
    <xf numFmtId="4" fontId="21" fillId="0" borderId="20" xfId="0" applyNumberFormat="1" applyFont="1" applyFill="1" applyBorder="1" applyAlignment="1">
      <alignment horizontal="right" wrapText="1"/>
    </xf>
    <xf numFmtId="0" fontId="0" fillId="0" borderId="30" xfId="0" applyFill="1" applyBorder="1" applyAlignment="1">
      <alignment horizontal="center" wrapText="1"/>
    </xf>
    <xf numFmtId="164" fontId="3" fillId="0" borderId="8" xfId="0" applyNumberFormat="1" applyFont="1" applyFill="1" applyBorder="1" applyAlignment="1">
      <alignment wrapText="1"/>
    </xf>
    <xf numFmtId="164" fontId="3" fillId="0" borderId="9" xfId="0" applyNumberFormat="1" applyFont="1" applyFill="1" applyBorder="1" applyAlignment="1">
      <alignment wrapText="1"/>
    </xf>
    <xf numFmtId="1" fontId="3" fillId="0" borderId="28" xfId="0" applyNumberFormat="1" applyFont="1" applyFill="1" applyBorder="1" applyAlignment="1">
      <alignment wrapText="1"/>
    </xf>
    <xf numFmtId="1" fontId="3" fillId="0" borderId="29" xfId="0" applyNumberFormat="1" applyFont="1" applyFill="1" applyBorder="1" applyAlignment="1">
      <alignment wrapText="1"/>
    </xf>
    <xf numFmtId="1" fontId="3" fillId="0" borderId="8" xfId="0" applyNumberFormat="1" applyFont="1" applyFill="1" applyBorder="1" applyAlignment="1">
      <alignment wrapText="1"/>
    </xf>
    <xf numFmtId="1" fontId="3" fillId="0" borderId="9" xfId="0" applyNumberFormat="1" applyFont="1" applyFill="1" applyBorder="1" applyAlignment="1">
      <alignment wrapText="1"/>
    </xf>
    <xf numFmtId="4" fontId="3" fillId="0" borderId="11" xfId="0" applyNumberFormat="1" applyFont="1" applyFill="1" applyBorder="1" applyAlignment="1">
      <alignment horizontal="right" wrapText="1"/>
    </xf>
    <xf numFmtId="4" fontId="3" fillId="0" borderId="7" xfId="0" applyNumberFormat="1" applyFont="1" applyFill="1" applyBorder="1" applyAlignment="1">
      <alignment horizontal="right" wrapText="1"/>
    </xf>
    <xf numFmtId="0" fontId="8" fillId="0" borderId="10" xfId="0" applyFont="1" applyFill="1" applyBorder="1" applyAlignment="1">
      <alignment horizontal="center" wrapText="1"/>
    </xf>
    <xf numFmtId="0" fontId="0" fillId="0" borderId="33" xfId="0" applyFill="1" applyBorder="1" applyAlignment="1">
      <alignment horizontal="center" wrapText="1"/>
    </xf>
    <xf numFmtId="4" fontId="3" fillId="2" borderId="8" xfId="0" applyNumberFormat="1" applyFont="1" applyFill="1" applyBorder="1" applyAlignment="1">
      <alignment wrapText="1"/>
    </xf>
    <xf numFmtId="4" fontId="3" fillId="2" borderId="9" xfId="0" applyNumberFormat="1" applyFont="1" applyFill="1" applyBorder="1" applyAlignment="1">
      <alignment wrapText="1"/>
    </xf>
    <xf numFmtId="9" fontId="3" fillId="0" borderId="8" xfId="0" applyNumberFormat="1" applyFont="1" applyFill="1" applyBorder="1" applyAlignment="1">
      <alignment wrapText="1"/>
    </xf>
    <xf numFmtId="9" fontId="3" fillId="0" borderId="9" xfId="0" applyNumberFormat="1" applyFont="1" applyFill="1" applyBorder="1" applyAlignment="1">
      <alignment wrapText="1"/>
    </xf>
    <xf numFmtId="4" fontId="3" fillId="0" borderId="31" xfId="0" applyNumberFormat="1" applyFont="1" applyFill="1" applyBorder="1" applyAlignment="1">
      <alignment wrapText="1"/>
    </xf>
    <xf numFmtId="4" fontId="3" fillId="0" borderId="32" xfId="0" applyNumberFormat="1" applyFont="1" applyFill="1" applyBorder="1" applyAlignment="1">
      <alignment wrapText="1"/>
    </xf>
    <xf numFmtId="4" fontId="6" fillId="2" borderId="25" xfId="0" applyNumberFormat="1" applyFont="1" applyFill="1" applyBorder="1" applyAlignment="1">
      <alignment horizontal="right" wrapText="1"/>
    </xf>
    <xf numFmtId="4" fontId="6" fillId="2" borderId="20" xfId="0" applyNumberFormat="1" applyFont="1" applyFill="1" applyBorder="1" applyAlignment="1">
      <alignment horizontal="right" wrapText="1"/>
    </xf>
    <xf numFmtId="4" fontId="3" fillId="2" borderId="8" xfId="0" applyNumberFormat="1" applyFont="1" applyFill="1" applyBorder="1" applyAlignment="1">
      <alignment horizontal="right" wrapText="1"/>
    </xf>
    <xf numFmtId="4" fontId="3" fillId="2" borderId="9" xfId="0" applyNumberFormat="1" applyFont="1" applyFill="1" applyBorder="1" applyAlignment="1">
      <alignment horizontal="right" wrapText="1"/>
    </xf>
    <xf numFmtId="0" fontId="8" fillId="0" borderId="13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" fillId="0" borderId="8" xfId="0" applyNumberFormat="1" applyFont="1" applyFill="1" applyBorder="1" applyAlignment="1"/>
    <xf numFmtId="0" fontId="3" fillId="0" borderId="9" xfId="0" applyNumberFormat="1" applyFont="1" applyFill="1" applyBorder="1" applyAlignment="1"/>
    <xf numFmtId="4" fontId="3" fillId="0" borderId="8" xfId="0" applyNumberFormat="1" applyFont="1" applyFill="1" applyBorder="1" applyAlignment="1"/>
    <xf numFmtId="4" fontId="3" fillId="0" borderId="9" xfId="0" applyNumberFormat="1" applyFont="1" applyFill="1" applyBorder="1" applyAlignment="1"/>
    <xf numFmtId="4" fontId="3" fillId="0" borderId="8" xfId="0" applyNumberFormat="1" applyFont="1" applyFill="1" applyBorder="1" applyAlignment="1">
      <alignment horizontal="right"/>
    </xf>
    <xf numFmtId="4" fontId="3" fillId="0" borderId="9" xfId="0" applyNumberFormat="1" applyFont="1" applyFill="1" applyBorder="1" applyAlignment="1">
      <alignment horizontal="right"/>
    </xf>
    <xf numFmtId="4" fontId="3" fillId="0" borderId="11" xfId="0" applyNumberFormat="1" applyFont="1" applyFill="1" applyBorder="1" applyAlignment="1">
      <alignment horizontal="right"/>
    </xf>
    <xf numFmtId="4" fontId="3" fillId="0" borderId="31" xfId="0" applyNumberFormat="1" applyFont="1" applyFill="1" applyBorder="1" applyAlignment="1">
      <alignment horizontal="right"/>
    </xf>
    <xf numFmtId="4" fontId="3" fillId="0" borderId="34" xfId="0" applyNumberFormat="1" applyFont="1" applyFill="1" applyBorder="1" applyAlignment="1">
      <alignment horizontal="right"/>
    </xf>
    <xf numFmtId="4" fontId="6" fillId="0" borderId="25" xfId="0" applyNumberFormat="1" applyFont="1" applyFill="1" applyBorder="1" applyAlignment="1">
      <alignment horizontal="right" wrapText="1"/>
    </xf>
    <xf numFmtId="0" fontId="8" fillId="0" borderId="23" xfId="0" applyFont="1" applyFill="1" applyBorder="1" applyAlignment="1">
      <alignment horizontal="center"/>
    </xf>
    <xf numFmtId="165" fontId="18" fillId="0" borderId="8" xfId="0" applyNumberFormat="1" applyFont="1" applyFill="1" applyBorder="1" applyAlignment="1">
      <alignment wrapText="1"/>
    </xf>
    <xf numFmtId="165" fontId="18" fillId="0" borderId="9" xfId="0" applyNumberFormat="1" applyFont="1" applyFill="1" applyBorder="1" applyAlignment="1">
      <alignment wrapText="1"/>
    </xf>
    <xf numFmtId="0" fontId="12" fillId="0" borderId="37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4" fontId="6" fillId="4" borderId="25" xfId="0" applyNumberFormat="1" applyFont="1" applyFill="1" applyBorder="1" applyAlignment="1">
      <alignment horizontal="right" wrapText="1"/>
    </xf>
    <xf numFmtId="4" fontId="6" fillId="4" borderId="20" xfId="0" applyNumberFormat="1" applyFont="1" applyFill="1" applyBorder="1" applyAlignment="1">
      <alignment horizontal="right" wrapText="1"/>
    </xf>
    <xf numFmtId="0" fontId="0" fillId="0" borderId="13" xfId="0" applyFill="1" applyBorder="1" applyAlignment="1"/>
    <xf numFmtId="0" fontId="0" fillId="0" borderId="33" xfId="0" applyFill="1" applyBorder="1" applyAlignment="1"/>
    <xf numFmtId="0" fontId="3" fillId="0" borderId="3" xfId="0" applyFont="1" applyFill="1" applyBorder="1" applyAlignment="1"/>
    <xf numFmtId="0" fontId="3" fillId="0" borderId="5" xfId="0" applyFont="1" applyFill="1" applyBorder="1" applyAlignment="1"/>
    <xf numFmtId="0" fontId="18" fillId="0" borderId="8" xfId="0" applyFont="1" applyFill="1" applyBorder="1" applyAlignment="1"/>
    <xf numFmtId="0" fontId="18" fillId="0" borderId="11" xfId="0" applyFont="1" applyFill="1" applyBorder="1" applyAlignment="1"/>
    <xf numFmtId="4" fontId="18" fillId="0" borderId="8" xfId="0" applyNumberFormat="1" applyFont="1" applyFill="1" applyBorder="1" applyAlignment="1">
      <alignment horizontal="right" wrapText="1"/>
    </xf>
    <xf numFmtId="4" fontId="18" fillId="0" borderId="11" xfId="0" applyNumberFormat="1" applyFont="1" applyFill="1" applyBorder="1" applyAlignment="1">
      <alignment horizontal="right" wrapText="1"/>
    </xf>
    <xf numFmtId="2" fontId="3" fillId="0" borderId="8" xfId="0" applyNumberFormat="1" applyFont="1" applyFill="1" applyBorder="1" applyAlignment="1"/>
    <xf numFmtId="2" fontId="3" fillId="0" borderId="11" xfId="0" applyNumberFormat="1" applyFont="1" applyFill="1" applyBorder="1" applyAlignment="1"/>
    <xf numFmtId="4" fontId="6" fillId="0" borderId="36" xfId="0" applyNumberFormat="1" applyFont="1" applyFill="1" applyBorder="1" applyAlignment="1">
      <alignment horizontal="right" wrapText="1"/>
    </xf>
    <xf numFmtId="0" fontId="8" fillId="0" borderId="33" xfId="0" applyFont="1" applyFill="1" applyBorder="1" applyAlignment="1">
      <alignment horizontal="center"/>
    </xf>
    <xf numFmtId="4" fontId="3" fillId="0" borderId="3" xfId="0" applyNumberFormat="1" applyFont="1" applyFill="1" applyBorder="1" applyAlignment="1">
      <alignment horizontal="right" wrapText="1"/>
    </xf>
    <xf numFmtId="4" fontId="3" fillId="0" borderId="5" xfId="0" applyNumberFormat="1" applyFont="1" applyFill="1" applyBorder="1" applyAlignment="1">
      <alignment horizontal="right" wrapText="1"/>
    </xf>
    <xf numFmtId="9" fontId="3" fillId="0" borderId="8" xfId="0" applyNumberFormat="1" applyFont="1" applyFill="1" applyBorder="1" applyAlignment="1"/>
    <xf numFmtId="9" fontId="3" fillId="0" borderId="11" xfId="0" applyNumberFormat="1" applyFont="1" applyFill="1" applyBorder="1" applyAlignment="1"/>
    <xf numFmtId="4" fontId="3" fillId="0" borderId="31" xfId="0" applyNumberFormat="1" applyFont="1" applyFill="1" applyBorder="1" applyAlignment="1"/>
    <xf numFmtId="4" fontId="3" fillId="0" borderId="34" xfId="0" applyNumberFormat="1" applyFont="1" applyFill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83"/>
  <sheetViews>
    <sheetView tabSelected="1" zoomScale="90" zoomScaleNormal="90" workbookViewId="0">
      <selection activeCell="L77" sqref="L77"/>
    </sheetView>
  </sheetViews>
  <sheetFormatPr defaultRowHeight="14.5" x14ac:dyDescent="0.35"/>
  <cols>
    <col min="3" max="3" width="5.36328125" customWidth="1"/>
    <col min="4" max="4" width="27.08984375" customWidth="1"/>
    <col min="5" max="5" width="6.08984375" customWidth="1"/>
    <col min="6" max="6" width="9.08984375" customWidth="1"/>
    <col min="7" max="7" width="13" customWidth="1"/>
    <col min="8" max="8" width="10.90625" customWidth="1"/>
    <col min="9" max="9" width="9" customWidth="1"/>
    <col min="10" max="10" width="14.08984375" customWidth="1"/>
    <col min="11" max="11" width="15" style="73" customWidth="1"/>
    <col min="12" max="12" width="8.90625" style="73"/>
    <col min="15" max="15" width="10.08984375" bestFit="1" customWidth="1"/>
  </cols>
  <sheetData>
    <row r="1" spans="3:12" ht="18" x14ac:dyDescent="0.35">
      <c r="C1" s="1"/>
      <c r="D1" s="1"/>
      <c r="E1" s="1"/>
      <c r="F1" s="1"/>
      <c r="G1" s="1"/>
      <c r="H1" s="2"/>
      <c r="I1" s="3"/>
      <c r="J1" s="4"/>
      <c r="K1" s="72"/>
    </row>
    <row r="2" spans="3:12" ht="48" customHeight="1" x14ac:dyDescent="0.35">
      <c r="C2" s="80" t="s">
        <v>86</v>
      </c>
      <c r="D2" s="80"/>
      <c r="E2" s="80"/>
      <c r="F2" s="80"/>
      <c r="G2" s="80"/>
      <c r="H2" s="80"/>
      <c r="I2" s="80"/>
      <c r="J2" s="80"/>
      <c r="K2" s="72"/>
    </row>
    <row r="3" spans="3:12" ht="16" thickBot="1" x14ac:dyDescent="0.4">
      <c r="C3" s="1"/>
      <c r="D3" s="1"/>
      <c r="E3" s="1"/>
      <c r="F3" s="1"/>
      <c r="G3" s="1"/>
      <c r="H3" s="1"/>
      <c r="I3" s="1"/>
      <c r="J3" s="1"/>
      <c r="K3" s="72"/>
    </row>
    <row r="4" spans="3:12" ht="27" x14ac:dyDescent="0.35">
      <c r="C4" s="5" t="s">
        <v>0</v>
      </c>
      <c r="D4" s="6" t="s">
        <v>1</v>
      </c>
      <c r="E4" s="81" t="s">
        <v>2</v>
      </c>
      <c r="F4" s="82"/>
      <c r="G4" s="83"/>
      <c r="H4" s="7" t="s">
        <v>3</v>
      </c>
      <c r="I4" s="7" t="s">
        <v>4</v>
      </c>
      <c r="J4" s="7" t="s">
        <v>5</v>
      </c>
      <c r="K4" s="74"/>
    </row>
    <row r="5" spans="3:12" ht="15.5" x14ac:dyDescent="0.35">
      <c r="C5" s="8">
        <v>1</v>
      </c>
      <c r="D5" s="9">
        <v>2</v>
      </c>
      <c r="E5" s="9">
        <v>3</v>
      </c>
      <c r="F5" s="84">
        <v>4</v>
      </c>
      <c r="G5" s="85"/>
      <c r="H5" s="9">
        <v>5</v>
      </c>
      <c r="I5" s="9">
        <v>6</v>
      </c>
      <c r="J5" s="9">
        <v>7</v>
      </c>
      <c r="K5" s="72"/>
    </row>
    <row r="6" spans="3:12" ht="63.75" customHeight="1" x14ac:dyDescent="0.35">
      <c r="C6" s="86" t="s">
        <v>6</v>
      </c>
      <c r="D6" s="10" t="s">
        <v>7</v>
      </c>
      <c r="E6" s="88" t="s">
        <v>8</v>
      </c>
      <c r="F6" s="89"/>
      <c r="G6" s="11" t="s">
        <v>9</v>
      </c>
      <c r="H6" s="12" t="s">
        <v>10</v>
      </c>
      <c r="I6" s="13"/>
      <c r="J6" s="90" t="s">
        <v>85</v>
      </c>
      <c r="K6" s="77"/>
    </row>
    <row r="7" spans="3:12" ht="15.5" x14ac:dyDescent="0.35">
      <c r="C7" s="87"/>
      <c r="D7" s="14" t="s">
        <v>11</v>
      </c>
      <c r="E7" s="15" t="s">
        <v>12</v>
      </c>
      <c r="F7" s="68">
        <v>1754</v>
      </c>
      <c r="G7" s="16">
        <v>0.15</v>
      </c>
      <c r="H7" s="75">
        <f>F7*G7</f>
        <v>263.09999999999997</v>
      </c>
      <c r="I7" s="18"/>
      <c r="J7" s="91"/>
      <c r="K7" s="77"/>
      <c r="L7" s="71"/>
    </row>
    <row r="8" spans="3:12" ht="15.5" x14ac:dyDescent="0.35">
      <c r="C8" s="87"/>
      <c r="D8" s="14" t="s">
        <v>13</v>
      </c>
      <c r="E8" s="15" t="s">
        <v>12</v>
      </c>
      <c r="F8" s="68">
        <v>1404</v>
      </c>
      <c r="G8" s="16">
        <v>0.15</v>
      </c>
      <c r="H8" s="75">
        <f>F8*G8</f>
        <v>210.6</v>
      </c>
      <c r="I8" s="19"/>
      <c r="J8" s="91"/>
      <c r="K8" s="77"/>
      <c r="L8" s="71"/>
    </row>
    <row r="9" spans="3:12" ht="15.5" x14ac:dyDescent="0.35">
      <c r="C9" s="87"/>
      <c r="D9" s="10" t="s">
        <v>14</v>
      </c>
      <c r="E9" s="15" t="s">
        <v>12</v>
      </c>
      <c r="F9" s="68">
        <v>1124</v>
      </c>
      <c r="G9" s="16">
        <v>0.3</v>
      </c>
      <c r="H9" s="75">
        <f>F9*G9</f>
        <v>337.2</v>
      </c>
      <c r="I9" s="13"/>
      <c r="J9" s="91"/>
      <c r="K9" s="77"/>
      <c r="L9" s="71"/>
    </row>
    <row r="10" spans="3:12" ht="15.5" x14ac:dyDescent="0.35">
      <c r="C10" s="87"/>
      <c r="D10" s="10" t="s">
        <v>15</v>
      </c>
      <c r="E10" s="15" t="s">
        <v>12</v>
      </c>
      <c r="F10" s="68">
        <v>900</v>
      </c>
      <c r="G10" s="16">
        <v>0.25</v>
      </c>
      <c r="H10" s="75">
        <f>F10*G10</f>
        <v>225</v>
      </c>
      <c r="I10" s="13"/>
      <c r="J10" s="91"/>
      <c r="K10" s="77"/>
      <c r="L10" s="71"/>
    </row>
    <row r="11" spans="3:12" ht="15.5" x14ac:dyDescent="0.35">
      <c r="C11" s="87"/>
      <c r="D11" s="10" t="s">
        <v>16</v>
      </c>
      <c r="E11" s="15" t="s">
        <v>12</v>
      </c>
      <c r="F11" s="69">
        <v>717</v>
      </c>
      <c r="G11" s="16">
        <v>0.15</v>
      </c>
      <c r="H11" s="75">
        <f>F11*G11</f>
        <v>107.55</v>
      </c>
      <c r="I11" s="13"/>
      <c r="J11" s="92"/>
      <c r="K11" s="77"/>
      <c r="L11" s="71"/>
    </row>
    <row r="12" spans="3:12" ht="15.5" x14ac:dyDescent="0.35">
      <c r="C12" s="87"/>
      <c r="D12" s="10" t="s">
        <v>17</v>
      </c>
      <c r="E12" s="10"/>
      <c r="F12" s="13"/>
      <c r="G12" s="16"/>
      <c r="H12" s="20"/>
      <c r="I12" s="20" t="s">
        <v>18</v>
      </c>
      <c r="J12" s="20"/>
      <c r="K12" s="70"/>
      <c r="L12" s="71"/>
    </row>
    <row r="13" spans="3:12" ht="44" customHeight="1" x14ac:dyDescent="0.35">
      <c r="C13" s="87"/>
      <c r="D13" s="10" t="s">
        <v>88</v>
      </c>
      <c r="E13" s="15" t="s">
        <v>12</v>
      </c>
      <c r="F13" s="102">
        <v>1247.02</v>
      </c>
      <c r="G13" s="103"/>
      <c r="H13" s="17" t="s">
        <v>18</v>
      </c>
      <c r="I13" s="13"/>
      <c r="J13" s="67"/>
      <c r="K13" s="70"/>
      <c r="L13" s="71"/>
    </row>
    <row r="14" spans="3:12" ht="26" x14ac:dyDescent="0.35">
      <c r="C14" s="87"/>
      <c r="D14" s="14" t="s">
        <v>19</v>
      </c>
      <c r="E14" s="15" t="s">
        <v>12</v>
      </c>
      <c r="F14" s="93">
        <f>12*(H7+H8+H9+H10+H11+F13)</f>
        <v>28685.64</v>
      </c>
      <c r="G14" s="94"/>
      <c r="H14" s="21" t="s">
        <v>18</v>
      </c>
      <c r="I14" s="21"/>
      <c r="J14" s="21"/>
      <c r="K14" s="72"/>
    </row>
    <row r="15" spans="3:12" ht="26" x14ac:dyDescent="0.35">
      <c r="C15" s="87"/>
      <c r="D15" s="10" t="s">
        <v>20</v>
      </c>
      <c r="E15" s="22"/>
      <c r="F15" s="95">
        <v>19</v>
      </c>
      <c r="G15" s="96"/>
      <c r="H15" s="20"/>
      <c r="I15" s="20" t="s">
        <v>18</v>
      </c>
      <c r="J15" s="20"/>
      <c r="K15" s="72"/>
    </row>
    <row r="16" spans="3:12" ht="26" x14ac:dyDescent="0.35">
      <c r="C16" s="87"/>
      <c r="D16" s="14" t="s">
        <v>21</v>
      </c>
      <c r="E16" s="15" t="s">
        <v>12</v>
      </c>
      <c r="F16" s="93">
        <f>F14/F15</f>
        <v>1509.7705263157895</v>
      </c>
      <c r="G16" s="94"/>
      <c r="H16" s="21" t="s">
        <v>18</v>
      </c>
      <c r="I16" s="21"/>
      <c r="J16" s="21"/>
      <c r="K16" s="72"/>
    </row>
    <row r="17" spans="3:11" ht="26" x14ac:dyDescent="0.35">
      <c r="C17" s="87"/>
      <c r="D17" s="14" t="s">
        <v>22</v>
      </c>
      <c r="E17" s="15" t="s">
        <v>12</v>
      </c>
      <c r="F17" s="97">
        <v>900</v>
      </c>
      <c r="G17" s="98"/>
      <c r="H17" s="21"/>
      <c r="I17" s="20" t="s">
        <v>18</v>
      </c>
      <c r="J17" s="21"/>
      <c r="K17" s="72"/>
    </row>
    <row r="18" spans="3:11" ht="26" x14ac:dyDescent="0.35">
      <c r="C18" s="87"/>
      <c r="D18" s="14" t="s">
        <v>23</v>
      </c>
      <c r="E18" s="15" t="s">
        <v>12</v>
      </c>
      <c r="F18" s="93">
        <f>F17*12</f>
        <v>10800</v>
      </c>
      <c r="G18" s="99"/>
      <c r="H18" s="21"/>
      <c r="I18" s="21"/>
      <c r="J18" s="21"/>
      <c r="K18" s="72"/>
    </row>
    <row r="19" spans="3:11" ht="26" x14ac:dyDescent="0.35">
      <c r="C19" s="87"/>
      <c r="D19" s="10" t="s">
        <v>24</v>
      </c>
      <c r="E19" s="22"/>
      <c r="F19" s="100">
        <v>15</v>
      </c>
      <c r="G19" s="101"/>
      <c r="H19" s="21"/>
      <c r="I19" s="20" t="s">
        <v>18</v>
      </c>
      <c r="J19" s="21"/>
      <c r="K19" s="72"/>
    </row>
    <row r="20" spans="3:11" ht="26.5" thickBot="1" x14ac:dyDescent="0.4">
      <c r="C20" s="87"/>
      <c r="D20" s="14" t="s">
        <v>25</v>
      </c>
      <c r="E20" s="23" t="s">
        <v>12</v>
      </c>
      <c r="F20" s="93">
        <f>F18/F19</f>
        <v>720</v>
      </c>
      <c r="G20" s="99"/>
      <c r="H20" s="21"/>
      <c r="I20" s="21"/>
      <c r="J20" s="21"/>
      <c r="K20" s="72"/>
    </row>
    <row r="21" spans="3:11" ht="30.5" thickBot="1" x14ac:dyDescent="0.4">
      <c r="C21" s="87"/>
      <c r="D21" s="24" t="s">
        <v>26</v>
      </c>
      <c r="E21" s="25" t="s">
        <v>12</v>
      </c>
      <c r="F21" s="78">
        <f>F16+F20</f>
        <v>2229.7705263157895</v>
      </c>
      <c r="G21" s="79"/>
      <c r="H21" s="26" t="s">
        <v>18</v>
      </c>
      <c r="I21" s="27"/>
      <c r="J21" s="26"/>
      <c r="K21" s="72"/>
    </row>
    <row r="22" spans="3:11" ht="29.25" customHeight="1" thickBot="1" x14ac:dyDescent="0.4">
      <c r="C22" s="112" t="s">
        <v>27</v>
      </c>
      <c r="D22" s="62" t="s">
        <v>28</v>
      </c>
      <c r="E22" s="62"/>
      <c r="F22" s="114">
        <v>0.2359</v>
      </c>
      <c r="G22" s="115"/>
      <c r="H22" s="28"/>
      <c r="I22" s="28"/>
      <c r="J22" s="28" t="s">
        <v>18</v>
      </c>
      <c r="K22" s="72"/>
    </row>
    <row r="23" spans="3:11" ht="45.5" thickBot="1" x14ac:dyDescent="0.4">
      <c r="C23" s="113"/>
      <c r="D23" s="29" t="s">
        <v>29</v>
      </c>
      <c r="E23" s="30" t="s">
        <v>12</v>
      </c>
      <c r="F23" s="78">
        <f>F21*F22</f>
        <v>526.0028671578948</v>
      </c>
      <c r="G23" s="79"/>
      <c r="H23" s="26" t="s">
        <v>18</v>
      </c>
      <c r="I23" s="27"/>
      <c r="J23" s="26"/>
      <c r="K23" s="72"/>
    </row>
    <row r="24" spans="3:11" ht="30.5" thickBot="1" x14ac:dyDescent="0.4">
      <c r="C24" s="31" t="s">
        <v>30</v>
      </c>
      <c r="D24" s="32" t="s">
        <v>31</v>
      </c>
      <c r="E24" s="33" t="s">
        <v>12</v>
      </c>
      <c r="F24" s="116">
        <v>7.54</v>
      </c>
      <c r="G24" s="117"/>
      <c r="H24" s="28"/>
      <c r="I24" s="34" t="s">
        <v>18</v>
      </c>
      <c r="J24" s="28"/>
      <c r="K24" s="72"/>
    </row>
    <row r="25" spans="3:11" ht="26" x14ac:dyDescent="0.35">
      <c r="C25" s="112"/>
      <c r="D25" s="35" t="s">
        <v>32</v>
      </c>
      <c r="E25" s="36" t="s">
        <v>12</v>
      </c>
      <c r="F25" s="119">
        <f>7.08/0.702804</f>
        <v>10.073932419280483</v>
      </c>
      <c r="G25" s="120"/>
      <c r="H25" s="37"/>
      <c r="I25" s="38"/>
      <c r="J25" s="37" t="s">
        <v>18</v>
      </c>
      <c r="K25" s="72"/>
    </row>
    <row r="26" spans="3:11" ht="15.5" x14ac:dyDescent="0.35">
      <c r="C26" s="113"/>
      <c r="D26" s="39" t="s">
        <v>33</v>
      </c>
      <c r="E26" s="40"/>
      <c r="F26" s="121">
        <v>50</v>
      </c>
      <c r="G26" s="122"/>
      <c r="H26" s="41"/>
      <c r="I26" s="41" t="s">
        <v>18</v>
      </c>
      <c r="J26" s="41"/>
      <c r="K26" s="72"/>
    </row>
    <row r="27" spans="3:11" ht="15.5" x14ac:dyDescent="0.35">
      <c r="C27" s="113"/>
      <c r="D27" s="14" t="s">
        <v>34</v>
      </c>
      <c r="E27" s="15" t="s">
        <v>12</v>
      </c>
      <c r="F27" s="108">
        <f>0.0354/0.702804</f>
        <v>5.0369662096402416E-2</v>
      </c>
      <c r="G27" s="109"/>
      <c r="H27" s="21"/>
      <c r="I27" s="21"/>
      <c r="J27" s="21" t="s">
        <v>18</v>
      </c>
      <c r="K27" s="72"/>
    </row>
    <row r="28" spans="3:11" ht="15.5" x14ac:dyDescent="0.35">
      <c r="C28" s="113"/>
      <c r="D28" s="10" t="s">
        <v>35</v>
      </c>
      <c r="E28" s="22"/>
      <c r="F28" s="123">
        <v>240</v>
      </c>
      <c r="G28" s="124"/>
      <c r="H28" s="20"/>
      <c r="I28" s="20" t="s">
        <v>18</v>
      </c>
      <c r="J28" s="20"/>
      <c r="K28" s="72"/>
    </row>
    <row r="29" spans="3:11" ht="15.5" x14ac:dyDescent="0.35">
      <c r="C29" s="113"/>
      <c r="D29" s="10" t="s">
        <v>36</v>
      </c>
      <c r="E29" s="22"/>
      <c r="F29" s="123">
        <v>20</v>
      </c>
      <c r="G29" s="124"/>
      <c r="H29" s="20"/>
      <c r="I29" s="20" t="s">
        <v>18</v>
      </c>
      <c r="J29" s="20"/>
      <c r="K29" s="72"/>
    </row>
    <row r="30" spans="3:11" ht="26" x14ac:dyDescent="0.35">
      <c r="C30" s="113"/>
      <c r="D30" s="10" t="s">
        <v>37</v>
      </c>
      <c r="E30" s="15" t="s">
        <v>12</v>
      </c>
      <c r="F30" s="104">
        <f>(F25*12+F29*F28*F27)/F26</f>
        <v>7.2532313418819481</v>
      </c>
      <c r="G30" s="105"/>
      <c r="H30" s="20" t="s">
        <v>18</v>
      </c>
      <c r="I30" s="20"/>
      <c r="J30" s="20"/>
      <c r="K30" s="72"/>
    </row>
    <row r="31" spans="3:11" ht="26" x14ac:dyDescent="0.35">
      <c r="C31" s="113"/>
      <c r="D31" s="10" t="s">
        <v>38</v>
      </c>
      <c r="E31" s="15" t="s">
        <v>12</v>
      </c>
      <c r="F31" s="106">
        <v>1</v>
      </c>
      <c r="G31" s="107"/>
      <c r="H31" s="20"/>
      <c r="I31" s="20" t="s">
        <v>18</v>
      </c>
      <c r="J31" s="20"/>
      <c r="K31" s="72"/>
    </row>
    <row r="32" spans="3:11" ht="15.5" x14ac:dyDescent="0.35">
      <c r="C32" s="113"/>
      <c r="D32" s="10" t="s">
        <v>39</v>
      </c>
      <c r="E32" s="15" t="s">
        <v>12</v>
      </c>
      <c r="F32" s="104">
        <f>F30+F31</f>
        <v>8.2532313418819481</v>
      </c>
      <c r="G32" s="105"/>
      <c r="H32" s="20" t="s">
        <v>18</v>
      </c>
      <c r="I32" s="20"/>
      <c r="J32" s="20"/>
      <c r="K32" s="72"/>
    </row>
    <row r="33" spans="3:11" ht="26" x14ac:dyDescent="0.35">
      <c r="C33" s="113"/>
      <c r="D33" s="10" t="s">
        <v>40</v>
      </c>
      <c r="E33" s="15" t="s">
        <v>12</v>
      </c>
      <c r="F33" s="108">
        <f>0.316/0.702804</f>
        <v>0.44962749215997633</v>
      </c>
      <c r="G33" s="109"/>
      <c r="H33" s="20"/>
      <c r="I33" s="20"/>
      <c r="J33" s="20" t="s">
        <v>18</v>
      </c>
      <c r="K33" s="72"/>
    </row>
    <row r="34" spans="3:11" ht="15.5" x14ac:dyDescent="0.35">
      <c r="C34" s="113"/>
      <c r="D34" s="10" t="s">
        <v>41</v>
      </c>
      <c r="E34" s="15"/>
      <c r="F34" s="110">
        <v>6</v>
      </c>
      <c r="G34" s="111"/>
      <c r="H34" s="20"/>
      <c r="I34" s="20" t="s">
        <v>18</v>
      </c>
      <c r="J34" s="20"/>
      <c r="K34" s="72"/>
    </row>
    <row r="35" spans="3:11" ht="15.5" x14ac:dyDescent="0.35">
      <c r="C35" s="113"/>
      <c r="D35" s="10" t="s">
        <v>42</v>
      </c>
      <c r="E35" s="22"/>
      <c r="F35" s="110">
        <v>3</v>
      </c>
      <c r="G35" s="111"/>
      <c r="H35" s="20"/>
      <c r="I35" s="20" t="s">
        <v>18</v>
      </c>
      <c r="J35" s="20"/>
      <c r="K35" s="72"/>
    </row>
    <row r="36" spans="3:11" ht="26" x14ac:dyDescent="0.35">
      <c r="C36" s="113"/>
      <c r="D36" s="10" t="s">
        <v>43</v>
      </c>
      <c r="E36" s="15" t="s">
        <v>12</v>
      </c>
      <c r="F36" s="106">
        <f>F33*F34*2/F35</f>
        <v>1.7985099686399053</v>
      </c>
      <c r="G36" s="125"/>
      <c r="H36" s="20" t="s">
        <v>18</v>
      </c>
      <c r="I36" s="20"/>
      <c r="J36" s="20"/>
      <c r="K36" s="72"/>
    </row>
    <row r="37" spans="3:11" ht="15.5" x14ac:dyDescent="0.35">
      <c r="C37" s="113"/>
      <c r="D37" s="10" t="s">
        <v>44</v>
      </c>
      <c r="E37" s="15" t="s">
        <v>12</v>
      </c>
      <c r="F37" s="126">
        <v>2.85</v>
      </c>
      <c r="G37" s="126"/>
      <c r="H37" s="20"/>
      <c r="I37" s="20" t="s">
        <v>18</v>
      </c>
      <c r="J37" s="20"/>
      <c r="K37" s="72"/>
    </row>
    <row r="38" spans="3:11" ht="15.5" x14ac:dyDescent="0.35">
      <c r="C38" s="113"/>
      <c r="D38" s="10" t="s">
        <v>45</v>
      </c>
      <c r="E38" s="15" t="s">
        <v>12</v>
      </c>
      <c r="F38" s="126">
        <v>2.85</v>
      </c>
      <c r="G38" s="126"/>
      <c r="H38" s="20"/>
      <c r="I38" s="20" t="s">
        <v>18</v>
      </c>
      <c r="J38" s="20"/>
      <c r="K38" s="72"/>
    </row>
    <row r="39" spans="3:11" ht="15.5" x14ac:dyDescent="0.35">
      <c r="C39" s="113"/>
      <c r="D39" s="10" t="s">
        <v>46</v>
      </c>
      <c r="E39" s="15" t="s">
        <v>12</v>
      </c>
      <c r="F39" s="126">
        <v>1.42</v>
      </c>
      <c r="G39" s="126"/>
      <c r="H39" s="20"/>
      <c r="I39" s="20" t="s">
        <v>18</v>
      </c>
      <c r="J39" s="20"/>
      <c r="K39" s="72"/>
    </row>
    <row r="40" spans="3:11" ht="26" x14ac:dyDescent="0.35">
      <c r="C40" s="113"/>
      <c r="D40" s="10" t="s">
        <v>47</v>
      </c>
      <c r="E40" s="15" t="s">
        <v>12</v>
      </c>
      <c r="F40" s="104">
        <f>SUM(F37:G39)*F34</f>
        <v>42.72</v>
      </c>
      <c r="G40" s="105"/>
      <c r="H40" s="9" t="s">
        <v>18</v>
      </c>
      <c r="I40" s="9"/>
      <c r="J40" s="9"/>
      <c r="K40" s="72"/>
    </row>
    <row r="41" spans="3:11" ht="26" x14ac:dyDescent="0.35">
      <c r="C41" s="118"/>
      <c r="D41" s="10" t="s">
        <v>48</v>
      </c>
      <c r="E41" s="15" t="s">
        <v>12</v>
      </c>
      <c r="F41" s="137">
        <v>0.28000000000000003</v>
      </c>
      <c r="G41" s="138"/>
      <c r="H41" s="9"/>
      <c r="I41" s="9" t="s">
        <v>18</v>
      </c>
      <c r="J41" s="9"/>
      <c r="K41" s="72"/>
    </row>
    <row r="42" spans="3:11" ht="26" x14ac:dyDescent="0.35">
      <c r="C42" s="127" t="s">
        <v>49</v>
      </c>
      <c r="D42" s="10" t="s">
        <v>50</v>
      </c>
      <c r="E42" s="15" t="s">
        <v>12</v>
      </c>
      <c r="F42" s="129">
        <f>F41*10*F34</f>
        <v>16.8</v>
      </c>
      <c r="G42" s="130"/>
      <c r="H42" s="9" t="s">
        <v>18</v>
      </c>
      <c r="I42" s="9"/>
      <c r="J42" s="9"/>
      <c r="K42" s="72"/>
    </row>
    <row r="43" spans="3:11" ht="39" x14ac:dyDescent="0.35">
      <c r="C43" s="113"/>
      <c r="D43" s="10" t="s">
        <v>51</v>
      </c>
      <c r="E43" s="15"/>
      <c r="F43" s="131">
        <v>0.04</v>
      </c>
      <c r="G43" s="132"/>
      <c r="H43" s="9"/>
      <c r="I43" s="9" t="s">
        <v>18</v>
      </c>
      <c r="J43" s="9"/>
      <c r="K43" s="72"/>
    </row>
    <row r="44" spans="3:11" ht="39" x14ac:dyDescent="0.35">
      <c r="C44" s="113"/>
      <c r="D44" s="10" t="s">
        <v>52</v>
      </c>
      <c r="E44" s="15" t="s">
        <v>12</v>
      </c>
      <c r="F44" s="104">
        <f>(F32+F36+F42+F40)*F43</f>
        <v>2.782869652420874</v>
      </c>
      <c r="G44" s="105"/>
      <c r="H44" s="9" t="s">
        <v>18</v>
      </c>
      <c r="I44" s="9"/>
      <c r="J44" s="9"/>
      <c r="K44" s="72"/>
    </row>
    <row r="45" spans="3:11" ht="26" x14ac:dyDescent="0.35">
      <c r="C45" s="113"/>
      <c r="D45" s="10" t="s">
        <v>53</v>
      </c>
      <c r="E45" s="15"/>
      <c r="F45" s="131">
        <v>0.04</v>
      </c>
      <c r="G45" s="132"/>
      <c r="H45" s="9"/>
      <c r="I45" s="9" t="s">
        <v>18</v>
      </c>
      <c r="J45" s="9"/>
      <c r="K45" s="72"/>
    </row>
    <row r="46" spans="3:11" ht="16" thickBot="1" x14ac:dyDescent="0.4">
      <c r="C46" s="113"/>
      <c r="D46" s="14" t="s">
        <v>54</v>
      </c>
      <c r="E46" s="23" t="s">
        <v>12</v>
      </c>
      <c r="F46" s="133">
        <f>(F32+F36+F40+F42+F44)*F45</f>
        <v>2.8941844385177093</v>
      </c>
      <c r="G46" s="134"/>
      <c r="H46" s="42" t="s">
        <v>18</v>
      </c>
      <c r="I46" s="42"/>
      <c r="J46" s="42"/>
      <c r="K46" s="72"/>
    </row>
    <row r="47" spans="3:11" ht="18" thickBot="1" x14ac:dyDescent="0.4">
      <c r="C47" s="128"/>
      <c r="D47" s="24" t="s">
        <v>55</v>
      </c>
      <c r="E47" s="33" t="s">
        <v>12</v>
      </c>
      <c r="F47" s="135">
        <f>F32+F36+F42+F40+F44+F46</f>
        <v>75.248795401460427</v>
      </c>
      <c r="G47" s="136"/>
      <c r="H47" s="43" t="s">
        <v>18</v>
      </c>
      <c r="I47" s="43"/>
      <c r="J47" s="43"/>
      <c r="K47" s="72"/>
    </row>
    <row r="48" spans="3:11" ht="15.5" x14ac:dyDescent="0.35">
      <c r="C48" s="152"/>
      <c r="D48" s="44" t="s">
        <v>56</v>
      </c>
      <c r="E48" s="36" t="s">
        <v>12</v>
      </c>
      <c r="F48" s="153">
        <v>5.16E-2</v>
      </c>
      <c r="G48" s="154"/>
      <c r="H48" s="45"/>
      <c r="I48" s="45"/>
      <c r="J48" s="45" t="s">
        <v>18</v>
      </c>
      <c r="K48" s="72"/>
    </row>
    <row r="49" spans="3:22" ht="26" x14ac:dyDescent="0.35">
      <c r="C49" s="140"/>
      <c r="D49" s="10" t="s">
        <v>57</v>
      </c>
      <c r="E49" s="22"/>
      <c r="F49" s="142">
        <v>3.5</v>
      </c>
      <c r="G49" s="143"/>
      <c r="H49" s="9"/>
      <c r="I49" s="9" t="s">
        <v>18</v>
      </c>
      <c r="J49" s="9"/>
      <c r="K49" s="72"/>
    </row>
    <row r="50" spans="3:22" ht="26" x14ac:dyDescent="0.35">
      <c r="C50" s="140"/>
      <c r="D50" s="10" t="s">
        <v>58</v>
      </c>
      <c r="E50" s="22"/>
      <c r="F50" s="142">
        <v>4</v>
      </c>
      <c r="G50" s="143"/>
      <c r="H50" s="9"/>
      <c r="I50" s="9" t="s">
        <v>18</v>
      </c>
      <c r="J50" s="9"/>
      <c r="K50" s="72"/>
    </row>
    <row r="51" spans="3:22" ht="15.5" x14ac:dyDescent="0.35">
      <c r="C51" s="140"/>
      <c r="D51" s="10" t="s">
        <v>59</v>
      </c>
      <c r="E51" s="15" t="s">
        <v>12</v>
      </c>
      <c r="F51" s="106">
        <f>(F49*20*6*0.01*F34*F48+0.1*F50*20*10*F48)</f>
        <v>5.4283200000000003</v>
      </c>
      <c r="G51" s="125"/>
      <c r="H51" s="9" t="s">
        <v>18</v>
      </c>
      <c r="I51" s="9"/>
      <c r="J51" s="9"/>
      <c r="K51" s="72"/>
    </row>
    <row r="52" spans="3:22" ht="15.5" x14ac:dyDescent="0.35">
      <c r="C52" s="140"/>
      <c r="D52" s="10" t="s">
        <v>60</v>
      </c>
      <c r="E52" s="15" t="s">
        <v>12</v>
      </c>
      <c r="F52" s="119">
        <f>0.55/0.702804</f>
        <v>0.78257949584806019</v>
      </c>
      <c r="G52" s="120"/>
      <c r="H52" s="9"/>
      <c r="I52" s="9"/>
      <c r="J52" s="9" t="s">
        <v>18</v>
      </c>
      <c r="K52" s="72"/>
    </row>
    <row r="53" spans="3:22" ht="15.5" x14ac:dyDescent="0.35">
      <c r="C53" s="140"/>
      <c r="D53" s="10" t="s">
        <v>61</v>
      </c>
      <c r="E53" s="15" t="s">
        <v>12</v>
      </c>
      <c r="F53" s="144">
        <f>F52*F34*7</f>
        <v>32.86833882561853</v>
      </c>
      <c r="G53" s="145"/>
      <c r="H53" s="9" t="s">
        <v>18</v>
      </c>
      <c r="I53" s="9"/>
      <c r="J53" s="9"/>
      <c r="K53" s="72"/>
    </row>
    <row r="54" spans="3:22" ht="26" x14ac:dyDescent="0.35">
      <c r="C54" s="140"/>
      <c r="D54" s="10" t="s">
        <v>62</v>
      </c>
      <c r="E54" s="22"/>
      <c r="F54" s="142">
        <v>12</v>
      </c>
      <c r="G54" s="143"/>
      <c r="H54" s="9"/>
      <c r="I54" s="9" t="s">
        <v>18</v>
      </c>
      <c r="J54" s="9"/>
      <c r="K54" s="72"/>
    </row>
    <row r="55" spans="3:22" ht="15.5" x14ac:dyDescent="0.35">
      <c r="C55" s="140"/>
      <c r="D55" s="10" t="s">
        <v>63</v>
      </c>
      <c r="E55" s="15" t="s">
        <v>12</v>
      </c>
      <c r="F55" s="119">
        <v>0.73599999999999999</v>
      </c>
      <c r="G55" s="120"/>
      <c r="H55" s="9"/>
      <c r="I55" s="9"/>
      <c r="J55" s="9" t="s">
        <v>18</v>
      </c>
      <c r="K55" s="72"/>
      <c r="T55" s="65"/>
      <c r="V55" s="64">
        <f>(M55+T55)/2</f>
        <v>0</v>
      </c>
    </row>
    <row r="56" spans="3:22" ht="15.5" x14ac:dyDescent="0.35">
      <c r="C56" s="140"/>
      <c r="D56" s="10" t="s">
        <v>64</v>
      </c>
      <c r="E56" s="15" t="s">
        <v>12</v>
      </c>
      <c r="F56" s="144">
        <f>F54*F55</f>
        <v>8.8320000000000007</v>
      </c>
      <c r="G56" s="145"/>
      <c r="H56" s="9" t="s">
        <v>18</v>
      </c>
      <c r="I56" s="9"/>
      <c r="J56" s="9"/>
      <c r="K56" s="72"/>
      <c r="T56" s="65"/>
      <c r="V56" s="64"/>
    </row>
    <row r="57" spans="3:22" ht="26" x14ac:dyDescent="0.35">
      <c r="C57" s="139" t="s">
        <v>65</v>
      </c>
      <c r="D57" s="10" t="s">
        <v>66</v>
      </c>
      <c r="E57" s="22"/>
      <c r="F57" s="142">
        <v>12</v>
      </c>
      <c r="G57" s="143"/>
      <c r="H57" s="9"/>
      <c r="I57" s="9" t="s">
        <v>18</v>
      </c>
      <c r="J57" s="9"/>
      <c r="K57" s="72"/>
      <c r="T57" s="65"/>
      <c r="V57" s="64"/>
    </row>
    <row r="58" spans="3:22" ht="15.5" x14ac:dyDescent="0.35">
      <c r="C58" s="140"/>
      <c r="D58" s="10" t="s">
        <v>67</v>
      </c>
      <c r="E58" s="15" t="s">
        <v>12</v>
      </c>
      <c r="F58" s="119">
        <v>0.94099999999999995</v>
      </c>
      <c r="G58" s="120"/>
      <c r="H58" s="9"/>
      <c r="I58" s="9"/>
      <c r="J58" s="9" t="s">
        <v>18</v>
      </c>
      <c r="K58" s="72"/>
      <c r="T58" s="65"/>
      <c r="V58" s="64">
        <f>(M58+T58)/2</f>
        <v>0</v>
      </c>
    </row>
    <row r="59" spans="3:22" ht="15.5" x14ac:dyDescent="0.35">
      <c r="C59" s="140"/>
      <c r="D59" s="10" t="s">
        <v>68</v>
      </c>
      <c r="E59" s="15" t="s">
        <v>12</v>
      </c>
      <c r="F59" s="144">
        <f>F57*F58</f>
        <v>11.292</v>
      </c>
      <c r="G59" s="145"/>
      <c r="H59" s="9" t="s">
        <v>18</v>
      </c>
      <c r="I59" s="9"/>
      <c r="J59" s="9"/>
      <c r="K59" s="72"/>
      <c r="T59" s="66"/>
    </row>
    <row r="60" spans="3:22" ht="26" x14ac:dyDescent="0.35">
      <c r="C60" s="140"/>
      <c r="D60" s="10" t="s">
        <v>69</v>
      </c>
      <c r="E60" s="15" t="s">
        <v>12</v>
      </c>
      <c r="F60" s="146">
        <v>6.4</v>
      </c>
      <c r="G60" s="147"/>
      <c r="H60" s="9"/>
      <c r="I60" s="9" t="s">
        <v>18</v>
      </c>
      <c r="J60" s="9"/>
      <c r="K60" s="72"/>
      <c r="O60" s="63"/>
    </row>
    <row r="61" spans="3:22" ht="26" x14ac:dyDescent="0.35">
      <c r="C61" s="140"/>
      <c r="D61" s="10" t="s">
        <v>70</v>
      </c>
      <c r="E61" s="15" t="s">
        <v>12</v>
      </c>
      <c r="F61" s="146">
        <v>3.56</v>
      </c>
      <c r="G61" s="148"/>
      <c r="H61" s="42"/>
      <c r="I61" s="42" t="s">
        <v>18</v>
      </c>
      <c r="J61" s="42"/>
      <c r="K61" s="72"/>
    </row>
    <row r="62" spans="3:22" ht="16" thickBot="1" x14ac:dyDescent="0.4">
      <c r="C62" s="140"/>
      <c r="D62" s="14" t="s">
        <v>71</v>
      </c>
      <c r="E62" s="23" t="s">
        <v>12</v>
      </c>
      <c r="F62" s="149">
        <v>7.4</v>
      </c>
      <c r="G62" s="150"/>
      <c r="H62" s="42"/>
      <c r="I62" s="42" t="s">
        <v>18</v>
      </c>
      <c r="J62" s="42"/>
      <c r="K62" s="72"/>
    </row>
    <row r="63" spans="3:22" ht="30.5" thickBot="1" x14ac:dyDescent="0.4">
      <c r="C63" s="141"/>
      <c r="D63" s="46" t="s">
        <v>72</v>
      </c>
      <c r="E63" s="47" t="s">
        <v>12</v>
      </c>
      <c r="F63" s="151">
        <f>F51+F53+F56+F59+F60+F62+F61</f>
        <v>75.780658825618545</v>
      </c>
      <c r="G63" s="79"/>
      <c r="H63" s="43" t="s">
        <v>18</v>
      </c>
      <c r="I63" s="43"/>
      <c r="J63" s="43"/>
      <c r="K63" s="72"/>
    </row>
    <row r="64" spans="3:22" ht="26" x14ac:dyDescent="0.35">
      <c r="C64" s="152" t="s">
        <v>73</v>
      </c>
      <c r="D64" s="44" t="s">
        <v>74</v>
      </c>
      <c r="E64" s="40"/>
      <c r="F64" s="161">
        <v>13</v>
      </c>
      <c r="G64" s="162"/>
      <c r="H64" s="45"/>
      <c r="I64" s="45" t="s">
        <v>18</v>
      </c>
      <c r="J64" s="45"/>
      <c r="K64" s="72"/>
    </row>
    <row r="65" spans="1:11" ht="15.5" x14ac:dyDescent="0.35">
      <c r="C65" s="159"/>
      <c r="D65" s="10" t="s">
        <v>75</v>
      </c>
      <c r="E65" s="22"/>
      <c r="F65" s="163">
        <v>5</v>
      </c>
      <c r="G65" s="164"/>
      <c r="H65" s="9"/>
      <c r="I65" s="9" t="s">
        <v>18</v>
      </c>
      <c r="J65" s="9"/>
      <c r="K65" s="72"/>
    </row>
    <row r="66" spans="1:11" ht="15.5" x14ac:dyDescent="0.35">
      <c r="C66" s="159"/>
      <c r="D66" s="10" t="s">
        <v>76</v>
      </c>
      <c r="E66" s="15" t="s">
        <v>12</v>
      </c>
      <c r="F66" s="165">
        <v>70</v>
      </c>
      <c r="G66" s="166"/>
      <c r="H66" s="9"/>
      <c r="I66" s="9" t="s">
        <v>18</v>
      </c>
      <c r="J66" s="9"/>
      <c r="K66" s="72"/>
    </row>
    <row r="67" spans="1:11" ht="26" x14ac:dyDescent="0.35">
      <c r="C67" s="159"/>
      <c r="D67" s="10" t="s">
        <v>77</v>
      </c>
      <c r="E67" s="22"/>
      <c r="F67" s="167">
        <f>F64*F66/F65</f>
        <v>182</v>
      </c>
      <c r="G67" s="168"/>
      <c r="H67" s="9"/>
      <c r="I67" s="9" t="s">
        <v>18</v>
      </c>
      <c r="J67" s="9"/>
      <c r="K67" s="72"/>
    </row>
    <row r="68" spans="1:11" ht="26.5" thickBot="1" x14ac:dyDescent="0.4">
      <c r="C68" s="159"/>
      <c r="D68" s="48" t="s">
        <v>78</v>
      </c>
      <c r="E68" s="23" t="s">
        <v>12</v>
      </c>
      <c r="F68" s="149">
        <v>2.85</v>
      </c>
      <c r="G68" s="150"/>
      <c r="H68" s="49"/>
      <c r="I68" s="49" t="s">
        <v>18</v>
      </c>
      <c r="J68" s="49"/>
      <c r="K68" s="72"/>
    </row>
    <row r="69" spans="1:11" ht="18" thickBot="1" x14ac:dyDescent="0.4">
      <c r="C69" s="160"/>
      <c r="D69" s="50" t="s">
        <v>79</v>
      </c>
      <c r="E69" s="25" t="s">
        <v>12</v>
      </c>
      <c r="F69" s="151">
        <f>F64*F66/F65+F68</f>
        <v>184.85</v>
      </c>
      <c r="G69" s="169"/>
      <c r="H69" s="43" t="s">
        <v>18</v>
      </c>
      <c r="I69" s="43"/>
      <c r="J69" s="43"/>
      <c r="K69" s="72"/>
    </row>
    <row r="70" spans="1:11" ht="26" x14ac:dyDescent="0.35">
      <c r="C70" s="152" t="s">
        <v>80</v>
      </c>
      <c r="D70" s="10" t="s">
        <v>81</v>
      </c>
      <c r="E70" s="36" t="s">
        <v>12</v>
      </c>
      <c r="F70" s="171">
        <v>49.66</v>
      </c>
      <c r="G70" s="172"/>
      <c r="H70" s="45"/>
      <c r="I70" s="45" t="s">
        <v>18</v>
      </c>
      <c r="J70" s="45"/>
      <c r="K70" s="72"/>
    </row>
    <row r="71" spans="1:11" ht="26" x14ac:dyDescent="0.35">
      <c r="C71" s="139"/>
      <c r="D71" s="10" t="s">
        <v>82</v>
      </c>
      <c r="E71" s="22"/>
      <c r="F71" s="173">
        <v>0.2</v>
      </c>
      <c r="G71" s="174"/>
      <c r="H71" s="9"/>
      <c r="I71" s="9" t="s">
        <v>18</v>
      </c>
      <c r="J71" s="9"/>
      <c r="K71" s="72"/>
    </row>
    <row r="72" spans="1:11" ht="16" thickBot="1" x14ac:dyDescent="0.4">
      <c r="C72" s="139"/>
      <c r="D72" s="14" t="s">
        <v>83</v>
      </c>
      <c r="E72" s="23" t="s">
        <v>12</v>
      </c>
      <c r="F72" s="175">
        <f>F70*F71</f>
        <v>9.9320000000000004</v>
      </c>
      <c r="G72" s="176"/>
      <c r="H72" s="42" t="s">
        <v>18</v>
      </c>
      <c r="I72" s="42"/>
      <c r="J72" s="42"/>
      <c r="K72" s="72"/>
    </row>
    <row r="73" spans="1:11" ht="30.5" thickBot="1" x14ac:dyDescent="0.4">
      <c r="C73" s="170"/>
      <c r="D73" s="50" t="s">
        <v>84</v>
      </c>
      <c r="E73" s="25" t="s">
        <v>12</v>
      </c>
      <c r="F73" s="151">
        <f>F70+F72</f>
        <v>59.591999999999999</v>
      </c>
      <c r="G73" s="169"/>
      <c r="H73" s="43" t="s">
        <v>18</v>
      </c>
      <c r="I73" s="43"/>
      <c r="J73" s="43"/>
      <c r="K73" s="72"/>
    </row>
    <row r="74" spans="1:11" ht="20.25" customHeight="1" thickTop="1" thickBot="1" x14ac:dyDescent="0.4">
      <c r="C74" s="155" t="s">
        <v>87</v>
      </c>
      <c r="D74" s="156"/>
      <c r="E74" s="47" t="s">
        <v>12</v>
      </c>
      <c r="F74" s="157">
        <f>F21+F23+F24+F47+F63+F69+F73</f>
        <v>3158.7848477007633</v>
      </c>
      <c r="G74" s="158"/>
      <c r="H74" s="51" t="s">
        <v>18</v>
      </c>
      <c r="I74" s="52"/>
      <c r="J74" s="53"/>
      <c r="K74" s="72"/>
    </row>
    <row r="75" spans="1:11" ht="17.5" x14ac:dyDescent="0.35">
      <c r="C75" s="1"/>
      <c r="D75" s="54"/>
      <c r="E75" s="54"/>
      <c r="F75" s="55"/>
      <c r="G75" s="55"/>
      <c r="H75" s="56"/>
      <c r="I75" s="57"/>
      <c r="J75" s="57"/>
      <c r="K75" s="72"/>
    </row>
    <row r="76" spans="1:11" ht="35.25" customHeight="1" x14ac:dyDescent="0.35">
      <c r="A76" s="61"/>
      <c r="F76" t="s">
        <v>89</v>
      </c>
      <c r="G76" s="60">
        <f>F74/1630.11</f>
        <v>1.937774044512802</v>
      </c>
    </row>
    <row r="77" spans="1:11" ht="35.25" customHeight="1" x14ac:dyDescent="0.35">
      <c r="A77" s="61"/>
      <c r="C77" t="s">
        <v>91</v>
      </c>
      <c r="D77" s="76" t="s">
        <v>93</v>
      </c>
      <c r="E77" s="76"/>
      <c r="F77" s="76"/>
      <c r="G77" s="76"/>
      <c r="H77" s="76"/>
      <c r="I77" s="76"/>
      <c r="J77" s="76"/>
    </row>
    <row r="78" spans="1:11" ht="33.75" customHeight="1" x14ac:dyDescent="0.35">
      <c r="A78" s="58"/>
      <c r="C78" t="s">
        <v>92</v>
      </c>
      <c r="D78" s="76" t="s">
        <v>90</v>
      </c>
      <c r="E78" s="76"/>
      <c r="F78" s="76"/>
      <c r="G78" s="76"/>
      <c r="H78" s="76"/>
      <c r="I78" s="76"/>
      <c r="J78" s="76"/>
    </row>
    <row r="83" spans="8:8" x14ac:dyDescent="0.35">
      <c r="H83" s="59"/>
    </row>
  </sheetData>
  <mergeCells count="79">
    <mergeCell ref="C74:D74"/>
    <mergeCell ref="F74:G74"/>
    <mergeCell ref="C64:C69"/>
    <mergeCell ref="F64:G64"/>
    <mergeCell ref="F65:G65"/>
    <mergeCell ref="F66:G66"/>
    <mergeCell ref="F67:G67"/>
    <mergeCell ref="F68:G68"/>
    <mergeCell ref="F69:G69"/>
    <mergeCell ref="C70:C73"/>
    <mergeCell ref="F70:G70"/>
    <mergeCell ref="F71:G71"/>
    <mergeCell ref="F72:G72"/>
    <mergeCell ref="F73:G73"/>
    <mergeCell ref="C48:C56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C57:C63"/>
    <mergeCell ref="F57:G57"/>
    <mergeCell ref="F58:G58"/>
    <mergeCell ref="F59:G59"/>
    <mergeCell ref="F60:G60"/>
    <mergeCell ref="F61:G61"/>
    <mergeCell ref="F62:G62"/>
    <mergeCell ref="F63:G63"/>
    <mergeCell ref="F39:G39"/>
    <mergeCell ref="F40:G40"/>
    <mergeCell ref="C42:C47"/>
    <mergeCell ref="F42:G42"/>
    <mergeCell ref="F43:G43"/>
    <mergeCell ref="F44:G44"/>
    <mergeCell ref="F45:G45"/>
    <mergeCell ref="F46:G46"/>
    <mergeCell ref="F47:G47"/>
    <mergeCell ref="F41:G41"/>
    <mergeCell ref="F33:G33"/>
    <mergeCell ref="F34:G34"/>
    <mergeCell ref="F35:G35"/>
    <mergeCell ref="C22:C23"/>
    <mergeCell ref="F22:G22"/>
    <mergeCell ref="F23:G23"/>
    <mergeCell ref="F24:G24"/>
    <mergeCell ref="C25:C41"/>
    <mergeCell ref="F25:G25"/>
    <mergeCell ref="F26:G26"/>
    <mergeCell ref="F27:G27"/>
    <mergeCell ref="F28:G28"/>
    <mergeCell ref="F29:G29"/>
    <mergeCell ref="F36:G36"/>
    <mergeCell ref="F37:G37"/>
    <mergeCell ref="F38:G38"/>
    <mergeCell ref="F20:G20"/>
    <mergeCell ref="F13:G13"/>
    <mergeCell ref="F30:G30"/>
    <mergeCell ref="F31:G31"/>
    <mergeCell ref="F32:G32"/>
    <mergeCell ref="D78:J78"/>
    <mergeCell ref="D77:J77"/>
    <mergeCell ref="K6:K11"/>
    <mergeCell ref="F21:G21"/>
    <mergeCell ref="C2:J2"/>
    <mergeCell ref="E4:G4"/>
    <mergeCell ref="F5:G5"/>
    <mergeCell ref="C6:C21"/>
    <mergeCell ref="E6:F6"/>
    <mergeCell ref="J6:J11"/>
    <mergeCell ref="F14:G14"/>
    <mergeCell ref="F15:G15"/>
    <mergeCell ref="F16:G16"/>
    <mergeCell ref="F17:G17"/>
    <mergeCell ref="F18:G18"/>
    <mergeCell ref="F19:G19"/>
  </mergeCells>
  <pageMargins left="0.7" right="0.7" top="0.75" bottom="0.75" header="0.3" footer="0.3"/>
  <pageSetup paperSize="8" scale="5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2022-01-13T16:50:51Z</dcterms:modified>
</cp:coreProperties>
</file>