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lzandberga\Desktop\GULTAS_231121\"/>
    </mc:Choice>
  </mc:AlternateContent>
  <xr:revisionPtr revIDLastSave="0" documentId="13_ncr:1_{7EFBEFC2-A805-4D1F-8C01-DE58DD74A699}" xr6:coauthVersionLast="46" xr6:coauthVersionMax="47" xr10:uidLastSave="{00000000-0000-0000-0000-000000000000}"/>
  <bookViews>
    <workbookView xWindow="-120" yWindow="-120" windowWidth="29040" windowHeight="15840" tabRatio="818" xr2:uid="{0340F4B5-5CB0-4F31-9814-EC31D246B6C1}"/>
  </bookViews>
  <sheets>
    <sheet name="Kopsavilkums" sheetId="6" r:id="rId1"/>
    <sheet name="Aizkraukle" sheetId="2" r:id="rId2"/>
    <sheet name="Saldus" sheetId="3" r:id="rId3"/>
    <sheet name="Ludza" sheetId="7" r:id="rId4"/>
    <sheet name="Jūras_medicinas_centrs" sheetId="9" r:id="rId5"/>
    <sheet name="Rīgas 1.slimnica" sheetId="5" r:id="rId6"/>
    <sheet name="BALVI un Gulbene" sheetId="10" r:id="rId7"/>
    <sheet name="DZEMDIBU_NAMS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E6" i="10"/>
  <c r="E7" i="10"/>
  <c r="E9" i="10"/>
  <c r="E5" i="10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5" i="5"/>
  <c r="F21" i="13"/>
  <c r="E14" i="6" s="1"/>
  <c r="F20" i="13"/>
  <c r="E10" i="6"/>
  <c r="E9" i="6"/>
  <c r="F18" i="13"/>
  <c r="F8" i="13"/>
  <c r="E8" i="13"/>
  <c r="E18" i="13"/>
  <c r="F5" i="13"/>
  <c r="F6" i="13"/>
  <c r="F7" i="13"/>
  <c r="F9" i="13"/>
  <c r="F10" i="13"/>
  <c r="F11" i="13"/>
  <c r="F12" i="13"/>
  <c r="F13" i="13"/>
  <c r="F14" i="13"/>
  <c r="F15" i="13"/>
  <c r="F16" i="13"/>
  <c r="F17" i="13"/>
  <c r="F4" i="13"/>
  <c r="C10" i="6" l="1"/>
  <c r="D10" i="6"/>
  <c r="E13" i="9"/>
  <c r="E23" i="7"/>
  <c r="E12" i="3"/>
  <c r="D5" i="6" s="1"/>
  <c r="E11" i="3"/>
  <c r="C5" i="6" s="1"/>
  <c r="D9" i="6"/>
  <c r="C9" i="6"/>
  <c r="E14" i="9"/>
  <c r="E11" i="9"/>
  <c r="D4" i="6"/>
  <c r="E12" i="2"/>
  <c r="C6" i="6"/>
  <c r="E17" i="13" l="1"/>
  <c r="E16" i="13"/>
  <c r="E15" i="13"/>
  <c r="E14" i="13"/>
  <c r="E13" i="13"/>
  <c r="E12" i="13"/>
  <c r="E11" i="13"/>
  <c r="E10" i="13"/>
  <c r="E9" i="13"/>
  <c r="E7" i="13"/>
  <c r="E6" i="13"/>
  <c r="E5" i="13"/>
  <c r="E4" i="13"/>
  <c r="E19" i="5"/>
  <c r="E21" i="5" s="1"/>
  <c r="E9" i="9"/>
  <c r="E8" i="9"/>
  <c r="E7" i="9"/>
  <c r="E6" i="9"/>
  <c r="E5" i="9"/>
  <c r="E9" i="3"/>
  <c r="E5" i="6" s="1"/>
  <c r="C7" i="6" l="1"/>
  <c r="D11" i="6"/>
  <c r="E4" i="7"/>
  <c r="E10" i="9"/>
  <c r="E10" i="10"/>
  <c r="E8" i="6" l="1"/>
  <c r="E12" i="10"/>
  <c r="E4" i="6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C8" i="6" l="1"/>
  <c r="C11" i="6" s="1"/>
  <c r="E13" i="6"/>
  <c r="E20" i="7"/>
  <c r="E8" i="3"/>
  <c r="E7" i="3"/>
  <c r="E6" i="3"/>
  <c r="E5" i="3"/>
  <c r="E6" i="6" l="1"/>
  <c r="E7" i="6"/>
  <c r="E11" i="6" l="1"/>
</calcChain>
</file>

<file path=xl/sharedStrings.xml><?xml version="1.0" encoding="utf-8"?>
<sst xmlns="http://schemas.openxmlformats.org/spreadsheetml/2006/main" count="208" uniqueCount="132">
  <si>
    <t>Iekārtas nosaukums</t>
  </si>
  <si>
    <t>Skaits</t>
  </si>
  <si>
    <t>Cena (EUR)</t>
  </si>
  <si>
    <t>Summa (EUR)</t>
  </si>
  <si>
    <t>SIA "Saldus medicīnas centrs"</t>
  </si>
  <si>
    <t>SIA "Saldus medicīnas centrs" nepieciešamās iekārtas un aprīkojums papildu Covid-19 pacientu gultu aprīkošanai.</t>
  </si>
  <si>
    <t>vitālo funkciju monitorēšanai</t>
  </si>
  <si>
    <t>pulsoksimetrs</t>
  </si>
  <si>
    <t>papildus 6 skābekļa padeves ligzdu ierīkošana</t>
  </si>
  <si>
    <t>funkcionālās gultas</t>
  </si>
  <si>
    <t>9., 10., 11. un 12. nodaļu pielāgošanas darbi</t>
  </si>
  <si>
    <t>Covid-19 pacientu uzņemšanai</t>
  </si>
  <si>
    <t>summa ar PVN</t>
  </si>
  <si>
    <t>(EUR)</t>
  </si>
  <si>
    <t>Daudzums, gab.</t>
  </si>
  <si>
    <t>Cena EUR ar PVN</t>
  </si>
  <si>
    <t>Kopā (EUR)</t>
  </si>
  <si>
    <t>Funkcionālās gultas</t>
  </si>
  <si>
    <t>Dezinficējams skapītis pie gultas</t>
  </si>
  <si>
    <t>Vitālo funkciju novērošanas monitors</t>
  </si>
  <si>
    <t>KOPĀ (EUR)</t>
  </si>
  <si>
    <t>Aprīkojums</t>
  </si>
  <si>
    <t>Kopā ar PVN</t>
  </si>
  <si>
    <t>Miskastes turētāji</t>
  </si>
  <si>
    <t>O2 koncentrātori</t>
  </si>
  <si>
    <t>Baktericīdās lampas</t>
  </si>
  <si>
    <t xml:space="preserve">Vākumsūkņi </t>
  </si>
  <si>
    <t>transportēšanas rati</t>
  </si>
  <si>
    <t>Baktericīdā mašīna</t>
  </si>
  <si>
    <t>Gultas</t>
  </si>
  <si>
    <t>Pulsa oksimetrs ar iznesamo sensoru</t>
  </si>
  <si>
    <t>Aizslietnis 1 daļīgs</t>
  </si>
  <si>
    <t>Aizslietnis 2 daļīgs</t>
  </si>
  <si>
    <t>Medikamentu galdiņš</t>
  </si>
  <si>
    <t>Portatīva MPV iekārta ar neinvazīvo ventilācijas funkciju</t>
  </si>
  <si>
    <t>Pacientu vitāli svarīgo dzīvības funkciju novērošanas monitors</t>
  </si>
  <si>
    <t>Augstas plūsmas skābekļa regulators (25l/min)</t>
  </si>
  <si>
    <t>Dubultais skābekļa plūsmas regulators (15l/min)</t>
  </si>
  <si>
    <t>Vienības cena ar PVN</t>
  </si>
  <si>
    <t>Daudzums</t>
  </si>
  <si>
    <t>Nosaukums</t>
  </si>
  <si>
    <t>SIA “Ludzas medicīnas centrs”</t>
  </si>
  <si>
    <t>SIA "Aizkraukles medicīnas centrs"</t>
  </si>
  <si>
    <t>Papildus nepieciešamais finansējums, euro</t>
  </si>
  <si>
    <t>Neinvazīvais ventilators ar CO2 funkciju</t>
  </si>
  <si>
    <t>Laringoskopa komplekts COVD 19 pacientiem</t>
  </si>
  <si>
    <t xml:space="preserve">Perfuzori </t>
  </si>
  <si>
    <t xml:space="preserve">Pulsa oksimetri ar neinvazīvo asisspiediena mērīšanu </t>
  </si>
  <si>
    <t xml:space="preserve">Pacientu vitālo funkciju monitors </t>
  </si>
  <si>
    <t>Pretizgulējumu matrači</t>
  </si>
  <si>
    <t>14m2</t>
  </si>
  <si>
    <t>Slūžas</t>
  </si>
  <si>
    <t>Perfuzors</t>
  </si>
  <si>
    <t>Pacientu monitors</t>
  </si>
  <si>
    <t>Baktericīdais recirkulators NEXA Prolux G M30WA ar statīvu (izolators)</t>
  </si>
  <si>
    <t>Cena</t>
  </si>
  <si>
    <r>
      <t>Mērvienība (m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/gab)</t>
    </r>
  </si>
  <si>
    <t>Medicīnas iekārta/ierīce</t>
  </si>
  <si>
    <t>N.P.K.</t>
  </si>
  <si>
    <t>Kopā nepieciešamais finansējums, euro</t>
  </si>
  <si>
    <t>Ārsniecības iestāde</t>
  </si>
  <si>
    <t>Nerūsējoša tērauda ratiņi ar ritenīšiem</t>
  </si>
  <si>
    <t>Palātu / pacientu informatīvais sienas monitors (māsu postenis)</t>
  </si>
  <si>
    <t>Pacienta transporta rati</t>
  </si>
  <si>
    <t>Dušas guļrati</t>
  </si>
  <si>
    <t>Slīddēlis</t>
  </si>
  <si>
    <t>Līķu maisi</t>
  </si>
  <si>
    <t>Rācijas</t>
  </si>
  <si>
    <t>Asins gāzu analizators</t>
  </si>
  <si>
    <t>Asins gāzu analizatoru šļirce</t>
  </si>
  <si>
    <t>Gāzes analizatoru kārtridži</t>
  </si>
  <si>
    <t>Galvas mazgāšanas vanna</t>
  </si>
  <si>
    <t>Aprūpes rati</t>
  </si>
  <si>
    <t>Miskastes ar pedāli</t>
  </si>
  <si>
    <t>Līķu rati</t>
  </si>
  <si>
    <t>Statīvi</t>
  </si>
  <si>
    <t>SIA "Aizkraukles medicīnas centrs" nepieciešamās iekārtas un aprīkojums papildu Covid-19 pacientu gultu aprīkošanai.</t>
  </si>
  <si>
    <t>SIA “Ludzas medicīnas centrs” nepieciešamās iekārtas un aprīkojums papildu Covid-19 pacientu gultu aprīkošanai.</t>
  </si>
  <si>
    <t>Jūras medicīnas centrs nepieciešamās iekārtas un aprīkojums papildu Covid-19 pacientu gultu aprīkošanai.</t>
  </si>
  <si>
    <t>SIA "Rīgas 1. slimnīcai" nepieciešamās iekārtas un aprīkojums papildu Covid-19 pacientu gultu aprīkošanai.</t>
  </si>
  <si>
    <t>SIA “Balvu un Gulbenes slimnīcu apvienība” nepieciešamās iekārtas un aprīkojums papildu Covid-19 pacientu gultu aprīkošanai.</t>
  </si>
  <si>
    <t>Papildus nepieciešamais finansējums 2021.gadā (oktobris, novembris, decembris) avanss</t>
  </si>
  <si>
    <t>Papildus nepieciešamais finansējums 2022.gadā (janvāris, februāris, marts)</t>
  </si>
  <si>
    <t>SIA "Jūras medicīnas centrs"</t>
  </si>
  <si>
    <t>SIA "Balvu un Gulbenes slimnīcu apvienība"</t>
  </si>
  <si>
    <t>SIA "Rīgas 1. slimnīca"</t>
  </si>
  <si>
    <t>2021.gada 17.novembris</t>
  </si>
  <si>
    <t>2021.gada 15.decembris</t>
  </si>
  <si>
    <t>2021.gada 19.novembris</t>
  </si>
  <si>
    <t>2021.gada 3.decembris</t>
  </si>
  <si>
    <t>Iepērkamais daudzums</t>
  </si>
  <si>
    <t>Cena par vienu vienību bez PVN, EUR</t>
  </si>
  <si>
    <t>Kopējā līgumcena bez PVN, EUR</t>
  </si>
  <si>
    <t xml:space="preserve">Elektriski regulējama dzemdību gulta-galds </t>
  </si>
  <si>
    <t xml:space="preserve">Perfuzors – infūzijas sūknis dozētai medikamentu ievadei </t>
  </si>
  <si>
    <t xml:space="preserve">Termostats infūziju šķīdumu sildīšanai </t>
  </si>
  <si>
    <r>
      <t>Ķirurģiskais vakuumsūknis</t>
    </r>
    <r>
      <rPr>
        <sz val="11"/>
        <color rgb="FFFF0000"/>
        <rFont val="Arial Narrow"/>
        <family val="2"/>
        <charset val="186"/>
      </rPr>
      <t xml:space="preserve"> </t>
    </r>
  </si>
  <si>
    <t xml:space="preserve">Pacienta vitālo funkciju novērošanas monitors </t>
  </si>
  <si>
    <t xml:space="preserve">Virsmu dezinfekcijas iekārta automātiskai virsmu dezinfekcijai </t>
  </si>
  <si>
    <t xml:space="preserve">Kardiotokogrāfs (bezvadu) </t>
  </si>
  <si>
    <t>Izmeklējumu lampa LED uz statīva</t>
  </si>
  <si>
    <t>Elektrokoagulators ar nepieciešamajiem aksesuāriem</t>
  </si>
  <si>
    <t xml:space="preserve">Elektroniskie zīdaiņu (jaundzimušo) medicīniskie svari </t>
  </si>
  <si>
    <t xml:space="preserve">Galdiņš (procedūru) medikamentu, materiāla un aprūpes priekšmetu novietošanai </t>
  </si>
  <si>
    <t>Anestēzijas darba stacija ar pacienta novērošanas monitoru</t>
  </si>
  <si>
    <t>Augstas plūsmas skābekļa padeves iekārta</t>
  </si>
  <si>
    <t>SIA "Rīgas Dzemdību nams" nepieciešamās iekārtas un aprīkojums papildu Covid-19 pacientu gultu aprīkošanai.</t>
  </si>
  <si>
    <t>SIA "Rīgas Dzemdību nams"</t>
  </si>
  <si>
    <t>Papildus nepieciešamais finansējums 2022.gadā, euro</t>
  </si>
  <si>
    <t>novembris, decembris</t>
  </si>
  <si>
    <t>12.2021.</t>
  </si>
  <si>
    <t>11.2021.</t>
  </si>
  <si>
    <t>Papildus nepieciešamais finansējums 2021.gadā (avanss), euro</t>
  </si>
  <si>
    <t>2022.gada I ceturksnis</t>
  </si>
  <si>
    <t>Pasākuma īstenošanas termiņi</t>
  </si>
  <si>
    <t>decembris, janvāris</t>
  </si>
  <si>
    <t>Skābekļa sistēmas izveide papildus 24. gultām. </t>
  </si>
  <si>
    <t xml:space="preserve">Elektriskā gaisa attīrīšanas ierīce </t>
  </si>
  <si>
    <t>oktobris, novembris, decembris, janvāris, februāris</t>
  </si>
  <si>
    <t>oktobris, novembris, decembris</t>
  </si>
  <si>
    <t>janvāris, februāris, marts</t>
  </si>
  <si>
    <t>Kopējā līgumcena ar PVN, EUR</t>
  </si>
  <si>
    <t>Cena, euro</t>
  </si>
  <si>
    <t>Summa, euro</t>
  </si>
  <si>
    <t>pielikums Nr.1.1</t>
  </si>
  <si>
    <t>pielikums Nr.1.2</t>
  </si>
  <si>
    <t>pielikums Nr.1.3</t>
  </si>
  <si>
    <t>pielikums Nr.1.4</t>
  </si>
  <si>
    <t>pielikums Nr.1.5</t>
  </si>
  <si>
    <t>pielikums Nr.1.6</t>
  </si>
  <si>
    <t>pielikums Nr.1.7</t>
  </si>
  <si>
    <t>pielikums Nr.1.8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</si>
</sst>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color rgb="FF201F1E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201F1E"/>
      <name val="Calibri"/>
      <family val="2"/>
      <charset val="186"/>
      <scheme val="minor"/>
    </font>
    <font>
      <sz val="11"/>
      <color rgb="FF201F1E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Arial Narrow"/>
      <family val="2"/>
      <charset val="186"/>
    </font>
    <font>
      <sz val="11"/>
      <color rgb="FFFF0000"/>
      <name val="Arial Narrow"/>
      <family val="2"/>
      <charset val="186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5" fillId="0" borderId="0"/>
  </cellStyleXfs>
  <cellXfs count="11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wrapText="1" indent="1"/>
    </xf>
    <xf numFmtId="4" fontId="0" fillId="0" borderId="0" xfId="0" applyNumberFormat="1"/>
    <xf numFmtId="0" fontId="7" fillId="0" borderId="1" xfId="0" applyFont="1" applyBorder="1"/>
    <xf numFmtId="4" fontId="0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3" fillId="0" borderId="0" xfId="1"/>
    <xf numFmtId="0" fontId="14" fillId="0" borderId="0" xfId="1" applyFont="1"/>
    <xf numFmtId="3" fontId="1" fillId="0" borderId="0" xfId="0" applyNumberFormat="1" applyFont="1"/>
    <xf numFmtId="3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" fontId="1" fillId="0" borderId="2" xfId="0" applyNumberFormat="1" applyFont="1" applyFill="1" applyBorder="1"/>
    <xf numFmtId="4" fontId="1" fillId="0" borderId="1" xfId="0" applyNumberFormat="1" applyFont="1" applyBorder="1" applyAlignment="1">
      <alignment horizontal="center" vertical="center"/>
    </xf>
    <xf numFmtId="0" fontId="12" fillId="0" borderId="0" xfId="1" applyFont="1"/>
    <xf numFmtId="0" fontId="9" fillId="0" borderId="0" xfId="1" applyFont="1"/>
    <xf numFmtId="4" fontId="12" fillId="0" borderId="0" xfId="1" applyNumberFormat="1" applyFont="1" applyAlignment="1">
      <alignment horizontal="right"/>
    </xf>
    <xf numFmtId="0" fontId="9" fillId="0" borderId="1" xfId="1" applyFont="1" applyBorder="1"/>
    <xf numFmtId="1" fontId="9" fillId="0" borderId="1" xfId="1" applyNumberFormat="1" applyFont="1" applyBorder="1"/>
    <xf numFmtId="2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" fontId="14" fillId="0" borderId="0" xfId="1" applyNumberFormat="1" applyFont="1"/>
    <xf numFmtId="0" fontId="9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9" fillId="0" borderId="1" xfId="1" applyFont="1" applyBorder="1"/>
    <xf numFmtId="1" fontId="19" fillId="0" borderId="1" xfId="1" applyNumberFormat="1" applyFont="1" applyBorder="1"/>
    <xf numFmtId="2" fontId="1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19" fillId="0" borderId="1" xfId="1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/>
    <xf numFmtId="0" fontId="21" fillId="2" borderId="1" xfId="0" applyFont="1" applyFill="1" applyBorder="1" applyAlignment="1">
      <alignment vertical="center" wrapText="1"/>
    </xf>
    <xf numFmtId="0" fontId="20" fillId="0" borderId="1" xfId="0" applyFont="1" applyBorder="1"/>
    <xf numFmtId="0" fontId="7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/>
    <xf numFmtId="1" fontId="9" fillId="4" borderId="1" xfId="1" applyNumberFormat="1" applyFont="1" applyFill="1" applyBorder="1"/>
    <xf numFmtId="2" fontId="9" fillId="4" borderId="1" xfId="1" applyNumberFormat="1" applyFont="1" applyFill="1" applyBorder="1" applyAlignment="1">
      <alignment horizontal="right"/>
    </xf>
    <xf numFmtId="4" fontId="9" fillId="4" borderId="1" xfId="1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vertical="center" wrapText="1"/>
    </xf>
    <xf numFmtId="0" fontId="20" fillId="4" borderId="1" xfId="0" applyFont="1" applyFill="1" applyBorder="1"/>
    <xf numFmtId="4" fontId="20" fillId="4" borderId="1" xfId="0" applyNumberFormat="1" applyFont="1" applyFill="1" applyBorder="1"/>
    <xf numFmtId="0" fontId="20" fillId="4" borderId="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vertical="center" wrapText="1"/>
    </xf>
    <xf numFmtId="0" fontId="20" fillId="4" borderId="3" xfId="0" applyFont="1" applyFill="1" applyBorder="1"/>
    <xf numFmtId="4" fontId="6" fillId="0" borderId="0" xfId="0" applyNumberFormat="1" applyFont="1"/>
    <xf numFmtId="0" fontId="22" fillId="0" borderId="0" xfId="0" applyFont="1" applyAlignment="1">
      <alignment horizontal="justify" vertical="center" wrapText="1"/>
    </xf>
    <xf numFmtId="0" fontId="12" fillId="0" borderId="5" xfId="2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20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9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FCF56679-8C5C-44F7-B2D8-381D695D196B}"/>
    <cellStyle name="Normal 3" xfId="2" xr:uid="{59CA45C2-DB02-49CF-BA2F-052CB46B3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9E80-5D56-4A2D-8FB9-EE4C7170986A}">
  <dimension ref="B1:H14"/>
  <sheetViews>
    <sheetView tabSelected="1" zoomScale="120" zoomScaleNormal="120" workbookViewId="0">
      <selection activeCell="E3" sqref="E3"/>
    </sheetView>
  </sheetViews>
  <sheetFormatPr defaultRowHeight="15" x14ac:dyDescent="0.25"/>
  <cols>
    <col min="2" max="2" width="43.42578125" customWidth="1"/>
    <col min="3" max="3" width="23.85546875" customWidth="1"/>
    <col min="4" max="4" width="24.5703125" customWidth="1"/>
    <col min="5" max="5" width="18.28515625" customWidth="1"/>
    <col min="7" max="7" width="12.7109375" customWidth="1"/>
    <col min="8" max="8" width="10.7109375" bestFit="1" customWidth="1"/>
  </cols>
  <sheetData>
    <row r="1" spans="2:8" ht="20.25" customHeight="1" x14ac:dyDescent="0.25">
      <c r="E1" s="41" t="s">
        <v>124</v>
      </c>
      <c r="F1" s="41"/>
    </row>
    <row r="3" spans="2:8" ht="45" x14ac:dyDescent="0.25">
      <c r="B3" s="26" t="s">
        <v>60</v>
      </c>
      <c r="C3" s="27" t="s">
        <v>112</v>
      </c>
      <c r="D3" s="27" t="s">
        <v>108</v>
      </c>
      <c r="E3" s="27" t="s">
        <v>43</v>
      </c>
    </row>
    <row r="4" spans="2:8" x14ac:dyDescent="0.25">
      <c r="B4" s="15" t="s">
        <v>42</v>
      </c>
      <c r="C4" s="15"/>
      <c r="D4" s="82">
        <f>Aizkraukle!E12</f>
        <v>40325</v>
      </c>
      <c r="E4" s="16">
        <f>Aizkraukle!E8</f>
        <v>40325</v>
      </c>
    </row>
    <row r="5" spans="2:8" x14ac:dyDescent="0.25">
      <c r="B5" s="15" t="s">
        <v>4</v>
      </c>
      <c r="C5" s="16">
        <f>Saldus!E11</f>
        <v>1247</v>
      </c>
      <c r="D5" s="16">
        <f>Saldus!E12</f>
        <v>11223</v>
      </c>
      <c r="E5" s="16">
        <f>Saldus!E9</f>
        <v>12470</v>
      </c>
    </row>
    <row r="6" spans="2:8" x14ac:dyDescent="0.25">
      <c r="B6" s="15" t="s">
        <v>41</v>
      </c>
      <c r="C6" s="16">
        <f>Ludza!E23</f>
        <v>125120</v>
      </c>
      <c r="D6" s="15"/>
      <c r="E6" s="16">
        <f>Ludza!E20</f>
        <v>125120</v>
      </c>
    </row>
    <row r="7" spans="2:8" x14ac:dyDescent="0.25">
      <c r="B7" s="15" t="s">
        <v>85</v>
      </c>
      <c r="C7" s="16">
        <f>'Rīgas 1.slimnica'!E21</f>
        <v>108446</v>
      </c>
      <c r="D7" s="15"/>
      <c r="E7" s="16">
        <f>'Rīgas 1.slimnica'!E19</f>
        <v>108446</v>
      </c>
    </row>
    <row r="8" spans="2:8" x14ac:dyDescent="0.25">
      <c r="B8" s="58" t="s">
        <v>84</v>
      </c>
      <c r="C8" s="83">
        <f>'BALVI un Gulbene'!E12</f>
        <v>11000</v>
      </c>
      <c r="D8" s="58"/>
      <c r="E8" s="56">
        <f>'BALVI un Gulbene'!E10</f>
        <v>11000</v>
      </c>
      <c r="G8" s="72"/>
    </row>
    <row r="9" spans="2:8" x14ac:dyDescent="0.25">
      <c r="B9" s="58" t="s">
        <v>83</v>
      </c>
      <c r="C9" s="56">
        <f>Jūras_medicinas_centrs!E13</f>
        <v>32110</v>
      </c>
      <c r="D9" s="56">
        <f>Jūras_medicinas_centrs!E14</f>
        <v>17666</v>
      </c>
      <c r="E9" s="56">
        <f>Jūras_medicinas_centrs!E11</f>
        <v>49776</v>
      </c>
      <c r="G9" s="17"/>
    </row>
    <row r="10" spans="2:8" x14ac:dyDescent="0.25">
      <c r="B10" s="58" t="s">
        <v>107</v>
      </c>
      <c r="C10" s="56">
        <f>DZEMDIBU_NAMS!F20</f>
        <v>119288</v>
      </c>
      <c r="D10" s="56">
        <f>DZEMDIBU_NAMS!F21</f>
        <v>51124</v>
      </c>
      <c r="E10" s="56">
        <f>DZEMDIBU_NAMS!F18</f>
        <v>170412</v>
      </c>
      <c r="G10" s="17"/>
    </row>
    <row r="11" spans="2:8" x14ac:dyDescent="0.25">
      <c r="C11" s="14">
        <f>SUM(C4:C10)</f>
        <v>397211</v>
      </c>
      <c r="D11" s="14">
        <f>SUM(D4:D10)</f>
        <v>120338</v>
      </c>
      <c r="E11" s="9">
        <f>SUM(E4:E10)</f>
        <v>517549</v>
      </c>
    </row>
    <row r="13" spans="2:8" ht="32.25" customHeight="1" x14ac:dyDescent="0.25">
      <c r="B13" s="42" t="s">
        <v>81</v>
      </c>
      <c r="C13" s="42"/>
      <c r="D13" s="42"/>
      <c r="E13" s="6">
        <f>Saldus!E11+Ludza!E23+Jūras_medicinas_centrs!E13+'Rīgas 1.slimnica'!E21+'BALVI un Gulbene'!E12+DZEMDIBU_NAMS!F20</f>
        <v>397211</v>
      </c>
    </row>
    <row r="14" spans="2:8" ht="30" x14ac:dyDescent="0.25">
      <c r="B14" s="42" t="s">
        <v>82</v>
      </c>
      <c r="C14" s="42"/>
      <c r="D14" s="42"/>
      <c r="E14" s="6">
        <f>Aizkraukle!E12+Saldus!E12+Jūras_medicinas_centrs!E14+DZEMDIBU_NAMS!F21</f>
        <v>120338</v>
      </c>
      <c r="G14" s="6"/>
      <c r="H1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002F-00A3-43FB-BDD9-40CFEBAC5FE8}">
  <dimension ref="A1:F12"/>
  <sheetViews>
    <sheetView workbookViewId="0">
      <selection activeCell="F1" sqref="F1"/>
    </sheetView>
  </sheetViews>
  <sheetFormatPr defaultRowHeight="15" x14ac:dyDescent="0.25"/>
  <cols>
    <col min="2" max="2" width="36.5703125" customWidth="1"/>
    <col min="5" max="5" width="11.85546875" customWidth="1"/>
    <col min="6" max="6" width="28.7109375" customWidth="1"/>
  </cols>
  <sheetData>
    <row r="1" spans="1:6" ht="19.5" customHeight="1" x14ac:dyDescent="0.25">
      <c r="E1" s="41"/>
      <c r="F1" s="41" t="s">
        <v>125</v>
      </c>
    </row>
    <row r="3" spans="1:6" x14ac:dyDescent="0.25">
      <c r="A3" s="1" t="s">
        <v>76</v>
      </c>
    </row>
    <row r="4" spans="1:6" x14ac:dyDescent="0.25">
      <c r="B4" s="4" t="s">
        <v>21</v>
      </c>
      <c r="C4" s="4" t="s">
        <v>14</v>
      </c>
      <c r="D4" s="4" t="s">
        <v>15</v>
      </c>
      <c r="E4" s="4" t="s">
        <v>16</v>
      </c>
      <c r="F4" s="95" t="s">
        <v>114</v>
      </c>
    </row>
    <row r="5" spans="1:6" x14ac:dyDescent="0.25">
      <c r="B5" s="7" t="s">
        <v>17</v>
      </c>
      <c r="C5" s="2">
        <v>11</v>
      </c>
      <c r="D5" s="2">
        <v>3025</v>
      </c>
      <c r="E5" s="8">
        <v>33275</v>
      </c>
      <c r="F5" s="15" t="s">
        <v>113</v>
      </c>
    </row>
    <row r="6" spans="1:6" x14ac:dyDescent="0.25">
      <c r="B6" s="7" t="s">
        <v>18</v>
      </c>
      <c r="C6" s="2">
        <v>11</v>
      </c>
      <c r="D6" s="2">
        <v>305</v>
      </c>
      <c r="E6" s="8">
        <v>3355</v>
      </c>
      <c r="F6" s="15" t="s">
        <v>113</v>
      </c>
    </row>
    <row r="7" spans="1:6" x14ac:dyDescent="0.25">
      <c r="B7" s="59" t="s">
        <v>19</v>
      </c>
      <c r="C7" s="60">
        <v>1</v>
      </c>
      <c r="D7" s="60">
        <v>3695</v>
      </c>
      <c r="E7" s="61">
        <v>3695</v>
      </c>
      <c r="F7" s="15" t="s">
        <v>113</v>
      </c>
    </row>
    <row r="8" spans="1:6" x14ac:dyDescent="0.25">
      <c r="B8" s="7" t="s">
        <v>20</v>
      </c>
      <c r="C8" s="3"/>
      <c r="D8" s="3"/>
      <c r="E8" s="31">
        <v>40325</v>
      </c>
    </row>
    <row r="11" spans="1:6" ht="45" x14ac:dyDescent="0.25">
      <c r="B11" s="42" t="s">
        <v>81</v>
      </c>
      <c r="E11" s="14"/>
    </row>
    <row r="12" spans="1:6" ht="30" x14ac:dyDescent="0.25">
      <c r="B12" s="42" t="s">
        <v>82</v>
      </c>
      <c r="E12" s="14">
        <f>E8</f>
        <v>40325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C98F-B2A1-45C7-8073-57212E0C700F}">
  <dimension ref="A1:I12"/>
  <sheetViews>
    <sheetView workbookViewId="0">
      <selection activeCell="F1" sqref="F1"/>
    </sheetView>
  </sheetViews>
  <sheetFormatPr defaultRowHeight="15" x14ac:dyDescent="0.25"/>
  <cols>
    <col min="2" max="2" width="29.85546875" customWidth="1"/>
    <col min="5" max="5" width="12.28515625" customWidth="1"/>
    <col min="6" max="6" width="29.7109375" customWidth="1"/>
  </cols>
  <sheetData>
    <row r="1" spans="1:9" ht="18.75" customHeight="1" x14ac:dyDescent="0.25">
      <c r="F1" s="41" t="s">
        <v>126</v>
      </c>
      <c r="G1" s="41"/>
    </row>
    <row r="2" spans="1:9" x14ac:dyDescent="0.25">
      <c r="A2" s="10" t="s">
        <v>5</v>
      </c>
    </row>
    <row r="4" spans="1:9" x14ac:dyDescent="0.25">
      <c r="B4" s="4" t="s">
        <v>0</v>
      </c>
      <c r="C4" s="4" t="s">
        <v>1</v>
      </c>
      <c r="D4" s="4" t="s">
        <v>2</v>
      </c>
      <c r="E4" s="4" t="s">
        <v>3</v>
      </c>
      <c r="F4" s="95" t="s">
        <v>114</v>
      </c>
    </row>
    <row r="5" spans="1:9" x14ac:dyDescent="0.25">
      <c r="B5" s="59" t="s">
        <v>6</v>
      </c>
      <c r="C5" s="60">
        <v>3</v>
      </c>
      <c r="D5" s="60">
        <v>211.7</v>
      </c>
      <c r="E5" s="61">
        <f>C5*D5</f>
        <v>635.09999999999991</v>
      </c>
      <c r="F5" s="15" t="s">
        <v>115</v>
      </c>
    </row>
    <row r="6" spans="1:9" x14ac:dyDescent="0.25">
      <c r="B6" s="7" t="s">
        <v>7</v>
      </c>
      <c r="C6" s="2">
        <v>10</v>
      </c>
      <c r="D6" s="2">
        <v>25.87</v>
      </c>
      <c r="E6" s="8">
        <f>C6*D6</f>
        <v>258.7</v>
      </c>
      <c r="F6" s="15" t="s">
        <v>109</v>
      </c>
    </row>
    <row r="7" spans="1:9" x14ac:dyDescent="0.25">
      <c r="B7" s="7" t="s">
        <v>8</v>
      </c>
      <c r="C7" s="2">
        <v>1</v>
      </c>
      <c r="D7" s="2">
        <v>988.4</v>
      </c>
      <c r="E7" s="8">
        <f>C7*D7</f>
        <v>988.4</v>
      </c>
      <c r="F7" s="15" t="s">
        <v>109</v>
      </c>
      <c r="I7" s="5"/>
    </row>
    <row r="8" spans="1:9" x14ac:dyDescent="0.25">
      <c r="B8" s="7" t="s">
        <v>9</v>
      </c>
      <c r="C8" s="3">
        <v>5</v>
      </c>
      <c r="D8" s="3">
        <v>2117.5</v>
      </c>
      <c r="E8" s="8">
        <f>C8*D8</f>
        <v>10587.5</v>
      </c>
      <c r="F8" s="15" t="s">
        <v>115</v>
      </c>
      <c r="I8" s="5"/>
    </row>
    <row r="9" spans="1:9" x14ac:dyDescent="0.25">
      <c r="E9" s="9">
        <f>ROUND(SUM(E5:E8),0)</f>
        <v>12470</v>
      </c>
    </row>
    <row r="11" spans="1:9" ht="60" x14ac:dyDescent="0.25">
      <c r="B11" s="42" t="s">
        <v>81</v>
      </c>
      <c r="E11" s="6">
        <f>ROUND(E6+E7,0)</f>
        <v>1247</v>
      </c>
    </row>
    <row r="12" spans="1:9" ht="45" x14ac:dyDescent="0.25">
      <c r="B12" s="42" t="s">
        <v>82</v>
      </c>
      <c r="E12" s="6">
        <f>ROUND(E5+E8,0)</f>
        <v>11223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E8CA-149E-4FD6-8B73-48EA477B8BF4}">
  <dimension ref="B1:G33"/>
  <sheetViews>
    <sheetView zoomScale="110" zoomScaleNormal="110" workbookViewId="0">
      <selection activeCell="F1" sqref="F1"/>
    </sheetView>
  </sheetViews>
  <sheetFormatPr defaultColWidth="9.140625" defaultRowHeight="15" x14ac:dyDescent="0.25"/>
  <cols>
    <col min="1" max="1" width="2.85546875" style="11" customWidth="1"/>
    <col min="2" max="2" width="52.5703125" style="11" customWidth="1"/>
    <col min="3" max="3" width="12.5703125" style="11" customWidth="1"/>
    <col min="4" max="4" width="14.42578125" style="11" customWidth="1"/>
    <col min="5" max="5" width="13.42578125" style="11" customWidth="1"/>
    <col min="6" max="6" width="18.28515625" style="11" customWidth="1"/>
    <col min="7" max="16384" width="9.140625" style="11"/>
  </cols>
  <sheetData>
    <row r="1" spans="2:7" ht="16.5" customHeight="1" x14ac:dyDescent="0.25">
      <c r="F1" s="41" t="s">
        <v>127</v>
      </c>
    </row>
    <row r="2" spans="2:7" ht="15.75" x14ac:dyDescent="0.25">
      <c r="B2" s="32" t="s">
        <v>77</v>
      </c>
      <c r="C2" s="33"/>
      <c r="D2" s="33"/>
      <c r="E2" s="33"/>
      <c r="F2" s="12"/>
      <c r="G2" s="12"/>
    </row>
    <row r="3" spans="2:7" ht="47.25" x14ac:dyDescent="0.25">
      <c r="B3" s="92" t="s">
        <v>40</v>
      </c>
      <c r="C3" s="93" t="s">
        <v>39</v>
      </c>
      <c r="D3" s="94" t="s">
        <v>38</v>
      </c>
      <c r="E3" s="94" t="s">
        <v>22</v>
      </c>
      <c r="F3" s="94" t="s">
        <v>114</v>
      </c>
      <c r="G3" s="12"/>
    </row>
    <row r="4" spans="2:7" ht="15.75" x14ac:dyDescent="0.25">
      <c r="B4" s="35" t="s">
        <v>37</v>
      </c>
      <c r="C4" s="36">
        <v>30</v>
      </c>
      <c r="D4" s="37">
        <v>140</v>
      </c>
      <c r="E4" s="51">
        <f t="shared" ref="E4:E19" si="0">C4*D4</f>
        <v>4200</v>
      </c>
      <c r="F4" s="90" t="s">
        <v>110</v>
      </c>
      <c r="G4" s="12"/>
    </row>
    <row r="5" spans="2:7" ht="15.75" x14ac:dyDescent="0.25">
      <c r="B5" s="35" t="s">
        <v>36</v>
      </c>
      <c r="C5" s="36">
        <v>6</v>
      </c>
      <c r="D5" s="37">
        <v>95</v>
      </c>
      <c r="E5" s="51">
        <f t="shared" si="0"/>
        <v>570</v>
      </c>
      <c r="F5" s="90" t="s">
        <v>110</v>
      </c>
      <c r="G5" s="12"/>
    </row>
    <row r="6" spans="2:7" ht="15.75" x14ac:dyDescent="0.25">
      <c r="B6" s="62" t="s">
        <v>35</v>
      </c>
      <c r="C6" s="63">
        <v>6</v>
      </c>
      <c r="D6" s="64">
        <v>3295</v>
      </c>
      <c r="E6" s="65">
        <f t="shared" si="0"/>
        <v>19770</v>
      </c>
      <c r="F6" s="90" t="s">
        <v>111</v>
      </c>
      <c r="G6" s="12"/>
    </row>
    <row r="7" spans="2:7" ht="15.75" x14ac:dyDescent="0.25">
      <c r="B7" s="62" t="s">
        <v>34</v>
      </c>
      <c r="C7" s="63">
        <v>2</v>
      </c>
      <c r="D7" s="64">
        <v>14100</v>
      </c>
      <c r="E7" s="65">
        <f t="shared" si="0"/>
        <v>28200</v>
      </c>
      <c r="F7" s="90" t="s">
        <v>111</v>
      </c>
      <c r="G7" s="12"/>
    </row>
    <row r="8" spans="2:7" ht="15.75" x14ac:dyDescent="0.25">
      <c r="B8" s="35" t="s">
        <v>33</v>
      </c>
      <c r="C8" s="36">
        <v>10</v>
      </c>
      <c r="D8" s="37">
        <v>215</v>
      </c>
      <c r="E8" s="51">
        <f t="shared" si="0"/>
        <v>2150</v>
      </c>
      <c r="F8" s="90" t="s">
        <v>111</v>
      </c>
      <c r="G8" s="12"/>
    </row>
    <row r="9" spans="2:7" ht="15.75" x14ac:dyDescent="0.25">
      <c r="B9" s="35" t="s">
        <v>32</v>
      </c>
      <c r="C9" s="36">
        <v>8</v>
      </c>
      <c r="D9" s="37">
        <v>250</v>
      </c>
      <c r="E9" s="51">
        <f t="shared" si="0"/>
        <v>2000</v>
      </c>
      <c r="F9" s="90" t="s">
        <v>111</v>
      </c>
      <c r="G9" s="12"/>
    </row>
    <row r="10" spans="2:7" ht="15.75" x14ac:dyDescent="0.25">
      <c r="B10" s="35" t="s">
        <v>31</v>
      </c>
      <c r="C10" s="36">
        <v>4</v>
      </c>
      <c r="D10" s="37">
        <v>150</v>
      </c>
      <c r="E10" s="51">
        <f t="shared" si="0"/>
        <v>600</v>
      </c>
      <c r="F10" s="90" t="s">
        <v>111</v>
      </c>
      <c r="G10" s="12"/>
    </row>
    <row r="11" spans="2:7" ht="15.75" x14ac:dyDescent="0.25">
      <c r="B11" s="35" t="s">
        <v>30</v>
      </c>
      <c r="C11" s="36">
        <v>5</v>
      </c>
      <c r="D11" s="37">
        <v>560</v>
      </c>
      <c r="E11" s="51">
        <f t="shared" si="0"/>
        <v>2800</v>
      </c>
      <c r="F11" s="90" t="s">
        <v>111</v>
      </c>
      <c r="G11" s="12"/>
    </row>
    <row r="12" spans="2:7" ht="15.75" x14ac:dyDescent="0.25">
      <c r="B12" s="35" t="s">
        <v>29</v>
      </c>
      <c r="C12" s="36">
        <v>12</v>
      </c>
      <c r="D12" s="37">
        <v>3800</v>
      </c>
      <c r="E12" s="51">
        <f t="shared" si="0"/>
        <v>45600</v>
      </c>
      <c r="F12" s="91" t="s">
        <v>110</v>
      </c>
      <c r="G12" s="12"/>
    </row>
    <row r="13" spans="2:7" ht="15.75" x14ac:dyDescent="0.25">
      <c r="B13" s="35" t="s">
        <v>75</v>
      </c>
      <c r="C13" s="36">
        <v>30</v>
      </c>
      <c r="D13" s="37">
        <v>120</v>
      </c>
      <c r="E13" s="51">
        <f t="shared" si="0"/>
        <v>3600</v>
      </c>
      <c r="F13" s="91" t="s">
        <v>110</v>
      </c>
      <c r="G13" s="12"/>
    </row>
    <row r="14" spans="2:7" ht="15.75" x14ac:dyDescent="0.25">
      <c r="B14" s="35" t="s">
        <v>28</v>
      </c>
      <c r="C14" s="36">
        <v>1</v>
      </c>
      <c r="D14" s="37">
        <v>5145</v>
      </c>
      <c r="E14" s="51">
        <f t="shared" si="0"/>
        <v>5145</v>
      </c>
      <c r="F14" s="91" t="s">
        <v>111</v>
      </c>
      <c r="G14" s="12"/>
    </row>
    <row r="15" spans="2:7" ht="15.75" x14ac:dyDescent="0.25">
      <c r="B15" s="35" t="s">
        <v>27</v>
      </c>
      <c r="C15" s="36">
        <v>1</v>
      </c>
      <c r="D15" s="37">
        <v>2600</v>
      </c>
      <c r="E15" s="51">
        <f t="shared" si="0"/>
        <v>2600</v>
      </c>
      <c r="F15" s="91" t="s">
        <v>110</v>
      </c>
      <c r="G15" s="12"/>
    </row>
    <row r="16" spans="2:7" ht="15.75" x14ac:dyDescent="0.25">
      <c r="B16" s="35" t="s">
        <v>26</v>
      </c>
      <c r="C16" s="36">
        <v>3</v>
      </c>
      <c r="D16" s="37">
        <v>295</v>
      </c>
      <c r="E16" s="51">
        <f t="shared" si="0"/>
        <v>885</v>
      </c>
      <c r="F16" s="91" t="s">
        <v>110</v>
      </c>
      <c r="G16" s="12"/>
    </row>
    <row r="17" spans="2:7" ht="15.75" x14ac:dyDescent="0.25">
      <c r="B17" s="35" t="s">
        <v>25</v>
      </c>
      <c r="C17" s="36">
        <v>3</v>
      </c>
      <c r="D17" s="37">
        <v>1200</v>
      </c>
      <c r="E17" s="51">
        <f t="shared" si="0"/>
        <v>3600</v>
      </c>
      <c r="F17" s="91" t="s">
        <v>110</v>
      </c>
      <c r="G17" s="12"/>
    </row>
    <row r="18" spans="2:7" ht="15.75" x14ac:dyDescent="0.25">
      <c r="B18" s="35" t="s">
        <v>24</v>
      </c>
      <c r="C18" s="36">
        <v>2</v>
      </c>
      <c r="D18" s="37">
        <v>1100</v>
      </c>
      <c r="E18" s="51">
        <f t="shared" si="0"/>
        <v>2200</v>
      </c>
      <c r="F18" s="90" t="s">
        <v>111</v>
      </c>
      <c r="G18" s="12"/>
    </row>
    <row r="19" spans="2:7" ht="15.75" x14ac:dyDescent="0.25">
      <c r="B19" s="48" t="s">
        <v>23</v>
      </c>
      <c r="C19" s="49">
        <v>12</v>
      </c>
      <c r="D19" s="50">
        <v>100</v>
      </c>
      <c r="E19" s="52">
        <f t="shared" si="0"/>
        <v>1200</v>
      </c>
      <c r="F19" s="90" t="s">
        <v>110</v>
      </c>
      <c r="G19" s="12"/>
    </row>
    <row r="20" spans="2:7" ht="15.75" x14ac:dyDescent="0.25">
      <c r="B20" s="33"/>
      <c r="C20" s="33"/>
      <c r="D20" s="33"/>
      <c r="E20" s="34">
        <f>SUM(E4:E19)</f>
        <v>125120</v>
      </c>
      <c r="F20" s="89"/>
      <c r="G20" s="12"/>
    </row>
    <row r="21" spans="2:7" ht="15.75" x14ac:dyDescent="0.25">
      <c r="B21" s="33"/>
      <c r="C21" s="33"/>
      <c r="D21" s="33"/>
      <c r="E21" s="33"/>
      <c r="F21" s="12"/>
      <c r="G21" s="12"/>
    </row>
    <row r="22" spans="2:7" x14ac:dyDescent="0.25">
      <c r="B22" s="12"/>
      <c r="C22" s="12"/>
      <c r="D22" s="12"/>
      <c r="E22" s="12"/>
      <c r="F22" s="12"/>
      <c r="G22" s="12"/>
    </row>
    <row r="23" spans="2:7" ht="30" x14ac:dyDescent="0.25">
      <c r="B23" s="42" t="s">
        <v>81</v>
      </c>
      <c r="C23" s="12"/>
      <c r="D23" s="12"/>
      <c r="E23" s="43">
        <f>E20</f>
        <v>125120</v>
      </c>
      <c r="F23" s="12"/>
      <c r="G23" s="12"/>
    </row>
    <row r="24" spans="2:7" ht="30" x14ac:dyDescent="0.25">
      <c r="B24" s="42" t="s">
        <v>82</v>
      </c>
      <c r="C24" s="12"/>
      <c r="D24" s="12"/>
      <c r="E24" s="43"/>
      <c r="F24" s="12"/>
      <c r="G24" s="12"/>
    </row>
    <row r="25" spans="2:7" x14ac:dyDescent="0.25">
      <c r="B25" s="12"/>
      <c r="C25" s="12"/>
      <c r="D25" s="12"/>
      <c r="E25" s="12"/>
      <c r="F25" s="12"/>
      <c r="G25" s="12"/>
    </row>
    <row r="26" spans="2:7" x14ac:dyDescent="0.25">
      <c r="B26" s="12"/>
      <c r="C26" s="12"/>
      <c r="D26" s="12"/>
      <c r="E26" s="12"/>
      <c r="F26" s="12"/>
      <c r="G26" s="12"/>
    </row>
    <row r="27" spans="2:7" x14ac:dyDescent="0.25">
      <c r="B27" s="12"/>
      <c r="C27" s="12"/>
      <c r="D27" s="12"/>
      <c r="E27" s="12"/>
      <c r="F27" s="12"/>
      <c r="G27" s="12"/>
    </row>
    <row r="28" spans="2:7" x14ac:dyDescent="0.25">
      <c r="B28" s="12"/>
      <c r="C28" s="12"/>
      <c r="D28" s="12"/>
      <c r="E28" s="12"/>
      <c r="F28" s="12"/>
      <c r="G28" s="12"/>
    </row>
    <row r="29" spans="2:7" x14ac:dyDescent="0.25">
      <c r="B29" s="12"/>
      <c r="C29" s="12"/>
      <c r="D29" s="12"/>
      <c r="E29" s="12"/>
      <c r="F29" s="12"/>
      <c r="G29" s="12"/>
    </row>
    <row r="30" spans="2:7" x14ac:dyDescent="0.25">
      <c r="B30" s="12"/>
      <c r="C30" s="12"/>
      <c r="D30" s="12"/>
      <c r="E30" s="12"/>
      <c r="F30" s="12"/>
      <c r="G30" s="12"/>
    </row>
    <row r="31" spans="2:7" x14ac:dyDescent="0.25">
      <c r="B31" s="12"/>
      <c r="C31" s="12"/>
      <c r="D31" s="12"/>
      <c r="E31" s="12"/>
      <c r="F31" s="12"/>
      <c r="G31" s="12"/>
    </row>
    <row r="32" spans="2:7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F592-259F-4042-9B2C-07DF0E3E064A}">
  <dimension ref="A1:G14"/>
  <sheetViews>
    <sheetView workbookViewId="0">
      <selection activeCell="F1" sqref="F1"/>
    </sheetView>
  </sheetViews>
  <sheetFormatPr defaultRowHeight="15" x14ac:dyDescent="0.25"/>
  <cols>
    <col min="2" max="2" width="24" customWidth="1"/>
    <col min="5" max="5" width="14.5703125" customWidth="1"/>
    <col min="6" max="6" width="31.28515625" customWidth="1"/>
  </cols>
  <sheetData>
    <row r="1" spans="1:7" ht="15.75" customHeight="1" x14ac:dyDescent="0.25">
      <c r="F1" s="41" t="s">
        <v>128</v>
      </c>
      <c r="G1" s="41"/>
    </row>
    <row r="2" spans="1:7" ht="15.75" customHeight="1" x14ac:dyDescent="0.25">
      <c r="F2" s="41"/>
      <c r="G2" s="41"/>
    </row>
    <row r="3" spans="1:7" x14ac:dyDescent="0.25">
      <c r="A3" s="10" t="s">
        <v>78</v>
      </c>
    </row>
    <row r="4" spans="1:7" ht="74.25" customHeight="1" x14ac:dyDescent="0.25">
      <c r="A4" s="26" t="s">
        <v>58</v>
      </c>
      <c r="B4" s="26" t="s">
        <v>57</v>
      </c>
      <c r="C4" s="26" t="s">
        <v>1</v>
      </c>
      <c r="D4" s="26" t="s">
        <v>55</v>
      </c>
      <c r="E4" s="27" t="s">
        <v>59</v>
      </c>
      <c r="F4" s="99" t="s">
        <v>114</v>
      </c>
    </row>
    <row r="5" spans="1:7" ht="30" x14ac:dyDescent="0.25">
      <c r="A5" s="69">
        <v>1</v>
      </c>
      <c r="B5" s="70" t="s">
        <v>44</v>
      </c>
      <c r="C5" s="71">
        <v>1</v>
      </c>
      <c r="D5" s="68">
        <v>16456</v>
      </c>
      <c r="E5" s="68">
        <f t="shared" ref="E5:E10" si="0">C5*D5</f>
        <v>16456</v>
      </c>
      <c r="F5" s="15" t="s">
        <v>120</v>
      </c>
    </row>
    <row r="6" spans="1:7" ht="30" x14ac:dyDescent="0.25">
      <c r="A6" s="69">
        <v>2</v>
      </c>
      <c r="B6" s="66" t="s">
        <v>48</v>
      </c>
      <c r="C6" s="67">
        <v>4</v>
      </c>
      <c r="D6" s="67">
        <v>2178</v>
      </c>
      <c r="E6" s="68">
        <f t="shared" si="0"/>
        <v>8712</v>
      </c>
      <c r="F6" s="100" t="s">
        <v>119</v>
      </c>
      <c r="G6" s="17"/>
    </row>
    <row r="7" spans="1:7" ht="45" x14ac:dyDescent="0.25">
      <c r="A7" s="55">
        <v>3</v>
      </c>
      <c r="B7" s="57" t="s">
        <v>47</v>
      </c>
      <c r="C7" s="58">
        <v>8</v>
      </c>
      <c r="D7" s="58">
        <v>822.8</v>
      </c>
      <c r="E7" s="56">
        <f t="shared" si="0"/>
        <v>6582.4</v>
      </c>
      <c r="F7" s="100" t="s">
        <v>119</v>
      </c>
      <c r="G7" s="53"/>
    </row>
    <row r="8" spans="1:7" x14ac:dyDescent="0.25">
      <c r="A8" s="69">
        <v>4</v>
      </c>
      <c r="B8" s="66" t="s">
        <v>46</v>
      </c>
      <c r="C8" s="67">
        <v>6</v>
      </c>
      <c r="D8" s="67">
        <v>907.5</v>
      </c>
      <c r="E8" s="68">
        <f t="shared" si="0"/>
        <v>5445</v>
      </c>
      <c r="F8" s="100" t="s">
        <v>119</v>
      </c>
    </row>
    <row r="9" spans="1:7" ht="30" x14ac:dyDescent="0.25">
      <c r="A9" s="55">
        <v>5</v>
      </c>
      <c r="B9" s="57" t="s">
        <v>45</v>
      </c>
      <c r="C9" s="58">
        <v>1</v>
      </c>
      <c r="D9" s="58">
        <v>1210</v>
      </c>
      <c r="E9" s="56">
        <f t="shared" si="0"/>
        <v>1210</v>
      </c>
      <c r="F9" s="15" t="s">
        <v>120</v>
      </c>
      <c r="G9" s="54"/>
    </row>
    <row r="10" spans="1:7" ht="30.75" customHeight="1" x14ac:dyDescent="0.25">
      <c r="A10" s="28">
        <v>6</v>
      </c>
      <c r="B10" s="96" t="s">
        <v>116</v>
      </c>
      <c r="C10" s="29">
        <v>1</v>
      </c>
      <c r="D10" s="7">
        <v>11370.14</v>
      </c>
      <c r="E10" s="16">
        <f t="shared" si="0"/>
        <v>11370.14</v>
      </c>
      <c r="F10" s="100" t="s">
        <v>119</v>
      </c>
    </row>
    <row r="11" spans="1:7" x14ac:dyDescent="0.25">
      <c r="D11" s="6"/>
      <c r="E11" s="30">
        <f>ROUND(SUM(E5:E10),0)</f>
        <v>49776</v>
      </c>
    </row>
    <row r="13" spans="1:7" ht="60" x14ac:dyDescent="0.25">
      <c r="B13" s="42" t="s">
        <v>81</v>
      </c>
      <c r="E13" s="6">
        <f>ROUND(E6+E7+E8+E10,0)</f>
        <v>32110</v>
      </c>
    </row>
    <row r="14" spans="1:7" ht="60" x14ac:dyDescent="0.25">
      <c r="B14" s="42" t="s">
        <v>82</v>
      </c>
      <c r="E14" s="6">
        <f>E5+E9</f>
        <v>17666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994AF-BB10-4093-ACB0-42FC2BD3BCD6}">
  <dimension ref="A1:G22"/>
  <sheetViews>
    <sheetView workbookViewId="0">
      <selection activeCell="F1" sqref="F1"/>
    </sheetView>
  </sheetViews>
  <sheetFormatPr defaultRowHeight="15" x14ac:dyDescent="0.25"/>
  <cols>
    <col min="2" max="2" width="34.7109375" customWidth="1"/>
    <col min="3" max="4" width="18.28515625" customWidth="1"/>
    <col min="5" max="5" width="20.7109375" customWidth="1"/>
    <col min="6" max="6" width="26.7109375" customWidth="1"/>
  </cols>
  <sheetData>
    <row r="1" spans="1:7" ht="16.5" customHeight="1" x14ac:dyDescent="0.25">
      <c r="F1" s="41" t="s">
        <v>129</v>
      </c>
      <c r="G1" s="41"/>
    </row>
    <row r="2" spans="1:7" x14ac:dyDescent="0.25">
      <c r="A2" s="10" t="s">
        <v>79</v>
      </c>
    </row>
    <row r="3" spans="1:7" ht="30" x14ac:dyDescent="0.25">
      <c r="B3" s="84" t="s">
        <v>10</v>
      </c>
      <c r="C3" s="84" t="s">
        <v>1</v>
      </c>
      <c r="D3" s="97" t="s">
        <v>55</v>
      </c>
      <c r="E3" s="84" t="s">
        <v>12</v>
      </c>
      <c r="F3" s="109" t="s">
        <v>114</v>
      </c>
    </row>
    <row r="4" spans="1:7" x14ac:dyDescent="0.25">
      <c r="B4" s="84" t="s">
        <v>11</v>
      </c>
      <c r="C4" s="84"/>
      <c r="D4" s="97" t="s">
        <v>13</v>
      </c>
      <c r="E4" s="84" t="s">
        <v>13</v>
      </c>
      <c r="F4" s="109"/>
    </row>
    <row r="5" spans="1:7" ht="15.75" x14ac:dyDescent="0.25">
      <c r="B5" s="85" t="s">
        <v>61</v>
      </c>
      <c r="C5" s="107">
        <v>15</v>
      </c>
      <c r="D5" s="86">
        <v>181.5</v>
      </c>
      <c r="E5" s="87">
        <f>C5*D5</f>
        <v>2722.5</v>
      </c>
      <c r="F5" s="85" t="s">
        <v>109</v>
      </c>
    </row>
    <row r="6" spans="1:7" ht="15.75" x14ac:dyDescent="0.25">
      <c r="B6" s="85" t="s">
        <v>63</v>
      </c>
      <c r="C6" s="107">
        <v>2</v>
      </c>
      <c r="D6" s="86">
        <v>2420</v>
      </c>
      <c r="E6" s="87">
        <f t="shared" ref="E6:E18" si="0">C6*D6</f>
        <v>4840</v>
      </c>
      <c r="F6" s="85" t="s">
        <v>109</v>
      </c>
    </row>
    <row r="7" spans="1:7" ht="31.5" x14ac:dyDescent="0.25">
      <c r="B7" s="85" t="s">
        <v>62</v>
      </c>
      <c r="C7" s="107">
        <v>2</v>
      </c>
      <c r="D7" s="86">
        <v>1210</v>
      </c>
      <c r="E7" s="87">
        <f t="shared" si="0"/>
        <v>2420</v>
      </c>
      <c r="F7" s="85" t="s">
        <v>109</v>
      </c>
    </row>
    <row r="8" spans="1:7" ht="15.75" x14ac:dyDescent="0.25">
      <c r="B8" s="85" t="s">
        <v>64</v>
      </c>
      <c r="C8" s="107">
        <v>1</v>
      </c>
      <c r="D8" s="86">
        <v>3025</v>
      </c>
      <c r="E8" s="87">
        <f t="shared" si="0"/>
        <v>3025</v>
      </c>
      <c r="F8" s="85" t="s">
        <v>109</v>
      </c>
    </row>
    <row r="9" spans="1:7" ht="15.75" x14ac:dyDescent="0.25">
      <c r="B9" s="85" t="s">
        <v>65</v>
      </c>
      <c r="C9" s="107">
        <v>1</v>
      </c>
      <c r="D9" s="86">
        <v>200</v>
      </c>
      <c r="E9" s="87">
        <f t="shared" si="0"/>
        <v>200</v>
      </c>
      <c r="F9" s="85" t="s">
        <v>109</v>
      </c>
    </row>
    <row r="10" spans="1:7" ht="15.75" x14ac:dyDescent="0.25">
      <c r="B10" s="88" t="s">
        <v>66</v>
      </c>
      <c r="C10" s="108">
        <v>100</v>
      </c>
      <c r="D10" s="86">
        <v>3.63</v>
      </c>
      <c r="E10" s="87">
        <f t="shared" si="0"/>
        <v>363</v>
      </c>
      <c r="F10" s="85" t="s">
        <v>109</v>
      </c>
    </row>
    <row r="11" spans="1:7" ht="15.75" x14ac:dyDescent="0.25">
      <c r="B11" s="85" t="s">
        <v>67</v>
      </c>
      <c r="C11" s="107">
        <v>20</v>
      </c>
      <c r="D11" s="86">
        <v>70</v>
      </c>
      <c r="E11" s="87">
        <f t="shared" si="0"/>
        <v>1400</v>
      </c>
      <c r="F11" s="85" t="s">
        <v>109</v>
      </c>
    </row>
    <row r="12" spans="1:7" ht="15.75" x14ac:dyDescent="0.25">
      <c r="B12" s="85" t="s">
        <v>68</v>
      </c>
      <c r="C12" s="107">
        <v>4</v>
      </c>
      <c r="D12" s="86">
        <v>8470</v>
      </c>
      <c r="E12" s="87">
        <f t="shared" si="0"/>
        <v>33880</v>
      </c>
      <c r="F12" s="85" t="s">
        <v>109</v>
      </c>
    </row>
    <row r="13" spans="1:7" ht="15.75" x14ac:dyDescent="0.25">
      <c r="B13" s="85" t="s">
        <v>69</v>
      </c>
      <c r="C13" s="107">
        <v>4000</v>
      </c>
      <c r="D13" s="86">
        <v>2.42</v>
      </c>
      <c r="E13" s="87">
        <f t="shared" si="0"/>
        <v>9680</v>
      </c>
      <c r="F13" s="85" t="s">
        <v>109</v>
      </c>
    </row>
    <row r="14" spans="1:7" ht="15.75" x14ac:dyDescent="0.25">
      <c r="B14" s="85" t="s">
        <v>70</v>
      </c>
      <c r="C14" s="107">
        <v>4000</v>
      </c>
      <c r="D14" s="86">
        <v>9</v>
      </c>
      <c r="E14" s="87">
        <f t="shared" si="0"/>
        <v>36000</v>
      </c>
      <c r="F14" s="85" t="s">
        <v>109</v>
      </c>
    </row>
    <row r="15" spans="1:7" ht="15.75" x14ac:dyDescent="0.25">
      <c r="B15" s="85" t="s">
        <v>71</v>
      </c>
      <c r="C15" s="107">
        <v>2</v>
      </c>
      <c r="D15" s="86">
        <v>121</v>
      </c>
      <c r="E15" s="87">
        <f t="shared" si="0"/>
        <v>242</v>
      </c>
      <c r="F15" s="85" t="s">
        <v>109</v>
      </c>
    </row>
    <row r="16" spans="1:7" ht="15.75" x14ac:dyDescent="0.25">
      <c r="B16" s="85" t="s">
        <v>72</v>
      </c>
      <c r="C16" s="107">
        <v>2</v>
      </c>
      <c r="D16" s="86">
        <v>726</v>
      </c>
      <c r="E16" s="87">
        <f t="shared" si="0"/>
        <v>1452</v>
      </c>
      <c r="F16" s="85" t="s">
        <v>109</v>
      </c>
    </row>
    <row r="17" spans="2:6" ht="15.75" x14ac:dyDescent="0.25">
      <c r="B17" s="88" t="s">
        <v>73</v>
      </c>
      <c r="C17" s="108">
        <v>70</v>
      </c>
      <c r="D17" s="86">
        <v>36.299999999999997</v>
      </c>
      <c r="E17" s="87">
        <f t="shared" si="0"/>
        <v>2541</v>
      </c>
      <c r="F17" s="85" t="s">
        <v>109</v>
      </c>
    </row>
    <row r="18" spans="2:6" ht="15.75" x14ac:dyDescent="0.25">
      <c r="B18" s="85" t="s">
        <v>74</v>
      </c>
      <c r="C18" s="107">
        <v>2</v>
      </c>
      <c r="D18" s="86">
        <v>4840</v>
      </c>
      <c r="E18" s="87">
        <f t="shared" si="0"/>
        <v>9680</v>
      </c>
      <c r="F18" s="85" t="s">
        <v>109</v>
      </c>
    </row>
    <row r="19" spans="2:6" x14ac:dyDescent="0.25">
      <c r="E19" s="9">
        <f>ROUNDUP(SUM(E5:E18),0)</f>
        <v>108446</v>
      </c>
    </row>
    <row r="21" spans="2:6" ht="45" x14ac:dyDescent="0.25">
      <c r="B21" s="42" t="s">
        <v>81</v>
      </c>
      <c r="E21" s="6">
        <f>E19</f>
        <v>108446</v>
      </c>
    </row>
    <row r="22" spans="2:6" ht="45" x14ac:dyDescent="0.25">
      <c r="B22" s="42" t="s">
        <v>82</v>
      </c>
      <c r="E22" s="6"/>
    </row>
  </sheetData>
  <mergeCells count="1"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AAFC-7FDD-494E-9E33-72413FD0A665}">
  <dimension ref="A1:F13"/>
  <sheetViews>
    <sheetView workbookViewId="0">
      <selection activeCell="F1" sqref="F1"/>
    </sheetView>
  </sheetViews>
  <sheetFormatPr defaultRowHeight="15" x14ac:dyDescent="0.25"/>
  <cols>
    <col min="1" max="1" width="6" customWidth="1"/>
    <col min="2" max="2" width="66.5703125" bestFit="1" customWidth="1"/>
    <col min="3" max="3" width="14.5703125" style="18" bestFit="1" customWidth="1"/>
    <col min="4" max="4" width="14.5703125" style="18" customWidth="1"/>
    <col min="5" max="5" width="11" style="14" customWidth="1"/>
    <col min="6" max="6" width="25.140625" customWidth="1"/>
  </cols>
  <sheetData>
    <row r="1" spans="1:6" ht="19.5" customHeight="1" x14ac:dyDescent="0.25">
      <c r="F1" s="41" t="s">
        <v>130</v>
      </c>
    </row>
    <row r="3" spans="1:6" ht="36.75" customHeight="1" x14ac:dyDescent="0.25">
      <c r="A3" s="110" t="s">
        <v>80</v>
      </c>
      <c r="B3" s="111"/>
      <c r="C3" s="111"/>
      <c r="D3" s="111"/>
      <c r="E3" s="111"/>
    </row>
    <row r="4" spans="1:6" ht="40.5" customHeight="1" x14ac:dyDescent="0.25">
      <c r="A4" s="25"/>
      <c r="B4" s="24" t="s">
        <v>40</v>
      </c>
      <c r="C4" s="23" t="s">
        <v>56</v>
      </c>
      <c r="D4" s="23" t="s">
        <v>122</v>
      </c>
      <c r="E4" s="98" t="s">
        <v>123</v>
      </c>
      <c r="F4" s="98" t="s">
        <v>114</v>
      </c>
    </row>
    <row r="5" spans="1:6" x14ac:dyDescent="0.25">
      <c r="A5" s="19">
        <v>1</v>
      </c>
      <c r="B5" s="20" t="s">
        <v>54</v>
      </c>
      <c r="C5" s="21">
        <v>8</v>
      </c>
      <c r="D5" s="21">
        <v>118.75</v>
      </c>
      <c r="E5" s="22">
        <f>C5*D5</f>
        <v>950</v>
      </c>
      <c r="F5" s="20" t="s">
        <v>86</v>
      </c>
    </row>
    <row r="6" spans="1:6" x14ac:dyDescent="0.25">
      <c r="A6" s="45">
        <v>2</v>
      </c>
      <c r="B6" s="46" t="s">
        <v>53</v>
      </c>
      <c r="C6" s="47">
        <v>2</v>
      </c>
      <c r="D6" s="21">
        <v>2500</v>
      </c>
      <c r="E6" s="22">
        <f t="shared" ref="E6:E9" si="0">C6*D6</f>
        <v>5000</v>
      </c>
      <c r="F6" s="20" t="s">
        <v>87</v>
      </c>
    </row>
    <row r="7" spans="1:6" x14ac:dyDescent="0.25">
      <c r="A7" s="45">
        <v>3</v>
      </c>
      <c r="B7" s="46" t="s">
        <v>52</v>
      </c>
      <c r="C7" s="47">
        <v>2</v>
      </c>
      <c r="D7" s="21">
        <v>1150</v>
      </c>
      <c r="E7" s="22">
        <f t="shared" si="0"/>
        <v>2300</v>
      </c>
      <c r="F7" s="20" t="s">
        <v>88</v>
      </c>
    </row>
    <row r="8" spans="1:6" x14ac:dyDescent="0.25">
      <c r="A8" s="19">
        <v>4</v>
      </c>
      <c r="B8" s="20" t="s">
        <v>51</v>
      </c>
      <c r="C8" s="19" t="s">
        <v>50</v>
      </c>
      <c r="D8" s="21">
        <v>750</v>
      </c>
      <c r="E8" s="22">
        <f>D8</f>
        <v>750</v>
      </c>
      <c r="F8" s="20" t="s">
        <v>86</v>
      </c>
    </row>
    <row r="9" spans="1:6" x14ac:dyDescent="0.25">
      <c r="A9" s="19">
        <v>5</v>
      </c>
      <c r="B9" s="20" t="s">
        <v>49</v>
      </c>
      <c r="C9" s="19">
        <v>10</v>
      </c>
      <c r="D9" s="21">
        <v>200</v>
      </c>
      <c r="E9" s="22">
        <f t="shared" si="0"/>
        <v>2000</v>
      </c>
      <c r="F9" s="20" t="s">
        <v>89</v>
      </c>
    </row>
    <row r="10" spans="1:6" x14ac:dyDescent="0.25">
      <c r="E10" s="13">
        <f>SUM(E5:E9)</f>
        <v>11000</v>
      </c>
    </row>
    <row r="12" spans="1:6" ht="30" x14ac:dyDescent="0.25">
      <c r="B12" s="42" t="s">
        <v>81</v>
      </c>
      <c r="E12" s="14">
        <f>E10</f>
        <v>11000</v>
      </c>
    </row>
    <row r="13" spans="1:6" ht="30" x14ac:dyDescent="0.25">
      <c r="B13" s="42" t="s">
        <v>82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47E3-737D-4F2D-A0F8-A9FAC1D6D51F}">
  <dimension ref="A1:G21"/>
  <sheetViews>
    <sheetView workbookViewId="0">
      <selection activeCell="I5" sqref="I5"/>
    </sheetView>
  </sheetViews>
  <sheetFormatPr defaultRowHeight="15" x14ac:dyDescent="0.25"/>
  <cols>
    <col min="2" max="2" width="37.7109375" customWidth="1"/>
    <col min="3" max="3" width="27.7109375" customWidth="1"/>
    <col min="4" max="4" width="12.5703125" customWidth="1"/>
    <col min="5" max="6" width="14.140625" customWidth="1"/>
    <col min="7" max="7" width="45.42578125" customWidth="1"/>
  </cols>
  <sheetData>
    <row r="1" spans="1:7" ht="18.75" customHeight="1" x14ac:dyDescent="0.25">
      <c r="E1" s="41"/>
      <c r="F1" s="41"/>
      <c r="G1" s="41" t="s">
        <v>131</v>
      </c>
    </row>
    <row r="2" spans="1:7" ht="20.25" customHeight="1" x14ac:dyDescent="0.25">
      <c r="A2" s="10" t="s">
        <v>106</v>
      </c>
      <c r="B2" s="74"/>
      <c r="C2" s="74"/>
      <c r="D2" s="74"/>
      <c r="E2" s="74"/>
      <c r="F2" s="76"/>
      <c r="G2" s="76"/>
    </row>
    <row r="3" spans="1:7" ht="63" x14ac:dyDescent="0.25">
      <c r="B3" s="75" t="s">
        <v>40</v>
      </c>
      <c r="C3" s="75" t="s">
        <v>90</v>
      </c>
      <c r="D3" s="75" t="s">
        <v>91</v>
      </c>
      <c r="E3" s="75" t="s">
        <v>92</v>
      </c>
      <c r="F3" s="75" t="s">
        <v>121</v>
      </c>
      <c r="G3" s="40" t="s">
        <v>114</v>
      </c>
    </row>
    <row r="4" spans="1:7" ht="15.75" x14ac:dyDescent="0.25">
      <c r="B4" s="39" t="s">
        <v>93</v>
      </c>
      <c r="C4" s="38">
        <v>2</v>
      </c>
      <c r="D4" s="79">
        <v>17200</v>
      </c>
      <c r="E4" s="79">
        <f t="shared" ref="E4:E17" si="0">C4*D4</f>
        <v>34400</v>
      </c>
      <c r="F4" s="79">
        <f>E4*1.21</f>
        <v>41624</v>
      </c>
      <c r="G4" s="15" t="s">
        <v>118</v>
      </c>
    </row>
    <row r="5" spans="1:7" ht="31.5" x14ac:dyDescent="0.25">
      <c r="B5" s="106" t="s">
        <v>94</v>
      </c>
      <c r="C5" s="101">
        <v>4</v>
      </c>
      <c r="D5" s="102">
        <v>567.5</v>
      </c>
      <c r="E5" s="102">
        <f t="shared" si="0"/>
        <v>2270</v>
      </c>
      <c r="F5" s="102">
        <f t="shared" ref="F5:F17" si="1">E5*1.21</f>
        <v>2746.7</v>
      </c>
      <c r="G5" s="15" t="s">
        <v>118</v>
      </c>
    </row>
    <row r="6" spans="1:7" ht="15.75" x14ac:dyDescent="0.25">
      <c r="B6" s="39" t="s">
        <v>95</v>
      </c>
      <c r="C6" s="38">
        <v>1</v>
      </c>
      <c r="D6" s="79">
        <v>850</v>
      </c>
      <c r="E6" s="79">
        <f t="shared" si="0"/>
        <v>850</v>
      </c>
      <c r="F6" s="79">
        <f t="shared" si="1"/>
        <v>1028.5</v>
      </c>
      <c r="G6" s="15" t="s">
        <v>118</v>
      </c>
    </row>
    <row r="7" spans="1:7" ht="16.5" x14ac:dyDescent="0.3">
      <c r="B7" s="39" t="s">
        <v>96</v>
      </c>
      <c r="C7" s="38">
        <v>2</v>
      </c>
      <c r="D7" s="79">
        <v>2500</v>
      </c>
      <c r="E7" s="79">
        <f t="shared" si="0"/>
        <v>5000</v>
      </c>
      <c r="F7" s="79">
        <f t="shared" si="1"/>
        <v>6050</v>
      </c>
      <c r="G7" s="15" t="s">
        <v>118</v>
      </c>
    </row>
    <row r="8" spans="1:7" ht="31.5" x14ac:dyDescent="0.25">
      <c r="B8" s="106" t="s">
        <v>97</v>
      </c>
      <c r="C8" s="103">
        <v>3</v>
      </c>
      <c r="D8" s="104">
        <v>3870</v>
      </c>
      <c r="E8" s="102">
        <f>C8*D8</f>
        <v>11610</v>
      </c>
      <c r="F8" s="102">
        <f>E8*1.21</f>
        <v>14048.1</v>
      </c>
      <c r="G8" s="15" t="s">
        <v>118</v>
      </c>
    </row>
    <row r="9" spans="1:7" ht="31.5" x14ac:dyDescent="0.25">
      <c r="B9" s="105" t="s">
        <v>98</v>
      </c>
      <c r="C9" s="44">
        <v>1</v>
      </c>
      <c r="D9" s="80">
        <v>4509.6000000000004</v>
      </c>
      <c r="E9" s="79">
        <f t="shared" si="0"/>
        <v>4509.6000000000004</v>
      </c>
      <c r="F9" s="79">
        <f t="shared" si="1"/>
        <v>5456.616</v>
      </c>
      <c r="G9" s="15" t="s">
        <v>118</v>
      </c>
    </row>
    <row r="10" spans="1:7" ht="15.75" x14ac:dyDescent="0.25">
      <c r="B10" s="39" t="s">
        <v>99</v>
      </c>
      <c r="C10" s="44">
        <v>3</v>
      </c>
      <c r="D10" s="80">
        <v>8950</v>
      </c>
      <c r="E10" s="79">
        <f t="shared" si="0"/>
        <v>26850</v>
      </c>
      <c r="F10" s="79">
        <f t="shared" si="1"/>
        <v>32488.5</v>
      </c>
      <c r="G10" s="15" t="s">
        <v>118</v>
      </c>
    </row>
    <row r="11" spans="1:7" ht="15.75" x14ac:dyDescent="0.25">
      <c r="B11" s="39" t="s">
        <v>117</v>
      </c>
      <c r="C11" s="44">
        <v>1</v>
      </c>
      <c r="D11" s="80">
        <v>4475</v>
      </c>
      <c r="E11" s="79">
        <f t="shared" si="0"/>
        <v>4475</v>
      </c>
      <c r="F11" s="79">
        <f t="shared" si="1"/>
        <v>5414.75</v>
      </c>
      <c r="G11" s="15" t="s">
        <v>118</v>
      </c>
    </row>
    <row r="12" spans="1:7" ht="15.75" x14ac:dyDescent="0.25">
      <c r="B12" s="39" t="s">
        <v>100</v>
      </c>
      <c r="C12" s="44">
        <v>2</v>
      </c>
      <c r="D12" s="80">
        <v>1170</v>
      </c>
      <c r="E12" s="79">
        <f t="shared" si="0"/>
        <v>2340</v>
      </c>
      <c r="F12" s="79">
        <f t="shared" si="1"/>
        <v>2831.4</v>
      </c>
      <c r="G12" s="15" t="s">
        <v>118</v>
      </c>
    </row>
    <row r="13" spans="1:7" ht="31.5" x14ac:dyDescent="0.25">
      <c r="B13" s="105" t="s">
        <v>101</v>
      </c>
      <c r="C13" s="44">
        <v>1</v>
      </c>
      <c r="D13" s="80">
        <v>2077.44</v>
      </c>
      <c r="E13" s="79">
        <f t="shared" si="0"/>
        <v>2077.44</v>
      </c>
      <c r="F13" s="79">
        <f t="shared" si="1"/>
        <v>2513.7024000000001</v>
      </c>
      <c r="G13" s="15" t="s">
        <v>118</v>
      </c>
    </row>
    <row r="14" spans="1:7" ht="31.5" x14ac:dyDescent="0.25">
      <c r="B14" s="105" t="s">
        <v>102</v>
      </c>
      <c r="C14" s="44">
        <v>3</v>
      </c>
      <c r="D14" s="80">
        <v>248</v>
      </c>
      <c r="E14" s="79">
        <f t="shared" si="0"/>
        <v>744</v>
      </c>
      <c r="F14" s="79">
        <f t="shared" si="1"/>
        <v>900.24</v>
      </c>
      <c r="G14" s="15" t="s">
        <v>118</v>
      </c>
    </row>
    <row r="15" spans="1:7" ht="47.25" x14ac:dyDescent="0.25">
      <c r="B15" s="105" t="s">
        <v>103</v>
      </c>
      <c r="C15" s="44">
        <v>3</v>
      </c>
      <c r="D15" s="80">
        <v>770</v>
      </c>
      <c r="E15" s="79">
        <f t="shared" si="0"/>
        <v>2310</v>
      </c>
      <c r="F15" s="79">
        <f t="shared" si="1"/>
        <v>2795.1</v>
      </c>
      <c r="G15" s="15" t="s">
        <v>118</v>
      </c>
    </row>
    <row r="16" spans="1:7" ht="31.5" x14ac:dyDescent="0.25">
      <c r="B16" s="105" t="s">
        <v>104</v>
      </c>
      <c r="C16" s="44">
        <v>1</v>
      </c>
      <c r="D16" s="80">
        <v>38000</v>
      </c>
      <c r="E16" s="79">
        <f t="shared" si="0"/>
        <v>38000</v>
      </c>
      <c r="F16" s="79">
        <f t="shared" si="1"/>
        <v>45980</v>
      </c>
      <c r="G16" s="15" t="s">
        <v>118</v>
      </c>
    </row>
    <row r="17" spans="2:7" ht="15.75" x14ac:dyDescent="0.25">
      <c r="B17" s="39" t="s">
        <v>105</v>
      </c>
      <c r="C17" s="38">
        <v>1</v>
      </c>
      <c r="D17" s="79">
        <v>5400</v>
      </c>
      <c r="E17" s="79">
        <f t="shared" si="0"/>
        <v>5400</v>
      </c>
      <c r="F17" s="79">
        <f t="shared" si="1"/>
        <v>6534</v>
      </c>
      <c r="G17" s="15" t="s">
        <v>118</v>
      </c>
    </row>
    <row r="18" spans="2:7" ht="16.5" x14ac:dyDescent="0.25">
      <c r="B18" s="73"/>
      <c r="C18" s="77"/>
      <c r="D18" s="81"/>
      <c r="E18" s="78">
        <f>ROUNDUP(SUM(E4:E17),0)</f>
        <v>140837</v>
      </c>
      <c r="F18" s="78">
        <f>ROUNDUP(SUM(F4:F17),0)</f>
        <v>170412</v>
      </c>
    </row>
    <row r="20" spans="2:7" ht="45" x14ac:dyDescent="0.25">
      <c r="B20" s="42" t="s">
        <v>81</v>
      </c>
      <c r="E20" s="6"/>
      <c r="F20" s="6">
        <f>ROUND(F18*0.7,0)</f>
        <v>119288</v>
      </c>
    </row>
    <row r="21" spans="2:7" ht="30" x14ac:dyDescent="0.25">
      <c r="B21" s="42" t="s">
        <v>82</v>
      </c>
      <c r="E21" s="6"/>
      <c r="F21" s="6">
        <f>ROUNDUP(F18*0.3,0)</f>
        <v>51124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Kopsavilkums</vt:lpstr>
      <vt:lpstr>Aizkraukle</vt:lpstr>
      <vt:lpstr>Saldus</vt:lpstr>
      <vt:lpstr>Ludza</vt:lpstr>
      <vt:lpstr>Jūras_medicinas_centrs</vt:lpstr>
      <vt:lpstr>Rīgas 1.slimnica</vt:lpstr>
      <vt:lpstr>BALVI un Gulbene</vt:lpstr>
      <vt:lpstr>DZEMDIBU_NAMS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IndraBreska</dc:creator>
  <cp:lastModifiedBy>Lāsma Zandberga</cp:lastModifiedBy>
  <dcterms:created xsi:type="dcterms:W3CDTF">2021-11-04T12:06:13Z</dcterms:created>
  <dcterms:modified xsi:type="dcterms:W3CDTF">2021-11-24T13:04:46Z</dcterms:modified>
</cp:coreProperties>
</file>