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vi.vika\Desktop\IZ 22\N +\Info ziņ. 2022\"/>
    </mc:Choice>
  </mc:AlternateContent>
  <bookViews>
    <workbookView xWindow="0" yWindow="0" windowWidth="23040" windowHeight="8796"/>
  </bookViews>
  <sheets>
    <sheet name="Full_info" sheetId="1" r:id="rId1"/>
    <sheet name="Short version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2" i="2" l="1"/>
  <c r="D32" i="2"/>
  <c r="H31" i="2"/>
  <c r="E31" i="2"/>
  <c r="H30" i="2"/>
  <c r="F30" i="2"/>
  <c r="C30" i="2"/>
  <c r="E30" i="2" s="1"/>
  <c r="F29" i="2"/>
  <c r="H29" i="2" s="1"/>
  <c r="C29" i="2"/>
  <c r="E29" i="2" s="1"/>
  <c r="H28" i="2"/>
  <c r="F28" i="2"/>
  <c r="C28" i="2"/>
  <c r="C32" i="2" s="1"/>
  <c r="F27" i="2"/>
  <c r="H27" i="2" s="1"/>
  <c r="C27" i="2"/>
  <c r="E27" i="2" s="1"/>
  <c r="G26" i="2"/>
  <c r="F26" i="2"/>
  <c r="D26" i="2"/>
  <c r="C26" i="2"/>
  <c r="H25" i="2"/>
  <c r="E25" i="2"/>
  <c r="H24" i="2"/>
  <c r="E24" i="2"/>
  <c r="H23" i="2"/>
  <c r="E23" i="2"/>
  <c r="H22" i="2"/>
  <c r="E22" i="2"/>
  <c r="H21" i="2"/>
  <c r="G20" i="2"/>
  <c r="F20" i="2"/>
  <c r="D20" i="2"/>
  <c r="C20" i="2"/>
  <c r="H19" i="2"/>
  <c r="E19" i="2"/>
  <c r="H18" i="2"/>
  <c r="E18" i="2"/>
  <c r="H17" i="2"/>
  <c r="E17" i="2"/>
  <c r="H16" i="2"/>
  <c r="E16" i="2"/>
  <c r="H15" i="2"/>
  <c r="E15" i="2"/>
  <c r="H13" i="2"/>
  <c r="E13" i="2"/>
  <c r="G12" i="2"/>
  <c r="H12" i="2" s="1"/>
  <c r="F12" i="2"/>
  <c r="D12" i="2"/>
  <c r="D14" i="2" s="1"/>
  <c r="E14" i="2" s="1"/>
  <c r="C12" i="2"/>
  <c r="H11" i="2"/>
  <c r="G11" i="2"/>
  <c r="F11" i="2"/>
  <c r="D11" i="2"/>
  <c r="C11" i="2"/>
  <c r="E11" i="2" s="1"/>
  <c r="G10" i="2"/>
  <c r="G14" i="2" s="1"/>
  <c r="F10" i="2"/>
  <c r="H10" i="2" s="1"/>
  <c r="D10" i="2"/>
  <c r="C10" i="2"/>
  <c r="E10" i="2" s="1"/>
  <c r="F9" i="2"/>
  <c r="F14" i="2" s="1"/>
  <c r="E9" i="2"/>
  <c r="D9" i="2"/>
  <c r="C9" i="2"/>
  <c r="C14" i="2" s="1"/>
  <c r="D8" i="2"/>
  <c r="H7" i="2"/>
  <c r="F7" i="2"/>
  <c r="E7" i="2"/>
  <c r="H6" i="2"/>
  <c r="F6" i="2"/>
  <c r="C6" i="2"/>
  <c r="E6" i="2" s="1"/>
  <c r="G5" i="2"/>
  <c r="H5" i="2" s="1"/>
  <c r="F5" i="2"/>
  <c r="D5" i="2"/>
  <c r="E5" i="2" s="1"/>
  <c r="C5" i="2"/>
  <c r="G4" i="2"/>
  <c r="G8" i="2" s="1"/>
  <c r="F4" i="2"/>
  <c r="E4" i="2"/>
  <c r="D4" i="2"/>
  <c r="C4" i="2"/>
  <c r="G3" i="2"/>
  <c r="F3" i="2"/>
  <c r="H3" i="2" s="1"/>
  <c r="D3" i="2"/>
  <c r="C3" i="2"/>
  <c r="C8" i="2" s="1"/>
  <c r="H13" i="1"/>
  <c r="H15" i="1"/>
  <c r="H16" i="1"/>
  <c r="H17" i="1"/>
  <c r="H18" i="1"/>
  <c r="H19" i="1"/>
  <c r="H21" i="1"/>
  <c r="H22" i="1"/>
  <c r="H23" i="1"/>
  <c r="H24" i="1"/>
  <c r="H25" i="1"/>
  <c r="H31" i="1"/>
  <c r="E13" i="1"/>
  <c r="D12" i="1"/>
  <c r="C12" i="1"/>
  <c r="F12" i="1"/>
  <c r="G12" i="1"/>
  <c r="F11" i="1"/>
  <c r="C11" i="1"/>
  <c r="E11" i="1" s="1"/>
  <c r="G11" i="1"/>
  <c r="D11" i="1"/>
  <c r="C10" i="1"/>
  <c r="D10" i="1"/>
  <c r="G10" i="1"/>
  <c r="F10" i="1"/>
  <c r="C9" i="1"/>
  <c r="F9" i="1"/>
  <c r="H9" i="1" s="1"/>
  <c r="D9" i="1"/>
  <c r="F6" i="1"/>
  <c r="H6" i="1" s="1"/>
  <c r="F7" i="1"/>
  <c r="H7" i="1" s="1"/>
  <c r="C6" i="1"/>
  <c r="E6" i="1" s="1"/>
  <c r="E7" i="1"/>
  <c r="F5" i="1"/>
  <c r="D5" i="1"/>
  <c r="C5" i="1"/>
  <c r="G5" i="1"/>
  <c r="F4" i="1"/>
  <c r="G4" i="1"/>
  <c r="D4" i="1"/>
  <c r="C4" i="1"/>
  <c r="E19" i="1"/>
  <c r="E18" i="1"/>
  <c r="E17" i="1"/>
  <c r="G20" i="1"/>
  <c r="F20" i="1"/>
  <c r="E16" i="1"/>
  <c r="D20" i="1"/>
  <c r="C20" i="1"/>
  <c r="E15" i="1"/>
  <c r="G32" i="1"/>
  <c r="D32" i="1"/>
  <c r="E31" i="1"/>
  <c r="F30" i="1"/>
  <c r="H30" i="1" s="1"/>
  <c r="C30" i="1"/>
  <c r="E30" i="1" s="1"/>
  <c r="F29" i="1"/>
  <c r="H29" i="1" s="1"/>
  <c r="C29" i="1"/>
  <c r="E29" i="1" s="1"/>
  <c r="F28" i="1"/>
  <c r="H28" i="1" s="1"/>
  <c r="C28" i="1"/>
  <c r="E28" i="1" s="1"/>
  <c r="C27" i="1"/>
  <c r="E27" i="1" s="1"/>
  <c r="F27" i="1"/>
  <c r="H27" i="1" s="1"/>
  <c r="G26" i="1"/>
  <c r="F26" i="1"/>
  <c r="H26" i="1" s="1"/>
  <c r="D26" i="1"/>
  <c r="E25" i="1"/>
  <c r="E24" i="1"/>
  <c r="E23" i="1"/>
  <c r="C26" i="1"/>
  <c r="E22" i="1"/>
  <c r="F3" i="1"/>
  <c r="G3" i="1"/>
  <c r="H3" i="1" s="1"/>
  <c r="D3" i="1"/>
  <c r="C3" i="1"/>
  <c r="H4" i="1" l="1"/>
  <c r="E12" i="1"/>
  <c r="E26" i="1"/>
  <c r="E20" i="1"/>
  <c r="G14" i="1"/>
  <c r="H12" i="1"/>
  <c r="H20" i="1"/>
  <c r="H5" i="1"/>
  <c r="F8" i="1"/>
  <c r="C32" i="1"/>
  <c r="E32" i="1" s="1"/>
  <c r="H11" i="1"/>
  <c r="E9" i="1"/>
  <c r="F14" i="1"/>
  <c r="H14" i="1" s="1"/>
  <c r="F32" i="1"/>
  <c r="H32" i="1" s="1"/>
  <c r="G8" i="1"/>
  <c r="C14" i="1"/>
  <c r="E26" i="2"/>
  <c r="H26" i="2"/>
  <c r="H20" i="2"/>
  <c r="E20" i="2"/>
  <c r="G33" i="2"/>
  <c r="H14" i="2"/>
  <c r="C33" i="2"/>
  <c r="E32" i="2"/>
  <c r="D33" i="2"/>
  <c r="E3" i="2"/>
  <c r="E12" i="2"/>
  <c r="E28" i="2"/>
  <c r="F32" i="2"/>
  <c r="F8" i="2"/>
  <c r="H8" i="2" s="1"/>
  <c r="H9" i="2"/>
  <c r="H4" i="2"/>
  <c r="E8" i="2"/>
  <c r="D14" i="1"/>
  <c r="H10" i="1"/>
  <c r="E10" i="1"/>
  <c r="D8" i="1"/>
  <c r="E5" i="1"/>
  <c r="C8" i="1"/>
  <c r="E4" i="1"/>
  <c r="E3" i="1"/>
  <c r="F33" i="1" l="1"/>
  <c r="H8" i="1"/>
  <c r="G33" i="1"/>
  <c r="E14" i="1"/>
  <c r="E33" i="2"/>
  <c r="F33" i="2"/>
  <c r="H33" i="2" s="1"/>
  <c r="H32" i="2"/>
  <c r="H33" i="1"/>
  <c r="D33" i="1"/>
  <c r="C33" i="1"/>
  <c r="E33" i="1" s="1"/>
  <c r="E8" i="1"/>
</calcChain>
</file>

<file path=xl/comments1.xml><?xml version="1.0" encoding="utf-8"?>
<comments xmlns="http://schemas.openxmlformats.org/spreadsheetml/2006/main">
  <authors>
    <author>Linards Deidulis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Ieskaitot sagatavošanas vizīšu finansējumu Jauniešu, Pieaugušo un Valodu apakšprogrammās. 
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Linards Deidulis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186"/>
          </rPr>
          <t xml:space="preserve">Ieskaitot sagatavošanas vizīšu finansējumu Jauniešu, Pieaugušo un Valodu apakšprogrammās. 
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<sst xmlns="http://schemas.openxmlformats.org/spreadsheetml/2006/main" count="40" uniqueCount="22">
  <si>
    <t>Apakšprogrammas nosaukums</t>
  </si>
  <si>
    <t>Apakšprogrammas kopējais finansējums</t>
  </si>
  <si>
    <t xml:space="preserve">t.sk. Latvijas institūciju koordinētiem projektiem piešķirtais finansējums </t>
  </si>
  <si>
    <t>Jauniešu apakšprogramma</t>
  </si>
  <si>
    <t>Pieaugušo apakšprogramma</t>
  </si>
  <si>
    <t>Augstākās izglītības apakšprogramma</t>
  </si>
  <si>
    <t>Horizontālā apakšprogramma</t>
  </si>
  <si>
    <t>Ziemeļvalstu valodu apakšprogramma</t>
  </si>
  <si>
    <t>Kopā visās apakšprogrammās</t>
  </si>
  <si>
    <t>Informācija par Nordplus finansējumu 2018.–2022.gadā, EUR</t>
  </si>
  <si>
    <t>Gads</t>
  </si>
  <si>
    <t>LV koordinatori</t>
  </si>
  <si>
    <t>KOPĀ (2018.-2022.)</t>
  </si>
  <si>
    <t>KOPĀ (2018.-22.)</t>
  </si>
  <si>
    <t>Finansēto projektu skaits</t>
  </si>
  <si>
    <t>% no kopējā projektu skaita</t>
  </si>
  <si>
    <t xml:space="preserve">% no kopējā Nordplus apakšprogrammas  budžeta </t>
  </si>
  <si>
    <t>Kopā visās apakšprogrammās 2018. - 2022.</t>
  </si>
  <si>
    <r>
      <t xml:space="preserve">Informācija par Nordplus programmas finansējumu 2018.–2022. gadā, </t>
    </r>
    <r>
      <rPr>
        <b/>
        <i/>
        <sz val="12"/>
        <color theme="1"/>
        <rFont val="Calibri"/>
        <family val="2"/>
        <charset val="186"/>
        <scheme val="minor"/>
      </rPr>
      <t>euro</t>
    </r>
  </si>
  <si>
    <t>Latvijas % no kopējā projektu skaita</t>
  </si>
  <si>
    <t>% no kopējā apakšprogrammas  budžeta gadā</t>
  </si>
  <si>
    <t>Latvijas koordinatoru skaits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</si>
</sst>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i/>
      <sz val="11"/>
      <color rgb="FF00B050"/>
      <name val="Calibri"/>
      <family val="2"/>
      <charset val="186"/>
      <scheme val="minor"/>
    </font>
    <font>
      <sz val="11"/>
      <color rgb="FF00B05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i/>
      <sz val="12"/>
      <color theme="1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5D5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2" fillId="5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/>
    <xf numFmtId="0" fontId="5" fillId="6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0" fillId="5" borderId="1" xfId="0" applyNumberFormat="1" applyFont="1" applyFill="1" applyBorder="1" applyAlignment="1">
      <alignment horizontal="right" vertical="center" wrapText="1"/>
    </xf>
    <xf numFmtId="2" fontId="0" fillId="5" borderId="1" xfId="0" applyNumberFormat="1" applyFont="1" applyFill="1" applyBorder="1" applyAlignment="1">
      <alignment horizontal="right" vertical="center" wrapText="1"/>
    </xf>
    <xf numFmtId="2" fontId="0" fillId="5" borderId="4" xfId="0" applyNumberFormat="1" applyFont="1" applyFill="1" applyBorder="1" applyAlignment="1">
      <alignment horizontal="right" vertical="center" wrapText="1"/>
    </xf>
    <xf numFmtId="2" fontId="0" fillId="6" borderId="1" xfId="0" applyNumberFormat="1" applyFont="1" applyFill="1" applyBorder="1" applyAlignment="1">
      <alignment horizontal="right" vertical="center" wrapText="1"/>
    </xf>
    <xf numFmtId="4" fontId="0" fillId="6" borderId="1" xfId="0" applyNumberFormat="1" applyFont="1" applyFill="1" applyBorder="1" applyAlignment="1">
      <alignment horizontal="right" vertical="center" wrapText="1"/>
    </xf>
    <xf numFmtId="164" fontId="2" fillId="6" borderId="1" xfId="0" applyNumberFormat="1" applyFont="1" applyFill="1" applyBorder="1" applyAlignment="1">
      <alignment horizontal="center"/>
    </xf>
    <xf numFmtId="164" fontId="2" fillId="5" borderId="1" xfId="1" applyNumberFormat="1" applyFont="1" applyFill="1" applyBorder="1" applyAlignment="1">
      <alignment horizontal="center"/>
    </xf>
    <xf numFmtId="2" fontId="0" fillId="6" borderId="0" xfId="0" applyNumberFormat="1" applyFill="1"/>
    <xf numFmtId="2" fontId="0" fillId="6" borderId="1" xfId="0" applyNumberFormat="1" applyFill="1" applyBorder="1"/>
    <xf numFmtId="4" fontId="0" fillId="4" borderId="1" xfId="0" applyNumberFormat="1" applyFont="1" applyFill="1" applyBorder="1" applyAlignment="1">
      <alignment horizontal="right" vertical="center" wrapText="1"/>
    </xf>
    <xf numFmtId="164" fontId="2" fillId="4" borderId="1" xfId="1" applyNumberFormat="1" applyFont="1" applyFill="1" applyBorder="1" applyAlignment="1">
      <alignment horizontal="center"/>
    </xf>
    <xf numFmtId="2" fontId="0" fillId="4" borderId="0" xfId="0" applyNumberFormat="1" applyFont="1" applyFill="1" applyAlignment="1">
      <alignment horizontal="right"/>
    </xf>
    <xf numFmtId="164" fontId="5" fillId="5" borderId="1" xfId="1" applyNumberFormat="1" applyFont="1" applyFill="1" applyBorder="1" applyAlignment="1">
      <alignment horizontal="center"/>
    </xf>
    <xf numFmtId="0" fontId="5" fillId="5" borderId="1" xfId="0" applyFont="1" applyFill="1" applyBorder="1"/>
    <xf numFmtId="0" fontId="5" fillId="4" borderId="1" xfId="0" applyFont="1" applyFill="1" applyBorder="1"/>
    <xf numFmtId="4" fontId="5" fillId="2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/>
    </xf>
    <xf numFmtId="0" fontId="5" fillId="6" borderId="1" xfId="0" applyFont="1" applyFill="1" applyBorder="1"/>
    <xf numFmtId="4" fontId="5" fillId="5" borderId="4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0" fillId="4" borderId="1" xfId="0" applyNumberFormat="1" applyFont="1" applyFill="1" applyBorder="1" applyAlignment="1">
      <alignment horizontal="right" vertical="center" wrapText="1"/>
    </xf>
    <xf numFmtId="2" fontId="0" fillId="0" borderId="0" xfId="0" applyNumberFormat="1" applyFont="1"/>
    <xf numFmtId="2" fontId="5" fillId="4" borderId="1" xfId="0" applyNumberFormat="1" applyFont="1" applyFill="1" applyBorder="1" applyAlignment="1">
      <alignment horizontal="center" vertical="center" wrapText="1"/>
    </xf>
    <xf numFmtId="2" fontId="5" fillId="5" borderId="4" xfId="0" applyNumberFormat="1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9" fontId="2" fillId="0" borderId="0" xfId="1" applyFont="1" applyAlignment="1">
      <alignment horizontal="center"/>
    </xf>
    <xf numFmtId="164" fontId="2" fillId="2" borderId="1" xfId="1" applyNumberFormat="1" applyFont="1" applyFill="1" applyBorder="1" applyAlignment="1">
      <alignment horizont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9" fontId="5" fillId="2" borderId="1" xfId="1" applyFont="1" applyFill="1" applyBorder="1" applyAlignment="1">
      <alignment horizontal="center" wrapText="1"/>
    </xf>
    <xf numFmtId="9" fontId="10" fillId="2" borderId="1" xfId="1" applyFont="1" applyFill="1" applyBorder="1" applyAlignment="1">
      <alignment horizontal="center" wrapText="1"/>
    </xf>
    <xf numFmtId="2" fontId="0" fillId="2" borderId="1" xfId="0" applyNumberFormat="1" applyFont="1" applyFill="1" applyBorder="1" applyAlignment="1">
      <alignment horizontal="right" vertical="center" wrapText="1"/>
    </xf>
    <xf numFmtId="2" fontId="0" fillId="3" borderId="1" xfId="0" applyNumberFormat="1" applyFont="1" applyFill="1" applyBorder="1" applyAlignment="1">
      <alignment horizontal="right" vertical="center" wrapText="1"/>
    </xf>
    <xf numFmtId="4" fontId="11" fillId="3" borderId="1" xfId="0" applyNumberFormat="1" applyFont="1" applyFill="1" applyBorder="1" applyAlignment="1">
      <alignment horizontal="right" vertical="center" wrapText="1"/>
    </xf>
    <xf numFmtId="9" fontId="2" fillId="3" borderId="1" xfId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right" wrapText="1"/>
    </xf>
    <xf numFmtId="0" fontId="0" fillId="3" borderId="1" xfId="0" applyFont="1" applyFill="1" applyBorder="1" applyAlignment="1">
      <alignment horizontal="right" wrapText="1"/>
    </xf>
    <xf numFmtId="4" fontId="0" fillId="3" borderId="1" xfId="0" applyNumberFormat="1" applyFont="1" applyFill="1" applyBorder="1" applyAlignment="1">
      <alignment horizontal="right" vertical="center" wrapText="1"/>
    </xf>
    <xf numFmtId="4" fontId="0" fillId="0" borderId="0" xfId="0" applyNumberFormat="1" applyFont="1"/>
    <xf numFmtId="4" fontId="0" fillId="2" borderId="1" xfId="0" applyNumberFormat="1" applyFont="1" applyFill="1" applyBorder="1" applyAlignment="1">
      <alignment horizontal="right" vertical="center" wrapText="1"/>
    </xf>
    <xf numFmtId="164" fontId="5" fillId="4" borderId="1" xfId="1" applyNumberFormat="1" applyFont="1" applyFill="1" applyBorder="1" applyAlignment="1">
      <alignment horizontal="center"/>
    </xf>
    <xf numFmtId="9" fontId="5" fillId="3" borderId="1" xfId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right" wrapText="1"/>
    </xf>
    <xf numFmtId="9" fontId="0" fillId="0" borderId="1" xfId="1" applyFont="1" applyBorder="1"/>
    <xf numFmtId="9" fontId="5" fillId="0" borderId="1" xfId="1" applyFont="1" applyBorder="1"/>
    <xf numFmtId="3" fontId="13" fillId="0" borderId="4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9" fontId="10" fillId="0" borderId="4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4" fontId="13" fillId="0" borderId="4" xfId="1" applyNumberFormat="1" applyFont="1" applyBorder="1" applyAlignment="1">
      <alignment horizontal="center" vertical="center" wrapText="1"/>
    </xf>
    <xf numFmtId="164" fontId="11" fillId="0" borderId="5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9" fontId="0" fillId="0" borderId="4" xfId="1" applyFont="1" applyBorder="1" applyAlignment="1"/>
    <xf numFmtId="0" fontId="0" fillId="0" borderId="5" xfId="0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4" fontId="8" fillId="0" borderId="4" xfId="1" applyNumberFormat="1" applyFont="1" applyBorder="1" applyAlignment="1">
      <alignment horizontal="center" vertical="center" wrapText="1"/>
    </xf>
    <xf numFmtId="164" fontId="9" fillId="0" borderId="5" xfId="1" applyNumberFormat="1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CC99"/>
      <color rgb="FFD5D5FF"/>
      <color rgb="FF9999FF"/>
      <color rgb="FFFFFFCC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5"/>
  <sheetViews>
    <sheetView tabSelected="1" zoomScale="115" zoomScaleNormal="115" workbookViewId="0">
      <pane ySplit="2" topLeftCell="A3" activePane="bottomLeft" state="frozen"/>
      <selection pane="bottomLeft" activeCell="H2" sqref="H2"/>
    </sheetView>
  </sheetViews>
  <sheetFormatPr defaultColWidth="8.77734375" defaultRowHeight="14.4" x14ac:dyDescent="0.3"/>
  <cols>
    <col min="1" max="1" width="13.88671875" style="1" customWidth="1"/>
    <col min="2" max="2" width="18.88671875" style="1" customWidth="1"/>
    <col min="3" max="3" width="25.6640625" style="49" customWidth="1"/>
    <col min="4" max="4" width="29.5546875" style="2" customWidth="1"/>
    <col min="5" max="5" width="16.77734375" style="24" customWidth="1"/>
    <col min="6" max="6" width="12.44140625" style="2" customWidth="1"/>
    <col min="7" max="7" width="11.77734375" style="2" customWidth="1"/>
    <col min="8" max="8" width="10.6640625" style="2" customWidth="1"/>
    <col min="9" max="9" width="8.77734375" style="2"/>
    <col min="10" max="10" width="12" style="2" bestFit="1" customWidth="1"/>
    <col min="11" max="16384" width="8.77734375" style="2"/>
  </cols>
  <sheetData>
    <row r="1" spans="1:10" ht="31.05" customHeight="1" x14ac:dyDescent="0.3">
      <c r="A1" s="88" t="s">
        <v>18</v>
      </c>
      <c r="B1" s="88"/>
      <c r="C1" s="89"/>
      <c r="D1" s="89"/>
      <c r="E1" s="89"/>
      <c r="F1" s="7"/>
      <c r="G1" s="7"/>
    </row>
    <row r="2" spans="1:10" ht="56.55" customHeight="1" x14ac:dyDescent="0.3">
      <c r="A2" s="3" t="s">
        <v>0</v>
      </c>
      <c r="B2" s="3" t="s">
        <v>10</v>
      </c>
      <c r="C2" s="46" t="s">
        <v>1</v>
      </c>
      <c r="D2" s="3" t="s">
        <v>2</v>
      </c>
      <c r="E2" s="3" t="s">
        <v>20</v>
      </c>
      <c r="F2" s="4" t="s">
        <v>14</v>
      </c>
      <c r="G2" s="3" t="s">
        <v>21</v>
      </c>
      <c r="H2" s="4" t="s">
        <v>19</v>
      </c>
    </row>
    <row r="3" spans="1:10" x14ac:dyDescent="0.3">
      <c r="A3" s="90" t="s">
        <v>3</v>
      </c>
      <c r="B3" s="5">
        <v>2018</v>
      </c>
      <c r="C3" s="58">
        <f>2503960+76040</f>
        <v>2580000</v>
      </c>
      <c r="D3" s="67">
        <f>346861+5400</f>
        <v>352261</v>
      </c>
      <c r="E3" s="54">
        <f t="shared" ref="E3:E20" si="0">D3/C3</f>
        <v>0.13653527131782947</v>
      </c>
      <c r="F3" s="62">
        <f>94+34</f>
        <v>128</v>
      </c>
      <c r="G3" s="62">
        <f>18+3</f>
        <v>21</v>
      </c>
      <c r="H3" s="71">
        <f>G3/F3</f>
        <v>0.1640625</v>
      </c>
    </row>
    <row r="4" spans="1:10" x14ac:dyDescent="0.3">
      <c r="A4" s="82"/>
      <c r="B4" s="5">
        <v>2019</v>
      </c>
      <c r="C4" s="58">
        <f>2820539+78390</f>
        <v>2898929</v>
      </c>
      <c r="D4" s="67">
        <f>193549+5090</f>
        <v>198639</v>
      </c>
      <c r="E4" s="54">
        <f t="shared" si="0"/>
        <v>6.8521512599998141E-2</v>
      </c>
      <c r="F4" s="62">
        <f>108+33</f>
        <v>141</v>
      </c>
      <c r="G4" s="62">
        <f>12+5</f>
        <v>17</v>
      </c>
      <c r="H4" s="71">
        <f t="shared" ref="H4:H33" si="1">G4/F4</f>
        <v>0.12056737588652482</v>
      </c>
    </row>
    <row r="5" spans="1:10" x14ac:dyDescent="0.3">
      <c r="A5" s="82"/>
      <c r="B5" s="5">
        <v>2020</v>
      </c>
      <c r="C5" s="58">
        <f>3002049+37180</f>
        <v>3039229</v>
      </c>
      <c r="D5" s="67">
        <f>581133+3260</f>
        <v>584393</v>
      </c>
      <c r="E5" s="54">
        <f t="shared" si="0"/>
        <v>0.19228330606216248</v>
      </c>
      <c r="F5" s="62">
        <f>105+17</f>
        <v>122</v>
      </c>
      <c r="G5" s="62">
        <f>28+3</f>
        <v>31</v>
      </c>
      <c r="H5" s="71">
        <f t="shared" si="1"/>
        <v>0.25409836065573771</v>
      </c>
    </row>
    <row r="6" spans="1:10" x14ac:dyDescent="0.3">
      <c r="A6" s="82"/>
      <c r="B6" s="5">
        <v>2021</v>
      </c>
      <c r="C6" s="58">
        <f>1569935+40940</f>
        <v>1610875</v>
      </c>
      <c r="D6" s="67">
        <v>339705</v>
      </c>
      <c r="E6" s="54">
        <f t="shared" si="0"/>
        <v>0.21088228447272445</v>
      </c>
      <c r="F6" s="62">
        <f>60+11</f>
        <v>71</v>
      </c>
      <c r="G6" s="62">
        <v>14</v>
      </c>
      <c r="H6" s="71">
        <f t="shared" si="1"/>
        <v>0.19718309859154928</v>
      </c>
    </row>
    <row r="7" spans="1:10" x14ac:dyDescent="0.3">
      <c r="A7" s="82"/>
      <c r="B7" s="5">
        <v>2022</v>
      </c>
      <c r="C7" s="58">
        <v>2465305</v>
      </c>
      <c r="D7" s="67">
        <v>226860</v>
      </c>
      <c r="E7" s="57">
        <f t="shared" si="0"/>
        <v>9.2021068387075841E-2</v>
      </c>
      <c r="F7" s="62">
        <f>88</f>
        <v>88</v>
      </c>
      <c r="G7" s="62">
        <v>10</v>
      </c>
      <c r="H7" s="71">
        <f t="shared" si="1"/>
        <v>0.11363636363636363</v>
      </c>
    </row>
    <row r="8" spans="1:10" ht="16.5" customHeight="1" x14ac:dyDescent="0.3">
      <c r="A8" s="83"/>
      <c r="B8" s="16" t="s">
        <v>12</v>
      </c>
      <c r="C8" s="47">
        <f>SUM(C3:C7)</f>
        <v>12594338</v>
      </c>
      <c r="D8" s="40">
        <f>SUM(D3:D7)</f>
        <v>1701858</v>
      </c>
      <c r="E8" s="56">
        <f t="shared" si="0"/>
        <v>0.13512881740985513</v>
      </c>
      <c r="F8" s="63">
        <f>F3+F4+F5+F6+F7</f>
        <v>550</v>
      </c>
      <c r="G8" s="63">
        <f>G3+G4+G5+G6+G7</f>
        <v>93</v>
      </c>
      <c r="H8" s="72">
        <f t="shared" si="1"/>
        <v>0.1690909090909091</v>
      </c>
      <c r="J8" s="66"/>
    </row>
    <row r="9" spans="1:10" x14ac:dyDescent="0.3">
      <c r="A9" s="91" t="s">
        <v>4</v>
      </c>
      <c r="B9" s="6">
        <v>2018</v>
      </c>
      <c r="C9" s="59">
        <f>1128345+35650</f>
        <v>1163995</v>
      </c>
      <c r="D9" s="60">
        <f>122650</f>
        <v>122650</v>
      </c>
      <c r="E9" s="61">
        <f t="shared" si="0"/>
        <v>0.10536986842726988</v>
      </c>
      <c r="F9" s="64">
        <f>40+12</f>
        <v>52</v>
      </c>
      <c r="G9" s="64">
        <v>4</v>
      </c>
      <c r="H9" s="71">
        <f t="shared" si="1"/>
        <v>7.6923076923076927E-2</v>
      </c>
    </row>
    <row r="10" spans="1:10" x14ac:dyDescent="0.3">
      <c r="A10" s="82"/>
      <c r="B10" s="6">
        <v>2019</v>
      </c>
      <c r="C10" s="59">
        <f>1137810+38100</f>
        <v>1175910</v>
      </c>
      <c r="D10" s="65">
        <f>131430+8540</f>
        <v>139970</v>
      </c>
      <c r="E10" s="61">
        <f t="shared" si="0"/>
        <v>0.11903121837555596</v>
      </c>
      <c r="F10" s="64">
        <f>44+15</f>
        <v>59</v>
      </c>
      <c r="G10" s="64">
        <f>6+3</f>
        <v>9</v>
      </c>
      <c r="H10" s="71">
        <f t="shared" si="1"/>
        <v>0.15254237288135594</v>
      </c>
    </row>
    <row r="11" spans="1:10" x14ac:dyDescent="0.3">
      <c r="A11" s="82"/>
      <c r="B11" s="6">
        <v>2020</v>
      </c>
      <c r="C11" s="59">
        <f>1231050+28700</f>
        <v>1259750</v>
      </c>
      <c r="D11" s="65">
        <f>171575+3800</f>
        <v>175375</v>
      </c>
      <c r="E11" s="61">
        <f t="shared" si="0"/>
        <v>0.13921412978765629</v>
      </c>
      <c r="F11" s="64">
        <f>43+8</f>
        <v>51</v>
      </c>
      <c r="G11" s="64">
        <f>8+1</f>
        <v>9</v>
      </c>
      <c r="H11" s="71">
        <f t="shared" si="1"/>
        <v>0.17647058823529413</v>
      </c>
    </row>
    <row r="12" spans="1:10" x14ac:dyDescent="0.3">
      <c r="A12" s="82"/>
      <c r="B12" s="6">
        <v>2021</v>
      </c>
      <c r="C12" s="59">
        <f>1813215+16300</f>
        <v>1829515</v>
      </c>
      <c r="D12" s="65">
        <f>514760+6060</f>
        <v>520820</v>
      </c>
      <c r="E12" s="61">
        <f t="shared" si="0"/>
        <v>0.28467653995731107</v>
      </c>
      <c r="F12" s="64">
        <f>44+9</f>
        <v>53</v>
      </c>
      <c r="G12" s="64">
        <f>16</f>
        <v>16</v>
      </c>
      <c r="H12" s="71">
        <f t="shared" si="1"/>
        <v>0.30188679245283018</v>
      </c>
    </row>
    <row r="13" spans="1:10" x14ac:dyDescent="0.3">
      <c r="A13" s="82"/>
      <c r="B13" s="6">
        <v>2022</v>
      </c>
      <c r="C13" s="59">
        <v>1292460</v>
      </c>
      <c r="D13" s="65">
        <v>339025</v>
      </c>
      <c r="E13" s="61">
        <f t="shared" si="0"/>
        <v>0.2623098587190319</v>
      </c>
      <c r="F13" s="64">
        <v>35</v>
      </c>
      <c r="G13" s="64">
        <v>8</v>
      </c>
      <c r="H13" s="71">
        <f t="shared" si="1"/>
        <v>0.22857142857142856</v>
      </c>
    </row>
    <row r="14" spans="1:10" ht="22.5" customHeight="1" x14ac:dyDescent="0.3">
      <c r="A14" s="83"/>
      <c r="B14" s="17" t="s">
        <v>12</v>
      </c>
      <c r="C14" s="55">
        <f>SUM(C9:C13)</f>
        <v>6721630</v>
      </c>
      <c r="D14" s="55">
        <f>SUM(D9:D13)</f>
        <v>1297840</v>
      </c>
      <c r="E14" s="69">
        <f t="shared" si="0"/>
        <v>0.19308411798923772</v>
      </c>
      <c r="F14" s="70">
        <f>SUM(F9:F13)</f>
        <v>250</v>
      </c>
      <c r="G14" s="70">
        <f>SUM(G9:G13)</f>
        <v>46</v>
      </c>
      <c r="H14" s="72">
        <f t="shared" si="1"/>
        <v>0.184</v>
      </c>
    </row>
    <row r="15" spans="1:10" x14ac:dyDescent="0.3">
      <c r="A15" s="92" t="s">
        <v>5</v>
      </c>
      <c r="B15" s="8">
        <v>2018</v>
      </c>
      <c r="C15" s="36">
        <v>4162182</v>
      </c>
      <c r="D15" s="34">
        <v>116730</v>
      </c>
      <c r="E15" s="35">
        <f t="shared" si="0"/>
        <v>2.8045385809654648E-2</v>
      </c>
      <c r="F15" s="9">
        <v>201</v>
      </c>
      <c r="G15" s="9">
        <v>9</v>
      </c>
      <c r="H15" s="71">
        <f t="shared" si="1"/>
        <v>4.4776119402985072E-2</v>
      </c>
    </row>
    <row r="16" spans="1:10" x14ac:dyDescent="0.3">
      <c r="A16" s="82"/>
      <c r="B16" s="8">
        <v>2019</v>
      </c>
      <c r="C16" s="48">
        <v>4402711</v>
      </c>
      <c r="D16" s="34">
        <v>232173</v>
      </c>
      <c r="E16" s="35">
        <f t="shared" si="0"/>
        <v>5.2734099512777466E-2</v>
      </c>
      <c r="F16" s="9">
        <v>180</v>
      </c>
      <c r="G16" s="9">
        <v>13</v>
      </c>
      <c r="H16" s="71">
        <f t="shared" si="1"/>
        <v>7.2222222222222215E-2</v>
      </c>
    </row>
    <row r="17" spans="1:8" x14ac:dyDescent="0.3">
      <c r="A17" s="82"/>
      <c r="B17" s="8">
        <v>2020</v>
      </c>
      <c r="C17" s="48">
        <v>4534288</v>
      </c>
      <c r="D17" s="34">
        <v>254974</v>
      </c>
      <c r="E17" s="35">
        <f t="shared" si="0"/>
        <v>5.6232422819194543E-2</v>
      </c>
      <c r="F17" s="9">
        <v>175</v>
      </c>
      <c r="G17" s="9">
        <v>14</v>
      </c>
      <c r="H17" s="71">
        <f t="shared" si="1"/>
        <v>0.08</v>
      </c>
    </row>
    <row r="18" spans="1:8" x14ac:dyDescent="0.3">
      <c r="A18" s="82"/>
      <c r="B18" s="8">
        <v>2021</v>
      </c>
      <c r="C18" s="48">
        <v>3253835</v>
      </c>
      <c r="D18" s="34">
        <v>160865</v>
      </c>
      <c r="E18" s="35">
        <f t="shared" si="0"/>
        <v>4.9438585545978825E-2</v>
      </c>
      <c r="F18" s="9">
        <v>111</v>
      </c>
      <c r="G18" s="9">
        <v>6</v>
      </c>
      <c r="H18" s="71">
        <f t="shared" si="1"/>
        <v>5.4054054054054057E-2</v>
      </c>
    </row>
    <row r="19" spans="1:8" x14ac:dyDescent="0.3">
      <c r="A19" s="82"/>
      <c r="B19" s="8">
        <v>2022</v>
      </c>
      <c r="C19" s="48">
        <v>4436825</v>
      </c>
      <c r="D19" s="34">
        <v>259010</v>
      </c>
      <c r="E19" s="35">
        <f t="shared" si="0"/>
        <v>5.8377330636209451E-2</v>
      </c>
      <c r="F19" s="9">
        <v>145</v>
      </c>
      <c r="G19" s="9">
        <v>10</v>
      </c>
      <c r="H19" s="71">
        <f t="shared" si="1"/>
        <v>6.8965517241379309E-2</v>
      </c>
    </row>
    <row r="20" spans="1:8" x14ac:dyDescent="0.3">
      <c r="A20" s="83"/>
      <c r="B20" s="18" t="s">
        <v>13</v>
      </c>
      <c r="C20" s="50">
        <f>SUM(C15:C19)</f>
        <v>20789841</v>
      </c>
      <c r="D20" s="45">
        <f>SUM(D15:D19)</f>
        <v>1023752</v>
      </c>
      <c r="E20" s="68">
        <f t="shared" si="0"/>
        <v>4.9242897047649378E-2</v>
      </c>
      <c r="F20" s="39">
        <f>SUM(F15:F19)</f>
        <v>812</v>
      </c>
      <c r="G20" s="39">
        <f>SUM(G15:G19)</f>
        <v>52</v>
      </c>
      <c r="H20" s="72">
        <f t="shared" si="1"/>
        <v>6.4039408866995079E-2</v>
      </c>
    </row>
    <row r="21" spans="1:8" x14ac:dyDescent="0.3">
      <c r="A21" s="93" t="s">
        <v>6</v>
      </c>
      <c r="B21" s="10">
        <v>2018</v>
      </c>
      <c r="C21" s="26">
        <v>953000</v>
      </c>
      <c r="D21" s="25">
        <v>0</v>
      </c>
      <c r="E21" s="31">
        <v>0</v>
      </c>
      <c r="F21" s="11">
        <v>18</v>
      </c>
      <c r="G21" s="11">
        <v>0</v>
      </c>
      <c r="H21" s="71">
        <f t="shared" si="1"/>
        <v>0</v>
      </c>
    </row>
    <row r="22" spans="1:8" x14ac:dyDescent="0.3">
      <c r="A22" s="82"/>
      <c r="B22" s="10">
        <v>2019</v>
      </c>
      <c r="C22" s="26">
        <v>1075323</v>
      </c>
      <c r="D22" s="25">
        <v>92270</v>
      </c>
      <c r="E22" s="31">
        <f t="shared" ref="E22:E33" si="2">D22/C22</f>
        <v>8.580677619654746E-2</v>
      </c>
      <c r="F22" s="11">
        <v>22</v>
      </c>
      <c r="G22" s="11">
        <v>2</v>
      </c>
      <c r="H22" s="71">
        <f t="shared" si="1"/>
        <v>9.0909090909090912E-2</v>
      </c>
    </row>
    <row r="23" spans="1:8" x14ac:dyDescent="0.3">
      <c r="A23" s="82"/>
      <c r="B23" s="10">
        <v>2020</v>
      </c>
      <c r="C23" s="26">
        <v>977713</v>
      </c>
      <c r="D23" s="26">
        <v>114100</v>
      </c>
      <c r="E23" s="31">
        <f t="shared" si="2"/>
        <v>0.11670091325368487</v>
      </c>
      <c r="F23" s="11">
        <v>19</v>
      </c>
      <c r="G23" s="11">
        <v>3</v>
      </c>
      <c r="H23" s="71">
        <f t="shared" si="1"/>
        <v>0.15789473684210525</v>
      </c>
    </row>
    <row r="24" spans="1:8" x14ac:dyDescent="0.3">
      <c r="A24" s="82"/>
      <c r="B24" s="10">
        <v>2021</v>
      </c>
      <c r="C24" s="26">
        <v>1308826</v>
      </c>
      <c r="D24" s="26">
        <v>118930</v>
      </c>
      <c r="E24" s="31">
        <f t="shared" si="2"/>
        <v>9.086769364300526E-2</v>
      </c>
      <c r="F24" s="11">
        <v>25</v>
      </c>
      <c r="G24" s="11">
        <v>2</v>
      </c>
      <c r="H24" s="71">
        <f t="shared" si="1"/>
        <v>0.08</v>
      </c>
    </row>
    <row r="25" spans="1:8" x14ac:dyDescent="0.3">
      <c r="A25" s="82"/>
      <c r="B25" s="12">
        <v>2022</v>
      </c>
      <c r="C25" s="27">
        <v>1082312</v>
      </c>
      <c r="D25" s="27">
        <v>128440</v>
      </c>
      <c r="E25" s="31">
        <f t="shared" si="2"/>
        <v>0.11867188019720747</v>
      </c>
      <c r="F25" s="11">
        <v>21</v>
      </c>
      <c r="G25" s="11">
        <v>3</v>
      </c>
      <c r="H25" s="71">
        <f t="shared" si="1"/>
        <v>0.14285714285714285</v>
      </c>
    </row>
    <row r="26" spans="1:8" x14ac:dyDescent="0.3">
      <c r="A26" s="83"/>
      <c r="B26" s="19" t="s">
        <v>13</v>
      </c>
      <c r="C26" s="51">
        <f>SUM(C21:C25)</f>
        <v>5397174</v>
      </c>
      <c r="D26" s="44">
        <f>SUM(D21:D25)</f>
        <v>453740</v>
      </c>
      <c r="E26" s="37">
        <f t="shared" si="2"/>
        <v>8.4069922518710719E-2</v>
      </c>
      <c r="F26" s="38">
        <f>SUM(F21:F25)</f>
        <v>105</v>
      </c>
      <c r="G26" s="38">
        <f>SUM(G21:G25)</f>
        <v>10</v>
      </c>
      <c r="H26" s="72">
        <f t="shared" si="1"/>
        <v>9.5238095238095233E-2</v>
      </c>
    </row>
    <row r="27" spans="1:8" x14ac:dyDescent="0.3">
      <c r="A27" s="81" t="s">
        <v>7</v>
      </c>
      <c r="B27" s="20">
        <v>2018</v>
      </c>
      <c r="C27" s="28">
        <f>645090+15750</f>
        <v>660840</v>
      </c>
      <c r="D27" s="29">
        <v>1220</v>
      </c>
      <c r="E27" s="30">
        <f t="shared" si="2"/>
        <v>1.8461352218388718E-3</v>
      </c>
      <c r="F27" s="21">
        <f>16+8</f>
        <v>24</v>
      </c>
      <c r="G27" s="21">
        <v>1</v>
      </c>
      <c r="H27" s="71">
        <f t="shared" si="1"/>
        <v>4.1666666666666664E-2</v>
      </c>
    </row>
    <row r="28" spans="1:8" x14ac:dyDescent="0.3">
      <c r="A28" s="82"/>
      <c r="B28" s="20">
        <v>2019</v>
      </c>
      <c r="C28" s="32">
        <f>666870+10220</f>
        <v>677090</v>
      </c>
      <c r="D28" s="29">
        <v>0</v>
      </c>
      <c r="E28" s="30">
        <f t="shared" si="2"/>
        <v>0</v>
      </c>
      <c r="F28" s="21">
        <f>21+4</f>
        <v>25</v>
      </c>
      <c r="G28" s="21">
        <v>0</v>
      </c>
      <c r="H28" s="71">
        <f t="shared" si="1"/>
        <v>0</v>
      </c>
    </row>
    <row r="29" spans="1:8" x14ac:dyDescent="0.3">
      <c r="A29" s="82"/>
      <c r="B29" s="20">
        <v>2020</v>
      </c>
      <c r="C29" s="33">
        <f>735642+10620</f>
        <v>746262</v>
      </c>
      <c r="D29" s="28">
        <v>20985</v>
      </c>
      <c r="E29" s="30">
        <f t="shared" si="2"/>
        <v>2.8120150831745419E-2</v>
      </c>
      <c r="F29" s="21">
        <f>21+4</f>
        <v>25</v>
      </c>
      <c r="G29" s="21">
        <v>1</v>
      </c>
      <c r="H29" s="71">
        <f t="shared" si="1"/>
        <v>0.04</v>
      </c>
    </row>
    <row r="30" spans="1:8" x14ac:dyDescent="0.3">
      <c r="A30" s="82"/>
      <c r="B30" s="20">
        <v>2021</v>
      </c>
      <c r="C30" s="32">
        <f>798273+9820</f>
        <v>808093</v>
      </c>
      <c r="D30" s="32">
        <v>37500</v>
      </c>
      <c r="E30" s="30">
        <f t="shared" si="2"/>
        <v>4.6405549856266541E-2</v>
      </c>
      <c r="F30" s="21">
        <f>16+4</f>
        <v>20</v>
      </c>
      <c r="G30" s="21">
        <v>1</v>
      </c>
      <c r="H30" s="71">
        <f t="shared" si="1"/>
        <v>0.05</v>
      </c>
    </row>
    <row r="31" spans="1:8" x14ac:dyDescent="0.3">
      <c r="A31" s="82"/>
      <c r="B31" s="20">
        <v>2022</v>
      </c>
      <c r="C31" s="28">
        <v>694198</v>
      </c>
      <c r="D31" s="29">
        <v>0</v>
      </c>
      <c r="E31" s="30">
        <f t="shared" si="2"/>
        <v>0</v>
      </c>
      <c r="F31" s="21">
        <v>16</v>
      </c>
      <c r="G31" s="21">
        <v>0</v>
      </c>
      <c r="H31" s="71">
        <f t="shared" si="1"/>
        <v>0</v>
      </c>
    </row>
    <row r="32" spans="1:8" x14ac:dyDescent="0.3">
      <c r="A32" s="83"/>
      <c r="B32" s="22" t="s">
        <v>13</v>
      </c>
      <c r="C32" s="52">
        <f>SUM(C27:C31)</f>
        <v>3586483</v>
      </c>
      <c r="D32" s="41">
        <f>SUM(D27:D31)</f>
        <v>59705</v>
      </c>
      <c r="E32" s="42">
        <f t="shared" si="2"/>
        <v>1.6647227938902821E-2</v>
      </c>
      <c r="F32" s="43">
        <f>SUM(F27:F31)</f>
        <v>110</v>
      </c>
      <c r="G32" s="43">
        <f>SUM(G27:G31)</f>
        <v>3</v>
      </c>
      <c r="H32" s="71">
        <f t="shared" si="1"/>
        <v>2.7272727272727271E-2</v>
      </c>
    </row>
    <row r="33" spans="1:8" x14ac:dyDescent="0.3">
      <c r="A33" s="77" t="s">
        <v>17</v>
      </c>
      <c r="B33" s="78"/>
      <c r="C33" s="84">
        <f>C32+C26+C20+C14+C8</f>
        <v>49089466</v>
      </c>
      <c r="D33" s="84">
        <f>D32+D26+D20+D14+D8</f>
        <v>4536895</v>
      </c>
      <c r="E33" s="86">
        <f t="shared" si="2"/>
        <v>9.2420948315062132E-2</v>
      </c>
      <c r="F33" s="73">
        <f t="shared" ref="F33:G33" si="3">F32+F26+F20+F14+F8</f>
        <v>1827</v>
      </c>
      <c r="G33" s="73">
        <f t="shared" si="3"/>
        <v>204</v>
      </c>
      <c r="H33" s="75">
        <f t="shared" si="1"/>
        <v>0.1116584564860427</v>
      </c>
    </row>
    <row r="34" spans="1:8" ht="17.399999999999999" customHeight="1" x14ac:dyDescent="0.3">
      <c r="A34" s="79"/>
      <c r="B34" s="80"/>
      <c r="C34" s="85"/>
      <c r="D34" s="85"/>
      <c r="E34" s="87"/>
      <c r="F34" s="74"/>
      <c r="G34" s="74"/>
      <c r="H34" s="76"/>
    </row>
    <row r="35" spans="1:8" ht="15.6" x14ac:dyDescent="0.3">
      <c r="A35" s="15"/>
      <c r="B35" s="15"/>
      <c r="E35" s="53"/>
    </row>
  </sheetData>
  <mergeCells count="13">
    <mergeCell ref="A1:E1"/>
    <mergeCell ref="A3:A8"/>
    <mergeCell ref="A9:A14"/>
    <mergeCell ref="A15:A20"/>
    <mergeCell ref="A21:A26"/>
    <mergeCell ref="F33:F34"/>
    <mergeCell ref="G33:G34"/>
    <mergeCell ref="H33:H34"/>
    <mergeCell ref="A33:B34"/>
    <mergeCell ref="A27:A32"/>
    <mergeCell ref="C33:C34"/>
    <mergeCell ref="D33:D34"/>
    <mergeCell ref="E33:E34"/>
  </mergeCells>
  <pageMargins left="0.31496062992125984" right="0.31496062992125984" top="0.74803149606299213" bottom="0.74803149606299213" header="0.31496062992125984" footer="0.31496062992125984"/>
  <pageSetup paperSize="9" orientation="landscape" r:id="rId1"/>
  <ignoredErrors>
    <ignoredError sqref="E20 E14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5"/>
  <sheetViews>
    <sheetView workbookViewId="0">
      <selection sqref="A1:E34"/>
    </sheetView>
  </sheetViews>
  <sheetFormatPr defaultColWidth="8.77734375" defaultRowHeight="14.4" x14ac:dyDescent="0.3"/>
  <cols>
    <col min="1" max="1" width="19.77734375" style="1" customWidth="1"/>
    <col min="2" max="2" width="8.109375" style="1" hidden="1" customWidth="1"/>
    <col min="3" max="3" width="25.6640625" style="49" customWidth="1"/>
    <col min="4" max="4" width="29.5546875" style="2" customWidth="1"/>
    <col min="5" max="5" width="16.77734375" style="24" customWidth="1"/>
    <col min="6" max="6" width="12.44140625" style="2" hidden="1" customWidth="1"/>
    <col min="7" max="7" width="11.77734375" style="2" hidden="1" customWidth="1"/>
    <col min="8" max="8" width="0" style="2" hidden="1" customWidth="1"/>
    <col min="9" max="9" width="8.77734375" style="2"/>
    <col min="10" max="10" width="12" style="2" bestFit="1" customWidth="1"/>
    <col min="11" max="16384" width="8.77734375" style="2"/>
  </cols>
  <sheetData>
    <row r="1" spans="1:10" ht="31.05" customHeight="1" x14ac:dyDescent="0.3">
      <c r="A1" s="88" t="s">
        <v>9</v>
      </c>
      <c r="B1" s="88"/>
      <c r="C1" s="89"/>
      <c r="D1" s="89"/>
      <c r="E1" s="89"/>
      <c r="F1" s="7"/>
      <c r="G1" s="7"/>
    </row>
    <row r="2" spans="1:10" ht="56.55" customHeight="1" x14ac:dyDescent="0.3">
      <c r="A2" s="3" t="s">
        <v>0</v>
      </c>
      <c r="B2" s="3" t="s">
        <v>10</v>
      </c>
      <c r="C2" s="46" t="s">
        <v>1</v>
      </c>
      <c r="D2" s="3" t="s">
        <v>2</v>
      </c>
      <c r="E2" s="3" t="s">
        <v>16</v>
      </c>
      <c r="F2" s="4" t="s">
        <v>14</v>
      </c>
      <c r="G2" s="3" t="s">
        <v>11</v>
      </c>
      <c r="H2" s="4" t="s">
        <v>15</v>
      </c>
    </row>
    <row r="3" spans="1:10" hidden="1" x14ac:dyDescent="0.3">
      <c r="A3" s="90" t="s">
        <v>3</v>
      </c>
      <c r="B3" s="5">
        <v>2018</v>
      </c>
      <c r="C3" s="58">
        <f>2503960+76040</f>
        <v>2580000</v>
      </c>
      <c r="D3" s="67">
        <f>346861+5400</f>
        <v>352261</v>
      </c>
      <c r="E3" s="54">
        <f t="shared" ref="E3:E20" si="0">D3/C3</f>
        <v>0.13653527131782947</v>
      </c>
      <c r="F3" s="62">
        <f>94+34</f>
        <v>128</v>
      </c>
      <c r="G3" s="62">
        <f>18+3</f>
        <v>21</v>
      </c>
      <c r="H3" s="71">
        <f>G3/F3</f>
        <v>0.1640625</v>
      </c>
    </row>
    <row r="4" spans="1:10" hidden="1" x14ac:dyDescent="0.3">
      <c r="A4" s="82"/>
      <c r="B4" s="5">
        <v>2019</v>
      </c>
      <c r="C4" s="58">
        <f>2820539+78390</f>
        <v>2898929</v>
      </c>
      <c r="D4" s="67">
        <f>193549+5090</f>
        <v>198639</v>
      </c>
      <c r="E4" s="54">
        <f t="shared" si="0"/>
        <v>6.8521512599998141E-2</v>
      </c>
      <c r="F4" s="62">
        <f>108+33</f>
        <v>141</v>
      </c>
      <c r="G4" s="62">
        <f>12+5</f>
        <v>17</v>
      </c>
      <c r="H4" s="71">
        <f t="shared" ref="H4:H33" si="1">G4/F4</f>
        <v>0.12056737588652482</v>
      </c>
    </row>
    <row r="5" spans="1:10" hidden="1" x14ac:dyDescent="0.3">
      <c r="A5" s="82"/>
      <c r="B5" s="5">
        <v>2020</v>
      </c>
      <c r="C5" s="58">
        <f>3002049+37180</f>
        <v>3039229</v>
      </c>
      <c r="D5" s="67">
        <f>581133+3260</f>
        <v>584393</v>
      </c>
      <c r="E5" s="54">
        <f t="shared" si="0"/>
        <v>0.19228330606216248</v>
      </c>
      <c r="F5" s="62">
        <f>105+17</f>
        <v>122</v>
      </c>
      <c r="G5" s="62">
        <f>28+3</f>
        <v>31</v>
      </c>
      <c r="H5" s="71">
        <f t="shared" si="1"/>
        <v>0.25409836065573771</v>
      </c>
    </row>
    <row r="6" spans="1:10" hidden="1" x14ac:dyDescent="0.3">
      <c r="A6" s="82"/>
      <c r="B6" s="5">
        <v>2021</v>
      </c>
      <c r="C6" s="58">
        <f>1569935+40940</f>
        <v>1610875</v>
      </c>
      <c r="D6" s="67">
        <v>339705</v>
      </c>
      <c r="E6" s="54">
        <f t="shared" si="0"/>
        <v>0.21088228447272445</v>
      </c>
      <c r="F6" s="62">
        <f>60+11</f>
        <v>71</v>
      </c>
      <c r="G6" s="62">
        <v>14</v>
      </c>
      <c r="H6" s="71">
        <f t="shared" si="1"/>
        <v>0.19718309859154928</v>
      </c>
    </row>
    <row r="7" spans="1:10" hidden="1" x14ac:dyDescent="0.3">
      <c r="A7" s="82"/>
      <c r="B7" s="5">
        <v>2022</v>
      </c>
      <c r="C7" s="58">
        <v>2465305</v>
      </c>
      <c r="D7" s="67">
        <v>226860</v>
      </c>
      <c r="E7" s="57">
        <f t="shared" si="0"/>
        <v>9.2021068387075841E-2</v>
      </c>
      <c r="F7" s="62">
        <f>88</f>
        <v>88</v>
      </c>
      <c r="G7" s="62">
        <v>10</v>
      </c>
      <c r="H7" s="71">
        <f t="shared" si="1"/>
        <v>0.11363636363636363</v>
      </c>
    </row>
    <row r="8" spans="1:10" ht="27.45" customHeight="1" x14ac:dyDescent="0.3">
      <c r="A8" s="83"/>
      <c r="B8" s="16" t="s">
        <v>12</v>
      </c>
      <c r="C8" s="47">
        <f>SUM(C3:C7)</f>
        <v>12594338</v>
      </c>
      <c r="D8" s="40">
        <f>SUM(D3:D7)</f>
        <v>1701858</v>
      </c>
      <c r="E8" s="56">
        <f t="shared" si="0"/>
        <v>0.13512881740985513</v>
      </c>
      <c r="F8" s="63">
        <f>F3+F4+F5+F6+F7</f>
        <v>550</v>
      </c>
      <c r="G8" s="63">
        <f>G3+G4+G5+G6+G7</f>
        <v>93</v>
      </c>
      <c r="H8" s="72">
        <f t="shared" si="1"/>
        <v>0.1690909090909091</v>
      </c>
      <c r="J8" s="66"/>
    </row>
    <row r="9" spans="1:10" hidden="1" x14ac:dyDescent="0.3">
      <c r="A9" s="91" t="s">
        <v>4</v>
      </c>
      <c r="B9" s="6">
        <v>2018</v>
      </c>
      <c r="C9" s="59">
        <f>1128345+35650</f>
        <v>1163995</v>
      </c>
      <c r="D9" s="60">
        <f>122650</f>
        <v>122650</v>
      </c>
      <c r="E9" s="61">
        <f t="shared" si="0"/>
        <v>0.10536986842726988</v>
      </c>
      <c r="F9" s="64">
        <f>40+12</f>
        <v>52</v>
      </c>
      <c r="G9" s="64">
        <v>4</v>
      </c>
      <c r="H9" s="71">
        <f t="shared" si="1"/>
        <v>7.6923076923076927E-2</v>
      </c>
    </row>
    <row r="10" spans="1:10" hidden="1" x14ac:dyDescent="0.3">
      <c r="A10" s="82"/>
      <c r="B10" s="6">
        <v>2019</v>
      </c>
      <c r="C10" s="59">
        <f>1137810+38100</f>
        <v>1175910</v>
      </c>
      <c r="D10" s="65">
        <f>131430+8540</f>
        <v>139970</v>
      </c>
      <c r="E10" s="61">
        <f t="shared" si="0"/>
        <v>0.11903121837555596</v>
      </c>
      <c r="F10" s="64">
        <f>44+15</f>
        <v>59</v>
      </c>
      <c r="G10" s="64">
        <f>6+3</f>
        <v>9</v>
      </c>
      <c r="H10" s="71">
        <f t="shared" si="1"/>
        <v>0.15254237288135594</v>
      </c>
    </row>
    <row r="11" spans="1:10" hidden="1" x14ac:dyDescent="0.3">
      <c r="A11" s="82"/>
      <c r="B11" s="6">
        <v>2020</v>
      </c>
      <c r="C11" s="59">
        <f>1231050+28700</f>
        <v>1259750</v>
      </c>
      <c r="D11" s="65">
        <f>171575+3800</f>
        <v>175375</v>
      </c>
      <c r="E11" s="61">
        <f t="shared" si="0"/>
        <v>0.13921412978765629</v>
      </c>
      <c r="F11" s="64">
        <f>43+8</f>
        <v>51</v>
      </c>
      <c r="G11" s="64">
        <f>8+1</f>
        <v>9</v>
      </c>
      <c r="H11" s="71">
        <f t="shared" si="1"/>
        <v>0.17647058823529413</v>
      </c>
    </row>
    <row r="12" spans="1:10" hidden="1" x14ac:dyDescent="0.3">
      <c r="A12" s="82"/>
      <c r="B12" s="6">
        <v>2021</v>
      </c>
      <c r="C12" s="59">
        <f>1813215+16300</f>
        <v>1829515</v>
      </c>
      <c r="D12" s="65">
        <f>514760+6060</f>
        <v>520820</v>
      </c>
      <c r="E12" s="61">
        <f t="shared" si="0"/>
        <v>0.28467653995731107</v>
      </c>
      <c r="F12" s="64">
        <f>44+9</f>
        <v>53</v>
      </c>
      <c r="G12" s="64">
        <f>16</f>
        <v>16</v>
      </c>
      <c r="H12" s="71">
        <f t="shared" si="1"/>
        <v>0.30188679245283018</v>
      </c>
    </row>
    <row r="13" spans="1:10" hidden="1" x14ac:dyDescent="0.3">
      <c r="A13" s="82"/>
      <c r="B13" s="6">
        <v>2022</v>
      </c>
      <c r="C13" s="59">
        <v>1292460</v>
      </c>
      <c r="D13" s="65">
        <v>339025</v>
      </c>
      <c r="E13" s="61">
        <f t="shared" si="0"/>
        <v>0.2623098587190319</v>
      </c>
      <c r="F13" s="64">
        <v>35</v>
      </c>
      <c r="G13" s="64">
        <v>8</v>
      </c>
      <c r="H13" s="71">
        <f t="shared" si="1"/>
        <v>0.22857142857142856</v>
      </c>
    </row>
    <row r="14" spans="1:10" ht="28.95" customHeight="1" x14ac:dyDescent="0.3">
      <c r="A14" s="83"/>
      <c r="B14" s="17" t="s">
        <v>12</v>
      </c>
      <c r="C14" s="55">
        <f>SUM(C9:C13)</f>
        <v>6721630</v>
      </c>
      <c r="D14" s="55">
        <f>SUM(D9:D13)</f>
        <v>1297840</v>
      </c>
      <c r="E14" s="69">
        <f t="shared" si="0"/>
        <v>0.19308411798923772</v>
      </c>
      <c r="F14" s="70">
        <f>SUM(F9:F13)</f>
        <v>250</v>
      </c>
      <c r="G14" s="70">
        <f>SUM(G9:G13)</f>
        <v>46</v>
      </c>
      <c r="H14" s="72">
        <f t="shared" si="1"/>
        <v>0.184</v>
      </c>
    </row>
    <row r="15" spans="1:10" hidden="1" x14ac:dyDescent="0.3">
      <c r="A15" s="92" t="s">
        <v>5</v>
      </c>
      <c r="B15" s="8">
        <v>2018</v>
      </c>
      <c r="C15" s="36">
        <v>4162182</v>
      </c>
      <c r="D15" s="34">
        <v>116730</v>
      </c>
      <c r="E15" s="35">
        <f t="shared" si="0"/>
        <v>2.8045385809654648E-2</v>
      </c>
      <c r="F15" s="9">
        <v>201</v>
      </c>
      <c r="G15" s="9">
        <v>9</v>
      </c>
      <c r="H15" s="71">
        <f t="shared" si="1"/>
        <v>4.4776119402985072E-2</v>
      </c>
    </row>
    <row r="16" spans="1:10" hidden="1" x14ac:dyDescent="0.3">
      <c r="A16" s="82"/>
      <c r="B16" s="8">
        <v>2019</v>
      </c>
      <c r="C16" s="48">
        <v>4402711</v>
      </c>
      <c r="D16" s="34">
        <v>232173</v>
      </c>
      <c r="E16" s="35">
        <f t="shared" si="0"/>
        <v>5.2734099512777466E-2</v>
      </c>
      <c r="F16" s="9">
        <v>180</v>
      </c>
      <c r="G16" s="9">
        <v>13</v>
      </c>
      <c r="H16" s="71">
        <f t="shared" si="1"/>
        <v>7.2222222222222215E-2</v>
      </c>
    </row>
    <row r="17" spans="1:8" hidden="1" x14ac:dyDescent="0.3">
      <c r="A17" s="82"/>
      <c r="B17" s="8">
        <v>2020</v>
      </c>
      <c r="C17" s="48">
        <v>4534288</v>
      </c>
      <c r="D17" s="34">
        <v>254974</v>
      </c>
      <c r="E17" s="35">
        <f t="shared" si="0"/>
        <v>5.6232422819194543E-2</v>
      </c>
      <c r="F17" s="9">
        <v>175</v>
      </c>
      <c r="G17" s="9">
        <v>14</v>
      </c>
      <c r="H17" s="71">
        <f t="shared" si="1"/>
        <v>0.08</v>
      </c>
    </row>
    <row r="18" spans="1:8" hidden="1" x14ac:dyDescent="0.3">
      <c r="A18" s="82"/>
      <c r="B18" s="8">
        <v>2021</v>
      </c>
      <c r="C18" s="48">
        <v>3253835</v>
      </c>
      <c r="D18" s="34">
        <v>160865</v>
      </c>
      <c r="E18" s="35">
        <f t="shared" si="0"/>
        <v>4.9438585545978825E-2</v>
      </c>
      <c r="F18" s="9">
        <v>111</v>
      </c>
      <c r="G18" s="9">
        <v>6</v>
      </c>
      <c r="H18" s="71">
        <f t="shared" si="1"/>
        <v>5.4054054054054057E-2</v>
      </c>
    </row>
    <row r="19" spans="1:8" hidden="1" x14ac:dyDescent="0.3">
      <c r="A19" s="82"/>
      <c r="B19" s="8">
        <v>2022</v>
      </c>
      <c r="C19" s="48">
        <v>4436825</v>
      </c>
      <c r="D19" s="34">
        <v>259010</v>
      </c>
      <c r="E19" s="35">
        <f t="shared" si="0"/>
        <v>5.8377330636209451E-2</v>
      </c>
      <c r="F19" s="9">
        <v>145</v>
      </c>
      <c r="G19" s="9">
        <v>10</v>
      </c>
      <c r="H19" s="71">
        <f t="shared" si="1"/>
        <v>6.8965517241379309E-2</v>
      </c>
    </row>
    <row r="20" spans="1:8" ht="43.2" x14ac:dyDescent="0.3">
      <c r="A20" s="83"/>
      <c r="B20" s="18" t="s">
        <v>13</v>
      </c>
      <c r="C20" s="50">
        <f>SUM(C15:C19)</f>
        <v>20789841</v>
      </c>
      <c r="D20" s="45">
        <f>SUM(D15:D19)</f>
        <v>1023752</v>
      </c>
      <c r="E20" s="68">
        <f t="shared" si="0"/>
        <v>4.9242897047649378E-2</v>
      </c>
      <c r="F20" s="39">
        <f>SUM(F15:F19)</f>
        <v>812</v>
      </c>
      <c r="G20" s="39">
        <f>SUM(G15:G19)</f>
        <v>52</v>
      </c>
      <c r="H20" s="72">
        <f t="shared" si="1"/>
        <v>6.4039408866995079E-2</v>
      </c>
    </row>
    <row r="21" spans="1:8" hidden="1" x14ac:dyDescent="0.3">
      <c r="A21" s="93" t="s">
        <v>6</v>
      </c>
      <c r="B21" s="10">
        <v>2018</v>
      </c>
      <c r="C21" s="26">
        <v>953000</v>
      </c>
      <c r="D21" s="25">
        <v>0</v>
      </c>
      <c r="E21" s="31">
        <v>0</v>
      </c>
      <c r="F21" s="11">
        <v>18</v>
      </c>
      <c r="G21" s="11">
        <v>0</v>
      </c>
      <c r="H21" s="71">
        <f t="shared" si="1"/>
        <v>0</v>
      </c>
    </row>
    <row r="22" spans="1:8" hidden="1" x14ac:dyDescent="0.3">
      <c r="A22" s="82"/>
      <c r="B22" s="10">
        <v>2019</v>
      </c>
      <c r="C22" s="26">
        <v>1075323</v>
      </c>
      <c r="D22" s="25">
        <v>92270</v>
      </c>
      <c r="E22" s="31">
        <f t="shared" ref="E22:E33" si="2">D22/C22</f>
        <v>8.580677619654746E-2</v>
      </c>
      <c r="F22" s="11">
        <v>22</v>
      </c>
      <c r="G22" s="11">
        <v>2</v>
      </c>
      <c r="H22" s="71">
        <f t="shared" si="1"/>
        <v>9.0909090909090912E-2</v>
      </c>
    </row>
    <row r="23" spans="1:8" hidden="1" x14ac:dyDescent="0.3">
      <c r="A23" s="82"/>
      <c r="B23" s="10">
        <v>2020</v>
      </c>
      <c r="C23" s="26">
        <v>977713</v>
      </c>
      <c r="D23" s="26">
        <v>114100</v>
      </c>
      <c r="E23" s="31">
        <f t="shared" si="2"/>
        <v>0.11670091325368487</v>
      </c>
      <c r="F23" s="11">
        <v>19</v>
      </c>
      <c r="G23" s="11">
        <v>3</v>
      </c>
      <c r="H23" s="71">
        <f t="shared" si="1"/>
        <v>0.15789473684210525</v>
      </c>
    </row>
    <row r="24" spans="1:8" hidden="1" x14ac:dyDescent="0.3">
      <c r="A24" s="82"/>
      <c r="B24" s="10">
        <v>2021</v>
      </c>
      <c r="C24" s="26">
        <v>1308826</v>
      </c>
      <c r="D24" s="26">
        <v>118930</v>
      </c>
      <c r="E24" s="31">
        <f t="shared" si="2"/>
        <v>9.086769364300526E-2</v>
      </c>
      <c r="F24" s="11">
        <v>25</v>
      </c>
      <c r="G24" s="11">
        <v>2</v>
      </c>
      <c r="H24" s="71">
        <f t="shared" si="1"/>
        <v>0.08</v>
      </c>
    </row>
    <row r="25" spans="1:8" hidden="1" x14ac:dyDescent="0.3">
      <c r="A25" s="82"/>
      <c r="B25" s="23">
        <v>2022</v>
      </c>
      <c r="C25" s="27">
        <v>1082312</v>
      </c>
      <c r="D25" s="27">
        <v>128440</v>
      </c>
      <c r="E25" s="31">
        <f t="shared" si="2"/>
        <v>0.11867188019720747</v>
      </c>
      <c r="F25" s="11">
        <v>21</v>
      </c>
      <c r="G25" s="11">
        <v>3</v>
      </c>
      <c r="H25" s="71">
        <f t="shared" si="1"/>
        <v>0.14285714285714285</v>
      </c>
    </row>
    <row r="26" spans="1:8" ht="43.2" x14ac:dyDescent="0.3">
      <c r="A26" s="83"/>
      <c r="B26" s="19" t="s">
        <v>13</v>
      </c>
      <c r="C26" s="51">
        <f>SUM(C21:C25)</f>
        <v>5397174</v>
      </c>
      <c r="D26" s="44">
        <f>SUM(D21:D25)</f>
        <v>453740</v>
      </c>
      <c r="E26" s="37">
        <f t="shared" si="2"/>
        <v>8.4069922518710719E-2</v>
      </c>
      <c r="F26" s="38">
        <f>SUM(F21:F25)</f>
        <v>105</v>
      </c>
      <c r="G26" s="38">
        <f>SUM(G21:G25)</f>
        <v>10</v>
      </c>
      <c r="H26" s="72">
        <f t="shared" si="1"/>
        <v>9.5238095238095233E-2</v>
      </c>
    </row>
    <row r="27" spans="1:8" hidden="1" x14ac:dyDescent="0.3">
      <c r="A27" s="81" t="s">
        <v>7</v>
      </c>
      <c r="B27" s="20">
        <v>2018</v>
      </c>
      <c r="C27" s="28">
        <f>645090+15750</f>
        <v>660840</v>
      </c>
      <c r="D27" s="29">
        <v>1220</v>
      </c>
      <c r="E27" s="30">
        <f t="shared" si="2"/>
        <v>1.8461352218388718E-3</v>
      </c>
      <c r="F27" s="21">
        <f>16+8</f>
        <v>24</v>
      </c>
      <c r="G27" s="21">
        <v>1</v>
      </c>
      <c r="H27" s="71">
        <f t="shared" si="1"/>
        <v>4.1666666666666664E-2</v>
      </c>
    </row>
    <row r="28" spans="1:8" hidden="1" x14ac:dyDescent="0.3">
      <c r="A28" s="82"/>
      <c r="B28" s="20">
        <v>2019</v>
      </c>
      <c r="C28" s="32">
        <f>666870+10220</f>
        <v>677090</v>
      </c>
      <c r="D28" s="29">
        <v>0</v>
      </c>
      <c r="E28" s="30">
        <f t="shared" si="2"/>
        <v>0</v>
      </c>
      <c r="F28" s="21">
        <f>21+4</f>
        <v>25</v>
      </c>
      <c r="G28" s="21">
        <v>0</v>
      </c>
      <c r="H28" s="71">
        <f t="shared" si="1"/>
        <v>0</v>
      </c>
    </row>
    <row r="29" spans="1:8" hidden="1" x14ac:dyDescent="0.3">
      <c r="A29" s="82"/>
      <c r="B29" s="20">
        <v>2020</v>
      </c>
      <c r="C29" s="33">
        <f>735642+10620</f>
        <v>746262</v>
      </c>
      <c r="D29" s="28">
        <v>20985</v>
      </c>
      <c r="E29" s="30">
        <f t="shared" si="2"/>
        <v>2.8120150831745419E-2</v>
      </c>
      <c r="F29" s="21">
        <f>21+4</f>
        <v>25</v>
      </c>
      <c r="G29" s="21">
        <v>1</v>
      </c>
      <c r="H29" s="71">
        <f t="shared" si="1"/>
        <v>0.04</v>
      </c>
    </row>
    <row r="30" spans="1:8" hidden="1" x14ac:dyDescent="0.3">
      <c r="A30" s="82"/>
      <c r="B30" s="20">
        <v>2021</v>
      </c>
      <c r="C30" s="32">
        <f>798273+9820</f>
        <v>808093</v>
      </c>
      <c r="D30" s="32">
        <v>37500</v>
      </c>
      <c r="E30" s="30">
        <f t="shared" si="2"/>
        <v>4.6405549856266541E-2</v>
      </c>
      <c r="F30" s="21">
        <f>16+4</f>
        <v>20</v>
      </c>
      <c r="G30" s="21">
        <v>1</v>
      </c>
      <c r="H30" s="71">
        <f t="shared" si="1"/>
        <v>0.05</v>
      </c>
    </row>
    <row r="31" spans="1:8" hidden="1" x14ac:dyDescent="0.3">
      <c r="A31" s="82"/>
      <c r="B31" s="20">
        <v>2022</v>
      </c>
      <c r="C31" s="28">
        <v>694198</v>
      </c>
      <c r="D31" s="29">
        <v>0</v>
      </c>
      <c r="E31" s="30">
        <f t="shared" si="2"/>
        <v>0</v>
      </c>
      <c r="F31" s="21">
        <v>16</v>
      </c>
      <c r="G31" s="21">
        <v>0</v>
      </c>
      <c r="H31" s="71">
        <f t="shared" si="1"/>
        <v>0</v>
      </c>
    </row>
    <row r="32" spans="1:8" ht="43.2" x14ac:dyDescent="0.3">
      <c r="A32" s="83"/>
      <c r="B32" s="22" t="s">
        <v>13</v>
      </c>
      <c r="C32" s="52">
        <f>SUM(C27:C31)</f>
        <v>3586483</v>
      </c>
      <c r="D32" s="41">
        <f>SUM(D27:D31)</f>
        <v>59705</v>
      </c>
      <c r="E32" s="42">
        <f t="shared" si="2"/>
        <v>1.6647227938902821E-2</v>
      </c>
      <c r="F32" s="43">
        <f>SUM(F27:F31)</f>
        <v>110</v>
      </c>
      <c r="G32" s="43">
        <f>SUM(G27:G31)</f>
        <v>3</v>
      </c>
      <c r="H32" s="71">
        <f t="shared" si="1"/>
        <v>2.7272727272727271E-2</v>
      </c>
    </row>
    <row r="33" spans="1:8" x14ac:dyDescent="0.3">
      <c r="A33" s="96" t="s">
        <v>8</v>
      </c>
      <c r="B33" s="13"/>
      <c r="C33" s="98">
        <f>C32+C26+C20+C14+C8</f>
        <v>49089466</v>
      </c>
      <c r="D33" s="98">
        <f>D32+D26+D20+D14+D8</f>
        <v>4536895</v>
      </c>
      <c r="E33" s="100">
        <f t="shared" si="2"/>
        <v>9.2420948315062132E-2</v>
      </c>
      <c r="F33" s="102">
        <f t="shared" ref="F33:G33" si="3">F32+F26+F20+F14+F8</f>
        <v>1827</v>
      </c>
      <c r="G33" s="102">
        <f t="shared" si="3"/>
        <v>204</v>
      </c>
      <c r="H33" s="94">
        <f t="shared" si="1"/>
        <v>0.1116584564860427</v>
      </c>
    </row>
    <row r="34" spans="1:8" x14ac:dyDescent="0.3">
      <c r="A34" s="97"/>
      <c r="B34" s="14"/>
      <c r="C34" s="99"/>
      <c r="D34" s="99"/>
      <c r="E34" s="101"/>
      <c r="F34" s="103"/>
      <c r="G34" s="103"/>
      <c r="H34" s="95"/>
    </row>
    <row r="35" spans="1:8" ht="15.6" x14ac:dyDescent="0.3">
      <c r="A35" s="15"/>
      <c r="B35" s="15"/>
      <c r="E35" s="53"/>
    </row>
  </sheetData>
  <mergeCells count="13">
    <mergeCell ref="A27:A32"/>
    <mergeCell ref="A1:E1"/>
    <mergeCell ref="A3:A8"/>
    <mergeCell ref="A9:A14"/>
    <mergeCell ref="A15:A20"/>
    <mergeCell ref="A21:A26"/>
    <mergeCell ref="H33:H34"/>
    <mergeCell ref="A33:A34"/>
    <mergeCell ref="C33:C34"/>
    <mergeCell ref="D33:D34"/>
    <mergeCell ref="E33:E34"/>
    <mergeCell ref="F33:F34"/>
    <mergeCell ref="G33:G3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Full_info</vt:lpstr>
      <vt:lpstr>Short version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Linards Deidulis</dc:creator>
  <cp:lastModifiedBy>Evi Vīka</cp:lastModifiedBy>
  <dcterms:created xsi:type="dcterms:W3CDTF">2022-05-16T00:33:52Z</dcterms:created>
  <dcterms:modified xsi:type="dcterms:W3CDTF">2022-07-26T07:58:46Z</dcterms:modified>
</cp:coreProperties>
</file>