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ide-my.sharepoint.com/personal/madara_busa_kem_gov_lv/Documents/Documents/DRN_lik_groz_Likmes/Aprekini/"/>
    </mc:Choice>
  </mc:AlternateContent>
  <xr:revisionPtr revIDLastSave="5" documentId="8_{EF7FFA19-73CD-4F47-9DBF-278C6699DA7A}" xr6:coauthVersionLast="47" xr6:coauthVersionMax="47" xr10:uidLastSave="{6A770A28-4915-4C81-B0F5-D2C6ABB596BA}"/>
  <bookViews>
    <workbookView xWindow="-110" yWindow="-110" windowWidth="19420" windowHeight="10300" xr2:uid="{00000000-000D-0000-FFFF-FFFF00000000}"/>
  </bookViews>
  <sheets>
    <sheet name="DRN_likmes_2026-2028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8" l="1"/>
  <c r="F15" i="8"/>
  <c r="I16" i="8"/>
  <c r="G8" i="8"/>
  <c r="F8" i="8"/>
  <c r="E8" i="8"/>
  <c r="C20" i="8"/>
  <c r="E20" i="8" s="1"/>
  <c r="E12" i="8" s="1"/>
  <c r="C19" i="8"/>
  <c r="E19" i="8" s="1"/>
  <c r="E44" i="8"/>
  <c r="G44" i="8" s="1"/>
  <c r="E43" i="8"/>
  <c r="G43" i="8" s="1"/>
  <c r="E42" i="8"/>
  <c r="H42" i="8" s="1"/>
  <c r="E41" i="8"/>
  <c r="F41" i="8" s="1"/>
  <c r="E40" i="8"/>
  <c r="E39" i="8"/>
  <c r="G39" i="8" s="1"/>
  <c r="E36" i="8"/>
  <c r="F36" i="8" s="1"/>
  <c r="E35" i="8"/>
  <c r="G35" i="8" s="1"/>
  <c r="E34" i="8"/>
  <c r="E33" i="8"/>
  <c r="G33" i="8" s="1"/>
  <c r="E32" i="8"/>
  <c r="G32" i="8" s="1"/>
  <c r="E31" i="8"/>
  <c r="G31" i="8" s="1"/>
  <c r="G27" i="8"/>
  <c r="F27" i="8"/>
  <c r="C26" i="8"/>
  <c r="C27" i="8" s="1"/>
  <c r="E25" i="8"/>
  <c r="F25" i="8" s="1"/>
  <c r="C25" i="8"/>
  <c r="E24" i="8"/>
  <c r="H24" i="8" s="1"/>
  <c r="G23" i="8"/>
  <c r="F23" i="8"/>
  <c r="C18" i="8"/>
  <c r="E18" i="8" s="1"/>
  <c r="F18" i="8" s="1"/>
  <c r="C17" i="8"/>
  <c r="E17" i="8" s="1"/>
  <c r="E16" i="8"/>
  <c r="E15" i="8"/>
  <c r="F19" i="8" l="1"/>
  <c r="G19" i="8"/>
  <c r="G20" i="8"/>
  <c r="G12" i="8" s="1"/>
  <c r="F20" i="8"/>
  <c r="F12" i="8" s="1"/>
  <c r="H20" i="8"/>
  <c r="H12" i="8" s="1"/>
  <c r="G25" i="8"/>
  <c r="F33" i="8"/>
  <c r="H16" i="8"/>
  <c r="H34" i="8"/>
  <c r="J34" i="8" s="1"/>
  <c r="F31" i="8"/>
  <c r="H40" i="8"/>
  <c r="J40" i="8" s="1"/>
  <c r="E26" i="8"/>
  <c r="E11" i="8" s="1"/>
  <c r="F34" i="8"/>
  <c r="G34" i="8"/>
  <c r="C28" i="8"/>
  <c r="E28" i="8" s="1"/>
  <c r="H28" i="8" s="1"/>
  <c r="F35" i="8"/>
  <c r="H36" i="8"/>
  <c r="J36" i="8" s="1"/>
  <c r="H44" i="8"/>
  <c r="J44" i="8" s="1"/>
  <c r="H18" i="8"/>
  <c r="I18" i="8" s="1"/>
  <c r="G18" i="8"/>
  <c r="J24" i="8"/>
  <c r="I24" i="8"/>
  <c r="G17" i="8"/>
  <c r="E7" i="8"/>
  <c r="F17" i="8"/>
  <c r="J42" i="8"/>
  <c r="I42" i="8"/>
  <c r="G6" i="8"/>
  <c r="F24" i="8"/>
  <c r="H32" i="8"/>
  <c r="G41" i="8"/>
  <c r="F43" i="8"/>
  <c r="F16" i="8"/>
  <c r="G24" i="8"/>
  <c r="G36" i="8"/>
  <c r="F40" i="8"/>
  <c r="G40" i="8"/>
  <c r="F42" i="8"/>
  <c r="E10" i="8"/>
  <c r="G42" i="8"/>
  <c r="F44" i="8"/>
  <c r="E6" i="8"/>
  <c r="G16" i="8"/>
  <c r="F32" i="8"/>
  <c r="F39" i="8"/>
  <c r="F28" i="8" l="1"/>
  <c r="J20" i="8"/>
  <c r="J12" i="8" s="1"/>
  <c r="I20" i="8"/>
  <c r="I12" i="8" s="1"/>
  <c r="F7" i="8"/>
  <c r="I40" i="8"/>
  <c r="F6" i="8"/>
  <c r="I34" i="8"/>
  <c r="G28" i="8"/>
  <c r="I36" i="8"/>
  <c r="I44" i="8"/>
  <c r="H26" i="8"/>
  <c r="G26" i="8"/>
  <c r="G11" i="8" s="1"/>
  <c r="F26" i="8"/>
  <c r="F11" i="8" s="1"/>
  <c r="G7" i="8"/>
  <c r="F10" i="8"/>
  <c r="J18" i="8"/>
  <c r="J32" i="8"/>
  <c r="I32" i="8"/>
  <c r="J16" i="8"/>
  <c r="J10" i="8" s="1"/>
  <c r="G10" i="8"/>
  <c r="J28" i="8"/>
  <c r="I28" i="8"/>
  <c r="H10" i="8"/>
  <c r="J26" i="8" l="1"/>
  <c r="I26" i="8"/>
  <c r="I11" i="8" s="1"/>
  <c r="J11" i="8"/>
  <c r="H11" i="8"/>
  <c r="I1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tc={53F6556F-ABC8-4ED5-A6B9-BCF316524E56}</author>
    <author>tc={E509EB2A-732D-42AA-845D-89B3CEA57294}</author>
    <author>tc={720FAD92-3F22-40E6-98C1-8B570284BAD1}</author>
    <author>tc={34083084-CDC0-4AAA-BD02-A3B82C1BDCF9}</author>
    <author>tc={F5671BA1-5933-4750-B8B5-D18454ECFBAA}</author>
    <author>tc={F038B869-9FAF-4A9E-8D09-1CCEA9EA4AE4}</author>
    <author>tc={FB6C5C19-7354-45C5-BE78-646AD2527DF0}</author>
  </authors>
  <commentList>
    <comment ref="E15" authorId="0" shapeId="0" xr:uid="{53F6556F-ABC8-4ED5-A6B9-BCF316524E56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2025.g. 0,70</t>
      </text>
    </comment>
    <comment ref="F15" authorId="1" shapeId="0" xr:uid="{E509EB2A-732D-42AA-845D-89B3CEA57294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Bāzes gadam spēkā esošā DRN sadale 40% valsts budžets un 60% pašvaldību budžets</t>
      </text>
    </comment>
    <comment ref="G15" authorId="2" shapeId="0" xr:uid="{720FAD92-3F22-40E6-98C1-8B570284BAD1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Bāzes gadam spēkā esošā DRN sadale 40% valsts budžets un 60% pašvaldību budžets</t>
      </text>
    </comment>
    <comment ref="E16" authorId="3" shapeId="0" xr:uid="{34083084-CDC0-4AAA-BD02-A3B82C1BDCF9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2025.g. 0,70</t>
      </text>
    </comment>
    <comment ref="E18" authorId="4" shapeId="0" xr:uid="{F5671BA1-5933-4750-B8B5-D18454ECFBAA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2026.g. 0,71</t>
      </text>
    </comment>
    <comment ref="E32" authorId="5" shapeId="0" xr:uid="{F038B869-9FAF-4A9E-8D09-1CCEA9EA4AE4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2022.g., 2023.g. un 2024.g. vidējo ieguves apjomu un DRN likmi 2025.g., t.i., 0,44 EUR/m3
</t>
      </text>
    </comment>
    <comment ref="E40" authorId="6" shapeId="0" xr:uid="{FB6C5C19-7354-45C5-BE78-646AD2527DF0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2022.g., 2023.g. un 2024.g. vidējo ieguves apjomu un DRN likmi 2025.g., t.i., 0,44 EUR/m3
</t>
      </text>
    </comment>
  </commentList>
</comments>
</file>

<file path=xl/sharedStrings.xml><?xml version="1.0" encoding="utf-8"?>
<sst xmlns="http://schemas.openxmlformats.org/spreadsheetml/2006/main" count="54" uniqueCount="32">
  <si>
    <t>Daudzums</t>
  </si>
  <si>
    <t>Likme</t>
  </si>
  <si>
    <t>Ieņēmumi</t>
  </si>
  <si>
    <t>VB</t>
  </si>
  <si>
    <t>PB</t>
  </si>
  <si>
    <t>Palielinājums</t>
  </si>
  <si>
    <t>Kopsavilkums</t>
  </si>
  <si>
    <t>Prognozētais bāzes pieaugums</t>
  </si>
  <si>
    <r>
      <t>Daudzums, t; m</t>
    </r>
    <r>
      <rPr>
        <b/>
        <vertAlign val="superscript"/>
        <sz val="11"/>
        <color theme="1"/>
        <rFont val="Calibri"/>
        <family val="2"/>
        <charset val="186"/>
        <scheme val="minor"/>
      </rPr>
      <t>3</t>
    </r>
  </si>
  <si>
    <r>
      <t>DRN likme, euro/t (m</t>
    </r>
    <r>
      <rPr>
        <b/>
        <vertAlign val="superscript"/>
        <sz val="11"/>
        <color indexed="8"/>
        <rFont val="Calibri"/>
        <family val="2"/>
        <charset val="186"/>
      </rPr>
      <t>3</t>
    </r>
    <r>
      <rPr>
        <b/>
        <sz val="11"/>
        <color rgb="FF000000"/>
        <rFont val="Calibri"/>
        <family val="2"/>
        <charset val="186"/>
      </rPr>
      <t>)</t>
    </r>
  </si>
  <si>
    <t>DRN ieņēmumi, euro</t>
  </si>
  <si>
    <t>Palielinājums pret bāzi, euro</t>
  </si>
  <si>
    <t>Ietekme pamatsummas sadalījumu maiņai starp valsts un pašvaldību budžetiem ???</t>
  </si>
  <si>
    <t>valsts</t>
  </si>
  <si>
    <t>pašvaldības</t>
  </si>
  <si>
    <t>Palielinājums valsts pamatbudžetā, euro</t>
  </si>
  <si>
    <t>Palielinājums pašvaldības budžetā, euro</t>
  </si>
  <si>
    <t>3=1x2</t>
  </si>
  <si>
    <t>Bāze 2026</t>
  </si>
  <si>
    <t>Bāze 2027</t>
  </si>
  <si>
    <t>Bāze 2028</t>
  </si>
  <si>
    <t>1. Kūdra (mitrums - 40%) (nodokļa palielinājums, likmes diferenciācija)</t>
  </si>
  <si>
    <t xml:space="preserve">Valsts un pašvaldību budžeta DRN sadalījums </t>
  </si>
  <si>
    <t>2. Nepārstrādāts koks (jauns objekts)</t>
  </si>
  <si>
    <t>3. Smilts ieguve (nodokļa palielinājums)</t>
  </si>
  <si>
    <t>4. Smilts-grants ieguve (nodokļa palielinājums)</t>
  </si>
  <si>
    <t>VB - valsts budžets</t>
  </si>
  <si>
    <t>PB - pašvaldību budžets</t>
  </si>
  <si>
    <t>a - neapstrādāta kūdra (izejmateriāls/jēlmateriāls), kurināmā kūdra; apstrādāta kūdra (frakcionēta, fasēta)</t>
  </si>
  <si>
    <t>b - kūdras substrāti (frakcionēti, bagātināti, fasēti)</t>
  </si>
  <si>
    <t>c - ilgstoši oglekli uzglabājoši produkti</t>
  </si>
  <si>
    <t xml:space="preserve">Paredzama 3 mēnešu ietekme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</si>
</sst>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2" x14ac:knownFonts="1">
    <font>
      <sz val="11"/>
      <color theme="1"/>
      <name val="Calibri"/>
      <family val="2"/>
      <charset val="186"/>
      <scheme val="minor"/>
    </font>
    <font>
      <b/>
      <vertAlign val="superscript"/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vertAlign val="superscript"/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sz val="9"/>
      <color indexed="81"/>
      <name val="Tahoma"/>
      <charset val="1"/>
    </font>
    <font>
      <sz val="9"/>
      <color indexed="81"/>
      <name val="Tahoma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Protection="0">
      <alignment horizontal="left" vertical="center" indent="1"/>
    </xf>
    <xf numFmtId="0" fontId="2" fillId="0" borderId="0" applyNumberFormat="0" applyProtection="0">
      <alignment horizontal="left" vertical="center" wrapText="1" indent="1" shrinkToFit="1"/>
    </xf>
  </cellStyleXfs>
  <cellXfs count="66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3" fillId="0" borderId="1" xfId="0" applyFont="1" applyBorder="1"/>
    <xf numFmtId="3" fontId="3" fillId="0" borderId="1" xfId="0" applyNumberFormat="1" applyFont="1" applyBorder="1"/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/>
    <xf numFmtId="3" fontId="0" fillId="2" borderId="1" xfId="0" applyNumberFormat="1" applyFill="1" applyBorder="1"/>
    <xf numFmtId="3" fontId="3" fillId="2" borderId="1" xfId="0" applyNumberFormat="1" applyFon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5" fillId="2" borderId="1" xfId="0" applyNumberFormat="1" applyFont="1" applyFill="1" applyBorder="1"/>
    <xf numFmtId="0" fontId="6" fillId="0" borderId="0" xfId="0" applyFont="1"/>
    <xf numFmtId="0" fontId="4" fillId="0" borderId="0" xfId="0" applyFont="1"/>
    <xf numFmtId="3" fontId="3" fillId="5" borderId="1" xfId="0" applyNumberFormat="1" applyFont="1" applyFill="1" applyBorder="1"/>
    <xf numFmtId="165" fontId="3" fillId="0" borderId="1" xfId="0" applyNumberFormat="1" applyFont="1" applyBorder="1" applyAlignment="1">
      <alignment horizontal="right"/>
    </xf>
    <xf numFmtId="1" fontId="0" fillId="0" borderId="1" xfId="0" applyNumberFormat="1" applyBorder="1" applyAlignment="1">
      <alignment horizontal="center"/>
    </xf>
    <xf numFmtId="2" fontId="3" fillId="0" borderId="1" xfId="0" applyNumberFormat="1" applyFon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5" fillId="0" borderId="1" xfId="0" applyNumberFormat="1" applyFont="1" applyBorder="1"/>
    <xf numFmtId="3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/>
    <xf numFmtId="9" fontId="0" fillId="2" borderId="1" xfId="0" applyNumberFormat="1" applyFill="1" applyBorder="1"/>
    <xf numFmtId="3" fontId="7" fillId="0" borderId="0" xfId="0" applyNumberFormat="1" applyFont="1"/>
    <xf numFmtId="0" fontId="0" fillId="5" borderId="0" xfId="0" applyFill="1"/>
    <xf numFmtId="3" fontId="0" fillId="5" borderId="1" xfId="0" applyNumberFormat="1" applyFill="1" applyBorder="1"/>
    <xf numFmtId="3" fontId="7" fillId="5" borderId="1" xfId="0" applyNumberFormat="1" applyFont="1" applyFill="1" applyBorder="1"/>
    <xf numFmtId="3" fontId="7" fillId="5" borderId="2" xfId="0" quotePrefix="1" applyNumberFormat="1" applyFont="1" applyFill="1" applyBorder="1" applyAlignment="1">
      <alignment horizontal="right"/>
    </xf>
    <xf numFmtId="0" fontId="0" fillId="6" borderId="1" xfId="0" applyFill="1" applyBorder="1"/>
    <xf numFmtId="0" fontId="6" fillId="0" borderId="1" xfId="0" applyFont="1" applyBorder="1"/>
    <xf numFmtId="0" fontId="6" fillId="2" borderId="1" xfId="0" applyFont="1" applyFill="1" applyBorder="1" applyAlignment="1">
      <alignment wrapText="1"/>
    </xf>
    <xf numFmtId="0" fontId="0" fillId="7" borderId="0" xfId="0" applyFill="1" applyAlignment="1">
      <alignment horizontal="left"/>
    </xf>
    <xf numFmtId="0" fontId="3" fillId="0" borderId="0" xfId="0" applyFont="1"/>
    <xf numFmtId="3" fontId="3" fillId="7" borderId="1" xfId="0" applyNumberFormat="1" applyFont="1" applyFill="1" applyBorder="1"/>
    <xf numFmtId="3" fontId="7" fillId="5" borderId="1" xfId="0" quotePrefix="1" applyNumberFormat="1" applyFont="1" applyFill="1" applyBorder="1" applyAlignment="1">
      <alignment horizontal="right"/>
    </xf>
    <xf numFmtId="3" fontId="3" fillId="5" borderId="0" xfId="0" applyNumberFormat="1" applyFont="1" applyFill="1"/>
    <xf numFmtId="3" fontId="0" fillId="0" borderId="0" xfId="0" quotePrefix="1" applyNumberFormat="1" applyAlignment="1">
      <alignment horizontal="right"/>
    </xf>
    <xf numFmtId="3" fontId="0" fillId="0" borderId="1" xfId="0" quotePrefix="1" applyNumberFormat="1" applyBorder="1" applyAlignment="1">
      <alignment horizontal="right"/>
    </xf>
    <xf numFmtId="3" fontId="0" fillId="0" borderId="1" xfId="0" applyNumberFormat="1" applyBorder="1" applyAlignment="1">
      <alignment horizontal="left"/>
    </xf>
    <xf numFmtId="3" fontId="5" fillId="7" borderId="1" xfId="0" applyNumberFormat="1" applyFont="1" applyFill="1" applyBorder="1" applyAlignment="1">
      <alignment horizontal="right"/>
    </xf>
    <xf numFmtId="165" fontId="3" fillId="0" borderId="1" xfId="0" applyNumberFormat="1" applyFont="1" applyBorder="1"/>
    <xf numFmtId="3" fontId="0" fillId="0" borderId="0" xfId="0" applyNumberFormat="1" applyAlignment="1">
      <alignment wrapText="1"/>
    </xf>
    <xf numFmtId="2" fontId="6" fillId="0" borderId="1" xfId="0" applyNumberFormat="1" applyFont="1" applyBorder="1"/>
    <xf numFmtId="2" fontId="5" fillId="0" borderId="1" xfId="0" applyNumberFormat="1" applyFont="1" applyBorder="1"/>
    <xf numFmtId="3" fontId="5" fillId="7" borderId="1" xfId="0" applyNumberFormat="1" applyFont="1" applyFill="1" applyBorder="1"/>
    <xf numFmtId="3" fontId="0" fillId="7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3" fontId="4" fillId="2" borderId="1" xfId="0" applyNumberFormat="1" applyFont="1" applyFill="1" applyBorder="1"/>
    <xf numFmtId="165" fontId="6" fillId="0" borderId="1" xfId="0" applyNumberFormat="1" applyFont="1" applyBorder="1"/>
    <xf numFmtId="0" fontId="3" fillId="6" borderId="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3" fontId="5" fillId="5" borderId="1" xfId="0" applyNumberFormat="1" applyFont="1" applyFill="1" applyBorder="1"/>
    <xf numFmtId="0" fontId="0" fillId="0" borderId="1" xfId="0" applyFont="1" applyBorder="1" applyAlignment="1">
      <alignment horizontal="center"/>
    </xf>
  </cellXfs>
  <cellStyles count="3">
    <cellStyle name="Parasts" xfId="0" builtinId="0"/>
    <cellStyle name="SAPBEXHLevel1" xfId="1" xr:uid="{00000000-0005-0000-0000-000002000000}"/>
    <cellStyle name="SAPBEXHLevel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dara Buša" id="{F6965222-3D38-434E-B1D5-D35FF3792582}" userId="S::Madara.Busa@kem.gov.lv::6f150212-9df2-4970-ad08-46837ef6abd8" providerId="AD"/>
  <person displayName="Tatjana Alekse" id="{FCB45C7B-EC31-4650-A3B2-ABD08A3BDFDB}" userId="S::Tatjana.Alekse@kem.gov.lv::e514aa28-5bb6-4741-9d2f-ed2a6b14df6b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5" dT="2025-09-30T06:40:36.24" personId="{FCB45C7B-EC31-4650-A3B2-ABD08A3BDFDB}" id="{53F6556F-ABC8-4ED5-A6B9-BCF316524E56}">
    <text>DRN likme par 2025.g. 0,70</text>
  </threadedComment>
  <threadedComment ref="F15" dT="2025-10-06T12:19:04.49" personId="{F6965222-3D38-434E-B1D5-D35FF3792582}" id="{E509EB2A-732D-42AA-845D-89B3CEA57294}">
    <text>Bāzes gadam spēkā esošā DRN sadale 40% valsts budžets un 60% pašvaldību budžets</text>
  </threadedComment>
  <threadedComment ref="G15" dT="2025-10-06T12:19:12.11" personId="{F6965222-3D38-434E-B1D5-D35FF3792582}" id="{720FAD92-3F22-40E6-98C1-8B570284BAD1}">
    <text>Bāzes gadam spēkā esošā DRN sadale 40% valsts budžets un 60% pašvaldību budžets</text>
  </threadedComment>
  <threadedComment ref="E16" dT="2025-09-30T06:42:32.36" personId="{FCB45C7B-EC31-4650-A3B2-ABD08A3BDFDB}" id="{34083084-CDC0-4AAA-BD02-A3B82C1BDCF9}">
    <text>DRN likme par 2025.g. 0,70</text>
  </threadedComment>
  <threadedComment ref="E18" dT="2025-09-30T06:43:57.66" personId="{FCB45C7B-EC31-4650-A3B2-ABD08A3BDFDB}" id="{F5671BA1-5933-4750-B8B5-D18454ECFBAA}">
    <text>DRN likme par 2026.g. 0,71</text>
  </threadedComment>
  <threadedComment ref="E32" dT="2025-09-30T07:21:52.41" personId="{FCB45C7B-EC31-4650-A3B2-ABD08A3BDFDB}" id="{F038B869-9FAF-4A9E-8D09-1CCEA9EA4AE4}">
    <text xml:space="preserve">3 mēn. ietekme rēķināta, par pamatu ņemot 2022.g., 2023.g. un 2024.g. vidējo ieguves apjomu un DRN likmi 2025.g., t.i., 0,44 EUR/m3
</text>
  </threadedComment>
  <threadedComment ref="E40" dT="2025-09-30T07:50:03.12" personId="{FCB45C7B-EC31-4650-A3B2-ABD08A3BDFDB}" id="{FB6C5C19-7354-45C5-BE78-646AD2527DF0}">
    <text xml:space="preserve">3 mēn. ietekme rēķināta, par pamatu ņemot 2022.g., 2023.g. un 2024.g. vidējo ieguves apjomu un DRN likmi 2025.g., t.i., 0,44 EUR/m3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E2162-ED0E-420C-B75A-3D5360246251}">
  <dimension ref="A1:R109"/>
  <sheetViews>
    <sheetView tabSelected="1" topLeftCell="A10" zoomScale="115" zoomScaleNormal="115" workbookViewId="0">
      <selection activeCell="O11" sqref="O11"/>
    </sheetView>
  </sheetViews>
  <sheetFormatPr defaultRowHeight="14.5" x14ac:dyDescent="0.35"/>
  <cols>
    <col min="1" max="1" width="17.7265625" customWidth="1"/>
    <col min="2" max="2" width="12.1796875" customWidth="1"/>
    <col min="3" max="4" width="12" customWidth="1"/>
    <col min="5" max="5" width="12.81640625" customWidth="1"/>
    <col min="6" max="7" width="13.54296875" customWidth="1"/>
    <col min="8" max="8" width="11.54296875" customWidth="1"/>
    <col min="9" max="9" width="12.54296875" customWidth="1"/>
    <col min="10" max="10" width="11.1796875" customWidth="1"/>
    <col min="11" max="11" width="18" hidden="1" customWidth="1"/>
    <col min="12" max="12" width="14.54296875" hidden="1" customWidth="1"/>
    <col min="13" max="13" width="9.54296875" customWidth="1"/>
    <col min="14" max="14" width="13.453125" customWidth="1"/>
    <col min="15" max="15" width="17" customWidth="1"/>
    <col min="16" max="16" width="13.1796875" customWidth="1"/>
    <col min="17" max="17" width="17.7265625" customWidth="1"/>
    <col min="18" max="18" width="11.453125" customWidth="1"/>
  </cols>
  <sheetData>
    <row r="1" spans="1:18" x14ac:dyDescent="0.35"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3</v>
      </c>
      <c r="J1" s="17" t="s">
        <v>4</v>
      </c>
      <c r="K1" s="17" t="s">
        <v>3</v>
      </c>
      <c r="L1" s="17" t="s">
        <v>4</v>
      </c>
    </row>
    <row r="2" spans="1:18" x14ac:dyDescent="0.35">
      <c r="A2" s="59" t="s">
        <v>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8" ht="62.25" customHeight="1" x14ac:dyDescent="0.35">
      <c r="A3" s="61"/>
      <c r="B3" s="61" t="s">
        <v>7</v>
      </c>
      <c r="C3" s="61" t="s">
        <v>8</v>
      </c>
      <c r="D3" s="61" t="s">
        <v>9</v>
      </c>
      <c r="E3" s="61" t="s">
        <v>10</v>
      </c>
      <c r="F3" s="8"/>
      <c r="G3" s="8"/>
      <c r="H3" s="61" t="s">
        <v>11</v>
      </c>
      <c r="I3" s="61"/>
      <c r="J3" s="61"/>
      <c r="K3" s="62" t="s">
        <v>12</v>
      </c>
      <c r="L3" s="63"/>
    </row>
    <row r="4" spans="1:18" s="1" customFormat="1" ht="42.75" customHeight="1" x14ac:dyDescent="0.35">
      <c r="A4" s="61"/>
      <c r="B4" s="61"/>
      <c r="C4" s="61"/>
      <c r="D4" s="61"/>
      <c r="E4" s="61"/>
      <c r="F4" s="52" t="s">
        <v>13</v>
      </c>
      <c r="G4" s="52" t="s">
        <v>14</v>
      </c>
      <c r="H4" s="8" t="s">
        <v>11</v>
      </c>
      <c r="I4" s="8" t="s">
        <v>15</v>
      </c>
      <c r="J4" s="8" t="s">
        <v>16</v>
      </c>
      <c r="K4" s="36" t="s">
        <v>3</v>
      </c>
      <c r="L4" s="36" t="s">
        <v>4</v>
      </c>
    </row>
    <row r="5" spans="1:18" ht="15" customHeight="1" x14ac:dyDescent="0.35">
      <c r="A5" s="9"/>
      <c r="B5" s="9"/>
      <c r="C5" s="10">
        <v>1</v>
      </c>
      <c r="D5" s="10">
        <v>2</v>
      </c>
      <c r="E5" s="10" t="s">
        <v>17</v>
      </c>
      <c r="F5" s="10">
        <v>4</v>
      </c>
      <c r="G5" s="10">
        <v>5</v>
      </c>
      <c r="H5" s="10">
        <v>6</v>
      </c>
      <c r="I5" s="10">
        <v>7</v>
      </c>
      <c r="J5" s="10">
        <v>8</v>
      </c>
      <c r="K5" s="9"/>
      <c r="L5" s="9"/>
    </row>
    <row r="6" spans="1:18" x14ac:dyDescent="0.35">
      <c r="A6" s="9" t="s">
        <v>18</v>
      </c>
      <c r="B6" s="9"/>
      <c r="C6" s="11"/>
      <c r="D6" s="26"/>
      <c r="E6" s="26">
        <f>E15+E23+E31+E39</f>
        <v>3903637.5</v>
      </c>
      <c r="F6" s="14">
        <f>F15+F23+F31+F39</f>
        <v>1561455</v>
      </c>
      <c r="G6" s="14">
        <f>G15+G23+G31+G39</f>
        <v>2342182.5</v>
      </c>
      <c r="H6" s="13"/>
      <c r="I6" s="12"/>
      <c r="J6" s="53"/>
      <c r="K6" s="9"/>
      <c r="L6" s="9"/>
    </row>
    <row r="7" spans="1:18" x14ac:dyDescent="0.35">
      <c r="A7" s="9" t="s">
        <v>19</v>
      </c>
      <c r="B7" s="27"/>
      <c r="C7" s="11"/>
      <c r="D7" s="26"/>
      <c r="E7" s="26">
        <f>E17+E25+E33+E41</f>
        <v>3907350</v>
      </c>
      <c r="F7" s="14">
        <f>F17+F25+F33+F41</f>
        <v>1668375</v>
      </c>
      <c r="G7" s="14">
        <f>G17+G25+G33+G41</f>
        <v>2238975</v>
      </c>
      <c r="H7" s="13"/>
      <c r="I7" s="12"/>
      <c r="J7" s="53"/>
      <c r="K7" s="9"/>
      <c r="L7" s="9"/>
      <c r="M7" s="2"/>
    </row>
    <row r="8" spans="1:18" x14ac:dyDescent="0.35">
      <c r="A8" s="9" t="s">
        <v>20</v>
      </c>
      <c r="B8" s="28"/>
      <c r="C8" s="11"/>
      <c r="D8" s="26"/>
      <c r="E8" s="26">
        <f>E19+E27+E35+E43</f>
        <v>3907350</v>
      </c>
      <c r="F8" s="14">
        <f>F19+F27+F35+F43</f>
        <v>1562940</v>
      </c>
      <c r="G8" s="14">
        <f>G19+G27+G35+G43</f>
        <v>2344410</v>
      </c>
      <c r="H8" s="13"/>
      <c r="I8" s="12"/>
      <c r="J8" s="53"/>
      <c r="K8" s="9"/>
      <c r="L8" s="9"/>
      <c r="N8" s="1"/>
      <c r="O8" s="1"/>
      <c r="P8" s="1"/>
      <c r="Q8" s="1"/>
      <c r="R8" s="1"/>
    </row>
    <row r="9" spans="1:18" x14ac:dyDescent="0.35">
      <c r="A9" s="9"/>
      <c r="B9" s="9"/>
      <c r="C9" s="11"/>
      <c r="D9" s="26"/>
      <c r="E9" s="26"/>
      <c r="F9" s="26"/>
      <c r="G9" s="26"/>
      <c r="H9" s="13"/>
      <c r="I9" s="12"/>
      <c r="J9" s="53"/>
      <c r="K9" s="9"/>
      <c r="L9" s="9"/>
      <c r="N9" s="1"/>
      <c r="O9" s="1"/>
      <c r="P9" s="1"/>
      <c r="Q9" s="1"/>
      <c r="R9" s="1"/>
    </row>
    <row r="10" spans="1:18" x14ac:dyDescent="0.35">
      <c r="A10" s="9">
        <v>2026</v>
      </c>
      <c r="B10" s="9"/>
      <c r="C10" s="16"/>
      <c r="D10" s="11"/>
      <c r="E10" s="11">
        <f>E16+E24+E32+E40</f>
        <v>4363287.5</v>
      </c>
      <c r="F10" s="11">
        <f>F16+F24+F32+F40</f>
        <v>2181643.75</v>
      </c>
      <c r="G10" s="11">
        <f>G16+G24+G32+G40</f>
        <v>2181643.75</v>
      </c>
      <c r="H10" s="11">
        <f>H16+H24+H32+H40</f>
        <v>459650.00000000047</v>
      </c>
      <c r="I10" s="11">
        <f>I16+I24+I32+I40</f>
        <v>288923.75000000023</v>
      </c>
      <c r="J10" s="11">
        <f>J16+J24+J32+J40</f>
        <v>170726.25000000029</v>
      </c>
      <c r="K10" s="11"/>
      <c r="L10" s="11"/>
      <c r="N10" s="47"/>
      <c r="O10" s="47"/>
      <c r="P10" s="1"/>
      <c r="Q10" s="1"/>
      <c r="R10" s="1"/>
    </row>
    <row r="11" spans="1:18" x14ac:dyDescent="0.35">
      <c r="A11" s="9">
        <v>2027</v>
      </c>
      <c r="B11" s="9"/>
      <c r="C11" s="16"/>
      <c r="D11" s="11"/>
      <c r="E11" s="11">
        <f>E18+E26+E34+E42</f>
        <v>24411212.5</v>
      </c>
      <c r="F11" s="11">
        <f>F18+F26+F34+F42</f>
        <v>17497685</v>
      </c>
      <c r="G11" s="11">
        <f>G18+G26+G34+G42</f>
        <v>6913527.5</v>
      </c>
      <c r="H11" s="11">
        <f>H18+H26+H34+H42</f>
        <v>20503862.5</v>
      </c>
      <c r="I11" s="11">
        <f>I18+I26+I34+I42</f>
        <v>15586045</v>
      </c>
      <c r="J11" s="11">
        <f>J18+J26+J34+J42</f>
        <v>4917817.5</v>
      </c>
      <c r="K11" s="11"/>
      <c r="L11" s="11"/>
      <c r="N11" s="47"/>
      <c r="O11" s="47"/>
      <c r="P11" s="1"/>
      <c r="Q11" s="1"/>
      <c r="R11" s="1"/>
    </row>
    <row r="12" spans="1:18" x14ac:dyDescent="0.35">
      <c r="A12" s="9">
        <v>2028</v>
      </c>
      <c r="B12" s="9"/>
      <c r="C12" s="11"/>
      <c r="D12" s="11"/>
      <c r="E12" s="11">
        <f>E20+E28+E36+E44</f>
        <v>31034500</v>
      </c>
      <c r="F12" s="11">
        <f>F20+F28+F36+F44</f>
        <v>17685500</v>
      </c>
      <c r="G12" s="11">
        <f>G20+G28+G36+G44</f>
        <v>13349000</v>
      </c>
      <c r="H12" s="11">
        <f>H20+H28+H36+H44</f>
        <v>27127150</v>
      </c>
      <c r="I12" s="11">
        <f>I20+I28+I36+I44</f>
        <v>15773860</v>
      </c>
      <c r="J12" s="11">
        <f>J20+J28+J36+J44</f>
        <v>11353290</v>
      </c>
      <c r="K12" s="11"/>
      <c r="L12" s="11"/>
      <c r="N12" s="47"/>
      <c r="O12" s="1"/>
      <c r="P12" s="1"/>
      <c r="Q12" s="1"/>
      <c r="R12" s="1"/>
    </row>
    <row r="13" spans="1:18" x14ac:dyDescent="0.35">
      <c r="A13" s="57" t="s">
        <v>21</v>
      </c>
      <c r="B13" s="57"/>
      <c r="C13" s="57"/>
      <c r="D13" s="57"/>
      <c r="E13" s="57"/>
      <c r="F13" s="57"/>
      <c r="G13" s="57"/>
      <c r="H13" s="57"/>
      <c r="I13" s="57"/>
      <c r="J13" s="58"/>
      <c r="K13" s="34"/>
      <c r="L13" s="34"/>
    </row>
    <row r="14" spans="1:18" ht="27" customHeight="1" x14ac:dyDescent="0.35">
      <c r="A14" s="7" t="s">
        <v>22</v>
      </c>
      <c r="B14" s="7"/>
      <c r="C14" s="6"/>
      <c r="D14" s="24"/>
      <c r="E14" s="21"/>
      <c r="F14" s="20"/>
      <c r="G14" s="20"/>
      <c r="H14" s="15"/>
      <c r="I14" s="3"/>
      <c r="J14" s="3"/>
      <c r="K14" s="35"/>
      <c r="L14" s="35"/>
    </row>
    <row r="15" spans="1:18" x14ac:dyDescent="0.35">
      <c r="A15" s="7" t="s">
        <v>18</v>
      </c>
      <c r="B15" s="7"/>
      <c r="C15" s="4">
        <v>1485000</v>
      </c>
      <c r="D15" s="24">
        <v>0.71</v>
      </c>
      <c r="E15" s="51">
        <f>C15*D15/12*9+C15*0.7/12*3</f>
        <v>1050637.5</v>
      </c>
      <c r="F15" s="14">
        <f>E15*0.4</f>
        <v>420255</v>
      </c>
      <c r="G15" s="14">
        <f>E15*0.6</f>
        <v>630382.5</v>
      </c>
      <c r="H15" s="15"/>
      <c r="I15" s="48">
        <v>0.5</v>
      </c>
      <c r="J15" s="48">
        <v>0.5</v>
      </c>
      <c r="K15" s="35"/>
      <c r="L15" s="35"/>
    </row>
    <row r="16" spans="1:18" x14ac:dyDescent="0.35">
      <c r="A16" s="3">
        <v>2026</v>
      </c>
      <c r="B16" s="3"/>
      <c r="C16" s="4">
        <v>1485000</v>
      </c>
      <c r="D16" s="3">
        <v>0.71</v>
      </c>
      <c r="E16" s="51">
        <f>C16*D16/12*9+C16*0.7/12*3</f>
        <v>1050637.5</v>
      </c>
      <c r="F16" s="31">
        <f>E16*I15</f>
        <v>525318.75</v>
      </c>
      <c r="G16" s="31">
        <f>E16*J15</f>
        <v>525318.75</v>
      </c>
      <c r="H16" s="32">
        <f>E16-E15</f>
        <v>0</v>
      </c>
      <c r="I16" s="32">
        <f>F16-F15</f>
        <v>105063.75</v>
      </c>
      <c r="J16" s="40">
        <f>G16-G15</f>
        <v>-105063.75</v>
      </c>
      <c r="K16" s="33"/>
      <c r="L16" s="43"/>
    </row>
    <row r="17" spans="1:12" x14ac:dyDescent="0.35">
      <c r="A17" s="7" t="s">
        <v>19</v>
      </c>
      <c r="B17" s="7"/>
      <c r="C17" s="4">
        <f>C16</f>
        <v>1485000</v>
      </c>
      <c r="D17" s="24">
        <v>0.71</v>
      </c>
      <c r="E17" s="23">
        <f>D17*C17</f>
        <v>1054350</v>
      </c>
      <c r="F17" s="14">
        <f>E17*0.5</f>
        <v>527175</v>
      </c>
      <c r="G17" s="14">
        <f>E17*0.5</f>
        <v>527175</v>
      </c>
      <c r="H17" s="4"/>
      <c r="I17" s="49">
        <v>0.4</v>
      </c>
      <c r="J17" s="49">
        <v>0.6</v>
      </c>
      <c r="K17" s="35"/>
      <c r="L17" s="35"/>
    </row>
    <row r="18" spans="1:12" x14ac:dyDescent="0.35">
      <c r="A18" s="3">
        <v>2027</v>
      </c>
      <c r="B18" s="3"/>
      <c r="C18" s="4">
        <f>C16</f>
        <v>1485000</v>
      </c>
      <c r="D18" s="5">
        <v>7.5</v>
      </c>
      <c r="E18" s="50">
        <f>C18*D18/12*9+C16*D16/12*3</f>
        <v>8616712.5</v>
      </c>
      <c r="F18" s="4">
        <f>E18*I17</f>
        <v>3446685</v>
      </c>
      <c r="G18" s="4">
        <f>E18*J17</f>
        <v>5170027.5</v>
      </c>
      <c r="H18" s="4">
        <f>(E18-E17)</f>
        <v>7562362.5</v>
      </c>
      <c r="I18" s="4">
        <f>H18*I17</f>
        <v>3024945</v>
      </c>
      <c r="J18" s="43">
        <f>H18*J17</f>
        <v>4537417.5</v>
      </c>
      <c r="K18" s="33"/>
      <c r="L18" s="43"/>
    </row>
    <row r="19" spans="1:12" x14ac:dyDescent="0.35">
      <c r="A19" s="7" t="s">
        <v>20</v>
      </c>
      <c r="B19" s="3"/>
      <c r="C19" s="4">
        <f>C16</f>
        <v>1485000</v>
      </c>
      <c r="D19" s="65">
        <v>0.71</v>
      </c>
      <c r="E19" s="32">
        <f>C19*D19</f>
        <v>1054350</v>
      </c>
      <c r="F19" s="4">
        <f>E19*0.4</f>
        <v>421740</v>
      </c>
      <c r="G19" s="4">
        <f>E19*0.6</f>
        <v>632610</v>
      </c>
      <c r="H19" s="4"/>
      <c r="I19" s="49">
        <v>0.4</v>
      </c>
      <c r="J19" s="49">
        <v>0.6</v>
      </c>
      <c r="K19" s="33"/>
      <c r="L19" s="43"/>
    </row>
    <row r="20" spans="1:12" x14ac:dyDescent="0.35">
      <c r="A20" s="3">
        <v>2028</v>
      </c>
      <c r="B20" s="3"/>
      <c r="C20" s="4">
        <f>C16</f>
        <v>1485000</v>
      </c>
      <c r="D20" s="5">
        <v>7.5</v>
      </c>
      <c r="E20" s="64">
        <f>(C20*D20)</f>
        <v>11137500</v>
      </c>
      <c r="F20" s="4">
        <f>E20*I19</f>
        <v>4455000</v>
      </c>
      <c r="G20" s="4">
        <f>E20*J19</f>
        <v>6682500</v>
      </c>
      <c r="H20" s="4">
        <f>E20-E19</f>
        <v>10083150</v>
      </c>
      <c r="I20" s="4">
        <f>H20*I19</f>
        <v>4033260</v>
      </c>
      <c r="J20" s="43">
        <f>H20*J19</f>
        <v>6049890</v>
      </c>
      <c r="K20" s="33"/>
      <c r="L20" s="43"/>
    </row>
    <row r="21" spans="1:12" ht="14.5" customHeight="1" x14ac:dyDescent="0.35">
      <c r="A21" s="55" t="s">
        <v>23</v>
      </c>
      <c r="B21" s="55"/>
      <c r="C21" s="55"/>
      <c r="D21" s="55"/>
      <c r="E21" s="55"/>
      <c r="F21" s="55"/>
      <c r="G21" s="55"/>
      <c r="H21" s="55"/>
      <c r="I21" s="55"/>
      <c r="J21" s="56"/>
      <c r="K21" s="34"/>
      <c r="L21" s="34"/>
    </row>
    <row r="22" spans="1:12" ht="43.5" x14ac:dyDescent="0.35">
      <c r="A22" s="7" t="s">
        <v>22</v>
      </c>
      <c r="B22" s="7"/>
      <c r="C22" s="6"/>
      <c r="D22" s="24"/>
      <c r="E22" s="21"/>
      <c r="F22" s="20"/>
      <c r="G22" s="20"/>
      <c r="H22" s="15"/>
      <c r="I22" s="3"/>
      <c r="J22" s="3"/>
      <c r="K22" s="35"/>
      <c r="L22" s="35"/>
    </row>
    <row r="23" spans="1:12" x14ac:dyDescent="0.35">
      <c r="A23" s="7" t="s">
        <v>18</v>
      </c>
      <c r="B23" s="7"/>
      <c r="C23" s="6">
        <v>3282000</v>
      </c>
      <c r="D23" s="24">
        <v>0</v>
      </c>
      <c r="E23" s="23">
        <v>0</v>
      </c>
      <c r="F23" s="14">
        <f t="shared" ref="F23:F27" si="0">E23*0.6</f>
        <v>0</v>
      </c>
      <c r="G23" s="14">
        <f>E23*0.4</f>
        <v>0</v>
      </c>
      <c r="H23" s="15"/>
      <c r="I23" s="46"/>
      <c r="J23" s="46"/>
      <c r="K23" s="3"/>
      <c r="L23" s="3"/>
    </row>
    <row r="24" spans="1:12" x14ac:dyDescent="0.35">
      <c r="A24" s="3">
        <v>2026</v>
      </c>
      <c r="B24" s="3"/>
      <c r="C24" s="6">
        <v>3282000</v>
      </c>
      <c r="D24" s="5">
        <v>0</v>
      </c>
      <c r="E24" s="25">
        <f>C24*D24</f>
        <v>0</v>
      </c>
      <c r="F24" s="31">
        <f>E24*0.7</f>
        <v>0</v>
      </c>
      <c r="G24" s="31">
        <f>E24*0.3</f>
        <v>0</v>
      </c>
      <c r="H24" s="32">
        <f>E24-E23</f>
        <v>0</v>
      </c>
      <c r="I24" s="32">
        <f>H24*I23</f>
        <v>0</v>
      </c>
      <c r="J24" s="40">
        <f>H24*J23</f>
        <v>0</v>
      </c>
      <c r="K24" s="40"/>
      <c r="L24" s="43"/>
    </row>
    <row r="25" spans="1:12" x14ac:dyDescent="0.35">
      <c r="A25" s="7" t="s">
        <v>19</v>
      </c>
      <c r="B25" s="7"/>
      <c r="C25" s="6">
        <f>C24</f>
        <v>3282000</v>
      </c>
      <c r="D25" s="24">
        <v>0</v>
      </c>
      <c r="E25" s="4">
        <f>E23+E23*0.03</f>
        <v>0</v>
      </c>
      <c r="F25" s="14">
        <f t="shared" si="0"/>
        <v>0</v>
      </c>
      <c r="G25" s="14">
        <f t="shared" ref="G25:G27" si="1">E25*0.4</f>
        <v>0</v>
      </c>
      <c r="H25" s="4"/>
      <c r="I25" s="48">
        <v>1</v>
      </c>
      <c r="J25" s="54">
        <v>0</v>
      </c>
      <c r="K25" s="40"/>
      <c r="L25" s="3"/>
    </row>
    <row r="26" spans="1:12" x14ac:dyDescent="0.35">
      <c r="A26" s="3">
        <v>2027</v>
      </c>
      <c r="B26" s="3"/>
      <c r="C26" s="6">
        <f>C24</f>
        <v>3282000</v>
      </c>
      <c r="D26" s="5">
        <v>5</v>
      </c>
      <c r="E26" s="39">
        <f>C26*D26/12*9</f>
        <v>12307500</v>
      </c>
      <c r="F26" s="4">
        <f>E26*I25</f>
        <v>12307500</v>
      </c>
      <c r="G26" s="4">
        <f>E26*J25</f>
        <v>0</v>
      </c>
      <c r="H26" s="4">
        <f>(E26-E25)</f>
        <v>12307500</v>
      </c>
      <c r="I26" s="4">
        <f>H26*I25</f>
        <v>12307500</v>
      </c>
      <c r="J26" s="43">
        <f>H26*J25</f>
        <v>0</v>
      </c>
      <c r="K26" s="40"/>
      <c r="L26" s="43"/>
    </row>
    <row r="27" spans="1:12" x14ac:dyDescent="0.35">
      <c r="A27" s="7" t="s">
        <v>20</v>
      </c>
      <c r="B27" s="7"/>
      <c r="C27" s="6">
        <f>C26</f>
        <v>3282000</v>
      </c>
      <c r="D27" s="24">
        <v>0</v>
      </c>
      <c r="E27" s="4">
        <v>0</v>
      </c>
      <c r="F27" s="14">
        <f t="shared" si="0"/>
        <v>0</v>
      </c>
      <c r="G27" s="14">
        <f t="shared" si="1"/>
        <v>0</v>
      </c>
      <c r="H27" s="4"/>
      <c r="I27" s="46">
        <v>0.7</v>
      </c>
      <c r="J27" s="46">
        <v>0.3</v>
      </c>
      <c r="K27" s="40"/>
      <c r="L27" s="3"/>
    </row>
    <row r="28" spans="1:12" x14ac:dyDescent="0.35">
      <c r="A28" s="3">
        <v>2028</v>
      </c>
      <c r="B28" s="3"/>
      <c r="C28" s="6">
        <f>C26</f>
        <v>3282000</v>
      </c>
      <c r="D28" s="5">
        <v>5</v>
      </c>
      <c r="E28" s="19">
        <f>C28*D28</f>
        <v>16410000</v>
      </c>
      <c r="F28" s="4">
        <f>E28*I27</f>
        <v>11487000</v>
      </c>
      <c r="G28" s="4">
        <f>E28*J27</f>
        <v>4923000</v>
      </c>
      <c r="H28" s="4">
        <f>E28-E27</f>
        <v>16410000</v>
      </c>
      <c r="I28" s="4">
        <f>H28*I27</f>
        <v>11487000</v>
      </c>
      <c r="J28" s="43">
        <f>H28*J27</f>
        <v>4923000</v>
      </c>
      <c r="K28" s="40"/>
      <c r="L28" s="43"/>
    </row>
    <row r="29" spans="1:12" x14ac:dyDescent="0.35">
      <c r="A29" s="55" t="s">
        <v>24</v>
      </c>
      <c r="B29" s="55"/>
      <c r="C29" s="55"/>
      <c r="D29" s="55"/>
      <c r="E29" s="55"/>
      <c r="F29" s="55"/>
      <c r="G29" s="55"/>
      <c r="H29" s="55"/>
      <c r="I29" s="55"/>
      <c r="J29" s="56"/>
      <c r="K29" s="34"/>
      <c r="L29" s="34"/>
    </row>
    <row r="30" spans="1:12" ht="43.5" x14ac:dyDescent="0.35">
      <c r="A30" s="7" t="s">
        <v>22</v>
      </c>
      <c r="B30" s="7"/>
      <c r="C30" s="6"/>
      <c r="D30" s="24"/>
      <c r="E30" s="21"/>
      <c r="F30" s="20"/>
      <c r="G30" s="20"/>
      <c r="H30" s="15"/>
      <c r="I30" s="3"/>
      <c r="J30" s="3"/>
      <c r="K30" s="35"/>
      <c r="L30" s="35"/>
    </row>
    <row r="31" spans="1:12" x14ac:dyDescent="0.35">
      <c r="A31" s="7" t="s">
        <v>18</v>
      </c>
      <c r="B31" s="7"/>
      <c r="C31" s="6">
        <v>3660000</v>
      </c>
      <c r="D31" s="24">
        <v>0.45</v>
      </c>
      <c r="E31" s="44">
        <f t="shared" ref="E31:E36" si="2">C31*D31</f>
        <v>1647000</v>
      </c>
      <c r="F31" s="14">
        <f>E31*0.4</f>
        <v>658800</v>
      </c>
      <c r="G31" s="14">
        <f>E31*0.6</f>
        <v>988200</v>
      </c>
      <c r="H31" s="15"/>
      <c r="I31" s="49">
        <v>0.4</v>
      </c>
      <c r="J31" s="49">
        <v>0.6</v>
      </c>
      <c r="K31" s="48"/>
      <c r="L31" s="48"/>
    </row>
    <row r="32" spans="1:12" x14ac:dyDescent="0.35">
      <c r="A32" s="3">
        <v>2026</v>
      </c>
      <c r="B32" s="3"/>
      <c r="C32" s="6">
        <v>3660000</v>
      </c>
      <c r="D32" s="5">
        <v>0.55000000000000004</v>
      </c>
      <c r="E32" s="45">
        <f>(C32*D32)/12*9+(C31*0.44)/12*3</f>
        <v>1912350.0000000002</v>
      </c>
      <c r="F32" s="31">
        <f t="shared" ref="F32:F36" si="3">E32*0.5</f>
        <v>956175.00000000012</v>
      </c>
      <c r="G32" s="31">
        <f t="shared" ref="G32:G36" si="4">E32*0.5</f>
        <v>956175.00000000012</v>
      </c>
      <c r="H32" s="32">
        <f>E32-E31</f>
        <v>265350.00000000023</v>
      </c>
      <c r="I32" s="32">
        <f>H32*I31</f>
        <v>106140.0000000001</v>
      </c>
      <c r="J32" s="40">
        <f>H32*J31</f>
        <v>159210.00000000015</v>
      </c>
      <c r="K32" s="40"/>
      <c r="L32" s="43"/>
    </row>
    <row r="33" spans="1:12" x14ac:dyDescent="0.35">
      <c r="A33" s="7" t="s">
        <v>19</v>
      </c>
      <c r="B33" s="7"/>
      <c r="C33" s="6">
        <v>3660000</v>
      </c>
      <c r="D33" s="24">
        <v>0.45</v>
      </c>
      <c r="E33" s="44">
        <f t="shared" si="2"/>
        <v>1647000</v>
      </c>
      <c r="F33" s="14">
        <f>E33*0.4</f>
        <v>658800</v>
      </c>
      <c r="G33" s="14">
        <f>E33*0.6</f>
        <v>988200</v>
      </c>
      <c r="H33" s="4"/>
      <c r="I33" s="22">
        <v>0.4</v>
      </c>
      <c r="J33" s="22">
        <v>0.6</v>
      </c>
      <c r="K33" s="48"/>
      <c r="L33" s="48"/>
    </row>
    <row r="34" spans="1:12" x14ac:dyDescent="0.35">
      <c r="A34" s="3">
        <v>2027</v>
      </c>
      <c r="B34" s="3"/>
      <c r="C34" s="6">
        <v>3660000</v>
      </c>
      <c r="D34" s="5">
        <v>0.55000000000000004</v>
      </c>
      <c r="E34" s="6">
        <f>C34*D34</f>
        <v>2013000.0000000002</v>
      </c>
      <c r="F34" s="4">
        <f t="shared" si="3"/>
        <v>1006500.0000000001</v>
      </c>
      <c r="G34" s="4">
        <f t="shared" si="4"/>
        <v>1006500.0000000001</v>
      </c>
      <c r="H34" s="4">
        <f>(E34-E33)</f>
        <v>366000.00000000023</v>
      </c>
      <c r="I34" s="4">
        <f>H34*I33</f>
        <v>146400.00000000009</v>
      </c>
      <c r="J34" s="43">
        <f>H34*J33</f>
        <v>219600.00000000015</v>
      </c>
      <c r="K34" s="40"/>
      <c r="L34" s="43"/>
    </row>
    <row r="35" spans="1:12" x14ac:dyDescent="0.35">
      <c r="A35" s="7" t="s">
        <v>20</v>
      </c>
      <c r="B35" s="7"/>
      <c r="C35" s="6">
        <v>3660000</v>
      </c>
      <c r="D35" s="24">
        <v>0.45</v>
      </c>
      <c r="E35" s="44">
        <f t="shared" si="2"/>
        <v>1647000</v>
      </c>
      <c r="F35" s="14">
        <f>E35*0.4</f>
        <v>658800</v>
      </c>
      <c r="G35" s="14">
        <f>E35*0.6</f>
        <v>988200</v>
      </c>
      <c r="H35" s="4"/>
      <c r="I35" s="22">
        <v>0.4</v>
      </c>
      <c r="J35" s="22">
        <v>0.6</v>
      </c>
      <c r="K35" s="48"/>
      <c r="L35" s="48"/>
    </row>
    <row r="36" spans="1:12" x14ac:dyDescent="0.35">
      <c r="A36" s="3">
        <v>2028</v>
      </c>
      <c r="B36" s="3"/>
      <c r="C36" s="6">
        <v>3660000</v>
      </c>
      <c r="D36" s="5">
        <v>0.55000000000000004</v>
      </c>
      <c r="E36" s="19">
        <f t="shared" si="2"/>
        <v>2013000.0000000002</v>
      </c>
      <c r="F36" s="4">
        <f t="shared" si="3"/>
        <v>1006500.0000000001</v>
      </c>
      <c r="G36" s="4">
        <f t="shared" si="4"/>
        <v>1006500.0000000001</v>
      </c>
      <c r="H36" s="4">
        <f>E36-E35</f>
        <v>366000.00000000023</v>
      </c>
      <c r="I36" s="4">
        <f>H36*I35</f>
        <v>146400.00000000009</v>
      </c>
      <c r="J36" s="43">
        <f>H36*J35</f>
        <v>219600.00000000015</v>
      </c>
      <c r="K36" s="40"/>
      <c r="L36" s="43"/>
    </row>
    <row r="37" spans="1:12" x14ac:dyDescent="0.35">
      <c r="A37" s="55" t="s">
        <v>25</v>
      </c>
      <c r="B37" s="55"/>
      <c r="C37" s="55"/>
      <c r="D37" s="55"/>
      <c r="E37" s="55"/>
      <c r="F37" s="55"/>
      <c r="G37" s="55"/>
      <c r="H37" s="55"/>
      <c r="I37" s="55"/>
      <c r="J37" s="56"/>
      <c r="K37" s="34"/>
      <c r="L37" s="34"/>
    </row>
    <row r="38" spans="1:12" ht="43.5" x14ac:dyDescent="0.35">
      <c r="A38" s="7" t="s">
        <v>22</v>
      </c>
      <c r="B38" s="7"/>
      <c r="C38" s="6"/>
      <c r="D38" s="24"/>
      <c r="E38" s="21"/>
      <c r="F38" s="20"/>
      <c r="G38" s="20"/>
      <c r="H38" s="15"/>
      <c r="I38" s="3"/>
      <c r="J38" s="3"/>
      <c r="K38" s="35"/>
      <c r="L38" s="35"/>
    </row>
    <row r="39" spans="1:12" x14ac:dyDescent="0.35">
      <c r="A39" s="7" t="s">
        <v>18</v>
      </c>
      <c r="B39" s="7"/>
      <c r="C39" s="6">
        <v>2680000</v>
      </c>
      <c r="D39" s="24">
        <v>0.45</v>
      </c>
      <c r="E39" s="44">
        <f t="shared" ref="E39:E44" si="5">C39*D39</f>
        <v>1206000</v>
      </c>
      <c r="F39" s="14">
        <f>E39*0.4</f>
        <v>482400</v>
      </c>
      <c r="G39" s="14">
        <f>E39*0.6</f>
        <v>723600</v>
      </c>
      <c r="H39" s="15"/>
      <c r="I39" s="49">
        <v>0.4</v>
      </c>
      <c r="J39" s="49">
        <v>0.6</v>
      </c>
      <c r="K39" s="48"/>
      <c r="L39" s="48"/>
    </row>
    <row r="40" spans="1:12" x14ac:dyDescent="0.35">
      <c r="A40" s="3">
        <v>2026</v>
      </c>
      <c r="B40" s="3"/>
      <c r="C40" s="6">
        <v>2680000</v>
      </c>
      <c r="D40" s="5">
        <v>0.55000000000000004</v>
      </c>
      <c r="E40" s="45">
        <f>(C40*D40)/12*9+(C39*0.44)/12*3</f>
        <v>1400300.0000000002</v>
      </c>
      <c r="F40" s="31">
        <f t="shared" ref="F40:F44" si="6">E40*0.5</f>
        <v>700150.00000000012</v>
      </c>
      <c r="G40" s="31">
        <f t="shared" ref="G40:G44" si="7">E40*0.5</f>
        <v>700150.00000000012</v>
      </c>
      <c r="H40" s="32">
        <f>E40-E39</f>
        <v>194300.00000000023</v>
      </c>
      <c r="I40" s="32">
        <f>H40*I39</f>
        <v>77720.000000000102</v>
      </c>
      <c r="J40" s="40">
        <f>H40*J39</f>
        <v>116580.00000000013</v>
      </c>
      <c r="K40" s="40"/>
      <c r="L40" s="43"/>
    </row>
    <row r="41" spans="1:12" x14ac:dyDescent="0.35">
      <c r="A41" s="7" t="s">
        <v>19</v>
      </c>
      <c r="B41" s="7"/>
      <c r="C41" s="6">
        <v>2680000</v>
      </c>
      <c r="D41" s="24">
        <v>0.45</v>
      </c>
      <c r="E41" s="44">
        <f t="shared" si="5"/>
        <v>1206000</v>
      </c>
      <c r="F41" s="14">
        <f>E41*0.4</f>
        <v>482400</v>
      </c>
      <c r="G41" s="14">
        <f>E41*0.6</f>
        <v>723600</v>
      </c>
      <c r="H41" s="4"/>
      <c r="I41" s="22">
        <v>0.4</v>
      </c>
      <c r="J41" s="22">
        <v>0.6</v>
      </c>
      <c r="K41" s="48"/>
      <c r="L41" s="48"/>
    </row>
    <row r="42" spans="1:12" x14ac:dyDescent="0.35">
      <c r="A42" s="3">
        <v>2027</v>
      </c>
      <c r="B42" s="3"/>
      <c r="C42" s="6">
        <v>2680000</v>
      </c>
      <c r="D42" s="5">
        <v>0.55000000000000004</v>
      </c>
      <c r="E42" s="19">
        <f t="shared" si="5"/>
        <v>1474000.0000000002</v>
      </c>
      <c r="F42" s="4">
        <f t="shared" si="6"/>
        <v>737000.00000000012</v>
      </c>
      <c r="G42" s="4">
        <f t="shared" si="7"/>
        <v>737000.00000000012</v>
      </c>
      <c r="H42" s="4">
        <f>(E42-E41)</f>
        <v>268000.00000000023</v>
      </c>
      <c r="I42" s="4">
        <f>H42*I41</f>
        <v>107200.0000000001</v>
      </c>
      <c r="J42" s="43">
        <f>H42*J41</f>
        <v>160800.00000000015</v>
      </c>
      <c r="K42" s="40"/>
      <c r="L42" s="43"/>
    </row>
    <row r="43" spans="1:12" x14ac:dyDescent="0.35">
      <c r="A43" s="7" t="s">
        <v>20</v>
      </c>
      <c r="B43" s="7"/>
      <c r="C43" s="6">
        <v>2680000</v>
      </c>
      <c r="D43" s="24">
        <v>0.45</v>
      </c>
      <c r="E43" s="44">
        <f t="shared" si="5"/>
        <v>1206000</v>
      </c>
      <c r="F43" s="14">
        <f>E43*0.4</f>
        <v>482400</v>
      </c>
      <c r="G43" s="14">
        <f>E43*0.6</f>
        <v>723600</v>
      </c>
      <c r="H43" s="4"/>
      <c r="I43" s="22">
        <v>0.4</v>
      </c>
      <c r="J43" s="22">
        <v>0.6</v>
      </c>
      <c r="K43" s="48"/>
      <c r="L43" s="48"/>
    </row>
    <row r="44" spans="1:12" x14ac:dyDescent="0.35">
      <c r="A44" s="3">
        <v>2028</v>
      </c>
      <c r="B44" s="3"/>
      <c r="C44" s="6">
        <v>2680000</v>
      </c>
      <c r="D44" s="5">
        <v>0.55000000000000004</v>
      </c>
      <c r="E44" s="19">
        <f t="shared" si="5"/>
        <v>1474000.0000000002</v>
      </c>
      <c r="F44" s="4">
        <f t="shared" si="6"/>
        <v>737000.00000000012</v>
      </c>
      <c r="G44" s="4">
        <f t="shared" si="7"/>
        <v>737000.00000000012</v>
      </c>
      <c r="H44" s="4">
        <f>E44-E43</f>
        <v>268000.00000000023</v>
      </c>
      <c r="I44" s="4">
        <f>H44*I43</f>
        <v>107200.0000000001</v>
      </c>
      <c r="J44" s="43">
        <f>H44*J43</f>
        <v>160800.00000000015</v>
      </c>
      <c r="K44" s="40"/>
      <c r="L44" s="43"/>
    </row>
    <row r="45" spans="1:12" x14ac:dyDescent="0.35">
      <c r="C45" s="41"/>
      <c r="D45" s="38"/>
      <c r="E45" s="41"/>
      <c r="F45" s="2"/>
      <c r="G45" s="2"/>
      <c r="H45" s="2"/>
      <c r="I45" s="2"/>
      <c r="J45" s="42"/>
      <c r="K45" s="2"/>
      <c r="L45" s="2"/>
    </row>
    <row r="46" spans="1:12" x14ac:dyDescent="0.35">
      <c r="C46" s="29"/>
      <c r="E46" s="29"/>
      <c r="F46" s="2"/>
      <c r="H46" s="2"/>
      <c r="I46" s="2"/>
      <c r="J46" s="2"/>
    </row>
    <row r="47" spans="1:12" x14ac:dyDescent="0.35">
      <c r="A47" s="37" t="s">
        <v>31</v>
      </c>
      <c r="B47" s="37"/>
      <c r="C47" s="30"/>
      <c r="D47" s="30"/>
      <c r="E47" s="30"/>
      <c r="F47" s="30"/>
      <c r="G47" s="30"/>
      <c r="H47" s="30"/>
      <c r="I47" s="30"/>
      <c r="J47" s="30"/>
    </row>
    <row r="48" spans="1:12" x14ac:dyDescent="0.35">
      <c r="A48" s="17" t="s">
        <v>26</v>
      </c>
      <c r="J48" s="18"/>
    </row>
    <row r="49" spans="1:1" x14ac:dyDescent="0.35">
      <c r="A49" s="17" t="s">
        <v>27</v>
      </c>
    </row>
    <row r="50" spans="1:1" x14ac:dyDescent="0.35">
      <c r="A50" t="s">
        <v>28</v>
      </c>
    </row>
    <row r="51" spans="1:1" x14ac:dyDescent="0.35">
      <c r="A51" t="s">
        <v>29</v>
      </c>
    </row>
    <row r="52" spans="1:1" x14ac:dyDescent="0.35">
      <c r="A52" t="s">
        <v>30</v>
      </c>
    </row>
    <row r="53" spans="1:1" ht="15" customHeight="1" x14ac:dyDescent="0.35"/>
    <row r="85" spans="11:12" ht="15" customHeight="1" x14ac:dyDescent="0.35"/>
    <row r="93" spans="11:12" x14ac:dyDescent="0.35">
      <c r="K93" s="18"/>
      <c r="L93" s="18"/>
    </row>
    <row r="101" spans="11:12" x14ac:dyDescent="0.35">
      <c r="K101" s="18"/>
      <c r="L101" s="18"/>
    </row>
    <row r="109" spans="11:12" x14ac:dyDescent="0.35">
      <c r="K109" s="18"/>
      <c r="L109" s="18"/>
    </row>
  </sheetData>
  <mergeCells count="12">
    <mergeCell ref="A13:J13"/>
    <mergeCell ref="A21:J21"/>
    <mergeCell ref="A29:J29"/>
    <mergeCell ref="A37:J37"/>
    <mergeCell ref="A2:L2"/>
    <mergeCell ref="A3:A4"/>
    <mergeCell ref="B3:B4"/>
    <mergeCell ref="C3:C4"/>
    <mergeCell ref="D3:D4"/>
    <mergeCell ref="E3:E4"/>
    <mergeCell ref="H3:J3"/>
    <mergeCell ref="K3:L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DRN_likmes_2026-2028</vt:lpstr>
    </vt:vector>
  </TitlesOfParts>
  <Manager/>
  <Company>VARAM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"Grozījumi Dabas resursu nodokļa likumā"</dc:title>
  <dc:subject>Anotācijas 1. pielikums</dc:subject>
  <dc:creator>Kristīne Gāga</dc:creator>
  <cp:keywords/>
  <dc:description>kristine.gaga@varam.gov.lv, 67026518</dc:description>
  <cp:lastModifiedBy>Madara Buša</cp:lastModifiedBy>
  <cp:revision/>
  <dcterms:created xsi:type="dcterms:W3CDTF">2016-08-19T07:31:39Z</dcterms:created>
  <dcterms:modified xsi:type="dcterms:W3CDTF">2025-10-06T13:14:13Z</dcterms:modified>
  <cp:category/>
  <cp:contentStatus/>
</cp:coreProperties>
</file>