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6"/>
  </bookViews>
  <sheets>
    <sheet name="1.Vispārēja" sheetId="12" r:id="rId1"/>
    <sheet name="2.RezRad" sheetId="11" r:id="rId2"/>
    <sheet name="3.FinRad" sheetId="13" r:id="rId3"/>
    <sheet name="4.1. Invest-uzsākts" sheetId="14" r:id="rId4"/>
    <sheet name="4.2. Invest-plānots" sheetId="15" r:id="rId5"/>
    <sheet name="5. Saistības" sheetId="16" r:id="rId6"/>
    <sheet name="6.Aizdevumi" sheetId="8" r:id="rId7"/>
  </sheets>
  <externalReferences>
    <externalReference r:id="rId8"/>
  </externalReferences>
  <definedNames>
    <definedName name="Annual_interest_rate" localSheetId="0">#REF!</definedName>
    <definedName name="Annual_interest_rate" localSheetId="1">#REF!</definedName>
    <definedName name="Annual_interest_rate">#REF!</definedName>
    <definedName name="Beg.Bal" localSheetId="0">IF(#REF!&lt;&gt;"",#REF!,"")</definedName>
    <definedName name="Beg.Bal" localSheetId="1">IF(#REF!&lt;&gt;"",#REF!,"")</definedName>
    <definedName name="Beg.Bal">IF(#REF!&lt;&gt;"",#REF!,"")</definedName>
    <definedName name="Buvn.likme">#REF!</definedName>
    <definedName name="Calculated_payment">#REF!</definedName>
    <definedName name="Constr.fee">#REF!</definedName>
    <definedName name="Constr.rate">#REF!</definedName>
    <definedName name="Cum.Interest">IF(#REF!&lt;&gt;"",#REF!+#REF!,"")</definedName>
    <definedName name="Ending.Balance" localSheetId="0">IF(#REF!&lt;&gt;"",#REF!-#REF!,"")</definedName>
    <definedName name="Ending.Balance" localSheetId="1">IF(#REF!&lt;&gt;"",#REF!-#REF!,"")</definedName>
    <definedName name="Ending.Balance">IF(#REF!&lt;&gt;"",#REF!-#REF!,"")</definedName>
    <definedName name="Entered_payment">#REF!</definedName>
    <definedName name="First_payment_due">#REF!</definedName>
    <definedName name="First_payment_no">#REF!</definedName>
    <definedName name="Interest" localSheetId="0">IF(#REF!&lt;&gt;"",#REF!*'1.Vispārēja'!Periodic_rate,"")</definedName>
    <definedName name="Interest" localSheetId="1">IF(#REF!&lt;&gt;"",#REF!*'2.RezRad'!Periodic_rate,"")</definedName>
    <definedName name="Interest" localSheetId="6">IF(#REF!&lt;&gt;"",#REF!*'6.Aizdevumi'!Periodic_rate,"")</definedName>
    <definedName name="Interest">IF(#REF!&lt;&gt;"",#REF!*Periodic_rate,"")</definedName>
    <definedName name="Interest_2013" localSheetId="0">IF(#REF!&lt;&gt;"",#REF!*'1.Vispārēja'!Periodiska_likme,"")</definedName>
    <definedName name="Interest_2013" localSheetId="1">IF(#REF!&lt;&gt;"",#REF!*'2.RezRad'!Periodiska_likme,"")</definedName>
    <definedName name="Interest_2013" localSheetId="6">IF(#REF!&lt;&gt;"",#REF!*'6.Aizdevumi'!Periodiska_likme,"")</definedName>
    <definedName name="Interest_2013">IF(#REF!&lt;&gt;"",#REF!*Periodiska_likme,"")</definedName>
    <definedName name="Loan_amount">#REF!</definedName>
    <definedName name="Maksajuma_num" localSheetId="0">IF(OR(#REF!="",#REF!='1.Vispārēja'!Maksajumi_kopa),"",#REF!+1)</definedName>
    <definedName name="Maksajuma_num" localSheetId="1">IF(OR(#REF!="",#REF!='2.RezRad'!Maksajumi_kopa),"",#REF!+1)</definedName>
    <definedName name="Maksajuma_num" localSheetId="6">IF(OR(#REF!="",#REF!='6.Aizdevumi'!Maksajumi_kopa),"",#REF!+1)</definedName>
    <definedName name="Maksajuma_num">IF(OR(#REF!="",#REF!=Maksajumi_kopa),"",#REF!+1)</definedName>
    <definedName name="Maksajumi_kopa" localSheetId="0">Payments_per_year*Term_in_years</definedName>
    <definedName name="Maksajumi_kopa" localSheetId="1">Payments_per_year*Term_in_years</definedName>
    <definedName name="Maksajumi_kopa" localSheetId="6">Payments_per_year*Term_in_years</definedName>
    <definedName name="Maksajumi_kopa">Payments_per_year*Term_in_years</definedName>
    <definedName name="Pamatsumma" localSheetId="0">IF(#REF!&lt;&gt;"",MIN(#REF!,'1.Vispārēja'!Pmt_to_use-#REF!),"")</definedName>
    <definedName name="Pamatsumma" localSheetId="1">IF(#REF!&lt;&gt;"",MIN(#REF!,'2.RezRad'!Pmt_to_use-#REF!),"")</definedName>
    <definedName name="Pamatsumma" localSheetId="6">IF(#REF!&lt;&gt;"",MIN(#REF!,Pmt_to_use-#REF!),"")</definedName>
    <definedName name="Pamatsumma">IF(#REF!&lt;&gt;"",MIN(#REF!,Pmt_to_use-#REF!),"")</definedName>
    <definedName name="payment.Num" localSheetId="0">IF(OR(#REF!="",#REF!='1.Vispārēja'!Total_payments),"",#REF!+1)</definedName>
    <definedName name="payment.Num" localSheetId="1">IF(OR(#REF!="",#REF!='2.RezRad'!Total_payments),"",#REF!+1)</definedName>
    <definedName name="payment.Num" localSheetId="6">IF(OR(#REF!="",#REF!='6.Aizdevumi'!Total_payments),"",#REF!+1)</definedName>
    <definedName name="payment.Num">IF(OR(#REF!="",#REF!=Total_payments),"",#REF!+1)</definedName>
    <definedName name="Payments_per_year">#REF!</definedName>
    <definedName name="Periodic_rate" localSheetId="0">'1.Vispārēja'!Annual_interest_rate/Payments_per_year</definedName>
    <definedName name="Periodic_rate" localSheetId="1">'2.RezRad'!Annual_interest_rate/Payments_per_year</definedName>
    <definedName name="Periodic_rate" localSheetId="6">Annual_interest_rate/Payments_per_year</definedName>
    <definedName name="Periodic_rate">Annual_interest_rate/Payments_per_year</definedName>
    <definedName name="Periodiska_likme" localSheetId="0">'1.Vispārēja'!Annual_interest_rate/Payments_per_year</definedName>
    <definedName name="Periodiska_likme" localSheetId="1">'2.RezRad'!Annual_interest_rate/Payments_per_year</definedName>
    <definedName name="Periodiska_likme" localSheetId="6">Annual_interest_rate/Payments_per_year</definedName>
    <definedName name="Periodiska_likme">Annual_interest_rate/Payments_per_year</definedName>
    <definedName name="Pmt_to_use" localSheetId="0">#REF!</definedName>
    <definedName name="Pmt_to_use" localSheetId="1">#REF!</definedName>
    <definedName name="Pmt_to_use">#REF!</definedName>
    <definedName name="Principal" localSheetId="0">IF(#REF!&lt;&gt;"",MIN(#REF!,'1.Vispārēja'!Pmt_to_use-#REF!),"")</definedName>
    <definedName name="Principal" localSheetId="1">IF(#REF!&lt;&gt;"",MIN(#REF!,'2.RezRad'!Pmt_to_use-#REF!),"")</definedName>
    <definedName name="Principal" localSheetId="6">IF(#REF!&lt;&gt;"",MIN(#REF!,Pmt_to_use-#REF!),"")</definedName>
    <definedName name="Principal">IF(#REF!&lt;&gt;"",MIN(#REF!,Pmt_to_use-#REF!),"")</definedName>
    <definedName name="_xlnm.Print_Titles" localSheetId="1">'2.RezRad'!$5:$6</definedName>
    <definedName name="Show.Date" localSheetId="0">IF(#REF!&lt;&gt;"",DATE(YEAR(First_payment_due),MONTH(First_payment_due)+(#REF!-1)*12/Payments_per_year,DAY(First_payment_due)),"")</definedName>
    <definedName name="Show.Date" localSheetId="1">IF(#REF!&lt;&gt;"",DATE(YEAR(First_payment_due),MONTH(First_payment_due)+(#REF!-1)*12/Payments_per_year,DAY(First_payment_due)),"")</definedName>
    <definedName name="Show.Date" localSheetId="6">IF(#REF!&lt;&gt;"",DATE(YEAR(First_payment_due),MONTH(First_payment_due)+(#REF!-1)*12/Payments_per_year,DAY(First_payment_due)),"")</definedName>
    <definedName name="Show.Date">IF(#REF!&lt;&gt;"",DATE(YEAR(First_payment_due),MONTH(First_payment_due)+(#REF!-1)*12/Payments_per_year,DAY(First_payment_due)),"")</definedName>
    <definedName name="Show.datums" localSheetId="0">IF(#REF!&lt;&gt;"",DATE(YEAR(First_payment_due),MONTH(First_payment_due)+(#REF!-1)*12/Payments_per_year,DAY(First_payment_due)),"")</definedName>
    <definedName name="Show.datums" localSheetId="1">IF(#REF!&lt;&gt;"",DATE(YEAR(First_payment_due),MONTH(First_payment_due)+(#REF!-1)*12/Payments_per_year,DAY(First_payment_due)),"")</definedName>
    <definedName name="Show.datums" localSheetId="6">IF(#REF!&lt;&gt;"",DATE(YEAR(First_payment_due),MONTH(First_payment_due)+(#REF!-1)*12/Payments_per_year,DAY(First_payment_due)),"")</definedName>
    <definedName name="Show.datums">IF(#REF!&lt;&gt;"",DATE(YEAR(First_payment_due),MONTH(First_payment_due)+(#REF!-1)*12/Payments_per_year,DAY(First_payment_due)),"")</definedName>
    <definedName name="Table_beg_bal">#REF!</definedName>
    <definedName name="Table_prior_interest">#REF!</definedName>
    <definedName name="Table_start_date">#REF!</definedName>
    <definedName name="Table_start_pmt">#REF!</definedName>
    <definedName name="Term_in_years">#REF!</definedName>
    <definedName name="Total_payments" localSheetId="0">Payments_per_year*Term_in_years</definedName>
    <definedName name="Total_payments" localSheetId="1">Payments_per_year*Term_in_years</definedName>
    <definedName name="Total_payments" localSheetId="6">Payments_per_year*Term_in_years</definedName>
    <definedName name="Total_payments">Payments_per_year*Term_in_years</definedName>
    <definedName name="xxxxxx">#N/A</definedName>
  </definedNames>
  <calcPr calcId="145621"/>
</workbook>
</file>

<file path=xl/calcChain.xml><?xml version="1.0" encoding="utf-8"?>
<calcChain xmlns="http://schemas.openxmlformats.org/spreadsheetml/2006/main">
  <c r="C16" i="16" l="1"/>
  <c r="G14" i="16"/>
  <c r="C14" i="16"/>
  <c r="I10" i="16"/>
  <c r="I14" i="16" s="1"/>
  <c r="H10" i="16"/>
  <c r="H14" i="16" s="1"/>
  <c r="G10" i="16"/>
  <c r="F10" i="16"/>
  <c r="F14" i="16" s="1"/>
  <c r="E10" i="16"/>
  <c r="E14" i="16" s="1"/>
  <c r="D10" i="16"/>
  <c r="D14" i="16" s="1"/>
  <c r="C10" i="16"/>
  <c r="F16" i="15"/>
  <c r="G16" i="15" s="1"/>
  <c r="F15" i="15"/>
  <c r="G15" i="15" s="1"/>
  <c r="F14" i="15"/>
  <c r="G14" i="15" s="1"/>
  <c r="F13" i="15"/>
  <c r="J13" i="15" s="1"/>
  <c r="G13" i="15" s="1"/>
  <c r="F12" i="15"/>
  <c r="G12" i="15" s="1"/>
  <c r="F11" i="15"/>
  <c r="G11" i="15" s="1"/>
  <c r="F10" i="15"/>
  <c r="G10" i="15" s="1"/>
  <c r="F9" i="15"/>
  <c r="G9" i="15" s="1"/>
  <c r="G8" i="15"/>
  <c r="F8" i="15"/>
  <c r="F7" i="15"/>
  <c r="E10" i="14"/>
  <c r="D10" i="14"/>
  <c r="F9" i="14"/>
  <c r="F8" i="14"/>
  <c r="F7" i="14"/>
  <c r="F6" i="14"/>
  <c r="E42" i="13"/>
  <c r="D42" i="13"/>
  <c r="C42" i="13"/>
  <c r="E31" i="13"/>
  <c r="E43" i="13" s="1"/>
  <c r="D31" i="13"/>
  <c r="D43" i="13" s="1"/>
  <c r="C31" i="13"/>
  <c r="C43" i="13" s="1"/>
  <c r="E30" i="13"/>
  <c r="D30" i="13"/>
  <c r="C30" i="13"/>
  <c r="E29" i="13"/>
  <c r="D29" i="13"/>
  <c r="C29" i="13"/>
  <c r="E23" i="13"/>
  <c r="E26" i="13" s="1"/>
  <c r="D23" i="13"/>
  <c r="D26" i="13" s="1"/>
  <c r="C23" i="13"/>
  <c r="C25" i="13" s="1"/>
  <c r="F17" i="15" l="1"/>
  <c r="G7" i="15"/>
  <c r="G17" i="15" s="1"/>
  <c r="F10" i="14"/>
  <c r="D25" i="13"/>
  <c r="E25" i="13"/>
  <c r="C26" i="13"/>
  <c r="C13" i="12"/>
  <c r="E66" i="11"/>
  <c r="D66" i="11"/>
  <c r="C66" i="11"/>
  <c r="E52" i="11"/>
  <c r="D52" i="11"/>
  <c r="E49" i="11"/>
  <c r="D49" i="11"/>
  <c r="E42" i="11"/>
  <c r="D42" i="11"/>
  <c r="E41" i="11"/>
  <c r="D41" i="11"/>
  <c r="E40" i="11"/>
  <c r="D40" i="11"/>
  <c r="E39" i="11"/>
  <c r="D39" i="11"/>
  <c r="E37" i="11"/>
  <c r="D37" i="11"/>
  <c r="E36" i="11"/>
  <c r="D36" i="11"/>
  <c r="E35" i="11"/>
  <c r="D35" i="11"/>
  <c r="E34" i="11"/>
  <c r="D34" i="11"/>
  <c r="C22" i="11"/>
  <c r="E15" i="11"/>
  <c r="D15" i="11"/>
  <c r="C15" i="11"/>
  <c r="E9" i="11"/>
  <c r="F11" i="8"/>
  <c r="G5" i="8"/>
  <c r="F5" i="8"/>
  <c r="J5" i="8" l="1"/>
</calcChain>
</file>

<file path=xl/comments1.xml><?xml version="1.0" encoding="utf-8"?>
<comments xmlns="http://schemas.openxmlformats.org/spreadsheetml/2006/main">
  <authors>
    <author>Author</author>
  </authors>
  <commentList>
    <comment ref="H41" authorId="0">
      <text>
        <r>
          <rPr>
            <b/>
            <sz val="9"/>
            <color indexed="81"/>
            <rFont val="Tahoma"/>
            <family val="2"/>
            <charset val="186"/>
          </rPr>
          <t>Author:</t>
        </r>
        <r>
          <rPr>
            <sz val="9"/>
            <color indexed="81"/>
            <rFont val="Tahoma"/>
            <family val="2"/>
            <charset val="186"/>
          </rPr>
          <t xml:space="preserve">
Kopā 196 no kuriem 171 pabeigts, 25 uzsākti</t>
        </r>
      </text>
    </comment>
    <comment ref="D44" authorId="0">
      <text>
        <r>
          <rPr>
            <b/>
            <sz val="9"/>
            <color indexed="81"/>
            <rFont val="Tahoma"/>
            <family val="2"/>
            <charset val="186"/>
          </rPr>
          <t>Author:</t>
        </r>
        <r>
          <rPr>
            <sz val="9"/>
            <color indexed="81"/>
            <rFont val="Tahoma"/>
            <family val="2"/>
            <charset val="186"/>
          </rPr>
          <t xml:space="preserve">
Kopā 196 no kuriem 171 pabeigts, 25 uzsākti</t>
        </r>
      </text>
    </comment>
  </commentList>
</comments>
</file>

<file path=xl/sharedStrings.xml><?xml version="1.0" encoding="utf-8"?>
<sst xmlns="http://schemas.openxmlformats.org/spreadsheetml/2006/main" count="399" uniqueCount="312">
  <si>
    <t>Informācija par kapitālsabiedrības darbības rezultātiem un rezultatīviem rādītājiem</t>
  </si>
  <si>
    <t>A</t>
  </si>
  <si>
    <t>Kapitālsabiedrības darbības mērķis</t>
  </si>
  <si>
    <t>1.</t>
  </si>
  <si>
    <t>Sagaidāmais darbības rezultāts</t>
  </si>
  <si>
    <t>2011. gada izpilde</t>
  </si>
  <si>
    <t>2012.gada provizoriskā izpilde</t>
  </si>
  <si>
    <t>2013.gada plāns</t>
  </si>
  <si>
    <t>x</t>
  </si>
  <si>
    <t>2.</t>
  </si>
  <si>
    <t xml:space="preserve"> Attīstība </t>
  </si>
  <si>
    <t>Efektīvs visu no citām ministrijām piedāvāto nekustamo īpašumu pārņemšanas Sabiedrības pārvaldīšanā lietderības izvērtēšanas process, izstrādāti priekšlikumi turpmākai rīcībai ar Sabiedrības pārvaldīšanā esošiem nekustamiem īpašumiem, nodrošināta kvalitatīva attīstības plānošanas dokumentu, tiesību aktu, informatīvo ziņojumu un Ministru kabineta rīkojumu projektu izstrāde.</t>
  </si>
  <si>
    <t>2.1.</t>
  </si>
  <si>
    <t>2.2.</t>
  </si>
  <si>
    <t>citu personu ierosinājumi nekustamo īpašumu izvērtēšanai, skaits</t>
  </si>
  <si>
    <t>Sabiedrības struktūrvienību ierosinājumi nekustamo īpašumu izvērtēšanai, skaits</t>
  </si>
  <si>
    <t xml:space="preserve">būvju vizuālās apsekošanas rezultātā konstatēto problēmu, nerentablo objektu, iznomājamo valsts nekustamo īpašumu sarakstu, teritoriālo plānojumu izmaiņu un nekustamo īpašumu sarakstu, kam izstrādājami biznesa projekti, izvērtēšana, skaits        </t>
  </si>
  <si>
    <t>2.3.</t>
  </si>
  <si>
    <t>2.4.</t>
  </si>
  <si>
    <t>2.5.</t>
  </si>
  <si>
    <t>3.</t>
  </si>
  <si>
    <t>3.1.</t>
  </si>
  <si>
    <t>3.2.</t>
  </si>
  <si>
    <t xml:space="preserve">Sabiedrības pamatkapitālā, īpašumā un pārvaldīšanā esošo nekustamo īpašumu skaits, </t>
  </si>
  <si>
    <t>3.3.</t>
  </si>
  <si>
    <r>
      <t>Sabiedrības pamatkapitālā, īpašumā un pārvaldīšanā esošā ēku platība, m</t>
    </r>
    <r>
      <rPr>
        <vertAlign val="superscript"/>
        <sz val="11"/>
        <color theme="1"/>
        <rFont val="Times New Roman"/>
        <family val="1"/>
        <charset val="186"/>
      </rPr>
      <t>2</t>
    </r>
  </si>
  <si>
    <t>3.4.</t>
  </si>
  <si>
    <r>
      <t>Sabiedrības pamatkapitālā, īpašumā un pārvaldīšanā esošā zemes platība, m</t>
    </r>
    <r>
      <rPr>
        <vertAlign val="superscript"/>
        <sz val="11"/>
        <color theme="1"/>
        <rFont val="Times New Roman"/>
        <family val="1"/>
        <charset val="186"/>
      </rPr>
      <t>2</t>
    </r>
  </si>
  <si>
    <t>3.5.</t>
  </si>
  <si>
    <t>4.</t>
  </si>
  <si>
    <t>Nekustamo īpašumu noma, līgumu slēgšana, kontrole</t>
  </si>
  <si>
    <t>Palielināts iznomāto telpu īpatsvars.</t>
  </si>
  <si>
    <t>4.1.</t>
  </si>
  <si>
    <t>4.2.</t>
  </si>
  <si>
    <t>4.2.1</t>
  </si>
  <si>
    <t>4.2.2</t>
  </si>
  <si>
    <t>nekustamā īpašuma un telpu nomas līgumi, skaits</t>
  </si>
  <si>
    <t>4.2.3</t>
  </si>
  <si>
    <t>zemes nomas līgumi, skaits</t>
  </si>
  <si>
    <t>4.3.</t>
  </si>
  <si>
    <t>4.4.</t>
  </si>
  <si>
    <t>Lietošanā, t.sk. nomā, nodoto telpu īpatsvars % no kopējās Sabiedrībā pārvaldīšanā esošo ēku platības, t.sk.:</t>
  </si>
  <si>
    <t>valsts pārvaldes iestāžu lietošanā, %</t>
  </si>
  <si>
    <t>privāto tiesību subjektu lietošanā,  %</t>
  </si>
  <si>
    <t>5.</t>
  </si>
  <si>
    <t xml:space="preserve"> Būvniecība</t>
  </si>
  <si>
    <t>Kārlis</t>
  </si>
  <si>
    <t>Agra</t>
  </si>
  <si>
    <t xml:space="preserve"> Realizēti attīstības projekti valsts pārvaldes iestāžu vajadzībām, nodrošinot videi un cilvēkam draudzīgu, ergonomisku darba vietu izveidošanu publiskajā sektorā strādājošajiem.</t>
  </si>
  <si>
    <t>2012.</t>
  </si>
  <si>
    <t>2013.</t>
  </si>
  <si>
    <t>5.1.</t>
  </si>
  <si>
    <t>5.2.</t>
  </si>
  <si>
    <t>Uz Ministru kabineta lēmumos doto uzdevumu pamata veicamie būvniecības darbi, skaits kopā, t.sk.:</t>
  </si>
  <si>
    <t>uzsākta tehnisko projektu izstrāde, skaits</t>
  </si>
  <si>
    <t>pabeigta tehnisko projektu izstrāde, skaits</t>
  </si>
  <si>
    <t>uzsākti būvniecības darbi, skaits</t>
  </si>
  <si>
    <t>pabeigti būvniecības darbi, skaits</t>
  </si>
  <si>
    <t>5.3.</t>
  </si>
  <si>
    <t>6.</t>
  </si>
  <si>
    <t>Efektīva Sabiedrības pārvaldīšanā esošo nekustamo īpašumu apsaimniekošana.</t>
  </si>
  <si>
    <t>6.1.</t>
  </si>
  <si>
    <t>6.2.</t>
  </si>
  <si>
    <r>
      <t>Apsaimniekojamā platība, m</t>
    </r>
    <r>
      <rPr>
        <vertAlign val="superscript"/>
        <sz val="10"/>
        <color theme="1"/>
        <rFont val="Calibri"/>
        <family val="2"/>
        <charset val="186"/>
      </rPr>
      <t>2</t>
    </r>
  </si>
  <si>
    <t>6.3.</t>
  </si>
  <si>
    <t xml:space="preserve">Sabiedrība, objektu skaits </t>
  </si>
  <si>
    <t xml:space="preserve">ārpakalpojums, objektu skaits </t>
  </si>
  <si>
    <t xml:space="preserve">ārpakalpjums, objektu skaits </t>
  </si>
  <si>
    <t>7.</t>
  </si>
  <si>
    <t>Noslēgti apbūvētu zemesgabalu pirkuma līgumi, tai skaitā, pirkuma līguma pārjaunojumi un grozījumi, skaits</t>
  </si>
  <si>
    <t>Noslēgti pirkuma līgumi par izsolē pārdotajiem nekustamajiem īpašumiem vai neapbūvētajiem zemesgabaliem, skaits</t>
  </si>
  <si>
    <t>8.</t>
  </si>
  <si>
    <t>Tiesvedības process</t>
  </si>
  <si>
    <t>Kvalitātīva Sabiedrības kompetencē esošo tiesvedības procesu nodrošināšana.</t>
  </si>
  <si>
    <t>Civillietas un administratīvās lietas, t.sk.Finanšu ministrijas  lietas, skaits</t>
  </si>
  <si>
    <t xml:space="preserve"> 227/156</t>
  </si>
  <si>
    <t>230/160</t>
  </si>
  <si>
    <t>230/170</t>
  </si>
  <si>
    <t>Parādu piedziņas lietas, skaits</t>
  </si>
  <si>
    <t>Parādu piedziņas izpildlietas, skaits</t>
  </si>
  <si>
    <t>Maksātnespējas procesi, skaits</t>
  </si>
  <si>
    <t>9.</t>
  </si>
  <si>
    <r>
      <t>*t.sk. inženierbūves 150 393 m</t>
    </r>
    <r>
      <rPr>
        <i/>
        <vertAlign val="superscript"/>
        <sz val="9"/>
        <color theme="1"/>
        <rFont val="Calibri"/>
        <family val="2"/>
        <charset val="186"/>
        <scheme val="minor"/>
      </rPr>
      <t>2</t>
    </r>
  </si>
  <si>
    <t>Par veidlapas aizpildīšanu atbildīgais kapitālsabiedrības darbinieks</t>
  </si>
  <si>
    <t>Vispārēja informācija par kapitālsabiedrību</t>
  </si>
  <si>
    <t>Nr.</t>
  </si>
  <si>
    <t>Nosaukums</t>
  </si>
  <si>
    <t>Valsts nekustamie īpašumi (VNĪ); (meitas uzņēmumi SIA "Veselības aprūpes nekustamie īpašumi" un SIA "VNĪ pilis")</t>
  </si>
  <si>
    <t>Juridiskais statuss</t>
  </si>
  <si>
    <t>Valsts akciju sabiedrība (meitas uzņēmumi - Sabiedrība ar ierobežotu atbildību)</t>
  </si>
  <si>
    <t xml:space="preserve">3. </t>
  </si>
  <si>
    <t>Dibināšanas pamatojums (pēc VPIL 88.panta)</t>
  </si>
  <si>
    <t>VPIL 88.p.pirmās daļas 5.p. Ministru kabineta 1996.gada 10.aprīļa rīkojums Nr.120 "Par valsts akciju sabiedrību "Valsts nekustamā īpašuma aģentūra"</t>
  </si>
  <si>
    <t>Darbības nozare</t>
  </si>
  <si>
    <t>Ministrija, kas ir kapitāldaļu turētāja</t>
  </si>
  <si>
    <t>Finanšu ministrija</t>
  </si>
  <si>
    <t>Kapitālsabiedrības pamatkapitāls (akciju kapitāls) (latos)*</t>
  </si>
  <si>
    <t>Valsts kapitāla daļa (latos)*</t>
  </si>
  <si>
    <t>Valsts kapitāla daļa (%)*</t>
  </si>
  <si>
    <t>Pašvaldības kapitāla daļa (%)*</t>
  </si>
  <si>
    <t>nē</t>
  </si>
  <si>
    <t>*</t>
  </si>
  <si>
    <t>uz 2012.gada 31.oktobri, t.sk. meitas uzņēmumi</t>
  </si>
  <si>
    <r>
      <t>Kapitālsabiedrības darbību raksturojošie rādītāji</t>
    </r>
    <r>
      <rPr>
        <sz val="14"/>
        <rFont val="Calibri"/>
        <family val="2"/>
        <charset val="186"/>
        <scheme val="minor"/>
      </rPr>
      <t xml:space="preserve"> </t>
    </r>
    <r>
      <rPr>
        <sz val="12"/>
        <rFont val="Calibri"/>
        <family val="2"/>
        <charset val="186"/>
        <scheme val="minor"/>
      </rPr>
      <t>(ar meitas uzņēmumiem)</t>
    </r>
  </si>
  <si>
    <t>latos</t>
  </si>
  <si>
    <t>Rādītāji</t>
  </si>
  <si>
    <t xml:space="preserve">2011.gada izpilde </t>
  </si>
  <si>
    <t>Kopā</t>
  </si>
  <si>
    <t>No valsts budžeta saņemtās subsīdijas un dotācijas</t>
  </si>
  <si>
    <t>Bilances radītāji</t>
  </si>
  <si>
    <t>Aktīvi kopā</t>
  </si>
  <si>
    <t>Pašu kapitāls</t>
  </si>
  <si>
    <t>tai skaitā</t>
  </si>
  <si>
    <t>pamatkapitāls (akciju kapitāls)</t>
  </si>
  <si>
    <t>valsts kapitāls</t>
  </si>
  <si>
    <t>Nauda</t>
  </si>
  <si>
    <t>PZA radītāji</t>
  </si>
  <si>
    <t>Ieņēmumi</t>
  </si>
  <si>
    <t>Apgrozījums</t>
  </si>
  <si>
    <t>Pārējie ieņēmumi</t>
  </si>
  <si>
    <t>Izmaksas</t>
  </si>
  <si>
    <t>Personāla izmaksas</t>
  </si>
  <si>
    <t>3.6.</t>
  </si>
  <si>
    <t>EBITDA</t>
  </si>
  <si>
    <t>3.7.</t>
  </si>
  <si>
    <t>Neto peļņa/zaudējumi</t>
  </si>
  <si>
    <t>Finanšu rādītāji (%)</t>
  </si>
  <si>
    <t>Pašu kapitāla atdeve (ROE)</t>
  </si>
  <si>
    <t>Aktīvu atdeve (ROA)</t>
  </si>
  <si>
    <t>4.2.1.</t>
  </si>
  <si>
    <t>Aktīvu atdeve (ROA) no valsts sektora lietošanā nodotajiem NĪ*</t>
  </si>
  <si>
    <t>4.2.2.</t>
  </si>
  <si>
    <t>Aktīvu atdeve (ROA) no privātā sektora lietošanā nodotajiem NĪ*</t>
  </si>
  <si>
    <t>EBITDA rentabilitāte (EBITDA/apgrozījums)</t>
  </si>
  <si>
    <t>Pašu kapitāls/Aktīvi</t>
  </si>
  <si>
    <t>Valsts budžetā veiktās iemaksas (kopā)</t>
  </si>
  <si>
    <t>Dividendes (latos)</t>
  </si>
  <si>
    <t>5.1.a.</t>
  </si>
  <si>
    <t>Dividendes (% no iepriekšējā gada peļņas)</t>
  </si>
  <si>
    <t>Uzņēmumu ienākuma nodoklis (latos)</t>
  </si>
  <si>
    <t>Pievienotās vērtības nodoklis (latos)</t>
  </si>
  <si>
    <t>5.4.</t>
  </si>
  <si>
    <t>Nekustamā īpašuma nodoklis (latos)</t>
  </si>
  <si>
    <t>5.5.</t>
  </si>
  <si>
    <t>Valsts sociālās apdrošinašanas iemaksas (darba devēja daļa) (latos)</t>
  </si>
  <si>
    <t>5.6.</t>
  </si>
  <si>
    <t>citi nodokļi un nodevas (latos)</t>
  </si>
  <si>
    <t>Citi rādītāji</t>
  </si>
  <si>
    <t>Darbinieku skaits (gab.)</t>
  </si>
  <si>
    <t>Valsts budžetā veiktās iemaksas / Valsts kapitāls (decimāldaļskaitlis)</t>
  </si>
  <si>
    <t>Valsts budžetā veiktās iemaksas /Piešķirtās subsīdijas un dotācijas (decimāldaļskaitlis)</t>
  </si>
  <si>
    <t xml:space="preserve">Saistību atšifrējums </t>
  </si>
  <si>
    <t>Saistības apraksts</t>
  </si>
  <si>
    <t>Bilance uz 31.12.2010.</t>
  </si>
  <si>
    <t>Bilance uz 31.12.2011.</t>
  </si>
  <si>
    <t>Bilance uz 31.12.2012.</t>
  </si>
  <si>
    <t>2013. gadā plānotā atmaksa</t>
  </si>
  <si>
    <t>2014. gadā plānotā atmaksa</t>
  </si>
  <si>
    <t>2015. gadā plānotā atmaksa</t>
  </si>
  <si>
    <t>Turpmākajos gados līdz saistības pilnīgai atmaksai</t>
  </si>
  <si>
    <t>14.11.2005. Aizdevuma līgums Nr.2005/140/A (Nordea Bank Finland Plc)</t>
  </si>
  <si>
    <t>17.08.2007. Aizdevuma līgums Nr.L 4807 (Ziemeļu investīciju banka)</t>
  </si>
  <si>
    <t>28.05.2010. Aizdevuma līgums Nr.2010-129-A (Nordea Bank Finland Plc)</t>
  </si>
  <si>
    <t>24.10.2011. Aizdevuma līgums Nr.11-034345 (AS "Swedbank")</t>
  </si>
  <si>
    <t>12.12.2011. Aizdevuma līgums Nr.85/11K23 (AS "DNB banka")</t>
  </si>
  <si>
    <t>SIA "VNĪ pilis"</t>
  </si>
  <si>
    <t>30.08.2011. Līzinga līgums  Nr. 34331 (DnB NORD Līzings)</t>
  </si>
  <si>
    <t>12.03.2012. Līzinga līgums  Nr. 36297 (DnB NORD Līzings)</t>
  </si>
  <si>
    <t>05.09.2012. Aizdevuma līgums Nr. 15-12-14/872 (VAS "Valsts nekustamie īpašumi)</t>
  </si>
  <si>
    <t>Samaksātie procenti (kopā par visām saistībām)</t>
  </si>
  <si>
    <t xml:space="preserve">Aizdevumu atšifrējums </t>
  </si>
  <si>
    <t xml:space="preserve">Aizdevuma sanēmejs </t>
  </si>
  <si>
    <t>Aizdevuma mērķis</t>
  </si>
  <si>
    <t>Termiņš (gadi)</t>
  </si>
  <si>
    <t>Provizoriska bilance uz 31.12.2012.</t>
  </si>
  <si>
    <t>2013.gadā plānotā atmaksa</t>
  </si>
  <si>
    <t>2015.gadā plānotā atmaksa</t>
  </si>
  <si>
    <t>Turpmākajos gados līdz aizdevuma pilnīgai atgūšanai</t>
  </si>
  <si>
    <t>...</t>
  </si>
  <si>
    <t>Citi</t>
  </si>
  <si>
    <t>Saņemtie procenti (kopā par visiem aizdevumiem)</t>
  </si>
  <si>
    <t>Investīciju projektu atšifrējums</t>
  </si>
  <si>
    <t>Uzsāktie projekti</t>
  </si>
  <si>
    <t>Projekts</t>
  </si>
  <si>
    <t>Īss apraksts</t>
  </si>
  <si>
    <t>2011. gada fakts</t>
  </si>
  <si>
    <t>2012. gada provizoriskā izpilde</t>
  </si>
  <si>
    <t>Latgales reģiona policijas pārvaldes (t.sk., Īslaicīgās aizturēšanas izolatora) un Valsts policijas koledžas Latgales reģiona filiāles ēku (būvju) būvniecība un rekonstrukcija Daugavpils cietokšņa ēku kompleksā (attīstības I posms – būvniecības I kārta)</t>
  </si>
  <si>
    <t>Valsts ugunsdzēsības un glābšanas dienesta Cēsu ugunsdzēsības depo ēkas būvniecība Ata Kronvalda 52, Cēsis</t>
  </si>
  <si>
    <t>Padomju okupācijas upuru piemiņas memoriāla kompleksa Latviešu Strēlnieku laukumā, Rīgā izveidošana</t>
  </si>
  <si>
    <t>Rīgas pils restaurācijas un rekonstrukcijas I kārta (Priekšpils nodrošināšana)</t>
  </si>
  <si>
    <t>Būvniecības projekts "Rīgas pils restaurācijas un rekonstrukcijas I kārta (Priekšpils nodrošināšana)" tiek īstenots būvniecības projekta "Rīgas pils restaurācija un rekonstrukcija Pils laukumā 3, Rīgā" ietvaros. Būvniecības projekta I kārtas, Priekšpils īstenošana, ir nepieciešama, lai nodrošinātu, Rīgas pils atjaunošanu līdz 2018.gadam – Latvijas valsts 100.gadadienas svinībām.
Saskaņā ar MK 06.12.2010. rīk. Nr.702 „Par finansējuma piešķiršanu Rīgas pils Priekšpils projekta izdevumu segšanai” būvniecības darbu pabeigšana plānota līdz 31.05.2015.</t>
  </si>
  <si>
    <t>Plānotie projekti</t>
  </si>
  <si>
    <t>latos bez PVN</t>
  </si>
  <si>
    <t>Iespējamais līguma noslēgšanas datums</t>
  </si>
  <si>
    <t>Projekta finansēšanas avots</t>
  </si>
  <si>
    <t>Izdevumi turpmakajos gados līdz projekta beigām</t>
  </si>
  <si>
    <t>Kopā kapitālieguldījumi</t>
  </si>
  <si>
    <t>Rīgas pils restaurācija un rekonstrukcija Pils laukumā 3, Rīgā (būvniecības II kārta – Konventa nodrošināšana)</t>
  </si>
  <si>
    <t>Būvniecības projekts "Rīgas pils restaurācija un rekonstrukcija Pils laukumā 3, Rīgā (būvniecības II kārta – Konventa nodrošināšana)" tiek īstenots būvniecības projekta "Rīgas pils restaurācija un rekonstrukcija Pils laukumā 3, Rīgā" ietvaros. Būvniecības projekta būvniecības I kārta, Priekšpils nodrošināšana, jau ir uzsākta. 
Abu būvniecības kārtu pabeigšana, tas ir, Rīgas pils atjaunošana, jānodrošina  līdz 2018.gadam – Latvijas valsts 100.gadadienas svinībām.
Saskaņā ar MK 01.08.2012. rīk. Nr.361 „Par finansējuma piešķiršanu Rīgas pils Konventa Pils laukumā 3, Rīgā un Muzeju krātuvju kompleksa Pulka ielā 8, Rīgā būvniecības projekta izdevumu segšanai” būvniecības darbu pabeigšana plānota līdz 31.08.2017.</t>
  </si>
  <si>
    <t>04.2013.</t>
  </si>
  <si>
    <t xml:space="preserve">Būvniecības darbu kapitālieguldījumi tiek finansēti no valsts budžeta (no dotācijas no vispārējiem ieņēmumiem). </t>
  </si>
  <si>
    <t>Muzeju krātuvju kompleksa būvniecība Pulka ielā 8, Rīgā (attīstības I posms – būvniecības I kārta, t.i., muzeja krātuvju korpusa (ēkas) un komunikāciju tīklu izbūve)</t>
  </si>
  <si>
    <t>Būvniecības projekta "Muzeju krātuvju kompleksa būvniecība Pulka ielā 8, Rīgā (attīstības I posms – būvniecības I kārta, t.i., muzeja krātuvju korpusa (ēkas) un komunikāciju tīklu izbūve)" īstenošana ir cieši saistīta  ar būvniecības projekta "Rīgas pils restaurācija un rekonstrukcija Pils laukumā 3, Rīgā (būvniecības II kārta – Konventa nodrošināšana)" īstenošanu  un ši projketa īstenošana tiek plānota pirms Rīgas pils Konventa restaurācijas un rekonstrukcijas II kārtas darbu uzsākšanas, jo Rīgas pils Konventa daļā šobrīd ir izvietoti ļoti lieli muzeju krājumi, kurus nepieciešamas pārvietot pirms Rīgas pils Konventa restaurācijas un rekonstrukcijas darbu uzsākšanas, kā arī pamatojoties uz perspektīvo ieceri izveidot muzeju krātuvju kompleksu Pulka ielu 8, Rīgā un tās kontekstā nodrošinātu arī citu Kultūras ministrijas padotībā esošo muzeju krājumu glabāšanu un uzturēšanu. 
Saskaņā ar MK 01.08.2012. rīk. Nr.361 „Par finansējuma piešķiršanu Rīgas pils Konventa Pils laukumā 3, Rīgā un Muzeju krātuvju kompleksa Pulka ielā 8, Rīgā būvniecības projekta izdevumu segšanai” būvniecības darbu pabeigšana plānota līdz 30.09.2015.</t>
  </si>
  <si>
    <t>Jaunā Rīgas teātra ēkas rekonstrukcija Lāčplēša ielā 25, Rīgā</t>
  </si>
  <si>
    <t>Būvniecības projekts "Jaunā Rīgas teātra ēkas rekonstrukcija Lāčplēša ielā 25, Rīgā" tiek īstenots, lai novērstu  Jaunā Rīgas teātra ēkas Lāčplēša ielā 25, Rīgā, slikto tehnisko stāvokli, nodrošinātu ērtu un drošu ēkas ekspluatāciju (novērstu visu inženierkomunikāciju neatbilstība mūsdienu prasībām un normatīvajiem aktiem) un uzlabotu teātra darbinieku darba apstākļus.
Saskaņā ar MK Ministru kabineta 28.08.2012.rīk. Nr.412 „Par finansējuma piešķiršanu Jaunā Rīgas teātra ēkas Lāčplēša ielā 25, Rīgā būvniecības projekta izdevumu segšanai” būvniecības darbu pabeigšana plānota līdz 30.06.2016.</t>
  </si>
  <si>
    <t>05.2013.</t>
  </si>
  <si>
    <t>Korupcijas novēršanas un apkarošanas biroja ēku rekonstrukcija Aristida Briāna ielā 13, Rīgā</t>
  </si>
  <si>
    <r>
      <t>Būvniecības projekts "Korupcijas novēršanas un apkarošanas biroja ēku rekonstrukcija Aristida Briāna ielā 13, Rīgā" tiek īstenots, lai nodrošinātu Korupcijas novēršanas un apkarošanas biroja (turpmāk - KNAB) izvietošanu minētajā valsts nekustamajā īpašumā, veicot ēku rekonstrukcijas un pielāgošanas darbus atbilstoši KNAB darbības prasībām:
1) rekonstrukcijas rezultātā tiek veikta minētā nekustamā īpašumā esošo ēku pārbūve;
2) veicot minētā nekustamā īpašuma ēku – bijušais Rīgas Vieglās rūpniecības tehnikums un administratīvā ēka – rekonstrukciju, tajā skaitā tiek plānots paaugstināt ēkas trīs stāvu daļas apjomu, uzbūvējot papildus ceturto stāvu un ēkas četru stāvu daļas apjomu, uzbūvējot piekto stāvu. Kā arī tiek plānots veikt ēku (noliktavu) nojaukšanu, teritorijas labiekārtošanu un tās nožogojuma atjaunošanu. Kopējā projektētā ēku (telpu) platība tiek plānota 2 500 m</t>
    </r>
    <r>
      <rPr>
        <vertAlign val="superscript"/>
        <sz val="8"/>
        <color theme="1"/>
        <rFont val="Calibri"/>
        <family val="2"/>
        <charset val="186"/>
        <scheme val="minor"/>
      </rPr>
      <t>2</t>
    </r>
    <r>
      <rPr>
        <sz val="8"/>
        <color theme="1"/>
        <rFont val="Calibri"/>
        <family val="2"/>
        <scheme val="minor"/>
      </rPr>
      <t>;
3) rekonstrukcijas rezultātā ēkai  tiks mainīts ēkas klasifikācija pēc tās lietošanas veida, tas ir, no koda:1263 (skolas, universitātes un zinātniskajai pētniecībai paredzētās ēkas) uz kodu:1220 (biroju ēka);  
Saskaņā ar MK 24.08.2012. rīk. Nr.410 "Par finansējuma piešķiršanu Korupcijas novēršanas un apkarošanas biroja ēku Aristida Briāna ielā 13, Rīgā, būvniecības projekta izdevumu segšanai" būvniecības darbu pabeigšana plānota līdz 31.12.2014.</t>
    </r>
  </si>
  <si>
    <t>Administratīvās ēkas un garāžas ēkas renovācija Jūras ielā 34,Ventspilī</t>
  </si>
  <si>
    <t>Būvniecības projekts "Administratīvās ēkas un garāžas ēkas renovācija Jūras ielā 34,Ventspilī" tiek īstenots, lai nodrošinātu valsts pārvaldes iestādes, tai skaitā Prokuratūru, Tieslietu ministrijas padotībā esošo valsts pārvaldes iestādi Tiesu administrāciju un Iekšlietu ministrijas padotībā esošo valsts pārvaldes iestādi Drošības policiju ar darbam piemērotām telpām, un steidzami veiktu administratīvās ēkas fasādes remontdarbus, ēkas siltināšanu, jumta seguma maiņu abām būvēm, inženierkomunikāciju (apkures, ūdensapgādes, kanalizācijas, elektroapgādes sistēmas) maiņu. 
Saskaņā ar MK 3.10.2012.rīk. Nr.465 "Par finansējuma piešķiršanu administratīvās ēkas un garāžas Jūras ielā 34,Ventspilī, būvniecības projekta un nomas maksas izdevumu segšanai" būvniecības darbu pabeigšana plānota līdz 30.04.2015.</t>
  </si>
  <si>
    <t>Vides aizsardzības un reģionālās attīstības ministrijas centrālā aparāta vienotās administratīvās ēkas Kronvalda bulvārī 6, Rīgā, būvniecības tehniskā projekta izstrāde</t>
  </si>
  <si>
    <t xml:space="preserve">Saskaņā ar Ministru kabineta 2012.gada 16.augusta ārkārtas sēdes protokollēmuma (prot.Nr.46 11.§) "Par valsts budžeta porioritāriem pasākumiem 2013.-2015.gadam" 26., 27. un 28.punktu, lai nodrošinātu Vides aizsardzības un reģionālās attīstības ministrijas centrālā aparāta izvietošanu vienotā administratīvā ēkā Kronvalda bulvārī 6, Rīgā, tika piešķirts finansējums 300 000 latu apmērā būvniecības pirmsprojekta izpētes un tehniskā projekta izstrādes laikā izdevumu segšanai valsts akciju sabiedrībai „Valsts nekustamie īpašumi” (turpmāk - VNĪ), vienlaikus nosakot, būvniecības pirmsprojekta izpētes un tehniskā projekta izstrādes darbu pabeigšanu līdz 15.12.2013. un  VARAM sadarbībā ar Finanšu ministriju (VNĪ”) normatīvajos aktos noteiktajā kārtībā līdz 01.02.2013.iesniegt MK rīk. projektu ar priekšlikumiem par šī prot.27.p. minētā objekta provizoriskā finansējuma būvniecības kapitālieguldījumiem iekļaušanu likumprojekta „Par valsts budžetu 2014.gadam” ilgtermiņa saistībās, kā arī nomas maksas izdevumu apmēru, kas sedzami VNĪ, pārcelšanās un aprīkojumu iegādes izdevumu apmēru, norādot būvniecības plānotos pabeigšanas un nomas līgumsaistību sākuma termiņus. </t>
  </si>
  <si>
    <t>Valsts aģentūras"Rīgas vēstures un kuģniecības muzejs" ugunsdzēsības rekonstrukcijas projekta izstrāde un ugunsdzēsības sistēmas izbūve</t>
  </si>
  <si>
    <t>Saskaņā ar Ministru kabineta 2012.gada 7.augusta rīkojumu Nr.371 "Par finanšu līdzekļu piešķiršanu no valsts budžeta programmas "Līdzekļi neparedzētiem gadījumiem"" un likuma "Par valsts budžetu 2012.gadam" 50.pantu valsts akciju sabiedrībai "Valsts nekustamie īpašumi" jānodrošina ugunsdzēsības sistēmas rekonstrukcija valsts aģentūras "Rīgas vēstures un kuģniecības muzejs" Palasta ielā 2, 4, Rīgā.</t>
  </si>
  <si>
    <t>03.2013.</t>
  </si>
  <si>
    <t>Raiņa un Aspazijas muzeja atjaunošana</t>
  </si>
  <si>
    <t>02.2013.</t>
  </si>
  <si>
    <t>Būvniecības darbu kapitālieguldījumi tiek finansēti no ārvalstu finanšu instrumentiem - Eiropas Ekonomikas zonas finanšu instrumenta programmas LV04 "Kultūras un dabas mantojuma saglabāšana un atjaunināšana".</t>
  </si>
  <si>
    <t>Rakstniecības un mūzikas muzeja rekonstrukcija</t>
  </si>
  <si>
    <t>Projekta „Rakstniecības un mūzikas muzeja rekonstrukcija” ietvaros tiks veikta Rakstniecības un mūzikas muzeja Pils laukumā 2, Rīgā atjaunošana.</t>
  </si>
  <si>
    <t>10.</t>
  </si>
  <si>
    <t>„RKP „Vientuļi” (Latvijas Republika) rekonstrukcija un RKP „Bruņiševo” (Krievijas Federācija) iekārtošana”</t>
  </si>
  <si>
    <t>Projekta „RKP „Vientuļi” (Latvijas Republika) rekonstrukcija un RKP „Bruņiševo” (Krievijas Federācija) iekārtošana” īstenošana ir nepieciešama, lai daļēji risinātu problēmas uz Latvijas – Krievijas robežas, nodrošinot Vientuļu RKP modernizācijas plāna I kārtas ietvaros veicamos darbus, kas vērsti uz drošības un inženierkomunikācijas infrastruktūras (bāzes) izveidi.</t>
  </si>
  <si>
    <t>12.2012.</t>
  </si>
  <si>
    <t>Būvniecības darbu kapitālieguldījumi tiek finansēti no ārvalstu finanšu instrumenta - Eiropas kaimiņattiecību un partnerības instrumenta Igaunijas-Latvijas-Krievijas pārrobežu sadarbības programmas.</t>
  </si>
  <si>
    <t xml:space="preserve">VNĪ nodoto un VNĪ īpašumā esošo nekustamo īpašumu pārvaldīšana, t.sk.:
 - valsts nekustamo īpašumu pārvaldīšanas nodrošināšana, t.sk. valstij piekrītošo nekustamo īpašumu apzināšana, t.sk. bezsaimnieka mantas, un īpašuma tiesību sakārtošana, 
 - valsts nekustamo īpašumu uzturēšana un apsaimniekošana, 
 - civiltiesiskie darījumi ar tiem, t.sk. nekustamo īpašumu nodošana lietošanā publisko un privāto tiesību subjektiem, 
 - nekustamo īpašumu atsavināšanas organizēšana, 
 - valsts iestāžu nodrošināšana ar piemērotām darba telpām, t.sk. esošā nekustamā īpašuma fonda uzturēšana, kas ir viena no nekustamo īpašumu pārvaldīšanas funkcijām,
 - jaunu būvniecības projektu attīstīšana u.c.                                                                                             </t>
  </si>
  <si>
    <t>Nekustamo īpašumu pārvaldīšana</t>
  </si>
  <si>
    <t>1.1</t>
  </si>
  <si>
    <t>1.2</t>
  </si>
  <si>
    <t>1 094 019*</t>
  </si>
  <si>
    <t>1 095 000*</t>
  </si>
  <si>
    <t>1.3</t>
  </si>
  <si>
    <t>1.4</t>
  </si>
  <si>
    <t>Zemesgrāmatā reģistrējamo nekustamo īpašumu, skaits</t>
  </si>
  <si>
    <t>2.1</t>
  </si>
  <si>
    <t>Izvērtēto nekustamo īpašumu skaits, t.sk.:</t>
  </si>
  <si>
    <t>2.1.1</t>
  </si>
  <si>
    <t>2.1.2</t>
  </si>
  <si>
    <t>2.1.3</t>
  </si>
  <si>
    <t>2.2</t>
  </si>
  <si>
    <t xml:space="preserve"> Pieņemti lēmumi par valsts pirmpirkuma tiesībām, skaits    </t>
  </si>
  <si>
    <t>Noslēgto nekustamo īpašumu lietošanas līgumu skaits kopā, t.sk. no jauna noslēgto līgumu skaits, t.sk.**:</t>
  </si>
  <si>
    <t>4857/1250</t>
  </si>
  <si>
    <t>6257/1400</t>
  </si>
  <si>
    <t>3.1.1</t>
  </si>
  <si>
    <t>pilnvarojuma līgumi (nekustamā īpašuma apsaimniekošanas un lietošanas līgumi), skaits</t>
  </si>
  <si>
    <t>100/10</t>
  </si>
  <si>
    <t>110/10</t>
  </si>
  <si>
    <t>3.1.2</t>
  </si>
  <si>
    <t>570/180</t>
  </si>
  <si>
    <t>740/170</t>
  </si>
  <si>
    <t>3.1.3</t>
  </si>
  <si>
    <t>4187/1060</t>
  </si>
  <si>
    <t>5407/1220</t>
  </si>
  <si>
    <t>3.2</t>
  </si>
  <si>
    <t>No jauna noslēgtas vienošanās par grozījumiem līgumos un līgumu pārjaunojumi, skaits**</t>
  </si>
  <si>
    <t>3.3</t>
  </si>
  <si>
    <t>Noslēgto reklāmas laukuma/izkārtnes nomas līgumu skaits kopā, t. sk. no jauna noslēgto līgumu skaits**</t>
  </si>
  <si>
    <t>85/25</t>
  </si>
  <si>
    <t>105/20</t>
  </si>
  <si>
    <t>3.4</t>
  </si>
  <si>
    <t>3.4.1</t>
  </si>
  <si>
    <t>3.4.2</t>
  </si>
  <si>
    <t>4.1</t>
  </si>
  <si>
    <t>4.1.1</t>
  </si>
  <si>
    <t>4.1.2</t>
  </si>
  <si>
    <t>4.1.3</t>
  </si>
  <si>
    <t>4.1.4</t>
  </si>
  <si>
    <t>4.2</t>
  </si>
  <si>
    <t>Būvniecības darbi (kapitālie remonti), t.sk.:</t>
  </si>
  <si>
    <t>4.2.4</t>
  </si>
  <si>
    <t>4.3</t>
  </si>
  <si>
    <t>Būvniecības darbi (kārtējie remonti), t.sk.:</t>
  </si>
  <si>
    <t>4.3.1</t>
  </si>
  <si>
    <t>4.3.2</t>
  </si>
  <si>
    <t xml:space="preserve"> Nekustamo īpašumu apsaimniekošana</t>
  </si>
  <si>
    <t>5.1</t>
  </si>
  <si>
    <t>5.2</t>
  </si>
  <si>
    <t>no tiem inženierkomunikāciju sistēmu apkalpošanu nodrošina**:</t>
  </si>
  <si>
    <t>5.2.1</t>
  </si>
  <si>
    <t>5.2.2</t>
  </si>
  <si>
    <t>5.3</t>
  </si>
  <si>
    <t>Telpu un teritorijas uzkopšanu nodrošina**:</t>
  </si>
  <si>
    <t>5.3.1</t>
  </si>
  <si>
    <t>5.3.2</t>
  </si>
  <si>
    <t xml:space="preserve">Nekustamo īpašumu atsavināšana </t>
  </si>
  <si>
    <t xml:space="preserve">Nodrošināts kvalitatīvs valsts nekustamā īpašuma atsavināšanas process </t>
  </si>
  <si>
    <t>6.1</t>
  </si>
  <si>
    <t>6.2</t>
  </si>
  <si>
    <t>6.3</t>
  </si>
  <si>
    <t>Ieņēmumi naudas plūsmā no valsts nekustamo īpašumu atsavināšanas, Ls</t>
  </si>
  <si>
    <t>7.1</t>
  </si>
  <si>
    <t>7.2</t>
  </si>
  <si>
    <t>7.3</t>
  </si>
  <si>
    <t>7.4</t>
  </si>
  <si>
    <t>**precizēti rezultatīvie rādītāji, lai nodrošinātu rezultatīvo rādītāju kvalitatīvu aprēķināsanu</t>
  </si>
  <si>
    <t>Būvniecības projekta "Latgales reģiona policijas pārvaldes (t.sk., Īslaicīgās aizturēšanas izolatora) un Valsts policijas koledžas Latgales reģiona filiāles ēku (būvju) būvniecība un rekonstrukcija Daugavpils cietokšņa ēku kompleksā (attīstības I posms – būvniecības I kārta)" ietvaros tiek nodrošināta īslaicīgās aizturēšanas vietu ēkas un 2 administratīvō ēku būvniecība Latgales reģiona policijas pārvaldes darbības nodrošināšanai.
Saskaņā ar MK 06.11.2012. rīk. Nr.527 "Par finansējumu Valsts ugunsdzēsības un glābšanas dienesta Cēsu ugunsdzēsības depo Ata Kronvalda ielā 52, Cēsīs un Valsts policijas Latgales reģiona pārvaldes Daugavpils cietoksnī (attīstības I posms - būvniecības 1.kārta) nomas maksas, aprīkojuma iegādes un uzturēšanas izdevumu segšanai" būvniecības darbu pabeigšana plānota līdz 06.02.2013. (noteiktais izpildes termiņš var tikt pagarināts);</t>
  </si>
  <si>
    <t>Būvniecības projekts "Valsts ugunsdzēsības un glābšanas dienesta Cēsu ugunsdzēsības depo ēkas būvniecība Ata Kronvalda 52, Cēsis" tiek īstenots, lai nodrošinātu jaunas ugunsdzēsības depo ēkas būvniecību  Valsts ugunsdzēsības un glābšanas dienesta darbības nodrošināšanai.
Saskaņā ar MK 06.11.2012. rīk. Nr.527 "Par finansējumu Valsts ugunsdzēsības un glābšanas dienesta Cēsu ugunsdzēsības depo Ata Kronvalda ielā 52, Cēsīs un Valsts policijas Latgales reģiona pārvaldes Daugavpils cietoksnī (attīstības I posms - būvniecības 1.kārta) nomas maksas, aprīkojuma iegādes un uzturēšanas izdevumu segšanai" būvniecības darbu pabeigšana plānota līdz 01.03.2014. (noteiktais izpildes termiņš var tikt pagarināts);</t>
  </si>
  <si>
    <t>Būvniecības projekta "Padomju okupācijas upuru piemiņas memoriāla kompleksa Latviešu Strēlnieku laukumā, Rīgā izveidošana" ietvaros tiek nodrošināt Latvijas Okupācijas muzeja ēkas rekonstrukcija Latviešu strēlnieku laukumā 1, Rīgā, (t.sk. piebūves būvniecība) un Padomju okupācijas upuru piemiņas memoriāla būvniecība. 
Saskaņā ar MK 08.07.2011. rīk.Nr.307 "Par finansējuma piešķiršanu Padomju okupācijas upuru piemiņas memoriāla kompleksa Latviešu strēlnieku laukumā, Rīgā, izveides izdevumu segšanai" būvniecības darbu pabeigšana plānota līdz 31.12.2013.  (noteiktais izpildes termiņš var tikt pagarināts);</t>
  </si>
  <si>
    <t>Nodokļu parāda segšana Valsts ieņēmumu dienestam</t>
  </si>
  <si>
    <t xml:space="preserve">Savlaicīgi valsts īpašumā Finanšu ministrijas personā zemesgrāmatā reģistrēti nekustamie īpašumi, nostiprinot zemesgrāmatā valsts un Sabiedrības īpašuma tiesības uz nekustamo īpašumu, tā īpašniekam – valstij vai Sabiedrībai, tiek nodrošinātas tiesības veikt civiltiesiskus darījumus ar savu īpašumu – slēgt ilgtermiņa nomas līgumus, atsavināt, ieķīlāt u.c. </t>
  </si>
  <si>
    <t xml:space="preserve">2.pielikums
Informatīvajam ziņojumam „Par kapitālsabiedrību, kurās Finanšu ministrija ir valsts kapitāla daļu turētāja, 2013.gadā plānotajiem finansiālajiem rādītājiem, sasniedzamajiem rezultātiem un rezultatīvajiem rādītājiem” </t>
  </si>
  <si>
    <t xml:space="preserve">Darbības nozare (atbilstoši NACE klasifikācijai) – operācijas ar nekustamo īpašumu (L): operācijas ar nekustamo īpašumu (68); sava nekustama īpašuma pirkšana un pārdošana (68.1); sava vai nomāta nekustamā īpašuma izīrēšana un pārvaldīšana (68.2); darbības ar nekustamo īpašumu uz līguma pamata vai par atlīdzību (68.3); starpniecība darbībā ar nekustamo īpašumu (68.31); nekustamā īpašuma pārvaldīšana par atlīdzību vai uz līguma pamata (68.32). Būvniecība (F): ēku būvniecība (41); inženierbūvniecība (42); specializētie būvdarbi (43). Nekustamā īpašuma mērķprojekti (00.00). Juridiskie pakalpojumi (69.1), citi informācijas tehnoloģiju un datoru pakalpojumi (62,09), ēku uzturēšanas un ekspluatācijas darbības (81.1).                                                           </t>
  </si>
  <si>
    <r>
      <t xml:space="preserve">Dalība </t>
    </r>
    <r>
      <rPr>
        <i/>
        <sz val="12"/>
        <color theme="1"/>
        <rFont val="Calibri"/>
        <family val="2"/>
        <scheme val="minor"/>
      </rPr>
      <t>Ilgtspējas indeksā</t>
    </r>
    <r>
      <rPr>
        <b/>
        <sz val="12"/>
        <color theme="1"/>
        <rFont val="Calibri"/>
        <family val="2"/>
        <scheme val="minor"/>
      </rPr>
      <t xml:space="preserve"> (nē/jā, no kura gada)</t>
    </r>
  </si>
  <si>
    <t>Projekta „Raiņa un Aspazijas muzeja atjaunošana”  ietvaros tiks atjaunotas šādas muzeja „ Raiņa un Aspazijas muzejs” ekspozīciju vietas: 
• memoriālās mājas „Raiņa un Aspazijas vasarnīca” Jāņa Pliekšāna ielā 5/7, Jūrmalā;
• Raiņa memoriālās mājas „Tadenava” Jēkabpils novada Dunavas pagastā;
• Raiņa un Aspazijas māja Baznīcas ielā 30, Rīgā.</t>
  </si>
  <si>
    <t>Finanšu ministrs</t>
  </si>
  <si>
    <t>A.Vilks</t>
  </si>
  <si>
    <t>R.Kosmane</t>
  </si>
  <si>
    <t xml:space="preserve">67095505, Raimonda.Kosmane@fm.gov.lv </t>
  </si>
  <si>
    <t>02.01.2013. plkst.15:16</t>
  </si>
  <si>
    <t>Valsts akciju sabiedrības „Valsts nekustamie īpašumi” 2013.gadā plānotie finansiālie rādītāji,
sasniedzamie rezultāti un rezultatīvie rādītāji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</si>
</sst>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0.000_)"/>
    <numFmt numFmtId="165" formatCode="_-* #,##0.00\ _L_s_-;\-* #,##0.00\ _L_s_-;_-* &quot;-&quot;??\ _L_s_-;_-@_-"/>
    <numFmt numFmtId="166" formatCode="_-* #,##0.00\ _z_ł_-;\-* #,##0.00\ _z_ł_-;_-* &quot;-&quot;??\ _z_ł_-;_-@_-"/>
    <numFmt numFmtId="167" formatCode="_([$€-2]* #,##0.00_);_([$€-2]* \(#,##0.00\);_([$€-2]* &quot;-&quot;??_)"/>
    <numFmt numFmtId="168" formatCode="_(&quot;$&quot;* #,##0.00_);_(&quot;$&quot;* \(#,##0.00\);_(&quot;$&quot;* &quot;-&quot;??_);_(@_)"/>
    <numFmt numFmtId="169" formatCode="0.00_)"/>
    <numFmt numFmtId="170" formatCode="_-&quot;DM&quot;* #,##0_-;\-&quot;DM&quot;* #,##0_-;_-&quot;DM&quot;* &quot;-&quot;_-;_-@_-"/>
    <numFmt numFmtId="171" formatCode="_-&quot;DM&quot;* #,##0.00_-;\-&quot;DM&quot;* #,##0.00_-;_-&quot;DM&quot;* &quot;-&quot;??_-;_-@_-"/>
    <numFmt numFmtId="172" formatCode="_-* #,##0.00\ &quot;zł&quot;_-;\-* #,##0.00\ &quot;zł&quot;_-;_-* &quot;-&quot;??\ &quot;zł&quot;_-;_-@_-"/>
    <numFmt numFmtId="173" formatCode="0.0%"/>
    <numFmt numFmtId="174" formatCode="0.000"/>
  </numFmts>
  <fonts count="77">
    <font>
      <sz val="11"/>
      <color theme="1"/>
      <name val="Calibri"/>
      <family val="2"/>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sz val="10"/>
      <color theme="1"/>
      <name val="Calibri"/>
      <family val="2"/>
      <scheme val="minor"/>
    </font>
    <font>
      <sz val="8"/>
      <color theme="1"/>
      <name val="Calibri"/>
      <family val="2"/>
      <scheme val="minor"/>
    </font>
    <font>
      <b/>
      <sz val="14"/>
      <color theme="1"/>
      <name val="Calibri"/>
      <family val="2"/>
      <charset val="186"/>
      <scheme val="minor"/>
    </font>
    <font>
      <sz val="9"/>
      <color theme="1"/>
      <name val="Calibri"/>
      <family val="2"/>
      <charset val="186"/>
      <scheme val="minor"/>
    </font>
    <font>
      <sz val="9"/>
      <name val="Calibri"/>
      <family val="2"/>
      <charset val="186"/>
      <scheme val="minor"/>
    </font>
    <font>
      <sz val="9"/>
      <name val="Calibri"/>
      <family val="2"/>
      <scheme val="minor"/>
    </font>
    <font>
      <b/>
      <sz val="11"/>
      <color theme="1"/>
      <name val="Calibri"/>
      <family val="2"/>
      <charset val="186"/>
    </font>
    <font>
      <sz val="11"/>
      <name val="Calibri"/>
      <family val="2"/>
      <charset val="186"/>
    </font>
    <font>
      <sz val="11"/>
      <name val="Calibri"/>
      <family val="2"/>
    </font>
    <font>
      <sz val="11"/>
      <color theme="1"/>
      <name val="Calibri"/>
      <family val="2"/>
      <charset val="186"/>
    </font>
    <font>
      <sz val="8"/>
      <color theme="1"/>
      <name val="Calibri"/>
      <family val="2"/>
    </font>
    <font>
      <i/>
      <sz val="10"/>
      <color theme="1"/>
      <name val="Calibri"/>
      <family val="2"/>
      <charset val="186"/>
    </font>
    <font>
      <sz val="10"/>
      <color theme="1"/>
      <name val="Calibri"/>
      <family val="2"/>
      <charset val="186"/>
    </font>
    <font>
      <vertAlign val="superscript"/>
      <sz val="11"/>
      <color theme="1"/>
      <name val="Times New Roman"/>
      <family val="1"/>
      <charset val="186"/>
    </font>
    <font>
      <sz val="10"/>
      <name val="Calibri"/>
      <family val="2"/>
      <charset val="186"/>
    </font>
    <font>
      <sz val="9"/>
      <color theme="1"/>
      <name val="Calibri"/>
      <family val="2"/>
      <scheme val="minor"/>
    </font>
    <font>
      <sz val="10"/>
      <color theme="1"/>
      <name val="Calibri"/>
      <family val="2"/>
      <charset val="186"/>
      <scheme val="minor"/>
    </font>
    <font>
      <sz val="11"/>
      <name val="Calibri"/>
      <family val="2"/>
      <scheme val="minor"/>
    </font>
    <font>
      <vertAlign val="superscript"/>
      <sz val="10"/>
      <color theme="1"/>
      <name val="Calibri"/>
      <family val="2"/>
      <charset val="186"/>
    </font>
    <font>
      <sz val="10"/>
      <name val="Calibri"/>
      <family val="2"/>
      <charset val="186"/>
      <scheme val="minor"/>
    </font>
    <font>
      <sz val="10"/>
      <name val="Calibri"/>
      <family val="2"/>
      <scheme val="minor"/>
    </font>
    <font>
      <i/>
      <sz val="10"/>
      <name val="Calibri"/>
      <family val="2"/>
      <charset val="186"/>
    </font>
    <font>
      <sz val="11"/>
      <name val="Calibri"/>
      <family val="2"/>
      <charset val="186"/>
      <scheme val="minor"/>
    </font>
    <font>
      <sz val="11"/>
      <color rgb="FFFF0000"/>
      <name val="Calibri"/>
      <family val="2"/>
      <scheme val="minor"/>
    </font>
    <font>
      <i/>
      <sz val="9"/>
      <color theme="1"/>
      <name val="Calibri"/>
      <family val="2"/>
      <charset val="186"/>
      <scheme val="minor"/>
    </font>
    <font>
      <i/>
      <vertAlign val="superscript"/>
      <sz val="9"/>
      <color theme="1"/>
      <name val="Calibri"/>
      <family val="2"/>
      <charset val="186"/>
      <scheme val="minor"/>
    </font>
    <font>
      <sz val="11"/>
      <color theme="0"/>
      <name val="Calibri"/>
      <family val="2"/>
      <charset val="186"/>
    </font>
    <font>
      <b/>
      <i/>
      <sz val="10"/>
      <color theme="1"/>
      <name val="Calibri"/>
      <family val="2"/>
      <charset val="186"/>
      <scheme val="minor"/>
    </font>
    <font>
      <b/>
      <sz val="9"/>
      <color indexed="81"/>
      <name val="Tahoma"/>
      <family val="2"/>
      <charset val="186"/>
    </font>
    <font>
      <sz val="9"/>
      <color indexed="81"/>
      <name val="Tahoma"/>
      <family val="2"/>
      <charset val="186"/>
    </font>
    <font>
      <b/>
      <sz val="10"/>
      <color theme="1"/>
      <name val="Calibri"/>
      <family val="2"/>
      <charset val="186"/>
      <scheme val="minor"/>
    </font>
    <font>
      <sz val="11"/>
      <color indexed="9"/>
      <name val="Calibri"/>
      <family val="2"/>
      <charset val="186"/>
    </font>
    <font>
      <sz val="11"/>
      <color indexed="8"/>
      <name val="Calibri"/>
      <family val="2"/>
      <charset val="186"/>
    </font>
    <font>
      <b/>
      <sz val="11"/>
      <color indexed="52"/>
      <name val="Calibri"/>
      <family val="2"/>
      <charset val="186"/>
    </font>
    <font>
      <sz val="10"/>
      <name val="Arial"/>
      <family val="2"/>
      <charset val="186"/>
    </font>
    <font>
      <sz val="11"/>
      <color indexed="10"/>
      <name val="Calibri"/>
      <family val="2"/>
      <charset val="186"/>
    </font>
    <font>
      <sz val="11"/>
      <name val="Tms Rmn"/>
    </font>
    <font>
      <sz val="10"/>
      <name val="Arial CE"/>
      <charset val="238"/>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i/>
      <sz val="16"/>
      <name val="Helv"/>
    </font>
    <font>
      <sz val="12"/>
      <name val="Times New Roman"/>
      <family val="1"/>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sz val="10"/>
      <name val="MS Sans Serif"/>
      <family val="2"/>
      <charset val="186"/>
    </font>
    <font>
      <i/>
      <sz val="8"/>
      <name val="CorpoS"/>
    </font>
    <font>
      <sz val="10"/>
      <name val="Helv"/>
    </font>
    <font>
      <b/>
      <sz val="15"/>
      <color indexed="56"/>
      <name val="Calibri"/>
      <family val="2"/>
      <charset val="186"/>
    </font>
    <font>
      <b/>
      <sz val="13"/>
      <color indexed="56"/>
      <name val="Calibri"/>
      <family val="2"/>
      <charset val="186"/>
    </font>
    <font>
      <b/>
      <sz val="11"/>
      <color indexed="56"/>
      <name val="Calibri"/>
      <family val="2"/>
      <charset val="186"/>
    </font>
    <font>
      <b/>
      <sz val="14"/>
      <name val="Calibri"/>
      <family val="2"/>
      <scheme val="minor"/>
    </font>
    <font>
      <sz val="14"/>
      <name val="Calibri"/>
      <family val="2"/>
      <charset val="186"/>
      <scheme val="minor"/>
    </font>
    <font>
      <sz val="12"/>
      <name val="Calibri"/>
      <family val="2"/>
      <charset val="186"/>
      <scheme val="minor"/>
    </font>
    <font>
      <i/>
      <sz val="10"/>
      <name val="Calibri"/>
      <family val="2"/>
      <scheme val="minor"/>
    </font>
    <font>
      <b/>
      <sz val="10"/>
      <name val="Calibri"/>
      <family val="2"/>
      <scheme val="minor"/>
    </font>
    <font>
      <b/>
      <sz val="11"/>
      <name val="Calibri"/>
      <family val="2"/>
      <scheme val="minor"/>
    </font>
    <font>
      <i/>
      <sz val="11"/>
      <name val="Calibri"/>
      <family val="2"/>
      <scheme val="minor"/>
    </font>
    <font>
      <i/>
      <sz val="10"/>
      <color theme="1"/>
      <name val="Calibri"/>
      <family val="2"/>
      <charset val="186"/>
      <scheme val="minor"/>
    </font>
    <font>
      <sz val="11"/>
      <name val="Times New Roman"/>
      <family val="1"/>
    </font>
    <font>
      <sz val="8"/>
      <color theme="1"/>
      <name val="Calibri"/>
      <family val="2"/>
      <charset val="186"/>
      <scheme val="minor"/>
    </font>
    <font>
      <vertAlign val="superscript"/>
      <sz val="8"/>
      <color theme="1"/>
      <name val="Calibri"/>
      <family val="2"/>
      <charset val="186"/>
      <scheme val="minor"/>
    </font>
    <font>
      <b/>
      <sz val="12"/>
      <color theme="1"/>
      <name val="Calibri"/>
      <family val="2"/>
      <charset val="186"/>
      <scheme val="minor"/>
    </font>
    <font>
      <b/>
      <sz val="13"/>
      <color theme="1"/>
      <name val="Calibri"/>
      <family val="2"/>
      <charset val="186"/>
      <scheme val="minor"/>
    </font>
    <font>
      <sz val="12"/>
      <color theme="1"/>
      <name val="Calibri"/>
      <family val="2"/>
      <scheme val="minor"/>
    </font>
    <font>
      <b/>
      <sz val="12"/>
      <color theme="1"/>
      <name val="Calibri"/>
      <family val="2"/>
      <scheme val="minor"/>
    </font>
    <font>
      <i/>
      <sz val="12"/>
      <color theme="1"/>
      <name val="Calibri"/>
      <family val="2"/>
      <scheme val="minor"/>
    </font>
    <font>
      <i/>
      <sz val="11"/>
      <color theme="1"/>
      <name val="Calibri"/>
      <family val="2"/>
      <charset val="186"/>
      <scheme val="minor"/>
    </font>
  </fonts>
  <fills count="30">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81">
    <xf numFmtId="0" fontId="0" fillId="0" borderId="0"/>
    <xf numFmtId="0" fontId="35" fillId="7" borderId="0" applyNumberFormat="0" applyBorder="0" applyAlignment="0" applyProtection="0"/>
    <xf numFmtId="0" fontId="35"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2"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6"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7" fillId="25" borderId="5" applyNumberFormat="0" applyAlignment="0" applyProtection="0"/>
    <xf numFmtId="43" fontId="38" fillId="0" borderId="0" applyFont="0" applyFill="0" applyBorder="0" applyAlignment="0" applyProtection="0"/>
    <xf numFmtId="0" fontId="39" fillId="0" borderId="0" applyNumberFormat="0" applyFill="0" applyBorder="0" applyAlignment="0" applyProtection="0"/>
    <xf numFmtId="164" fontId="40" fillId="0" borderId="0"/>
    <xf numFmtId="164" fontId="40" fillId="0" borderId="0"/>
    <xf numFmtId="164" fontId="40" fillId="0" borderId="0"/>
    <xf numFmtId="164" fontId="40" fillId="0" borderId="0"/>
    <xf numFmtId="164" fontId="40" fillId="0" borderId="0"/>
    <xf numFmtId="164" fontId="40" fillId="0" borderId="0"/>
    <xf numFmtId="164" fontId="40" fillId="0" borderId="0"/>
    <xf numFmtId="164" fontId="40" fillId="0" borderId="0"/>
    <xf numFmtId="43" fontId="38" fillId="0" borderId="0" applyFont="0" applyFill="0" applyBorder="0" applyAlignment="0" applyProtection="0"/>
    <xf numFmtId="165"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166" fontId="41" fillId="0" borderId="0" applyFont="0" applyFill="0" applyBorder="0" applyAlignment="0" applyProtection="0"/>
    <xf numFmtId="167" fontId="38" fillId="0" borderId="0" applyFont="0" applyFill="0" applyBorder="0" applyAlignment="0" applyProtection="0"/>
    <xf numFmtId="0" fontId="42" fillId="14" borderId="5" applyNumberFormat="0" applyAlignment="0" applyProtection="0"/>
    <xf numFmtId="0" fontId="43" fillId="25" borderId="6" applyNumberFormat="0" applyAlignment="0" applyProtection="0"/>
    <xf numFmtId="0" fontId="44" fillId="0" borderId="7" applyNumberFormat="0" applyFill="0" applyAlignment="0" applyProtection="0"/>
    <xf numFmtId="0" fontId="45" fillId="11" borderId="0" applyNumberFormat="0" applyBorder="0" applyAlignment="0" applyProtection="0"/>
    <xf numFmtId="168" fontId="38" fillId="0" borderId="0" applyFont="0" applyFill="0" applyBorder="0" applyAlignment="0" applyProtection="0"/>
    <xf numFmtId="0" fontId="46" fillId="26" borderId="0" applyNumberFormat="0" applyBorder="0" applyAlignment="0" applyProtection="0"/>
    <xf numFmtId="169" fontId="47" fillId="0" borderId="0"/>
    <xf numFmtId="0" fontId="38" fillId="0" borderId="0"/>
    <xf numFmtId="0" fontId="38" fillId="0" borderId="0"/>
    <xf numFmtId="0" fontId="38" fillId="0" borderId="0"/>
    <xf numFmtId="0" fontId="2" fillId="0" borderId="0"/>
    <xf numFmtId="0" fontId="38" fillId="0" borderId="0"/>
    <xf numFmtId="0" fontId="48" fillId="0" borderId="0"/>
    <xf numFmtId="0" fontId="38" fillId="0" borderId="0"/>
    <xf numFmtId="0" fontId="2" fillId="0" borderId="0"/>
    <xf numFmtId="0" fontId="2" fillId="0" borderId="0"/>
    <xf numFmtId="0" fontId="38" fillId="0" borderId="0"/>
    <xf numFmtId="0" fontId="41" fillId="0" borderId="0"/>
    <xf numFmtId="0" fontId="41" fillId="0" borderId="0"/>
    <xf numFmtId="0" fontId="49" fillId="0" borderId="0" applyNumberFormat="0" applyFill="0" applyBorder="0" applyAlignment="0" applyProtection="0"/>
    <xf numFmtId="0" fontId="38" fillId="0" borderId="0"/>
    <xf numFmtId="0" fontId="2" fillId="0" borderId="0"/>
    <xf numFmtId="0" fontId="38" fillId="0" borderId="0"/>
    <xf numFmtId="0" fontId="50" fillId="0" borderId="0" applyNumberFormat="0" applyFill="0" applyBorder="0" applyAlignment="0" applyProtection="0"/>
    <xf numFmtId="0" fontId="51" fillId="27" borderId="8" applyNumberFormat="0" applyAlignment="0" applyProtection="0"/>
    <xf numFmtId="9" fontId="38" fillId="0" borderId="0" applyFont="0" applyFill="0" applyBorder="0" applyAlignment="0" applyProtection="0"/>
    <xf numFmtId="0" fontId="36" fillId="28" borderId="9" applyNumberFormat="0" applyFont="0" applyAlignment="0" applyProtection="0"/>
    <xf numFmtId="0" fontId="52" fillId="0" borderId="10" applyNumberFormat="0" applyFill="0" applyAlignment="0" applyProtection="0"/>
    <xf numFmtId="0" fontId="53" fillId="10" borderId="0" applyNumberFormat="0" applyBorder="0" applyAlignment="0" applyProtection="0"/>
    <xf numFmtId="0" fontId="54" fillId="0" borderId="0"/>
    <xf numFmtId="0" fontId="55" fillId="0" borderId="0" applyNumberFormat="0" applyBorder="0">
      <alignment horizontal="center" vertical="top" wrapText="1"/>
    </xf>
    <xf numFmtId="0" fontId="56" fillId="0" borderId="0"/>
    <xf numFmtId="0" fontId="57" fillId="0" borderId="11" applyNumberFormat="0" applyFill="0" applyAlignment="0" applyProtection="0"/>
    <xf numFmtId="0" fontId="58" fillId="0" borderId="12" applyNumberFormat="0" applyFill="0" applyAlignment="0" applyProtection="0"/>
    <xf numFmtId="0" fontId="59" fillId="0" borderId="13" applyNumberFormat="0" applyFill="0" applyAlignment="0" applyProtection="0"/>
    <xf numFmtId="0" fontId="59" fillId="0" borderId="0" applyNumberFormat="0" applyFill="0" applyBorder="0" applyAlignment="0" applyProtection="0"/>
    <xf numFmtId="170" fontId="38" fillId="0" borderId="0" applyFont="0" applyFill="0" applyBorder="0" applyAlignment="0" applyProtection="0"/>
    <xf numFmtId="171" fontId="38" fillId="0" borderId="0" applyFont="0" applyFill="0" applyBorder="0" applyAlignment="0" applyProtection="0"/>
    <xf numFmtId="172" fontId="41" fillId="0" borderId="0" applyFont="0" applyFill="0" applyBorder="0" applyAlignment="0" applyProtection="0"/>
  </cellStyleXfs>
  <cellXfs count="190">
    <xf numFmtId="0" fontId="0" fillId="0" borderId="0" xfId="0"/>
    <xf numFmtId="0" fontId="0" fillId="0" borderId="0" xfId="0" applyAlignment="1">
      <alignment horizontal="left" wrapText="1"/>
    </xf>
    <xf numFmtId="0" fontId="6" fillId="0" borderId="0" xfId="0" applyFont="1" applyAlignment="1">
      <alignment horizontal="left"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0" xfId="0" applyFont="1" applyAlignment="1">
      <alignment horizontal="center" vertical="center" wrapText="1"/>
    </xf>
    <xf numFmtId="0" fontId="10" fillId="3" borderId="1" xfId="0" quotePrefix="1" applyFont="1" applyFill="1" applyBorder="1" applyAlignment="1">
      <alignment horizontal="center" vertical="center" wrapText="1"/>
    </xf>
    <xf numFmtId="0" fontId="10" fillId="3" borderId="1" xfId="0" applyFont="1" applyFill="1" applyBorder="1" applyAlignment="1">
      <alignment horizontal="left" vertical="center" wrapText="1"/>
    </xf>
    <xf numFmtId="3" fontId="11" fillId="3" borderId="1" xfId="0" applyNumberFormat="1"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13" fillId="0" borderId="0" xfId="0" applyFont="1" applyAlignment="1">
      <alignment horizontal="left" vertical="center" wrapText="1"/>
    </xf>
    <xf numFmtId="0" fontId="13"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3"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4" borderId="1" xfId="0" applyNumberFormat="1" applyFont="1" applyFill="1" applyBorder="1" applyAlignment="1">
      <alignment horizontal="center" vertical="center" wrapText="1"/>
    </xf>
    <xf numFmtId="49" fontId="16" fillId="0" borderId="1" xfId="0" applyNumberFormat="1" applyFont="1" applyBorder="1" applyAlignment="1">
      <alignment horizontal="right" vertical="center" wrapText="1"/>
    </xf>
    <xf numFmtId="0" fontId="16" fillId="0" borderId="1" xfId="0" applyFont="1" applyBorder="1" applyAlignment="1">
      <alignment horizontal="right" vertical="center" wrapText="1"/>
    </xf>
    <xf numFmtId="3" fontId="12" fillId="4"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3" fontId="11" fillId="0" borderId="1" xfId="0" applyNumberFormat="1" applyFont="1" applyFill="1" applyBorder="1" applyAlignment="1">
      <alignment horizontal="center" vertical="center" wrapText="1"/>
    </xf>
    <xf numFmtId="49" fontId="16" fillId="4" borderId="1" xfId="0" applyNumberFormat="1" applyFont="1" applyFill="1" applyBorder="1" applyAlignment="1">
      <alignment horizontal="right" vertical="center" wrapText="1"/>
    </xf>
    <xf numFmtId="0" fontId="16" fillId="4" borderId="1" xfId="0" applyFont="1" applyFill="1" applyBorder="1" applyAlignment="1">
      <alignment horizontal="right" vertical="center" wrapText="1"/>
    </xf>
    <xf numFmtId="9" fontId="11" fillId="0" borderId="1" xfId="0" applyNumberFormat="1" applyFont="1" applyBorder="1" applyAlignment="1">
      <alignment horizontal="center" vertical="center" wrapText="1"/>
    </xf>
    <xf numFmtId="9" fontId="11" fillId="4" borderId="1" xfId="0" applyNumberFormat="1" applyFont="1" applyFill="1" applyBorder="1" applyAlignment="1">
      <alignment horizontal="center" vertical="center" wrapText="1"/>
    </xf>
    <xf numFmtId="9" fontId="18" fillId="0" borderId="1" xfId="0" applyNumberFormat="1" applyFont="1" applyBorder="1" applyAlignment="1">
      <alignment horizontal="center" vertical="center" wrapText="1"/>
    </xf>
    <xf numFmtId="9" fontId="18" fillId="4" borderId="1" xfId="0" applyNumberFormat="1" applyFont="1" applyFill="1" applyBorder="1" applyAlignment="1">
      <alignment horizontal="center" vertical="center" wrapText="1"/>
    </xf>
    <xf numFmtId="0" fontId="14" fillId="5" borderId="0" xfId="0" applyFont="1" applyFill="1" applyAlignment="1">
      <alignment horizontal="center" vertical="center" wrapText="1"/>
    </xf>
    <xf numFmtId="0" fontId="14" fillId="6" borderId="0" xfId="0" applyFont="1" applyFill="1" applyAlignment="1">
      <alignment horizontal="center" vertical="center" wrapText="1"/>
    </xf>
    <xf numFmtId="0" fontId="14" fillId="2" borderId="0" xfId="0" applyFont="1" applyFill="1" applyAlignment="1">
      <alignment horizontal="center" vertical="center" wrapText="1"/>
    </xf>
    <xf numFmtId="0" fontId="5" fillId="5" borderId="0" xfId="0" applyFont="1" applyFill="1" applyAlignment="1">
      <alignment horizontal="center" vertical="center" wrapText="1"/>
    </xf>
    <xf numFmtId="0" fontId="5" fillId="6" borderId="0" xfId="0" applyFont="1" applyFill="1" applyAlignment="1">
      <alignment horizontal="center" vertical="center" wrapText="1"/>
    </xf>
    <xf numFmtId="0" fontId="5" fillId="2" borderId="0" xfId="0" applyFont="1" applyFill="1" applyAlignment="1">
      <alignment horizontal="center" vertical="center" wrapText="1"/>
    </xf>
    <xf numFmtId="0" fontId="5" fillId="5" borderId="0" xfId="0" applyFont="1" applyFill="1" applyAlignment="1">
      <alignment horizontal="center" wrapText="1"/>
    </xf>
    <xf numFmtId="0" fontId="19" fillId="2" borderId="0" xfId="0" applyFont="1" applyFill="1" applyAlignment="1">
      <alignment horizontal="center" wrapText="1"/>
    </xf>
    <xf numFmtId="0" fontId="0" fillId="2" borderId="0" xfId="0" applyFill="1" applyAlignment="1">
      <alignment horizontal="center" wrapText="1"/>
    </xf>
    <xf numFmtId="0" fontId="20" fillId="0" borderId="1" xfId="0" applyFont="1" applyBorder="1" applyAlignment="1">
      <alignment horizontal="right" vertical="center" wrapText="1"/>
    </xf>
    <xf numFmtId="3" fontId="18" fillId="4" borderId="1" xfId="0" applyNumberFormat="1" applyFont="1" applyFill="1" applyBorder="1" applyAlignment="1">
      <alignment horizontal="center" vertical="center" wrapText="1"/>
    </xf>
    <xf numFmtId="0" fontId="7" fillId="0" borderId="0" xfId="0" applyFont="1" applyAlignment="1">
      <alignment horizontal="left" wrapText="1"/>
    </xf>
    <xf numFmtId="0" fontId="7" fillId="2" borderId="0" xfId="0" applyFont="1" applyFill="1" applyAlignment="1">
      <alignment horizontal="center" wrapText="1"/>
    </xf>
    <xf numFmtId="0" fontId="4" fillId="0" borderId="1" xfId="0" applyFont="1" applyBorder="1" applyAlignment="1">
      <alignment horizontal="right" vertical="center" wrapText="1"/>
    </xf>
    <xf numFmtId="0" fontId="24"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0" fontId="25" fillId="3" borderId="1" xfId="0" applyFont="1" applyFill="1" applyBorder="1" applyAlignment="1">
      <alignment horizontal="left" vertical="center" wrapText="1"/>
    </xf>
    <xf numFmtId="0" fontId="26" fillId="0" borderId="1" xfId="0" applyFont="1" applyBorder="1" applyAlignment="1">
      <alignment horizontal="left" vertical="center" wrapText="1"/>
    </xf>
    <xf numFmtId="0" fontId="3" fillId="0" borderId="1" xfId="0" applyFont="1" applyBorder="1" applyAlignment="1">
      <alignment horizontal="left" vertical="center" wrapText="1"/>
    </xf>
    <xf numFmtId="0" fontId="26" fillId="4" borderId="1" xfId="0" applyFont="1" applyFill="1" applyBorder="1" applyAlignment="1">
      <alignment horizontal="center" vertical="center" wrapText="1"/>
    </xf>
    <xf numFmtId="0" fontId="28" fillId="0" borderId="0" xfId="0" applyFont="1" applyAlignment="1">
      <alignment horizontal="left" wrapText="1"/>
    </xf>
    <xf numFmtId="3" fontId="30" fillId="4" borderId="0" xfId="0" applyNumberFormat="1" applyFont="1" applyFill="1" applyAlignment="1">
      <alignment horizontal="center" vertical="center" wrapText="1"/>
    </xf>
    <xf numFmtId="0" fontId="27" fillId="0" borderId="0" xfId="0" applyFont="1" applyAlignment="1">
      <alignment horizontal="left" wrapText="1"/>
    </xf>
    <xf numFmtId="0" fontId="0" fillId="0" borderId="0" xfId="0" applyFill="1" applyAlignment="1">
      <alignment horizontal="left" wrapText="1"/>
    </xf>
    <xf numFmtId="0" fontId="19" fillId="0" borderId="0" xfId="0" applyFont="1" applyAlignment="1">
      <alignment horizontal="right" wrapText="1"/>
    </xf>
    <xf numFmtId="0" fontId="19" fillId="0" borderId="0" xfId="0" applyFont="1" applyAlignment="1">
      <alignment horizontal="left" wrapText="1"/>
    </xf>
    <xf numFmtId="0" fontId="21" fillId="0" borderId="0" xfId="0" applyFont="1" applyAlignment="1">
      <alignment horizontal="left" wrapText="1"/>
    </xf>
    <xf numFmtId="0" fontId="63" fillId="0" borderId="0" xfId="0" applyFont="1" applyAlignment="1">
      <alignment horizontal="left" wrapText="1"/>
    </xf>
    <xf numFmtId="0" fontId="21" fillId="0" borderId="0" xfId="0" applyFont="1" applyAlignment="1">
      <alignment horizontal="center" vertical="center" wrapText="1"/>
    </xf>
    <xf numFmtId="0" fontId="9" fillId="0" borderId="0" xfId="0" applyFont="1" applyAlignment="1">
      <alignment horizontal="center" vertical="center" wrapText="1"/>
    </xf>
    <xf numFmtId="0" fontId="65" fillId="0" borderId="1" xfId="0" applyFont="1" applyBorder="1" applyAlignment="1">
      <alignment horizontal="right" wrapText="1"/>
    </xf>
    <xf numFmtId="0" fontId="65" fillId="0" borderId="1" xfId="0" applyFont="1" applyBorder="1" applyAlignment="1">
      <alignment horizontal="left" wrapText="1"/>
    </xf>
    <xf numFmtId="3" fontId="65" fillId="0" borderId="1" xfId="0" applyNumberFormat="1" applyFont="1" applyBorder="1" applyAlignment="1">
      <alignment horizontal="left" wrapText="1"/>
    </xf>
    <xf numFmtId="0" fontId="65" fillId="0" borderId="0" xfId="0" applyFont="1" applyAlignment="1">
      <alignment horizontal="left" wrapText="1"/>
    </xf>
    <xf numFmtId="0" fontId="21" fillId="0" borderId="1" xfId="0" applyFont="1" applyBorder="1" applyAlignment="1">
      <alignment horizontal="right" wrapText="1"/>
    </xf>
    <xf numFmtId="0" fontId="21" fillId="0" borderId="1" xfId="0" applyFont="1" applyBorder="1" applyAlignment="1">
      <alignment horizontal="left" wrapText="1"/>
    </xf>
    <xf numFmtId="0" fontId="65" fillId="0" borderId="1" xfId="0" applyFont="1" applyFill="1" applyBorder="1" applyAlignment="1">
      <alignment horizontal="center" wrapText="1"/>
    </xf>
    <xf numFmtId="0" fontId="21" fillId="0" borderId="1" xfId="0" applyFont="1" applyFill="1" applyBorder="1" applyAlignment="1">
      <alignment horizontal="left" wrapText="1"/>
    </xf>
    <xf numFmtId="3" fontId="21" fillId="0" borderId="1" xfId="0" applyNumberFormat="1" applyFont="1" applyFill="1" applyBorder="1" applyAlignment="1">
      <alignment horizontal="center" wrapText="1"/>
    </xf>
    <xf numFmtId="0" fontId="66" fillId="0" borderId="1" xfId="0" applyFont="1" applyBorder="1" applyAlignment="1">
      <alignment horizontal="right" wrapText="1"/>
    </xf>
    <xf numFmtId="0" fontId="66" fillId="0" borderId="1" xfId="0" applyFont="1" applyBorder="1" applyAlignment="1">
      <alignment horizontal="left" wrapText="1"/>
    </xf>
    <xf numFmtId="0" fontId="66" fillId="0" borderId="1" xfId="0" applyFont="1" applyFill="1" applyBorder="1" applyAlignment="1">
      <alignment horizontal="center" wrapText="1"/>
    </xf>
    <xf numFmtId="0" fontId="66" fillId="0" borderId="0" xfId="0" applyFont="1" applyAlignment="1">
      <alignment horizontal="left" wrapText="1"/>
    </xf>
    <xf numFmtId="0" fontId="21" fillId="0" borderId="1" xfId="0" applyFont="1" applyFill="1" applyBorder="1" applyAlignment="1">
      <alignment horizontal="center" wrapText="1"/>
    </xf>
    <xf numFmtId="0" fontId="21" fillId="4" borderId="1" xfId="0" applyFont="1" applyFill="1" applyBorder="1" applyAlignment="1">
      <alignment horizontal="left" wrapText="1"/>
    </xf>
    <xf numFmtId="10" fontId="21" fillId="0" borderId="1" xfId="0" applyNumberFormat="1" applyFont="1" applyFill="1" applyBorder="1" applyAlignment="1">
      <alignment horizontal="center" wrapText="1"/>
    </xf>
    <xf numFmtId="3" fontId="65" fillId="0" borderId="1" xfId="0" applyNumberFormat="1" applyFont="1" applyFill="1" applyBorder="1" applyAlignment="1">
      <alignment horizontal="center" wrapText="1"/>
    </xf>
    <xf numFmtId="173" fontId="21" fillId="0" borderId="1" xfId="0" applyNumberFormat="1" applyFont="1" applyFill="1" applyBorder="1" applyAlignment="1">
      <alignment horizontal="center" wrapText="1"/>
    </xf>
    <xf numFmtId="3" fontId="21" fillId="0" borderId="1" xfId="0" applyNumberFormat="1" applyFont="1" applyFill="1" applyBorder="1" applyAlignment="1">
      <alignment horizontal="center" vertical="justify" wrapText="1"/>
    </xf>
    <xf numFmtId="0" fontId="21" fillId="0" borderId="1" xfId="0" applyFont="1" applyBorder="1" applyAlignment="1">
      <alignment horizontal="right" vertical="justify" wrapText="1"/>
    </xf>
    <xf numFmtId="0" fontId="21" fillId="0" borderId="1" xfId="0" applyFont="1" applyBorder="1" applyAlignment="1">
      <alignment horizontal="left" vertical="justify" wrapText="1"/>
    </xf>
    <xf numFmtId="174" fontId="21" fillId="0" borderId="1" xfId="0" applyNumberFormat="1" applyFont="1" applyFill="1" applyBorder="1" applyAlignment="1">
      <alignment horizontal="center" vertical="justify" wrapText="1"/>
    </xf>
    <xf numFmtId="0" fontId="21" fillId="0" borderId="0" xfId="0" applyFont="1" applyAlignment="1">
      <alignment horizontal="left" vertical="justify" wrapText="1"/>
    </xf>
    <xf numFmtId="1" fontId="21" fillId="0" borderId="1" xfId="0" applyNumberFormat="1" applyFont="1" applyFill="1" applyBorder="1" applyAlignment="1">
      <alignment horizontal="center" vertical="justify" wrapText="1"/>
    </xf>
    <xf numFmtId="0" fontId="21" fillId="0" borderId="0" xfId="0" applyFont="1" applyFill="1" applyAlignment="1">
      <alignment horizontal="left" wrapText="1"/>
    </xf>
    <xf numFmtId="0" fontId="67" fillId="0" borderId="0" xfId="0" applyFont="1" applyAlignment="1">
      <alignment horizontal="left" wrapText="1"/>
    </xf>
    <xf numFmtId="0" fontId="34" fillId="3" borderId="1" xfId="0" applyFont="1" applyFill="1" applyBorder="1" applyAlignment="1">
      <alignment horizontal="center" vertical="center" wrapText="1"/>
    </xf>
    <xf numFmtId="0" fontId="34" fillId="0" borderId="0" xfId="0" applyFont="1" applyAlignment="1">
      <alignment horizontal="center" vertical="center" wrapText="1"/>
    </xf>
    <xf numFmtId="0" fontId="0" fillId="0" borderId="1" xfId="0" applyBorder="1" applyAlignment="1">
      <alignment horizontal="left" vertical="justify" wrapText="1"/>
    </xf>
    <xf numFmtId="49" fontId="68" fillId="0" borderId="1" xfId="0" applyNumberFormat="1" applyFont="1" applyFill="1" applyBorder="1" applyAlignment="1">
      <alignment horizontal="left" vertical="justify" wrapText="1"/>
    </xf>
    <xf numFmtId="3" fontId="11" fillId="0" borderId="1" xfId="0" applyNumberFormat="1" applyFont="1" applyFill="1" applyBorder="1" applyAlignment="1">
      <alignment horizontal="right" vertical="top" wrapText="1"/>
    </xf>
    <xf numFmtId="3" fontId="0" fillId="0" borderId="1" xfId="0" applyNumberFormat="1" applyBorder="1" applyAlignment="1">
      <alignment vertical="justify" wrapText="1"/>
    </xf>
    <xf numFmtId="3" fontId="0" fillId="0" borderId="1" xfId="0" applyNumberFormat="1" applyFill="1" applyBorder="1" applyAlignment="1">
      <alignment vertical="justify" wrapText="1"/>
    </xf>
    <xf numFmtId="3" fontId="68" fillId="0" borderId="14" xfId="0" applyNumberFormat="1" applyFont="1" applyFill="1" applyBorder="1" applyAlignment="1">
      <alignment horizontal="right" vertical="top" wrapText="1"/>
    </xf>
    <xf numFmtId="0" fontId="0" fillId="0" borderId="1" xfId="0" applyFill="1" applyBorder="1" applyAlignment="1">
      <alignment horizontal="left" vertical="justify" wrapText="1"/>
    </xf>
    <xf numFmtId="3" fontId="0" fillId="0" borderId="0" xfId="0" applyNumberFormat="1" applyAlignment="1">
      <alignment horizontal="left" wrapText="1"/>
    </xf>
    <xf numFmtId="0" fontId="3" fillId="0" borderId="1" xfId="0" applyFont="1" applyFill="1" applyBorder="1" applyAlignment="1">
      <alignment horizontal="left" vertical="justify" wrapText="1"/>
    </xf>
    <xf numFmtId="3" fontId="3" fillId="0" borderId="1" xfId="0" applyNumberFormat="1" applyFont="1" applyBorder="1" applyAlignment="1">
      <alignment vertical="justify" wrapText="1"/>
    </xf>
    <xf numFmtId="0" fontId="2" fillId="0" borderId="1" xfId="0" applyFont="1" applyBorder="1" applyAlignment="1">
      <alignment horizontal="left" vertical="justify" wrapText="1"/>
    </xf>
    <xf numFmtId="3" fontId="26" fillId="0" borderId="1" xfId="0" applyNumberFormat="1" applyFont="1" applyFill="1" applyBorder="1" applyAlignment="1">
      <alignment horizontal="right" vertical="top" wrapText="1"/>
    </xf>
    <xf numFmtId="3" fontId="2" fillId="0" borderId="1" xfId="0" applyNumberFormat="1" applyFont="1" applyBorder="1" applyAlignment="1">
      <alignment vertical="justify" wrapText="1"/>
    </xf>
    <xf numFmtId="0" fontId="2" fillId="0" borderId="0" xfId="0" applyFont="1" applyAlignment="1">
      <alignment horizontal="left" wrapText="1"/>
    </xf>
    <xf numFmtId="0" fontId="3" fillId="0" borderId="1" xfId="0" applyFont="1" applyBorder="1" applyAlignment="1">
      <alignment horizontal="left" vertical="justify" wrapText="1"/>
    </xf>
    <xf numFmtId="0" fontId="3" fillId="0" borderId="0" xfId="0" applyFont="1" applyAlignment="1">
      <alignment horizontal="left" wrapText="1"/>
    </xf>
    <xf numFmtId="0" fontId="3" fillId="0" borderId="0" xfId="0" applyFont="1" applyAlignment="1">
      <alignment horizontal="center" vertical="center" wrapText="1"/>
    </xf>
    <xf numFmtId="0" fontId="0" fillId="0" borderId="1" xfId="0" applyBorder="1" applyAlignment="1">
      <alignment horizontal="left" vertical="top" wrapText="1"/>
    </xf>
    <xf numFmtId="0" fontId="0" fillId="4" borderId="1" xfId="0" applyFill="1" applyBorder="1" applyAlignment="1">
      <alignment horizontal="left" vertical="top" wrapText="1"/>
    </xf>
    <xf numFmtId="3" fontId="0" fillId="4" borderId="1" xfId="0" applyNumberFormat="1" applyFill="1" applyBorder="1" applyAlignment="1">
      <alignment horizontal="center" vertical="top" wrapText="1"/>
    </xf>
    <xf numFmtId="3" fontId="0" fillId="0" borderId="1" xfId="0" applyNumberFormat="1" applyBorder="1" applyAlignment="1">
      <alignment horizontal="right" vertical="top" wrapText="1"/>
    </xf>
    <xf numFmtId="3" fontId="0" fillId="0" borderId="1" xfId="0" applyNumberFormat="1" applyFill="1" applyBorder="1" applyAlignment="1">
      <alignment horizontal="right" vertical="top" wrapText="1"/>
    </xf>
    <xf numFmtId="0" fontId="0" fillId="0" borderId="0" xfId="0" applyAlignment="1">
      <alignment horizontal="left" vertical="top" wrapText="1"/>
    </xf>
    <xf numFmtId="0" fontId="0" fillId="0" borderId="1"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left" wrapText="1"/>
    </xf>
    <xf numFmtId="0" fontId="0" fillId="0" borderId="1" xfId="0"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vertical="center" wrapText="1"/>
    </xf>
    <xf numFmtId="3" fontId="3" fillId="0" borderId="1" xfId="0" applyNumberFormat="1" applyFont="1" applyBorder="1" applyAlignment="1">
      <alignment horizontal="left" wrapText="1"/>
    </xf>
    <xf numFmtId="3" fontId="3" fillId="0" borderId="1" xfId="0" applyNumberFormat="1" applyFont="1" applyFill="1" applyBorder="1" applyAlignment="1">
      <alignment horizontal="left" wrapText="1"/>
    </xf>
    <xf numFmtId="3" fontId="3" fillId="0" borderId="1"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center" wrapText="1"/>
    </xf>
    <xf numFmtId="3" fontId="3" fillId="0" borderId="1" xfId="0" applyNumberFormat="1" applyFont="1" applyBorder="1" applyAlignment="1">
      <alignment horizontal="center" wrapText="1"/>
    </xf>
    <xf numFmtId="3" fontId="20" fillId="0" borderId="0" xfId="0" applyNumberFormat="1" applyFont="1" applyAlignment="1">
      <alignment horizontal="left" wrapText="1"/>
    </xf>
    <xf numFmtId="0" fontId="0" fillId="0" borderId="0" xfId="0" applyAlignment="1">
      <alignment horizontal="center" wrapText="1"/>
    </xf>
    <xf numFmtId="0" fontId="6" fillId="0" borderId="0" xfId="0" applyFont="1" applyAlignment="1">
      <alignment horizontal="center" vertical="top" wrapText="1"/>
    </xf>
    <xf numFmtId="0" fontId="69" fillId="0" borderId="0" xfId="0" applyFont="1" applyAlignment="1">
      <alignment horizontal="left" wrapText="1"/>
    </xf>
    <xf numFmtId="0" fontId="5" fillId="0" borderId="1" xfId="0" applyFont="1" applyBorder="1" applyAlignment="1">
      <alignment horizontal="left" vertical="center" wrapText="1"/>
    </xf>
    <xf numFmtId="3" fontId="0" fillId="0" borderId="1" xfId="0" applyNumberFormat="1" applyBorder="1" applyAlignment="1">
      <alignment horizontal="center" vertical="center" wrapText="1"/>
    </xf>
    <xf numFmtId="3" fontId="5" fillId="0" borderId="14" xfId="0" applyNumberFormat="1" applyFont="1" applyBorder="1" applyAlignment="1">
      <alignment vertical="center" wrapText="1"/>
    </xf>
    <xf numFmtId="3" fontId="5" fillId="0" borderId="1" xfId="0" applyNumberFormat="1" applyFont="1" applyBorder="1" applyAlignment="1">
      <alignment vertical="center" wrapText="1"/>
    </xf>
    <xf numFmtId="3" fontId="5"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6" fillId="0" borderId="0" xfId="0" applyFont="1" applyAlignment="1">
      <alignment horizontal="left" wrapText="1"/>
    </xf>
    <xf numFmtId="49" fontId="11"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49" fontId="11" fillId="0" borderId="1" xfId="0" applyNumberFormat="1" applyFont="1" applyBorder="1" applyAlignment="1">
      <alignment horizontal="center" vertical="center" wrapText="1"/>
    </xf>
    <xf numFmtId="49" fontId="18" fillId="0" borderId="1" xfId="0" applyNumberFormat="1" applyFont="1" applyBorder="1" applyAlignment="1">
      <alignment horizontal="right" vertical="center" wrapText="1"/>
    </xf>
    <xf numFmtId="0" fontId="23" fillId="4" borderId="1" xfId="0" applyFont="1" applyFill="1" applyBorder="1" applyAlignment="1">
      <alignment horizontal="center" vertical="center" wrapText="1"/>
    </xf>
    <xf numFmtId="3" fontId="6" fillId="0" borderId="0" xfId="0" applyNumberFormat="1" applyFont="1" applyAlignment="1">
      <alignment horizontal="left" vertical="center" wrapText="1"/>
    </xf>
    <xf numFmtId="0" fontId="6" fillId="0" borderId="0" xfId="0" applyFont="1" applyAlignment="1">
      <alignment vertical="center" wrapText="1"/>
    </xf>
    <xf numFmtId="0" fontId="8" fillId="0" borderId="1" xfId="0" applyFont="1" applyBorder="1" applyAlignment="1">
      <alignment horizontal="left" vertical="center" wrapText="1"/>
    </xf>
    <xf numFmtId="0" fontId="6" fillId="0" borderId="0" xfId="0" applyFont="1" applyAlignment="1">
      <alignment horizontal="left" wrapText="1"/>
    </xf>
    <xf numFmtId="0" fontId="60"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Fill="1" applyAlignment="1">
      <alignment horizontal="left" wrapText="1"/>
    </xf>
    <xf numFmtId="0" fontId="4" fillId="0" borderId="0" xfId="0" applyFont="1" applyAlignment="1">
      <alignment vertical="top" wrapText="1"/>
    </xf>
    <xf numFmtId="0" fontId="73" fillId="29" borderId="1" xfId="0" applyFont="1" applyFill="1" applyBorder="1" applyAlignment="1">
      <alignment horizontal="left" wrapText="1"/>
    </xf>
    <xf numFmtId="0" fontId="73" fillId="0" borderId="1" xfId="0" applyFont="1" applyFill="1" applyBorder="1" applyAlignment="1">
      <alignment horizontal="center" vertical="center" wrapText="1"/>
    </xf>
    <xf numFmtId="0" fontId="73" fillId="29" borderId="1" xfId="0" applyFont="1" applyFill="1" applyBorder="1" applyAlignment="1">
      <alignment horizontal="right" vertical="justify" wrapText="1"/>
    </xf>
    <xf numFmtId="0" fontId="74" fillId="29" borderId="1" xfId="0" applyFont="1" applyFill="1" applyBorder="1" applyAlignment="1">
      <alignment horizontal="left" vertical="justify" wrapText="1"/>
    </xf>
    <xf numFmtId="0" fontId="73" fillId="0" borderId="1" xfId="0" applyFont="1" applyBorder="1" applyAlignment="1">
      <alignment horizontal="left" vertical="center" wrapText="1"/>
    </xf>
    <xf numFmtId="0" fontId="73" fillId="0" borderId="1" xfId="0" applyFont="1" applyBorder="1" applyAlignment="1">
      <alignment horizontal="left" vertical="top" wrapText="1"/>
    </xf>
    <xf numFmtId="0" fontId="73" fillId="29" borderId="1" xfId="0" applyFont="1" applyFill="1" applyBorder="1" applyAlignment="1">
      <alignment horizontal="right" wrapText="1"/>
    </xf>
    <xf numFmtId="0" fontId="74" fillId="29" borderId="1" xfId="0" applyFont="1" applyFill="1" applyBorder="1" applyAlignment="1">
      <alignment horizontal="left" wrapText="1"/>
    </xf>
    <xf numFmtId="3" fontId="73" fillId="0" borderId="1" xfId="0" applyNumberFormat="1" applyFont="1" applyBorder="1" applyAlignment="1">
      <alignment horizontal="left" vertical="center" wrapText="1"/>
    </xf>
    <xf numFmtId="9" fontId="73" fillId="0" borderId="1" xfId="0" applyNumberFormat="1" applyFont="1" applyBorder="1" applyAlignment="1">
      <alignment horizontal="left" vertical="center" wrapText="1"/>
    </xf>
    <xf numFmtId="0" fontId="3" fillId="29" borderId="1" xfId="0" applyFont="1" applyFill="1" applyBorder="1" applyAlignment="1">
      <alignment horizontal="center" vertical="center" wrapText="1"/>
    </xf>
    <xf numFmtId="0" fontId="76"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0" fontId="64" fillId="29" borderId="1" xfId="0" applyFont="1" applyFill="1" applyBorder="1" applyAlignment="1">
      <alignment horizontal="center" vertical="center" wrapText="1"/>
    </xf>
    <xf numFmtId="3" fontId="3" fillId="29" borderId="1" xfId="0" applyNumberFormat="1" applyFont="1" applyFill="1" applyBorder="1" applyAlignment="1">
      <alignment horizontal="center" vertical="center" wrapText="1"/>
    </xf>
    <xf numFmtId="0" fontId="3" fillId="29" borderId="1" xfId="0" applyFont="1" applyFill="1" applyBorder="1" applyAlignment="1">
      <alignment horizontal="left" vertical="center" wrapText="1"/>
    </xf>
    <xf numFmtId="0" fontId="0" fillId="0" borderId="0" xfId="0" applyAlignment="1">
      <alignment horizontal="center" vertical="center" wrapText="1"/>
    </xf>
    <xf numFmtId="0" fontId="73" fillId="0" borderId="0" xfId="0" applyFont="1" applyAlignment="1">
      <alignment horizontal="left" wrapText="1"/>
    </xf>
    <xf numFmtId="0" fontId="73" fillId="0" borderId="0" xfId="0" applyFont="1" applyAlignment="1">
      <alignment horizontal="center" vertical="center" wrapText="1"/>
    </xf>
    <xf numFmtId="0" fontId="4" fillId="0" borderId="0" xfId="0" applyFont="1" applyAlignment="1">
      <alignment horizontal="right" vertical="center" wrapText="1"/>
    </xf>
    <xf numFmtId="0" fontId="72" fillId="0" borderId="0" xfId="0" applyFont="1" applyAlignment="1">
      <alignment horizontal="center" vertical="center" wrapText="1"/>
    </xf>
    <xf numFmtId="0" fontId="71" fillId="0" borderId="0" xfId="0" applyFont="1" applyAlignment="1">
      <alignment horizontal="center" vertical="center" wrapText="1"/>
    </xf>
    <xf numFmtId="0" fontId="6" fillId="0" borderId="0" xfId="0" applyFont="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60" fillId="0" borderId="0" xfId="0" applyFont="1" applyAlignment="1">
      <alignment horizontal="center" vertical="center" wrapText="1"/>
    </xf>
    <xf numFmtId="0" fontId="6" fillId="0" borderId="0" xfId="0" applyFont="1" applyAlignment="1">
      <alignment horizontal="center" vertical="center" wrapText="1"/>
    </xf>
    <xf numFmtId="0" fontId="31" fillId="0" borderId="15" xfId="0" applyFont="1" applyBorder="1" applyAlignment="1">
      <alignment horizontal="left" vertical="center" wrapText="1"/>
    </xf>
    <xf numFmtId="0" fontId="6" fillId="0" borderId="0" xfId="0" applyFont="1" applyAlignment="1">
      <alignment horizontal="center" vertical="top" wrapText="1"/>
    </xf>
    <xf numFmtId="3" fontId="5" fillId="0" borderId="14"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0" fontId="6" fillId="0" borderId="0" xfId="0" applyFont="1" applyFill="1" applyAlignment="1">
      <alignment horizontal="center" vertical="center" wrapText="1"/>
    </xf>
    <xf numFmtId="0" fontId="73" fillId="0" borderId="0" xfId="0" applyFont="1" applyAlignment="1">
      <alignment horizontal="left" vertical="center" wrapText="1"/>
    </xf>
    <xf numFmtId="0" fontId="5" fillId="0" borderId="0" xfId="0" applyFont="1" applyAlignment="1">
      <alignment horizontal="left" vertical="center" wrapText="1"/>
    </xf>
  </cellXfs>
  <cellStyles count="81">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Aprēķināšana" xfId="25"/>
    <cellStyle name="Atdalītāji_VNI investiciju datu baze_uz 2009 08 06" xfId="26"/>
    <cellStyle name="Brīdinājuma teksts" xfId="27"/>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2" xfId="36"/>
    <cellStyle name="Comma 3" xfId="37"/>
    <cellStyle name="Dezimal [0]_Tabelle4" xfId="38"/>
    <cellStyle name="Dezimal_Tabelle4" xfId="39"/>
    <cellStyle name="Dziesiętny_actual-budgetC,D,E" xfId="40"/>
    <cellStyle name="Euro" xfId="41"/>
    <cellStyle name="Ievade" xfId="42"/>
    <cellStyle name="Izvade" xfId="43"/>
    <cellStyle name="Kopsumma" xfId="44"/>
    <cellStyle name="Labs" xfId="45"/>
    <cellStyle name="meny_Zilina Budget 2004" xfId="46"/>
    <cellStyle name="Neitrāls" xfId="47"/>
    <cellStyle name="Normal" xfId="0" builtinId="0"/>
    <cellStyle name="Normal - Style1" xfId="48"/>
    <cellStyle name="Normal 10" xfId="49"/>
    <cellStyle name="Normal 2" xfId="50"/>
    <cellStyle name="Normal 3" xfId="51"/>
    <cellStyle name="Normal 4" xfId="52"/>
    <cellStyle name="Normal 5" xfId="53"/>
    <cellStyle name="Normal 6" xfId="54"/>
    <cellStyle name="Normal 7" xfId="55"/>
    <cellStyle name="Normal 8" xfId="56"/>
    <cellStyle name="Normal 9" xfId="57"/>
    <cellStyle name="normálne_Repayment Schedule HVB" xfId="58"/>
    <cellStyle name="normální_analysis_2005_050117" xfId="59"/>
    <cellStyle name="Normalny_actual-budgetC,D,E" xfId="60"/>
    <cellStyle name="Nosaukums" xfId="61"/>
    <cellStyle name="Parastais 2" xfId="62"/>
    <cellStyle name="Parastais 3" xfId="63"/>
    <cellStyle name="Parastais_2009 21 10 _personala saraksts ardarbinieku un amata nosaukumiem" xfId="64"/>
    <cellStyle name="Paskaidrojošs teksts" xfId="65"/>
    <cellStyle name="Pārbaudes šūna" xfId="66"/>
    <cellStyle name="Percent 2" xfId="67"/>
    <cellStyle name="Piezīme" xfId="68"/>
    <cellStyle name="Saistītā šūna" xfId="69"/>
    <cellStyle name="Slikts" xfId="70"/>
    <cellStyle name="Standard_28.4-30.4" xfId="71"/>
    <cellStyle name="Standard1" xfId="72"/>
    <cellStyle name="Style 1" xfId="73"/>
    <cellStyle name="Virsraksts 1" xfId="74"/>
    <cellStyle name="Virsraksts 2" xfId="75"/>
    <cellStyle name="Virsraksts 3" xfId="76"/>
    <cellStyle name="Virsraksts 4" xfId="77"/>
    <cellStyle name="Währung [0]_Tabelle4" xfId="78"/>
    <cellStyle name="Währung_Tabelle4" xfId="79"/>
    <cellStyle name="Walutowy_Heitman CI"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kosma/AppData/Local/Microsoft/Windows/Temporary%20Internet%20Files/Content.Outlook/1VN3TFFG/FM%20r&#257;d&#299;t&#257;ji%20uz%2001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Vispārēja"/>
      <sheetName val="3.FinRad"/>
      <sheetName val="5.Saistības "/>
      <sheetName val="6.Aizdevumi"/>
      <sheetName val="2.RezRad"/>
      <sheetName val="NPL"/>
      <sheetName val="4.1.Invest-uzsākts"/>
      <sheetName val="4.2.Invest-plānots"/>
      <sheetName val="Al"/>
      <sheetName val="PZA"/>
      <sheetName val="2011"/>
      <sheetName val="2012"/>
      <sheetName val="aizdevumi EUR"/>
      <sheetName val="7.Subs_Dot"/>
      <sheetName val="1.VNĪ pilis"/>
      <sheetName val="2.VNĪ pilis"/>
      <sheetName val="3.VNĪ pilis"/>
      <sheetName val="5.VNĪ pilis"/>
      <sheetName val="PK palielinājums"/>
      <sheetName val=".xls)Aktivs"/>
      <sheetName val=".xls)Pasīvs"/>
      <sheetName val="ēku nol"/>
      <sheetName val="1VANĪ"/>
      <sheetName val="3VAN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0">
          <cell r="D50">
            <v>39</v>
          </cell>
          <cell r="E50">
            <v>40</v>
          </cell>
        </row>
      </sheetData>
      <sheetData sheetId="17" refreshError="1"/>
      <sheetData sheetId="18" refreshError="1"/>
      <sheetData sheetId="19" refreshError="1"/>
      <sheetData sheetId="20" refreshError="1"/>
      <sheetData sheetId="21" refreshError="1"/>
      <sheetData sheetId="22" refreshError="1"/>
      <sheetData sheetId="23" refreshError="1">
        <row r="50">
          <cell r="D50">
            <v>52</v>
          </cell>
          <cell r="E50">
            <v>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7"/>
  <sheetViews>
    <sheetView view="pageLayout" topLeftCell="A10" zoomScaleNormal="100" zoomScaleSheetLayoutView="90" workbookViewId="0">
      <selection activeCell="C10" sqref="C10"/>
    </sheetView>
  </sheetViews>
  <sheetFormatPr defaultColWidth="22.5703125" defaultRowHeight="15"/>
  <cols>
    <col min="1" max="1" width="4.42578125" style="1" customWidth="1"/>
    <col min="2" max="2" width="40.5703125" style="1" customWidth="1"/>
    <col min="3" max="3" width="61.7109375" style="1" customWidth="1"/>
    <col min="4" max="16384" width="22.5703125" style="1"/>
  </cols>
  <sheetData>
    <row r="1" spans="1:3" ht="51" customHeight="1">
      <c r="B1" s="174" t="s">
        <v>302</v>
      </c>
      <c r="C1" s="174"/>
    </row>
    <row r="2" spans="1:3" ht="12" customHeight="1">
      <c r="C2" s="153"/>
    </row>
    <row r="3" spans="1:3" ht="51.75" customHeight="1">
      <c r="B3" s="175" t="s">
        <v>311</v>
      </c>
      <c r="C3" s="175"/>
    </row>
    <row r="4" spans="1:3" s="137" customFormat="1" ht="37.5" customHeight="1">
      <c r="A4" s="176" t="s">
        <v>84</v>
      </c>
      <c r="B4" s="176"/>
      <c r="C4" s="176"/>
    </row>
    <row r="6" spans="1:3" s="53" customFormat="1" ht="15.75">
      <c r="A6" s="154" t="s">
        <v>85</v>
      </c>
      <c r="B6" s="154"/>
      <c r="C6" s="155"/>
    </row>
    <row r="7" spans="1:3" ht="31.5">
      <c r="A7" s="156" t="s">
        <v>3</v>
      </c>
      <c r="B7" s="157" t="s">
        <v>86</v>
      </c>
      <c r="C7" s="158" t="s">
        <v>87</v>
      </c>
    </row>
    <row r="8" spans="1:3" ht="31.5">
      <c r="A8" s="156" t="s">
        <v>9</v>
      </c>
      <c r="B8" s="157" t="s">
        <v>88</v>
      </c>
      <c r="C8" s="158" t="s">
        <v>89</v>
      </c>
    </row>
    <row r="9" spans="1:3" ht="47.25">
      <c r="A9" s="156" t="s">
        <v>90</v>
      </c>
      <c r="B9" s="157" t="s">
        <v>91</v>
      </c>
      <c r="C9" s="158" t="s">
        <v>92</v>
      </c>
    </row>
    <row r="10" spans="1:3" ht="189.75" customHeight="1">
      <c r="A10" s="156" t="s">
        <v>29</v>
      </c>
      <c r="B10" s="157" t="s">
        <v>93</v>
      </c>
      <c r="C10" s="159" t="s">
        <v>303</v>
      </c>
    </row>
    <row r="11" spans="1:3" ht="15.75">
      <c r="A11" s="160" t="s">
        <v>44</v>
      </c>
      <c r="B11" s="161" t="s">
        <v>94</v>
      </c>
      <c r="C11" s="158" t="s">
        <v>95</v>
      </c>
    </row>
    <row r="12" spans="1:3" ht="31.5">
      <c r="A12" s="156" t="s">
        <v>59</v>
      </c>
      <c r="B12" s="157" t="s">
        <v>96</v>
      </c>
      <c r="C12" s="162">
        <v>94307941</v>
      </c>
    </row>
    <row r="13" spans="1:3" ht="15.75">
      <c r="A13" s="160" t="s">
        <v>68</v>
      </c>
      <c r="B13" s="161" t="s">
        <v>97</v>
      </c>
      <c r="C13" s="162">
        <f>C12</f>
        <v>94307941</v>
      </c>
    </row>
    <row r="14" spans="1:3" ht="15.75">
      <c r="A14" s="160" t="s">
        <v>71</v>
      </c>
      <c r="B14" s="161" t="s">
        <v>98</v>
      </c>
      <c r="C14" s="163">
        <v>1</v>
      </c>
    </row>
    <row r="15" spans="1:3" ht="15.75">
      <c r="A15" s="160" t="s">
        <v>81</v>
      </c>
      <c r="B15" s="161" t="s">
        <v>99</v>
      </c>
      <c r="C15" s="163">
        <v>0</v>
      </c>
    </row>
    <row r="16" spans="1:3" ht="15" customHeight="1">
      <c r="A16" s="160">
        <v>10</v>
      </c>
      <c r="B16" s="161" t="s">
        <v>304</v>
      </c>
      <c r="C16" s="158" t="s">
        <v>100</v>
      </c>
    </row>
    <row r="17" spans="1:3">
      <c r="A17" s="54" t="s">
        <v>101</v>
      </c>
      <c r="B17" s="55" t="s">
        <v>102</v>
      </c>
      <c r="C17" s="55"/>
    </row>
  </sheetData>
  <mergeCells count="3">
    <mergeCell ref="B1:C1"/>
    <mergeCell ref="B3:C3"/>
    <mergeCell ref="A4:C4"/>
  </mergeCells>
  <printOptions horizontalCentered="1"/>
  <pageMargins left="0.31496062992125984" right="0.31496062992125984" top="0.74803149606299213" bottom="0.74803149606299213" header="0.31496062992125984" footer="0.31496062992125984"/>
  <pageSetup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K67"/>
  <sheetViews>
    <sheetView view="pageLayout" topLeftCell="A64" zoomScaleNormal="100" zoomScaleSheetLayoutView="90" workbookViewId="0">
      <selection activeCell="C60" sqref="C60:E61"/>
    </sheetView>
  </sheetViews>
  <sheetFormatPr defaultRowHeight="15"/>
  <cols>
    <col min="1" max="1" width="6.7109375" style="1" customWidth="1"/>
    <col min="2" max="2" width="46.42578125" style="1" customWidth="1"/>
    <col min="3" max="3" width="17.140625" style="1" customWidth="1"/>
    <col min="4" max="4" width="17.140625" style="52" customWidth="1"/>
    <col min="5" max="5" width="17.140625" style="1" customWidth="1"/>
    <col min="6" max="6" width="9.140625" style="1" customWidth="1"/>
    <col min="7" max="11" width="9.140625" style="1" hidden="1" customWidth="1"/>
    <col min="12" max="16" width="9.140625" style="1" customWidth="1"/>
    <col min="17" max="16384" width="9.140625" style="1"/>
  </cols>
  <sheetData>
    <row r="1" spans="1:5" ht="36.75" customHeight="1">
      <c r="A1" s="177" t="s">
        <v>0</v>
      </c>
      <c r="B1" s="177"/>
      <c r="C1" s="177"/>
      <c r="D1" s="177"/>
      <c r="E1" s="177"/>
    </row>
    <row r="3" spans="1:5" ht="170.25" customHeight="1">
      <c r="A3" s="164" t="s">
        <v>1</v>
      </c>
      <c r="B3" s="164" t="s">
        <v>2</v>
      </c>
      <c r="C3" s="178" t="s">
        <v>226</v>
      </c>
      <c r="D3" s="179"/>
      <c r="E3" s="180"/>
    </row>
    <row r="5" spans="1:5" ht="46.5" customHeight="1">
      <c r="A5" s="164" t="s">
        <v>3</v>
      </c>
      <c r="B5" s="164" t="s">
        <v>4</v>
      </c>
      <c r="C5" s="164" t="s">
        <v>5</v>
      </c>
      <c r="D5" s="164" t="s">
        <v>6</v>
      </c>
      <c r="E5" s="164" t="s">
        <v>7</v>
      </c>
    </row>
    <row r="6" spans="1:5" s="6" customFormat="1" ht="16.5" customHeight="1">
      <c r="A6" s="3"/>
      <c r="B6" s="3">
        <v>1</v>
      </c>
      <c r="C6" s="4">
        <v>2</v>
      </c>
      <c r="D6" s="5">
        <v>3</v>
      </c>
      <c r="E6" s="3">
        <v>4</v>
      </c>
    </row>
    <row r="7" spans="1:5" s="11" customFormat="1">
      <c r="A7" s="7" t="s">
        <v>3</v>
      </c>
      <c r="B7" s="8" t="s">
        <v>227</v>
      </c>
      <c r="C7" s="9"/>
      <c r="D7" s="10"/>
      <c r="E7" s="9"/>
    </row>
    <row r="8" spans="1:5" s="11" customFormat="1" ht="98.25" customHeight="1">
      <c r="A8" s="12"/>
      <c r="B8" s="13" t="s">
        <v>301</v>
      </c>
      <c r="C8" s="9"/>
      <c r="D8" s="10"/>
      <c r="E8" s="9"/>
    </row>
    <row r="9" spans="1:5" s="11" customFormat="1" ht="30.75" customHeight="1">
      <c r="A9" s="14" t="s">
        <v>228</v>
      </c>
      <c r="B9" s="22" t="s">
        <v>23</v>
      </c>
      <c r="C9" s="16">
        <v>4140</v>
      </c>
      <c r="D9" s="17">
        <v>4360</v>
      </c>
      <c r="E9" s="16">
        <f>D9+600</f>
        <v>4960</v>
      </c>
    </row>
    <row r="10" spans="1:5" s="11" customFormat="1" ht="33">
      <c r="A10" s="14" t="s">
        <v>229</v>
      </c>
      <c r="B10" s="22" t="s">
        <v>25</v>
      </c>
      <c r="C10" s="16">
        <v>1146938</v>
      </c>
      <c r="D10" s="17" t="s">
        <v>230</v>
      </c>
      <c r="E10" s="21" t="s">
        <v>231</v>
      </c>
    </row>
    <row r="11" spans="1:5" s="11" customFormat="1" ht="33">
      <c r="A11" s="14" t="s">
        <v>232</v>
      </c>
      <c r="B11" s="22" t="s">
        <v>27</v>
      </c>
      <c r="C11" s="16">
        <v>16928015</v>
      </c>
      <c r="D11" s="17">
        <v>16648737</v>
      </c>
      <c r="E11" s="21">
        <v>19706000</v>
      </c>
    </row>
    <row r="12" spans="1:5" s="11" customFormat="1" ht="31.5" customHeight="1">
      <c r="A12" s="14" t="s">
        <v>233</v>
      </c>
      <c r="B12" s="15" t="s">
        <v>234</v>
      </c>
      <c r="C12" s="16">
        <v>279</v>
      </c>
      <c r="D12" s="17">
        <v>330</v>
      </c>
      <c r="E12" s="17">
        <v>320</v>
      </c>
    </row>
    <row r="13" spans="1:5" s="11" customFormat="1">
      <c r="A13" s="7" t="s">
        <v>9</v>
      </c>
      <c r="B13" s="8" t="s">
        <v>10</v>
      </c>
      <c r="C13" s="9"/>
      <c r="D13" s="10"/>
      <c r="E13" s="9"/>
    </row>
    <row r="14" spans="1:5" s="11" customFormat="1" ht="104.25" customHeight="1">
      <c r="A14" s="12"/>
      <c r="B14" s="13" t="s">
        <v>11</v>
      </c>
      <c r="C14" s="9"/>
      <c r="D14" s="9"/>
      <c r="E14" s="9"/>
    </row>
    <row r="15" spans="1:5" s="11" customFormat="1">
      <c r="A15" s="14" t="s">
        <v>235</v>
      </c>
      <c r="B15" s="15" t="s">
        <v>236</v>
      </c>
      <c r="C15" s="16">
        <f>SUM(C16:C19)</f>
        <v>269</v>
      </c>
      <c r="D15" s="16">
        <f t="shared" ref="D15:E15" si="0">SUM(D16:D19)</f>
        <v>275</v>
      </c>
      <c r="E15" s="16">
        <f t="shared" si="0"/>
        <v>275</v>
      </c>
    </row>
    <row r="16" spans="1:5" s="11" customFormat="1" ht="25.5">
      <c r="A16" s="19" t="s">
        <v>237</v>
      </c>
      <c r="B16" s="20" t="s">
        <v>14</v>
      </c>
      <c r="C16" s="16">
        <v>58</v>
      </c>
      <c r="D16" s="17">
        <v>65</v>
      </c>
      <c r="E16" s="16">
        <v>65</v>
      </c>
    </row>
    <row r="17" spans="1:10" s="11" customFormat="1" ht="45" customHeight="1">
      <c r="A17" s="19" t="s">
        <v>238</v>
      </c>
      <c r="B17" s="20" t="s">
        <v>15</v>
      </c>
      <c r="C17" s="16">
        <v>130</v>
      </c>
      <c r="D17" s="17">
        <v>90</v>
      </c>
      <c r="E17" s="16">
        <v>90</v>
      </c>
    </row>
    <row r="18" spans="1:10" s="11" customFormat="1" ht="66" customHeight="1">
      <c r="A18" s="19" t="s">
        <v>239</v>
      </c>
      <c r="B18" s="20" t="s">
        <v>16</v>
      </c>
      <c r="C18" s="16">
        <v>23</v>
      </c>
      <c r="D18" s="17">
        <v>45</v>
      </c>
      <c r="E18" s="16">
        <v>45</v>
      </c>
    </row>
    <row r="19" spans="1:10" s="11" customFormat="1" ht="30">
      <c r="A19" s="14" t="s">
        <v>240</v>
      </c>
      <c r="B19" s="15" t="s">
        <v>241</v>
      </c>
      <c r="C19" s="16">
        <v>58</v>
      </c>
      <c r="D19" s="16">
        <v>75</v>
      </c>
      <c r="E19" s="16">
        <v>75</v>
      </c>
    </row>
    <row r="20" spans="1:10" s="11" customFormat="1" ht="32.25" customHeight="1">
      <c r="A20" s="7" t="s">
        <v>20</v>
      </c>
      <c r="B20" s="8" t="s">
        <v>30</v>
      </c>
      <c r="C20" s="9"/>
      <c r="D20" s="10"/>
      <c r="E20" s="9"/>
    </row>
    <row r="21" spans="1:10" s="11" customFormat="1" ht="13.5" customHeight="1">
      <c r="A21" s="12"/>
      <c r="B21" s="13" t="s">
        <v>31</v>
      </c>
      <c r="C21" s="9"/>
      <c r="D21" s="10"/>
      <c r="E21" s="9"/>
    </row>
    <row r="22" spans="1:10" s="11" customFormat="1" ht="45">
      <c r="A22" s="14" t="s">
        <v>21</v>
      </c>
      <c r="B22" s="15" t="s">
        <v>242</v>
      </c>
      <c r="C22" s="18">
        <f>SUM(C23:C25)</f>
        <v>1212</v>
      </c>
      <c r="D22" s="138" t="s">
        <v>243</v>
      </c>
      <c r="E22" s="138" t="s">
        <v>244</v>
      </c>
    </row>
    <row r="23" spans="1:10" s="11" customFormat="1" ht="25.5">
      <c r="A23" s="24" t="s">
        <v>245</v>
      </c>
      <c r="B23" s="25" t="s">
        <v>246</v>
      </c>
      <c r="C23" s="18">
        <v>54</v>
      </c>
      <c r="D23" s="139" t="s">
        <v>247</v>
      </c>
      <c r="E23" s="139" t="s">
        <v>248</v>
      </c>
    </row>
    <row r="24" spans="1:10" s="11" customFormat="1">
      <c r="A24" s="24" t="s">
        <v>249</v>
      </c>
      <c r="B24" s="25" t="s">
        <v>36</v>
      </c>
      <c r="C24" s="18">
        <v>177</v>
      </c>
      <c r="D24" s="140" t="s">
        <v>250</v>
      </c>
      <c r="E24" s="140" t="s">
        <v>251</v>
      </c>
    </row>
    <row r="25" spans="1:10" s="11" customFormat="1">
      <c r="A25" s="24" t="s">
        <v>252</v>
      </c>
      <c r="B25" s="25" t="s">
        <v>38</v>
      </c>
      <c r="C25" s="18">
        <v>981</v>
      </c>
      <c r="D25" s="139" t="s">
        <v>253</v>
      </c>
      <c r="E25" s="139" t="s">
        <v>254</v>
      </c>
    </row>
    <row r="26" spans="1:10" s="11" customFormat="1" ht="35.25" customHeight="1">
      <c r="A26" s="14" t="s">
        <v>255</v>
      </c>
      <c r="B26" s="141" t="s">
        <v>256</v>
      </c>
      <c r="C26" s="18">
        <v>518</v>
      </c>
      <c r="D26" s="17">
        <v>330</v>
      </c>
      <c r="E26" s="17">
        <v>300</v>
      </c>
    </row>
    <row r="27" spans="1:10" s="11" customFormat="1" ht="45">
      <c r="A27" s="14" t="s">
        <v>257</v>
      </c>
      <c r="B27" s="15" t="s">
        <v>258</v>
      </c>
      <c r="C27" s="18">
        <v>43</v>
      </c>
      <c r="D27" s="140" t="s">
        <v>259</v>
      </c>
      <c r="E27" s="140" t="s">
        <v>260</v>
      </c>
    </row>
    <row r="28" spans="1:10" s="11" customFormat="1" ht="46.5" customHeight="1">
      <c r="A28" s="14" t="s">
        <v>261</v>
      </c>
      <c r="B28" s="141" t="s">
        <v>41</v>
      </c>
      <c r="C28" s="26">
        <v>0.73</v>
      </c>
      <c r="D28" s="27">
        <v>0.75</v>
      </c>
      <c r="E28" s="27">
        <v>0.76</v>
      </c>
    </row>
    <row r="29" spans="1:10" s="11" customFormat="1">
      <c r="A29" s="24" t="s">
        <v>262</v>
      </c>
      <c r="B29" s="25" t="s">
        <v>42</v>
      </c>
      <c r="C29" s="28">
        <v>0.65</v>
      </c>
      <c r="D29" s="29">
        <v>0.65</v>
      </c>
      <c r="E29" s="29">
        <v>0.65</v>
      </c>
    </row>
    <row r="30" spans="1:10" s="11" customFormat="1">
      <c r="A30" s="24" t="s">
        <v>263</v>
      </c>
      <c r="B30" s="25" t="s">
        <v>43</v>
      </c>
      <c r="C30" s="28">
        <v>0.35</v>
      </c>
      <c r="D30" s="29">
        <v>0.35</v>
      </c>
      <c r="E30" s="29">
        <v>0.35</v>
      </c>
    </row>
    <row r="31" spans="1:10" s="11" customFormat="1">
      <c r="A31" s="7" t="s">
        <v>29</v>
      </c>
      <c r="B31" s="8" t="s">
        <v>45</v>
      </c>
      <c r="C31" s="9"/>
      <c r="D31" s="10"/>
      <c r="E31" s="9"/>
      <c r="G31" s="30" t="s">
        <v>46</v>
      </c>
      <c r="H31" s="31" t="s">
        <v>47</v>
      </c>
      <c r="I31" s="32" t="s">
        <v>46</v>
      </c>
      <c r="J31" s="31" t="s">
        <v>47</v>
      </c>
    </row>
    <row r="32" spans="1:10" s="11" customFormat="1" ht="54" customHeight="1">
      <c r="A32" s="12"/>
      <c r="B32" s="13" t="s">
        <v>48</v>
      </c>
      <c r="C32" s="9"/>
      <c r="D32" s="10"/>
      <c r="E32" s="9"/>
      <c r="G32" s="33" t="s">
        <v>49</v>
      </c>
      <c r="H32" s="34" t="s">
        <v>49</v>
      </c>
      <c r="I32" s="35">
        <v>2013</v>
      </c>
      <c r="J32" s="34" t="s">
        <v>50</v>
      </c>
    </row>
    <row r="33" spans="1:10" ht="45">
      <c r="A33" s="14" t="s">
        <v>264</v>
      </c>
      <c r="B33" s="22" t="s">
        <v>53</v>
      </c>
      <c r="C33" s="16"/>
      <c r="D33" s="17"/>
      <c r="E33" s="16"/>
      <c r="G33" s="36"/>
      <c r="H33" s="31"/>
      <c r="I33" s="38"/>
      <c r="J33" s="31"/>
    </row>
    <row r="34" spans="1:10" s="41" customFormat="1">
      <c r="A34" s="19" t="s">
        <v>265</v>
      </c>
      <c r="B34" s="39" t="s">
        <v>54</v>
      </c>
      <c r="C34" s="40">
        <v>5</v>
      </c>
      <c r="D34" s="17">
        <f>G34</f>
        <v>3</v>
      </c>
      <c r="E34" s="16">
        <f>I34</f>
        <v>6</v>
      </c>
      <c r="G34" s="36">
        <v>3</v>
      </c>
      <c r="H34" s="31"/>
      <c r="I34" s="42">
        <v>6</v>
      </c>
      <c r="J34" s="31"/>
    </row>
    <row r="35" spans="1:10" s="41" customFormat="1">
      <c r="A35" s="19" t="s">
        <v>266</v>
      </c>
      <c r="B35" s="39" t="s">
        <v>55</v>
      </c>
      <c r="C35" s="40">
        <v>4</v>
      </c>
      <c r="D35" s="17">
        <f t="shared" ref="D35:D42" si="1">G35</f>
        <v>4</v>
      </c>
      <c r="E35" s="16">
        <f t="shared" ref="E35:E42" si="2">I35</f>
        <v>5</v>
      </c>
      <c r="G35" s="36">
        <v>4</v>
      </c>
      <c r="H35" s="31"/>
      <c r="I35" s="42">
        <v>5</v>
      </c>
      <c r="J35" s="31"/>
    </row>
    <row r="36" spans="1:10" s="41" customFormat="1">
      <c r="A36" s="19" t="s">
        <v>267</v>
      </c>
      <c r="B36" s="39" t="s">
        <v>56</v>
      </c>
      <c r="C36" s="40">
        <v>2</v>
      </c>
      <c r="D36" s="17">
        <f t="shared" si="1"/>
        <v>3</v>
      </c>
      <c r="E36" s="16">
        <f t="shared" si="2"/>
        <v>1</v>
      </c>
      <c r="G36" s="36">
        <v>3</v>
      </c>
      <c r="H36" s="31"/>
      <c r="I36" s="42">
        <v>1</v>
      </c>
      <c r="J36" s="31"/>
    </row>
    <row r="37" spans="1:10" s="41" customFormat="1">
      <c r="A37" s="19" t="s">
        <v>268</v>
      </c>
      <c r="B37" s="39" t="s">
        <v>57</v>
      </c>
      <c r="C37" s="40">
        <v>3</v>
      </c>
      <c r="D37" s="17">
        <f t="shared" si="1"/>
        <v>0</v>
      </c>
      <c r="E37" s="16">
        <f t="shared" si="2"/>
        <v>1</v>
      </c>
      <c r="G37" s="36">
        <v>0</v>
      </c>
      <c r="H37" s="31"/>
      <c r="I37" s="42">
        <v>1</v>
      </c>
      <c r="J37" s="31"/>
    </row>
    <row r="38" spans="1:10">
      <c r="A38" s="14" t="s">
        <v>269</v>
      </c>
      <c r="B38" s="47" t="s">
        <v>270</v>
      </c>
      <c r="C38" s="18"/>
      <c r="D38" s="17"/>
      <c r="E38" s="16"/>
      <c r="G38" s="36"/>
      <c r="H38" s="31"/>
      <c r="I38" s="38"/>
      <c r="J38" s="31"/>
    </row>
    <row r="39" spans="1:10">
      <c r="A39" s="19" t="s">
        <v>34</v>
      </c>
      <c r="B39" s="39" t="s">
        <v>54</v>
      </c>
      <c r="C39" s="40">
        <v>12</v>
      </c>
      <c r="D39" s="17">
        <f t="shared" si="1"/>
        <v>18</v>
      </c>
      <c r="E39" s="16">
        <f t="shared" si="2"/>
        <v>14</v>
      </c>
      <c r="G39" s="36">
        <v>18</v>
      </c>
      <c r="H39" s="31"/>
      <c r="I39" s="37">
        <v>14</v>
      </c>
      <c r="J39" s="31"/>
    </row>
    <row r="40" spans="1:10">
      <c r="A40" s="19" t="s">
        <v>35</v>
      </c>
      <c r="B40" s="39" t="s">
        <v>55</v>
      </c>
      <c r="C40" s="40">
        <v>12</v>
      </c>
      <c r="D40" s="17">
        <f t="shared" si="1"/>
        <v>16</v>
      </c>
      <c r="E40" s="16">
        <f t="shared" si="2"/>
        <v>14</v>
      </c>
      <c r="G40" s="36">
        <v>16</v>
      </c>
      <c r="H40" s="31"/>
      <c r="I40" s="37">
        <v>14</v>
      </c>
      <c r="J40" s="31"/>
    </row>
    <row r="41" spans="1:10">
      <c r="A41" s="19" t="s">
        <v>37</v>
      </c>
      <c r="B41" s="39" t="s">
        <v>56</v>
      </c>
      <c r="C41" s="40">
        <v>19</v>
      </c>
      <c r="D41" s="17">
        <f t="shared" si="1"/>
        <v>28</v>
      </c>
      <c r="E41" s="16">
        <f t="shared" si="2"/>
        <v>30</v>
      </c>
      <c r="G41" s="36">
        <v>28</v>
      </c>
      <c r="H41" s="31">
        <v>196</v>
      </c>
      <c r="I41" s="37">
        <v>30</v>
      </c>
      <c r="J41" s="31">
        <v>128</v>
      </c>
    </row>
    <row r="42" spans="1:10">
      <c r="A42" s="19" t="s">
        <v>271</v>
      </c>
      <c r="B42" s="39" t="s">
        <v>57</v>
      </c>
      <c r="C42" s="40">
        <v>17</v>
      </c>
      <c r="D42" s="17">
        <f t="shared" si="1"/>
        <v>22</v>
      </c>
      <c r="E42" s="16">
        <f t="shared" si="2"/>
        <v>30</v>
      </c>
      <c r="G42" s="36">
        <v>22</v>
      </c>
      <c r="H42" s="31">
        <v>171</v>
      </c>
      <c r="I42" s="37">
        <v>30</v>
      </c>
      <c r="J42" s="31">
        <v>110</v>
      </c>
    </row>
    <row r="43" spans="1:10">
      <c r="A43" s="142" t="s">
        <v>272</v>
      </c>
      <c r="B43" s="47" t="s">
        <v>273</v>
      </c>
      <c r="C43" s="17"/>
      <c r="D43" s="17"/>
      <c r="E43" s="17"/>
      <c r="G43" s="36"/>
      <c r="H43" s="31"/>
      <c r="I43" s="37"/>
      <c r="J43" s="31"/>
    </row>
    <row r="44" spans="1:10">
      <c r="A44" s="143" t="s">
        <v>274</v>
      </c>
      <c r="B44" s="39" t="s">
        <v>56</v>
      </c>
      <c r="C44" s="40">
        <v>43</v>
      </c>
      <c r="D44" s="40">
        <v>196</v>
      </c>
      <c r="E44" s="40">
        <v>128</v>
      </c>
      <c r="G44" s="36"/>
      <c r="H44" s="31"/>
      <c r="I44" s="37"/>
      <c r="J44" s="31"/>
    </row>
    <row r="45" spans="1:10">
      <c r="A45" s="143" t="s">
        <v>275</v>
      </c>
      <c r="B45" s="39" t="s">
        <v>57</v>
      </c>
      <c r="C45" s="40">
        <v>37</v>
      </c>
      <c r="D45" s="40">
        <v>171</v>
      </c>
      <c r="E45" s="40">
        <v>110</v>
      </c>
      <c r="G45" s="36"/>
      <c r="H45" s="31"/>
      <c r="I45" s="37"/>
      <c r="J45" s="31"/>
    </row>
    <row r="46" spans="1:10" s="11" customFormat="1">
      <c r="A46" s="7" t="s">
        <v>44</v>
      </c>
      <c r="B46" s="8" t="s">
        <v>276</v>
      </c>
      <c r="C46" s="9"/>
      <c r="D46" s="10"/>
      <c r="E46" s="9"/>
    </row>
    <row r="47" spans="1:10" s="11" customFormat="1" ht="32.25" customHeight="1">
      <c r="A47" s="12"/>
      <c r="B47" s="13" t="s">
        <v>60</v>
      </c>
      <c r="C47" s="9"/>
      <c r="D47" s="10"/>
      <c r="E47" s="9"/>
    </row>
    <row r="48" spans="1:10" s="11" customFormat="1" ht="15.75">
      <c r="A48" s="14" t="s">
        <v>277</v>
      </c>
      <c r="B48" s="15" t="s">
        <v>63</v>
      </c>
      <c r="C48" s="18">
        <v>892556</v>
      </c>
      <c r="D48" s="18">
        <v>943626</v>
      </c>
      <c r="E48" s="16">
        <v>1072546</v>
      </c>
    </row>
    <row r="49" spans="1:5" s="11" customFormat="1" ht="30">
      <c r="A49" s="14" t="s">
        <v>278</v>
      </c>
      <c r="B49" s="15" t="s">
        <v>279</v>
      </c>
      <c r="C49" s="16"/>
      <c r="D49" s="16">
        <f t="shared" ref="D49:E49" si="3">SUM(D50:D51)</f>
        <v>215</v>
      </c>
      <c r="E49" s="16">
        <f t="shared" si="3"/>
        <v>251</v>
      </c>
    </row>
    <row r="50" spans="1:5">
      <c r="A50" s="19" t="s">
        <v>280</v>
      </c>
      <c r="B50" s="43" t="s">
        <v>65</v>
      </c>
      <c r="C50" s="144"/>
      <c r="D50" s="44">
        <v>120</v>
      </c>
      <c r="E50" s="45">
        <v>191</v>
      </c>
    </row>
    <row r="51" spans="1:5">
      <c r="A51" s="19" t="s">
        <v>281</v>
      </c>
      <c r="B51" s="43" t="s">
        <v>66</v>
      </c>
      <c r="C51" s="144"/>
      <c r="D51" s="44">
        <v>95</v>
      </c>
      <c r="E51" s="45">
        <v>60</v>
      </c>
    </row>
    <row r="52" spans="1:5" s="11" customFormat="1">
      <c r="A52" s="14" t="s">
        <v>282</v>
      </c>
      <c r="B52" s="15" t="s">
        <v>283</v>
      </c>
      <c r="C52" s="40"/>
      <c r="D52" s="40">
        <f t="shared" ref="D52:E52" si="4">SUM(D53:D54)</f>
        <v>179</v>
      </c>
      <c r="E52" s="40">
        <f t="shared" si="4"/>
        <v>223</v>
      </c>
    </row>
    <row r="53" spans="1:5">
      <c r="A53" s="19" t="s">
        <v>284</v>
      </c>
      <c r="B53" s="43" t="s">
        <v>65</v>
      </c>
      <c r="C53" s="144"/>
      <c r="D53" s="44">
        <v>144</v>
      </c>
      <c r="E53" s="45">
        <v>155</v>
      </c>
    </row>
    <row r="54" spans="1:5">
      <c r="A54" s="19" t="s">
        <v>285</v>
      </c>
      <c r="B54" s="43" t="s">
        <v>67</v>
      </c>
      <c r="C54" s="144"/>
      <c r="D54" s="44">
        <v>35</v>
      </c>
      <c r="E54" s="45">
        <v>68</v>
      </c>
    </row>
    <row r="55" spans="1:5" s="11" customFormat="1">
      <c r="A55" s="7" t="s">
        <v>59</v>
      </c>
      <c r="B55" s="8" t="s">
        <v>286</v>
      </c>
      <c r="C55" s="9"/>
      <c r="D55" s="10"/>
      <c r="E55" s="9"/>
    </row>
    <row r="56" spans="1:5" s="11" customFormat="1" ht="32.25" customHeight="1">
      <c r="A56" s="12"/>
      <c r="B56" s="46" t="s">
        <v>287</v>
      </c>
      <c r="C56" s="9"/>
      <c r="D56" s="10"/>
      <c r="E56" s="9"/>
    </row>
    <row r="57" spans="1:5" s="11" customFormat="1" ht="43.5" customHeight="1">
      <c r="A57" s="14" t="s">
        <v>288</v>
      </c>
      <c r="B57" s="15" t="s">
        <v>69</v>
      </c>
      <c r="C57" s="16">
        <v>214</v>
      </c>
      <c r="D57" s="23">
        <v>170</v>
      </c>
      <c r="E57" s="23">
        <v>210</v>
      </c>
    </row>
    <row r="58" spans="1:5" s="11" customFormat="1" ht="47.25" customHeight="1">
      <c r="A58" s="14" t="s">
        <v>289</v>
      </c>
      <c r="B58" s="15" t="s">
        <v>70</v>
      </c>
      <c r="C58" s="16">
        <v>99</v>
      </c>
      <c r="D58" s="23">
        <v>38</v>
      </c>
      <c r="E58" s="23">
        <v>60</v>
      </c>
    </row>
    <row r="59" spans="1:5" s="11" customFormat="1" ht="30">
      <c r="A59" s="14" t="s">
        <v>290</v>
      </c>
      <c r="B59" s="15" t="s">
        <v>291</v>
      </c>
      <c r="C59" s="16">
        <v>2207807</v>
      </c>
      <c r="D59" s="23">
        <v>2377749</v>
      </c>
      <c r="E59" s="23">
        <v>1473226</v>
      </c>
    </row>
    <row r="60" spans="1:5" s="11" customFormat="1" ht="18.75" customHeight="1">
      <c r="A60" s="7" t="s">
        <v>68</v>
      </c>
      <c r="B60" s="8" t="s">
        <v>72</v>
      </c>
      <c r="C60" s="9"/>
      <c r="D60" s="10"/>
      <c r="E60" s="9"/>
    </row>
    <row r="61" spans="1:5" s="11" customFormat="1" ht="28.5" customHeight="1">
      <c r="A61" s="12"/>
      <c r="B61" s="46" t="s">
        <v>73</v>
      </c>
      <c r="C61" s="9"/>
      <c r="D61" s="10"/>
      <c r="E61" s="9"/>
    </row>
    <row r="62" spans="1:5" s="11" customFormat="1" ht="30">
      <c r="A62" s="14" t="s">
        <v>292</v>
      </c>
      <c r="B62" s="15" t="s">
        <v>74</v>
      </c>
      <c r="C62" s="49" t="s">
        <v>75</v>
      </c>
      <c r="D62" s="49" t="s">
        <v>76</v>
      </c>
      <c r="E62" s="49" t="s">
        <v>77</v>
      </c>
    </row>
    <row r="63" spans="1:5" s="11" customFormat="1">
      <c r="A63" s="14" t="s">
        <v>293</v>
      </c>
      <c r="B63" s="15" t="s">
        <v>78</v>
      </c>
      <c r="C63" s="16">
        <v>231</v>
      </c>
      <c r="D63" s="16">
        <v>200</v>
      </c>
      <c r="E63" s="16">
        <v>200</v>
      </c>
    </row>
    <row r="64" spans="1:5" s="11" customFormat="1">
      <c r="A64" s="14" t="s">
        <v>294</v>
      </c>
      <c r="B64" s="15" t="s">
        <v>79</v>
      </c>
      <c r="C64" s="16">
        <v>257</v>
      </c>
      <c r="D64" s="16">
        <v>250</v>
      </c>
      <c r="E64" s="16">
        <v>300</v>
      </c>
    </row>
    <row r="65" spans="1:5" s="11" customFormat="1">
      <c r="A65" s="14" t="s">
        <v>295</v>
      </c>
      <c r="B65" s="15" t="s">
        <v>80</v>
      </c>
      <c r="C65" s="16">
        <v>51</v>
      </c>
      <c r="D65" s="16">
        <v>50</v>
      </c>
      <c r="E65" s="16">
        <v>50</v>
      </c>
    </row>
    <row r="66" spans="1:5" ht="14.25" customHeight="1">
      <c r="B66" s="50" t="s">
        <v>82</v>
      </c>
      <c r="C66" s="51" t="e">
        <f>#REF!+#REF!+#REF!+#REF!+#REF!+#REF!+#REF!+#REF!+#REF!</f>
        <v>#REF!</v>
      </c>
      <c r="D66" s="51" t="e">
        <f>#REF!+#REF!+#REF!+#REF!+#REF!+#REF!+#REF!+#REF!+#REF!</f>
        <v>#REF!</v>
      </c>
      <c r="E66" s="51" t="e">
        <f>#REF!+#REF!+#REF!+#REF!+#REF!+#REF!+#REF!+#REF!+#REF!</f>
        <v>#REF!</v>
      </c>
    </row>
    <row r="67" spans="1:5" ht="24.75">
      <c r="B67" s="50" t="s">
        <v>296</v>
      </c>
    </row>
  </sheetData>
  <mergeCells count="2">
    <mergeCell ref="A1:E1"/>
    <mergeCell ref="C3:E3"/>
  </mergeCells>
  <printOptions horizontalCentered="1"/>
  <pageMargins left="0.31496062992125984" right="0.31496062992125984" top="0.74803149606299213" bottom="0.51181102362204722" header="0.31496062992125984" footer="0.31496062992125984"/>
  <pageSetup scale="85" orientation="portrait" r:id="rId1"/>
  <headerFooter differentFirst="1">
    <oddHeader>&amp;C&amp;10&amp;P</oddHeader>
    <firstHeader>&amp;C&amp;P</first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5"/>
  <sheetViews>
    <sheetView view="pageLayout" topLeftCell="A31" zoomScaleNormal="100" workbookViewId="0">
      <selection activeCell="B12" sqref="B12"/>
    </sheetView>
  </sheetViews>
  <sheetFormatPr defaultRowHeight="15"/>
  <cols>
    <col min="1" max="1" width="6.42578125" style="56" customWidth="1"/>
    <col min="2" max="2" width="47.140625" style="56" customWidth="1"/>
    <col min="3" max="3" width="12.5703125" style="56" customWidth="1"/>
    <col min="4" max="4" width="12.140625" style="56" customWidth="1"/>
    <col min="5" max="5" width="11.28515625" style="56" customWidth="1"/>
    <col min="6" max="16384" width="9.140625" style="56"/>
  </cols>
  <sheetData>
    <row r="1" spans="1:5" s="149" customFormat="1" ht="18.75">
      <c r="A1" s="181" t="s">
        <v>103</v>
      </c>
      <c r="B1" s="181"/>
      <c r="C1" s="181"/>
      <c r="D1" s="181"/>
      <c r="E1" s="181"/>
    </row>
    <row r="2" spans="1:5">
      <c r="B2" s="57" t="s">
        <v>104</v>
      </c>
    </row>
    <row r="3" spans="1:5" s="58" customFormat="1" ht="36" customHeight="1">
      <c r="A3" s="168" t="s">
        <v>85</v>
      </c>
      <c r="B3" s="168" t="s">
        <v>105</v>
      </c>
      <c r="C3" s="168" t="s">
        <v>106</v>
      </c>
      <c r="D3" s="168" t="s">
        <v>6</v>
      </c>
      <c r="E3" s="168" t="s">
        <v>7</v>
      </c>
    </row>
    <row r="4" spans="1:5" s="59" customFormat="1" ht="12">
      <c r="A4" s="5"/>
      <c r="B4" s="5">
        <v>1</v>
      </c>
      <c r="C4" s="5">
        <v>2</v>
      </c>
      <c r="D4" s="5">
        <v>3</v>
      </c>
      <c r="E4" s="5">
        <v>4</v>
      </c>
    </row>
    <row r="5" spans="1:5" s="63" customFormat="1">
      <c r="A5" s="60" t="s">
        <v>3</v>
      </c>
      <c r="B5" s="61" t="s">
        <v>108</v>
      </c>
      <c r="C5" s="62"/>
      <c r="D5" s="62"/>
      <c r="E5" s="62"/>
    </row>
    <row r="6" spans="1:5" s="63" customFormat="1">
      <c r="A6" s="60" t="s">
        <v>9</v>
      </c>
      <c r="B6" s="61" t="s">
        <v>109</v>
      </c>
      <c r="C6" s="66"/>
      <c r="D6" s="66"/>
      <c r="E6" s="66"/>
    </row>
    <row r="7" spans="1:5">
      <c r="A7" s="64" t="s">
        <v>12</v>
      </c>
      <c r="B7" s="67" t="s">
        <v>110</v>
      </c>
      <c r="C7" s="68">
        <v>301947124</v>
      </c>
      <c r="D7" s="68">
        <v>256021261.92999998</v>
      </c>
      <c r="E7" s="68">
        <v>265888391.69233423</v>
      </c>
    </row>
    <row r="8" spans="1:5">
      <c r="A8" s="64" t="s">
        <v>13</v>
      </c>
      <c r="B8" s="67" t="s">
        <v>111</v>
      </c>
      <c r="C8" s="68">
        <v>214589802</v>
      </c>
      <c r="D8" s="68">
        <v>167224662.03802988</v>
      </c>
      <c r="E8" s="68">
        <v>165441825.0700148</v>
      </c>
    </row>
    <row r="9" spans="1:5" s="72" customFormat="1">
      <c r="A9" s="69"/>
      <c r="B9" s="70" t="s">
        <v>112</v>
      </c>
      <c r="C9" s="71"/>
      <c r="D9" s="71"/>
      <c r="E9" s="71"/>
    </row>
    <row r="10" spans="1:5">
      <c r="A10" s="64" t="s">
        <v>17</v>
      </c>
      <c r="B10" s="65" t="s">
        <v>113</v>
      </c>
      <c r="C10" s="68">
        <v>93963841</v>
      </c>
      <c r="D10" s="68">
        <v>94307941</v>
      </c>
      <c r="E10" s="68">
        <v>97040730</v>
      </c>
    </row>
    <row r="11" spans="1:5">
      <c r="A11" s="64"/>
      <c r="B11" s="70" t="s">
        <v>112</v>
      </c>
      <c r="C11" s="71"/>
      <c r="D11" s="71"/>
      <c r="E11" s="71"/>
    </row>
    <row r="12" spans="1:5">
      <c r="A12" s="64" t="s">
        <v>18</v>
      </c>
      <c r="B12" s="65" t="s">
        <v>114</v>
      </c>
      <c r="C12" s="68">
        <v>93963841</v>
      </c>
      <c r="D12" s="68">
        <v>94307941</v>
      </c>
      <c r="E12" s="68">
        <v>97040730</v>
      </c>
    </row>
    <row r="13" spans="1:5">
      <c r="A13" s="64" t="s">
        <v>19</v>
      </c>
      <c r="B13" s="65" t="s">
        <v>115</v>
      </c>
      <c r="C13" s="68">
        <v>10080441</v>
      </c>
      <c r="D13" s="68">
        <v>14769875.253089914</v>
      </c>
      <c r="E13" s="68">
        <v>18989464.764334276</v>
      </c>
    </row>
    <row r="14" spans="1:5" s="63" customFormat="1">
      <c r="A14" s="60" t="s">
        <v>20</v>
      </c>
      <c r="B14" s="61" t="s">
        <v>116</v>
      </c>
      <c r="C14" s="66"/>
      <c r="D14" s="66"/>
      <c r="E14" s="66"/>
    </row>
    <row r="15" spans="1:5">
      <c r="A15" s="64" t="s">
        <v>21</v>
      </c>
      <c r="B15" s="65" t="s">
        <v>117</v>
      </c>
      <c r="C15" s="68">
        <v>22620245</v>
      </c>
      <c r="D15" s="68">
        <v>22169321.964379925</v>
      </c>
      <c r="E15" s="68">
        <v>34417097.648436457</v>
      </c>
    </row>
    <row r="16" spans="1:5" s="72" customFormat="1">
      <c r="A16" s="69"/>
      <c r="B16" s="70" t="s">
        <v>112</v>
      </c>
      <c r="C16" s="71"/>
      <c r="D16" s="71"/>
      <c r="E16" s="71"/>
    </row>
    <row r="17" spans="1:5">
      <c r="A17" s="64" t="s">
        <v>22</v>
      </c>
      <c r="B17" s="65" t="s">
        <v>118</v>
      </c>
      <c r="C17" s="68">
        <v>19166366</v>
      </c>
      <c r="D17" s="68">
        <v>19761317.272999998</v>
      </c>
      <c r="E17" s="68">
        <v>33142040.609232917</v>
      </c>
    </row>
    <row r="18" spans="1:5">
      <c r="A18" s="64" t="s">
        <v>24</v>
      </c>
      <c r="B18" s="65" t="s">
        <v>119</v>
      </c>
      <c r="C18" s="68">
        <v>3453879</v>
      </c>
      <c r="D18" s="68">
        <v>2408004.6913799271</v>
      </c>
      <c r="E18" s="68">
        <v>1275057.0392035395</v>
      </c>
    </row>
    <row r="19" spans="1:5">
      <c r="A19" s="64" t="s">
        <v>26</v>
      </c>
      <c r="B19" s="65" t="s">
        <v>120</v>
      </c>
      <c r="C19" s="68">
        <v>19860981</v>
      </c>
      <c r="D19" s="68">
        <v>20184823.406350061</v>
      </c>
      <c r="E19" s="68">
        <v>32691143.498421658</v>
      </c>
    </row>
    <row r="20" spans="1:5" s="72" customFormat="1">
      <c r="A20" s="69"/>
      <c r="B20" s="70" t="s">
        <v>112</v>
      </c>
      <c r="C20" s="71"/>
      <c r="D20" s="71"/>
      <c r="E20" s="71"/>
    </row>
    <row r="21" spans="1:5">
      <c r="A21" s="64" t="s">
        <v>28</v>
      </c>
      <c r="B21" s="65" t="s">
        <v>121</v>
      </c>
      <c r="C21" s="68">
        <v>3888117</v>
      </c>
      <c r="D21" s="68">
        <v>4557002.8105348572</v>
      </c>
      <c r="E21" s="68">
        <v>5393323.9533143258</v>
      </c>
    </row>
    <row r="22" spans="1:5">
      <c r="A22" s="64" t="s">
        <v>122</v>
      </c>
      <c r="B22" s="65" t="s">
        <v>123</v>
      </c>
      <c r="C22" s="68">
        <v>13757139</v>
      </c>
      <c r="D22" s="68">
        <v>13386825.464461371</v>
      </c>
      <c r="E22" s="68">
        <v>24319717.139882468</v>
      </c>
    </row>
    <row r="23" spans="1:5">
      <c r="A23" s="64" t="s">
        <v>124</v>
      </c>
      <c r="B23" s="65" t="s">
        <v>125</v>
      </c>
      <c r="C23" s="68">
        <f>C15-C19</f>
        <v>2759264</v>
      </c>
      <c r="D23" s="68">
        <f>D15-D19</f>
        <v>1984498.558029864</v>
      </c>
      <c r="E23" s="68">
        <f>E15-E19</f>
        <v>1725954.1500147991</v>
      </c>
    </row>
    <row r="24" spans="1:5" s="63" customFormat="1">
      <c r="A24" s="60" t="s">
        <v>29</v>
      </c>
      <c r="B24" s="61" t="s">
        <v>126</v>
      </c>
      <c r="C24" s="66"/>
      <c r="D24" s="66"/>
      <c r="E24" s="66"/>
    </row>
    <row r="25" spans="1:5">
      <c r="A25" s="64" t="s">
        <v>32</v>
      </c>
      <c r="B25" s="74" t="s">
        <v>127</v>
      </c>
      <c r="C25" s="75">
        <f>C23/C8</f>
        <v>1.2858318402288288E-2</v>
      </c>
      <c r="D25" s="75">
        <f>D23/D8</f>
        <v>1.1867260090970036E-2</v>
      </c>
      <c r="E25" s="75">
        <f>E23/E8</f>
        <v>1.0432393074026941E-2</v>
      </c>
    </row>
    <row r="26" spans="1:5">
      <c r="A26" s="64" t="s">
        <v>33</v>
      </c>
      <c r="B26" s="74" t="s">
        <v>128</v>
      </c>
      <c r="C26" s="75">
        <f>C23/C7</f>
        <v>9.1382357395793576E-3</v>
      </c>
      <c r="D26" s="75">
        <f>D23/D7</f>
        <v>7.7513037123161099E-3</v>
      </c>
      <c r="E26" s="75">
        <f>E23/E7</f>
        <v>6.491273045165287E-3</v>
      </c>
    </row>
    <row r="27" spans="1:5" ht="30">
      <c r="A27" s="64" t="s">
        <v>129</v>
      </c>
      <c r="B27" s="74" t="s">
        <v>130</v>
      </c>
      <c r="C27" s="75"/>
      <c r="D27" s="75"/>
      <c r="E27" s="75"/>
    </row>
    <row r="28" spans="1:5" ht="30">
      <c r="A28" s="64" t="s">
        <v>131</v>
      </c>
      <c r="B28" s="74" t="s">
        <v>132</v>
      </c>
      <c r="C28" s="75"/>
      <c r="D28" s="75"/>
      <c r="E28" s="75"/>
    </row>
    <row r="29" spans="1:5">
      <c r="A29" s="64" t="s">
        <v>39</v>
      </c>
      <c r="B29" s="74" t="s">
        <v>133</v>
      </c>
      <c r="C29" s="75">
        <f>C22/C17</f>
        <v>0.71777503361878825</v>
      </c>
      <c r="D29" s="75">
        <f>D22/D17</f>
        <v>0.67742576466559079</v>
      </c>
      <c r="E29" s="75">
        <f>E22/E17</f>
        <v>0.73380264741777335</v>
      </c>
    </row>
    <row r="30" spans="1:5">
      <c r="A30" s="64" t="s">
        <v>40</v>
      </c>
      <c r="B30" s="65" t="s">
        <v>134</v>
      </c>
      <c r="C30" s="75">
        <f>C8/C7</f>
        <v>0.71068668963377835</v>
      </c>
      <c r="D30" s="75">
        <f t="shared" ref="D30:E30" si="0">D8/D7</f>
        <v>0.65316708767630238</v>
      </c>
      <c r="E30" s="75">
        <f t="shared" si="0"/>
        <v>0.62222282069933865</v>
      </c>
    </row>
    <row r="31" spans="1:5" s="63" customFormat="1">
      <c r="A31" s="60" t="s">
        <v>44</v>
      </c>
      <c r="B31" s="61" t="s">
        <v>135</v>
      </c>
      <c r="C31" s="76">
        <f>SUM(C33,C35:C39)</f>
        <v>5331553.99</v>
      </c>
      <c r="D31" s="76">
        <f>SUM(D33,D35:D39)</f>
        <v>7903692.9053893406</v>
      </c>
      <c r="E31" s="76">
        <f>SUM(E33,E35:E39)</f>
        <v>8001712.0316028651</v>
      </c>
    </row>
    <row r="32" spans="1:5">
      <c r="A32" s="64"/>
      <c r="B32" s="70" t="s">
        <v>112</v>
      </c>
      <c r="C32" s="73"/>
      <c r="D32" s="73"/>
      <c r="E32" s="73"/>
    </row>
    <row r="33" spans="1:5">
      <c r="A33" s="64" t="s">
        <v>51</v>
      </c>
      <c r="B33" s="65" t="s">
        <v>136</v>
      </c>
      <c r="C33" s="68">
        <v>0</v>
      </c>
      <c r="D33" s="68">
        <v>2504784.7400000002</v>
      </c>
      <c r="E33" s="68">
        <v>1763464.1022268757</v>
      </c>
    </row>
    <row r="34" spans="1:5">
      <c r="A34" s="64" t="s">
        <v>137</v>
      </c>
      <c r="B34" s="65" t="s">
        <v>138</v>
      </c>
      <c r="C34" s="77"/>
      <c r="D34" s="77">
        <v>0.9</v>
      </c>
      <c r="E34" s="77">
        <v>0.9</v>
      </c>
    </row>
    <row r="35" spans="1:5">
      <c r="A35" s="64" t="s">
        <v>52</v>
      </c>
      <c r="B35" s="65" t="s">
        <v>139</v>
      </c>
      <c r="C35" s="68">
        <v>5636</v>
      </c>
      <c r="D35" s="68">
        <v>4245</v>
      </c>
      <c r="E35" s="68">
        <v>5660</v>
      </c>
    </row>
    <row r="36" spans="1:5">
      <c r="A36" s="64" t="s">
        <v>58</v>
      </c>
      <c r="B36" s="65" t="s">
        <v>140</v>
      </c>
      <c r="C36" s="68">
        <v>2338882</v>
      </c>
      <c r="D36" s="68">
        <v>2044198.6053893387</v>
      </c>
      <c r="E36" s="68">
        <v>2494822.3591677933</v>
      </c>
    </row>
    <row r="37" spans="1:5">
      <c r="A37" s="64" t="s">
        <v>141</v>
      </c>
      <c r="B37" s="65" t="s">
        <v>142</v>
      </c>
      <c r="C37" s="68">
        <v>1368900</v>
      </c>
      <c r="D37" s="68">
        <v>1369896.5100000002</v>
      </c>
      <c r="E37" s="68">
        <v>1459740</v>
      </c>
    </row>
    <row r="38" spans="1:5" ht="30">
      <c r="A38" s="64" t="s">
        <v>143</v>
      </c>
      <c r="B38" s="65" t="s">
        <v>144</v>
      </c>
      <c r="C38" s="78">
        <v>1016251.06</v>
      </c>
      <c r="D38" s="78">
        <v>1261588.32</v>
      </c>
      <c r="E38" s="78">
        <v>1455821.0848583921</v>
      </c>
    </row>
    <row r="39" spans="1:5">
      <c r="A39" s="64" t="s">
        <v>145</v>
      </c>
      <c r="B39" s="65" t="s">
        <v>146</v>
      </c>
      <c r="C39" s="68">
        <v>601884.92999999993</v>
      </c>
      <c r="D39" s="68">
        <v>718979.73</v>
      </c>
      <c r="E39" s="68">
        <v>822204.48534980323</v>
      </c>
    </row>
    <row r="40" spans="1:5">
      <c r="A40" s="64"/>
      <c r="B40" s="65"/>
      <c r="C40" s="73"/>
      <c r="D40" s="73"/>
      <c r="E40" s="73"/>
    </row>
    <row r="41" spans="1:5" s="63" customFormat="1">
      <c r="A41" s="60" t="s">
        <v>59</v>
      </c>
      <c r="B41" s="61" t="s">
        <v>147</v>
      </c>
      <c r="C41" s="66"/>
      <c r="D41" s="66"/>
      <c r="E41" s="66"/>
    </row>
    <row r="42" spans="1:5">
      <c r="A42" s="64" t="s">
        <v>61</v>
      </c>
      <c r="B42" s="65" t="s">
        <v>148</v>
      </c>
      <c r="C42" s="68">
        <f>37+73+476</f>
        <v>586</v>
      </c>
      <c r="D42" s="68">
        <f>488+'[1]3.VNĪ pilis'!D50+'[1]3VANĪ'!D50-6</f>
        <v>573</v>
      </c>
      <c r="E42" s="68">
        <f>496+'[1]3.VNĪ pilis'!E50+'[1]3VANĪ'!E50</f>
        <v>588</v>
      </c>
    </row>
    <row r="43" spans="1:5" s="82" customFormat="1" ht="30">
      <c r="A43" s="79" t="s">
        <v>62</v>
      </c>
      <c r="B43" s="80" t="s">
        <v>149</v>
      </c>
      <c r="C43" s="81">
        <f>C31/C12</f>
        <v>5.6740485842846723E-2</v>
      </c>
      <c r="D43" s="81">
        <f>D31/D12</f>
        <v>8.3807289413617259E-2</v>
      </c>
      <c r="E43" s="81">
        <f>E31/E12</f>
        <v>8.2457253068921321E-2</v>
      </c>
    </row>
    <row r="44" spans="1:5" s="82" customFormat="1" ht="30">
      <c r="A44" s="79" t="s">
        <v>64</v>
      </c>
      <c r="B44" s="80" t="s">
        <v>150</v>
      </c>
      <c r="C44" s="83"/>
      <c r="D44" s="83"/>
      <c r="E44" s="83"/>
    </row>
    <row r="45" spans="1:5">
      <c r="C45" s="84"/>
      <c r="D45" s="84"/>
      <c r="E45" s="84"/>
    </row>
  </sheetData>
  <mergeCells count="1">
    <mergeCell ref="A1:E1"/>
  </mergeCells>
  <pageMargins left="0.7" right="0.7" top="0.75" bottom="0.75" header="0.3" footer="0.3"/>
  <pageSetup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view="pageLayout" topLeftCell="A8" zoomScaleNormal="100" workbookViewId="0">
      <selection activeCell="C10" sqref="C10"/>
    </sheetView>
  </sheetViews>
  <sheetFormatPr defaultRowHeight="15"/>
  <cols>
    <col min="1" max="1" width="4.85546875" style="1" customWidth="1"/>
    <col min="2" max="2" width="35" style="167" customWidth="1"/>
    <col min="3" max="3" width="46.85546875" style="1" customWidth="1"/>
    <col min="4" max="4" width="10.140625" style="95" customWidth="1"/>
    <col min="5" max="5" width="11.5703125" style="95" customWidth="1"/>
    <col min="6" max="6" width="9.7109375" style="95" customWidth="1"/>
    <col min="7" max="16384" width="9.140625" style="1"/>
  </cols>
  <sheetData>
    <row r="1" spans="1:6" s="148" customFormat="1" ht="30" customHeight="1">
      <c r="A1" s="182" t="s">
        <v>181</v>
      </c>
      <c r="B1" s="182"/>
      <c r="C1" s="182"/>
      <c r="D1" s="182"/>
      <c r="E1" s="182"/>
      <c r="F1" s="182"/>
    </row>
    <row r="2" spans="1:6" s="148" customFormat="1" ht="30" customHeight="1">
      <c r="A2" s="146"/>
      <c r="B2" s="121" t="s">
        <v>182</v>
      </c>
      <c r="C2" s="150"/>
      <c r="D2" s="145"/>
      <c r="E2" s="145"/>
      <c r="F2" s="145"/>
    </row>
    <row r="3" spans="1:6" ht="15" customHeight="1">
      <c r="B3" s="165" t="s">
        <v>104</v>
      </c>
    </row>
    <row r="4" spans="1:6" s="103" customFormat="1" ht="73.5" customHeight="1">
      <c r="A4" s="164" t="s">
        <v>85</v>
      </c>
      <c r="B4" s="164" t="s">
        <v>183</v>
      </c>
      <c r="C4" s="164" t="s">
        <v>184</v>
      </c>
      <c r="D4" s="169" t="s">
        <v>185</v>
      </c>
      <c r="E4" s="169" t="s">
        <v>186</v>
      </c>
      <c r="F4" s="169" t="s">
        <v>7</v>
      </c>
    </row>
    <row r="5" spans="1:6" s="6" customFormat="1" ht="11.25" customHeight="1">
      <c r="A5" s="3"/>
      <c r="B5" s="166">
        <v>1</v>
      </c>
      <c r="C5" s="3">
        <v>2</v>
      </c>
      <c r="D5" s="123">
        <v>3</v>
      </c>
      <c r="E5" s="123">
        <v>4</v>
      </c>
      <c r="F5" s="123">
        <v>5</v>
      </c>
    </row>
    <row r="6" spans="1:6" s="6" customFormat="1" ht="196.5" customHeight="1">
      <c r="A6" s="114" t="s">
        <v>3</v>
      </c>
      <c r="B6" s="141" t="s">
        <v>187</v>
      </c>
      <c r="C6" s="147" t="s">
        <v>297</v>
      </c>
      <c r="D6" s="123">
        <v>350003</v>
      </c>
      <c r="E6" s="123">
        <v>6923677.9960900005</v>
      </c>
      <c r="F6" s="123">
        <f>44000*1.21+2200000+80000*1.21</f>
        <v>2350040</v>
      </c>
    </row>
    <row r="7" spans="1:6" s="6" customFormat="1" ht="171.75" customHeight="1">
      <c r="A7" s="114" t="s">
        <v>9</v>
      </c>
      <c r="B7" s="141" t="s">
        <v>188</v>
      </c>
      <c r="C7" s="147" t="s">
        <v>298</v>
      </c>
      <c r="D7" s="123">
        <v>42432</v>
      </c>
      <c r="E7" s="123">
        <v>9869.7999999999993</v>
      </c>
      <c r="F7" s="123">
        <f>3000*1.21+1600000</f>
        <v>1603630</v>
      </c>
    </row>
    <row r="8" spans="1:6" s="6" customFormat="1" ht="153.75" customHeight="1">
      <c r="A8" s="114" t="s">
        <v>20</v>
      </c>
      <c r="B8" s="141" t="s">
        <v>189</v>
      </c>
      <c r="C8" s="147" t="s">
        <v>299</v>
      </c>
      <c r="D8" s="123">
        <v>0</v>
      </c>
      <c r="E8" s="123">
        <v>0</v>
      </c>
      <c r="F8" s="123">
        <f>150000*1.21+87784*1.21</f>
        <v>287718.64</v>
      </c>
    </row>
    <row r="9" spans="1:6" s="6" customFormat="1" ht="142.5" customHeight="1">
      <c r="A9" s="114" t="s">
        <v>29</v>
      </c>
      <c r="B9" s="141" t="s">
        <v>190</v>
      </c>
      <c r="C9" s="147" t="s">
        <v>191</v>
      </c>
      <c r="D9" s="123">
        <v>131676</v>
      </c>
      <c r="E9" s="123">
        <v>652144.69999999995</v>
      </c>
      <c r="F9" s="123">
        <f>93000*1.21+14000*1.21+8000000+372000*1.21</f>
        <v>8579590</v>
      </c>
    </row>
    <row r="10" spans="1:6" s="103" customFormat="1">
      <c r="A10" s="115"/>
      <c r="B10" s="48" t="s">
        <v>107</v>
      </c>
      <c r="C10" s="125"/>
      <c r="D10" s="126">
        <f>SUM(D6:D9)</f>
        <v>524111</v>
      </c>
      <c r="E10" s="126">
        <f>SUM(E6:E9)</f>
        <v>7585692.4960900005</v>
      </c>
      <c r="F10" s="126">
        <f>SUM(F6:F9)</f>
        <v>12820978.640000001</v>
      </c>
    </row>
    <row r="11" spans="1:6" ht="14.25" customHeight="1"/>
    <row r="12" spans="1:6" hidden="1"/>
    <row r="13" spans="1:6" hidden="1">
      <c r="B13" s="183" t="s">
        <v>83</v>
      </c>
      <c r="C13" s="183"/>
      <c r="D13" s="127"/>
      <c r="E13" s="127"/>
    </row>
  </sheetData>
  <mergeCells count="2">
    <mergeCell ref="A1:F1"/>
    <mergeCell ref="B13:C13"/>
  </mergeCells>
  <pageMargins left="0.7" right="0.7" top="0.75" bottom="0.75" header="0.3" footer="0.3"/>
  <pageSetup orientation="landscape" r:id="rId1"/>
  <headerFooter>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
  <sheetViews>
    <sheetView view="pageLayout" topLeftCell="A16" zoomScaleNormal="100" workbookViewId="0">
      <selection activeCell="E21" sqref="D21:E21"/>
    </sheetView>
  </sheetViews>
  <sheetFormatPr defaultRowHeight="15"/>
  <cols>
    <col min="1" max="1" width="4.42578125" style="128" customWidth="1"/>
    <col min="2" max="2" width="25.85546875" style="1" customWidth="1"/>
    <col min="3" max="3" width="44.7109375" style="128" customWidth="1"/>
    <col min="4" max="4" width="12" style="128" customWidth="1"/>
    <col min="5" max="5" width="13.5703125" style="1" customWidth="1"/>
    <col min="6" max="6" width="9.7109375" style="128" customWidth="1"/>
    <col min="7" max="7" width="11.85546875" style="128" customWidth="1"/>
    <col min="8" max="9" width="9.140625" style="1"/>
    <col min="10" max="10" width="11.85546875" style="1" hidden="1" customWidth="1"/>
    <col min="11" max="16384" width="9.140625" style="1"/>
  </cols>
  <sheetData>
    <row r="1" spans="1:10" s="151" customFormat="1" ht="18.75" customHeight="1">
      <c r="A1" s="184" t="s">
        <v>181</v>
      </c>
      <c r="B1" s="184"/>
      <c r="C1" s="184"/>
      <c r="D1" s="184"/>
      <c r="E1" s="184"/>
      <c r="F1" s="184"/>
      <c r="G1" s="184"/>
    </row>
    <row r="2" spans="1:10" s="151" customFormat="1" ht="18.75">
      <c r="A2" s="129"/>
      <c r="C2" s="129"/>
      <c r="D2" s="129"/>
      <c r="F2" s="129"/>
      <c r="G2" s="129"/>
    </row>
    <row r="3" spans="1:10" s="151" customFormat="1" ht="19.5" customHeight="1">
      <c r="A3" s="129"/>
      <c r="B3" s="151" t="s">
        <v>192</v>
      </c>
      <c r="C3" s="129"/>
      <c r="D3" s="129"/>
      <c r="F3" s="129"/>
      <c r="G3" s="129"/>
    </row>
    <row r="4" spans="1:10" ht="15" customHeight="1">
      <c r="B4" s="85" t="s">
        <v>193</v>
      </c>
    </row>
    <row r="5" spans="1:10" s="103" customFormat="1" ht="75">
      <c r="A5" s="164" t="s">
        <v>85</v>
      </c>
      <c r="B5" s="170" t="s">
        <v>183</v>
      </c>
      <c r="C5" s="164" t="s">
        <v>184</v>
      </c>
      <c r="D5" s="164" t="s">
        <v>194</v>
      </c>
      <c r="E5" s="164" t="s">
        <v>195</v>
      </c>
      <c r="F5" s="164" t="s">
        <v>7</v>
      </c>
      <c r="G5" s="164" t="s">
        <v>196</v>
      </c>
      <c r="J5" s="130" t="s">
        <v>197</v>
      </c>
    </row>
    <row r="6" spans="1:10" s="6" customFormat="1" ht="11.25" customHeight="1">
      <c r="A6" s="3"/>
      <c r="B6" s="124">
        <v>1</v>
      </c>
      <c r="C6" s="3">
        <v>2</v>
      </c>
      <c r="D6" s="3">
        <v>3</v>
      </c>
      <c r="E6" s="3">
        <v>4</v>
      </c>
      <c r="F6" s="3">
        <v>5</v>
      </c>
      <c r="G6" s="3">
        <v>6</v>
      </c>
    </row>
    <row r="7" spans="1:10" ht="165.75" customHeight="1">
      <c r="A7" s="114" t="s">
        <v>3</v>
      </c>
      <c r="B7" s="22" t="s">
        <v>198</v>
      </c>
      <c r="C7" s="131" t="s">
        <v>199</v>
      </c>
      <c r="D7" s="132" t="s">
        <v>200</v>
      </c>
      <c r="E7" s="134" t="s">
        <v>201</v>
      </c>
      <c r="F7" s="132">
        <f>598342</f>
        <v>598342</v>
      </c>
      <c r="G7" s="132">
        <f>J7-F7</f>
        <v>17164083</v>
      </c>
      <c r="J7" s="1">
        <v>17762425</v>
      </c>
    </row>
    <row r="8" spans="1:10" ht="216.75" customHeight="1">
      <c r="A8" s="114" t="s">
        <v>9</v>
      </c>
      <c r="B8" s="22" t="s">
        <v>202</v>
      </c>
      <c r="C8" s="131" t="s">
        <v>203</v>
      </c>
      <c r="D8" s="132" t="s">
        <v>200</v>
      </c>
      <c r="E8" s="133" t="s">
        <v>201</v>
      </c>
      <c r="F8" s="132">
        <f>600000</f>
        <v>600000</v>
      </c>
      <c r="G8" s="132">
        <f t="shared" ref="G8:G13" si="0">J8-F8</f>
        <v>17351842</v>
      </c>
      <c r="J8" s="1">
        <v>17951842</v>
      </c>
    </row>
    <row r="9" spans="1:10" ht="135" customHeight="1">
      <c r="A9" s="114" t="s">
        <v>20</v>
      </c>
      <c r="B9" s="22" t="s">
        <v>204</v>
      </c>
      <c r="C9" s="131" t="s">
        <v>205</v>
      </c>
      <c r="D9" s="132" t="s">
        <v>206</v>
      </c>
      <c r="E9" s="134" t="s">
        <v>201</v>
      </c>
      <c r="F9" s="132">
        <f>315152</f>
        <v>315152</v>
      </c>
      <c r="G9" s="132">
        <f t="shared" si="0"/>
        <v>4686051</v>
      </c>
      <c r="J9" s="1">
        <v>5001203</v>
      </c>
    </row>
    <row r="10" spans="1:10" ht="277.5" customHeight="1">
      <c r="A10" s="114" t="s">
        <v>29</v>
      </c>
      <c r="B10" s="22" t="s">
        <v>207</v>
      </c>
      <c r="C10" s="131" t="s">
        <v>208</v>
      </c>
      <c r="D10" s="132" t="s">
        <v>200</v>
      </c>
      <c r="E10" s="133" t="s">
        <v>201</v>
      </c>
      <c r="F10" s="132">
        <f>157024</f>
        <v>157024</v>
      </c>
      <c r="G10" s="132">
        <f t="shared" si="0"/>
        <v>2136363</v>
      </c>
      <c r="J10" s="1">
        <v>2293387</v>
      </c>
    </row>
    <row r="11" spans="1:10" ht="164.25" customHeight="1">
      <c r="A11" s="114" t="s">
        <v>44</v>
      </c>
      <c r="B11" s="22" t="s">
        <v>209</v>
      </c>
      <c r="C11" s="131" t="s">
        <v>210</v>
      </c>
      <c r="D11" s="132" t="s">
        <v>206</v>
      </c>
      <c r="E11" s="134" t="s">
        <v>201</v>
      </c>
      <c r="F11" s="132">
        <f>32060</f>
        <v>32060</v>
      </c>
      <c r="G11" s="132">
        <f t="shared" si="0"/>
        <v>578595</v>
      </c>
      <c r="J11" s="1">
        <v>610655</v>
      </c>
    </row>
    <row r="12" spans="1:10" ht="231.75" customHeight="1">
      <c r="A12" s="114" t="s">
        <v>59</v>
      </c>
      <c r="B12" s="22" t="s">
        <v>211</v>
      </c>
      <c r="C12" s="131" t="s">
        <v>212</v>
      </c>
      <c r="D12" s="132" t="s">
        <v>206</v>
      </c>
      <c r="E12" s="133" t="s">
        <v>201</v>
      </c>
      <c r="F12" s="132">
        <f>300000</f>
        <v>300000</v>
      </c>
      <c r="G12" s="132">
        <f t="shared" si="0"/>
        <v>0</v>
      </c>
      <c r="J12" s="1">
        <v>300000</v>
      </c>
    </row>
    <row r="13" spans="1:10" ht="91.5" customHeight="1">
      <c r="A13" s="114" t="s">
        <v>68</v>
      </c>
      <c r="B13" s="22" t="s">
        <v>213</v>
      </c>
      <c r="C13" s="131" t="s">
        <v>214</v>
      </c>
      <c r="D13" s="132" t="s">
        <v>215</v>
      </c>
      <c r="E13" s="134" t="s">
        <v>201</v>
      </c>
      <c r="F13" s="132">
        <f>453611+750</f>
        <v>454361</v>
      </c>
      <c r="G13" s="132">
        <f t="shared" si="0"/>
        <v>0</v>
      </c>
      <c r="J13" s="95">
        <f>F13</f>
        <v>454361</v>
      </c>
    </row>
    <row r="14" spans="1:10" ht="96.75" customHeight="1">
      <c r="A14" s="114" t="s">
        <v>71</v>
      </c>
      <c r="B14" s="22" t="s">
        <v>216</v>
      </c>
      <c r="C14" s="131" t="s">
        <v>305</v>
      </c>
      <c r="D14" s="132" t="s">
        <v>217</v>
      </c>
      <c r="E14" s="185" t="s">
        <v>218</v>
      </c>
      <c r="F14" s="132">
        <f>30000+300000+29000</f>
        <v>359000</v>
      </c>
      <c r="G14" s="132">
        <f>J14-F14</f>
        <v>1441822.8013600002</v>
      </c>
      <c r="J14" s="1">
        <v>1800822.8013600002</v>
      </c>
    </row>
    <row r="15" spans="1:10" ht="93.75" customHeight="1">
      <c r="A15" s="114" t="s">
        <v>81</v>
      </c>
      <c r="B15" s="22" t="s">
        <v>219</v>
      </c>
      <c r="C15" s="131" t="s">
        <v>220</v>
      </c>
      <c r="D15" s="132" t="s">
        <v>217</v>
      </c>
      <c r="E15" s="186"/>
      <c r="F15" s="132">
        <f>100000</f>
        <v>100000</v>
      </c>
      <c r="G15" s="132">
        <f t="shared" ref="G15:G16" si="1">J15-F15</f>
        <v>3377252.8129720003</v>
      </c>
      <c r="J15" s="1">
        <v>3477252.8129720003</v>
      </c>
    </row>
    <row r="16" spans="1:10" ht="169.5" customHeight="1">
      <c r="A16" s="114" t="s">
        <v>221</v>
      </c>
      <c r="B16" s="22" t="s">
        <v>222</v>
      </c>
      <c r="C16" s="131" t="s">
        <v>223</v>
      </c>
      <c r="D16" s="132" t="s">
        <v>224</v>
      </c>
      <c r="E16" s="135" t="s">
        <v>225</v>
      </c>
      <c r="F16" s="132">
        <f>100000</f>
        <v>100000</v>
      </c>
      <c r="G16" s="132">
        <f t="shared" si="1"/>
        <v>4429181.0199999996</v>
      </c>
      <c r="J16" s="1">
        <v>4529181.0199999996</v>
      </c>
    </row>
    <row r="17" spans="1:7" s="103" customFormat="1" ht="20.25" customHeight="1">
      <c r="A17" s="116"/>
      <c r="B17" s="48" t="s">
        <v>107</v>
      </c>
      <c r="C17" s="116"/>
      <c r="D17" s="116"/>
      <c r="E17" s="116"/>
      <c r="F17" s="136">
        <f>SUM(F7:F16)</f>
        <v>3015939</v>
      </c>
      <c r="G17" s="136">
        <f>SUM(G7:G16)</f>
        <v>51165190.634332001</v>
      </c>
    </row>
  </sheetData>
  <mergeCells count="2">
    <mergeCell ref="A1:G1"/>
    <mergeCell ref="E14:E15"/>
  </mergeCells>
  <pageMargins left="0.7" right="0.7" top="0.75" bottom="0.75" header="0.3" footer="0.3"/>
  <pageSetup orientation="landscape"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7"/>
  <sheetViews>
    <sheetView view="pageLayout" zoomScaleNormal="100" workbookViewId="0">
      <selection activeCell="E8" sqref="E8"/>
    </sheetView>
  </sheetViews>
  <sheetFormatPr defaultRowHeight="15"/>
  <cols>
    <col min="1" max="1" width="3.28515625" style="1" customWidth="1"/>
    <col min="2" max="2" width="36.28515625" style="1" customWidth="1"/>
    <col min="3" max="3" width="12.140625" style="1" hidden="1" customWidth="1"/>
    <col min="4" max="5" width="12.5703125" style="1" customWidth="1"/>
    <col min="6" max="6" width="12.7109375" style="1" customWidth="1"/>
    <col min="7" max="7" width="12.85546875" style="1" customWidth="1"/>
    <col min="8" max="8" width="12.42578125" style="1" customWidth="1"/>
    <col min="9" max="9" width="14.140625" style="1" customWidth="1"/>
    <col min="10" max="10" width="9.85546875" style="1" bestFit="1" customWidth="1"/>
    <col min="11" max="16384" width="9.140625" style="1"/>
  </cols>
  <sheetData>
    <row r="1" spans="1:10" s="148" customFormat="1" ht="24" customHeight="1">
      <c r="A1" s="152"/>
      <c r="B1" s="187" t="s">
        <v>151</v>
      </c>
      <c r="C1" s="187"/>
      <c r="D1" s="187"/>
      <c r="E1" s="187"/>
      <c r="F1" s="187"/>
      <c r="G1" s="187"/>
      <c r="H1" s="187"/>
      <c r="I1" s="187"/>
    </row>
    <row r="2" spans="1:10">
      <c r="A2" s="53"/>
      <c r="B2" s="85" t="s">
        <v>104</v>
      </c>
      <c r="C2" s="53"/>
      <c r="D2" s="53"/>
      <c r="E2" s="53"/>
      <c r="F2" s="53"/>
      <c r="G2" s="53"/>
      <c r="H2" s="53"/>
      <c r="I2" s="53"/>
    </row>
    <row r="3" spans="1:10" s="87" customFormat="1" ht="54" customHeight="1">
      <c r="A3" s="86"/>
      <c r="B3" s="86" t="s">
        <v>152</v>
      </c>
      <c r="C3" s="86" t="s">
        <v>153</v>
      </c>
      <c r="D3" s="86" t="s">
        <v>154</v>
      </c>
      <c r="E3" s="86" t="s">
        <v>155</v>
      </c>
      <c r="F3" s="86" t="s">
        <v>156</v>
      </c>
      <c r="G3" s="86" t="s">
        <v>157</v>
      </c>
      <c r="H3" s="86" t="s">
        <v>158</v>
      </c>
      <c r="I3" s="86" t="s">
        <v>159</v>
      </c>
    </row>
    <row r="4" spans="1:10" s="6" customFormat="1" ht="11.25" customHeight="1">
      <c r="A4" s="3"/>
      <c r="B4" s="3">
        <v>1</v>
      </c>
      <c r="C4" s="3">
        <v>2</v>
      </c>
      <c r="D4" s="3">
        <v>3</v>
      </c>
      <c r="E4" s="3"/>
      <c r="F4" s="3">
        <v>4</v>
      </c>
      <c r="G4" s="3">
        <v>5</v>
      </c>
      <c r="H4" s="3">
        <v>6</v>
      </c>
      <c r="I4" s="3">
        <v>7</v>
      </c>
    </row>
    <row r="5" spans="1:10" ht="45">
      <c r="A5" s="88" t="s">
        <v>3</v>
      </c>
      <c r="B5" s="89" t="s">
        <v>160</v>
      </c>
      <c r="C5" s="90">
        <v>42000700</v>
      </c>
      <c r="D5" s="91">
        <v>39169192</v>
      </c>
      <c r="E5" s="91">
        <v>36337684</v>
      </c>
      <c r="F5" s="91">
        <v>2831508</v>
      </c>
      <c r="G5" s="91">
        <v>2831508</v>
      </c>
      <c r="H5" s="91">
        <v>2831508</v>
      </c>
      <c r="I5" s="92">
        <v>27843160</v>
      </c>
    </row>
    <row r="6" spans="1:10" ht="30">
      <c r="A6" s="88" t="s">
        <v>9</v>
      </c>
      <c r="B6" s="88" t="s">
        <v>161</v>
      </c>
      <c r="C6" s="90">
        <v>8137558</v>
      </c>
      <c r="D6" s="91">
        <v>7674758.4400000004</v>
      </c>
      <c r="E6" s="91">
        <v>7211958.8800000008</v>
      </c>
      <c r="F6" s="91">
        <v>462799.55999999994</v>
      </c>
      <c r="G6" s="91">
        <v>462799.55999999994</v>
      </c>
      <c r="H6" s="91">
        <v>462799.55999999994</v>
      </c>
      <c r="I6" s="92">
        <v>5823560.200000002</v>
      </c>
    </row>
    <row r="7" spans="1:10" ht="30">
      <c r="A7" s="88" t="s">
        <v>20</v>
      </c>
      <c r="B7" s="88" t="s">
        <v>162</v>
      </c>
      <c r="C7" s="93">
        <v>5022027</v>
      </c>
      <c r="D7" s="91">
        <v>11892376.68</v>
      </c>
      <c r="E7" s="91">
        <v>11246636.76</v>
      </c>
      <c r="F7" s="91">
        <v>645739.92000000004</v>
      </c>
      <c r="G7" s="91">
        <v>645739.92000000004</v>
      </c>
      <c r="H7" s="91">
        <v>645739.92000000004</v>
      </c>
      <c r="I7" s="92">
        <v>9309417</v>
      </c>
    </row>
    <row r="8" spans="1:10" ht="30">
      <c r="A8" s="88" t="s">
        <v>29</v>
      </c>
      <c r="B8" s="94" t="s">
        <v>163</v>
      </c>
      <c r="C8" s="91">
        <v>0</v>
      </c>
      <c r="D8" s="91">
        <v>0</v>
      </c>
      <c r="E8" s="91">
        <v>7343047.1956524383</v>
      </c>
      <c r="F8" s="91">
        <v>190270.12692000001</v>
      </c>
      <c r="G8" s="91">
        <v>237960.29794799999</v>
      </c>
      <c r="H8" s="91">
        <v>244645.369596</v>
      </c>
      <c r="I8" s="92">
        <v>6670171.4011884388</v>
      </c>
    </row>
    <row r="9" spans="1:10" ht="30">
      <c r="A9" s="88" t="s">
        <v>44</v>
      </c>
      <c r="B9" s="94" t="s">
        <v>164</v>
      </c>
      <c r="C9" s="91">
        <v>0</v>
      </c>
      <c r="D9" s="91">
        <v>0</v>
      </c>
      <c r="E9" s="91">
        <v>300000</v>
      </c>
      <c r="F9" s="91">
        <v>0</v>
      </c>
      <c r="G9" s="91">
        <v>1065258.998508</v>
      </c>
      <c r="H9" s="91">
        <v>4306515.1436759997</v>
      </c>
      <c r="I9" s="92">
        <v>8461225.8602870405</v>
      </c>
      <c r="J9" s="95"/>
    </row>
    <row r="10" spans="1:10">
      <c r="A10" s="88"/>
      <c r="B10" s="96" t="s">
        <v>165</v>
      </c>
      <c r="C10" s="97">
        <f>SUM(C11:C12)</f>
        <v>0</v>
      </c>
      <c r="D10" s="97">
        <f>SUM(D11:D13)</f>
        <v>4333</v>
      </c>
      <c r="E10" s="97">
        <f t="shared" ref="E10:I10" si="0">SUM(E11:E13)</f>
        <v>86861</v>
      </c>
      <c r="F10" s="97">
        <f t="shared" si="0"/>
        <v>24098</v>
      </c>
      <c r="G10" s="97">
        <f t="shared" si="0"/>
        <v>23093</v>
      </c>
      <c r="H10" s="97">
        <f t="shared" si="0"/>
        <v>21000</v>
      </c>
      <c r="I10" s="97">
        <f t="shared" si="0"/>
        <v>18670</v>
      </c>
      <c r="J10" s="95"/>
    </row>
    <row r="11" spans="1:10" s="101" customFormat="1" ht="30">
      <c r="A11" s="98" t="s">
        <v>3</v>
      </c>
      <c r="B11" s="94" t="s">
        <v>166</v>
      </c>
      <c r="C11" s="99"/>
      <c r="D11" s="100">
        <v>4333</v>
      </c>
      <c r="E11" s="100">
        <v>2783</v>
      </c>
      <c r="F11" s="100">
        <v>1639</v>
      </c>
      <c r="G11" s="100">
        <v>1144</v>
      </c>
      <c r="H11" s="100">
        <v>0</v>
      </c>
      <c r="I11" s="100">
        <v>0</v>
      </c>
    </row>
    <row r="12" spans="1:10" s="101" customFormat="1" ht="30">
      <c r="A12" s="98" t="s">
        <v>9</v>
      </c>
      <c r="B12" s="94" t="s">
        <v>167</v>
      </c>
      <c r="C12" s="99"/>
      <c r="D12" s="100">
        <v>0</v>
      </c>
      <c r="E12" s="100">
        <v>2408</v>
      </c>
      <c r="F12" s="100">
        <v>1459</v>
      </c>
      <c r="G12" s="100">
        <v>949</v>
      </c>
      <c r="H12" s="100">
        <v>0</v>
      </c>
      <c r="I12" s="100">
        <v>0</v>
      </c>
    </row>
    <row r="13" spans="1:10" s="101" customFormat="1" ht="45">
      <c r="A13" s="98"/>
      <c r="B13" s="94" t="s">
        <v>168</v>
      </c>
      <c r="C13" s="99"/>
      <c r="D13" s="100">
        <v>0</v>
      </c>
      <c r="E13" s="100">
        <v>81670</v>
      </c>
      <c r="F13" s="100">
        <v>21000</v>
      </c>
      <c r="G13" s="100">
        <v>21000</v>
      </c>
      <c r="H13" s="100">
        <v>21000</v>
      </c>
      <c r="I13" s="100">
        <v>18670</v>
      </c>
    </row>
    <row r="14" spans="1:10" s="103" customFormat="1">
      <c r="A14" s="102"/>
      <c r="B14" s="102" t="s">
        <v>107</v>
      </c>
      <c r="C14" s="97">
        <f>SUM(C5:C10)</f>
        <v>55160285</v>
      </c>
      <c r="D14" s="97">
        <f t="shared" ref="D14:I14" si="1">SUM(D5:D10)</f>
        <v>58740660.119999997</v>
      </c>
      <c r="E14" s="97">
        <f t="shared" si="1"/>
        <v>62526187.835652441</v>
      </c>
      <c r="F14" s="97">
        <f t="shared" si="1"/>
        <v>4154415.6069200002</v>
      </c>
      <c r="G14" s="97">
        <f t="shared" si="1"/>
        <v>5266359.7764560003</v>
      </c>
      <c r="H14" s="97">
        <f t="shared" si="1"/>
        <v>8512207.9932719991</v>
      </c>
      <c r="I14" s="97">
        <f t="shared" si="1"/>
        <v>58126204.461475484</v>
      </c>
    </row>
    <row r="15" spans="1:10">
      <c r="A15" s="88"/>
      <c r="B15" s="88"/>
      <c r="C15" s="91"/>
      <c r="D15" s="91"/>
      <c r="E15" s="91"/>
      <c r="F15" s="91"/>
      <c r="G15" s="91"/>
      <c r="H15" s="91"/>
      <c r="I15" s="92"/>
    </row>
    <row r="16" spans="1:10" s="103" customFormat="1" ht="30">
      <c r="A16" s="102" t="s">
        <v>1</v>
      </c>
      <c r="B16" s="102" t="s">
        <v>169</v>
      </c>
      <c r="C16" s="97">
        <f>786990+394</f>
        <v>787384</v>
      </c>
      <c r="D16" s="97">
        <v>1468434.63</v>
      </c>
      <c r="E16" s="97">
        <v>1241795.970289127</v>
      </c>
      <c r="F16" s="97">
        <v>932272.50200716197</v>
      </c>
      <c r="G16" s="97">
        <v>1065081.9137951604</v>
      </c>
      <c r="H16" s="97">
        <v>991449.70717536006</v>
      </c>
      <c r="I16" s="97">
        <v>7256149.3210906005</v>
      </c>
    </row>
    <row r="17" spans="4:8">
      <c r="D17" s="95"/>
      <c r="E17" s="95"/>
      <c r="F17" s="95"/>
      <c r="G17" s="95"/>
      <c r="H17" s="95"/>
    </row>
  </sheetData>
  <mergeCells count="1">
    <mergeCell ref="B1:I1"/>
  </mergeCells>
  <pageMargins left="0.7" right="0.7" top="0.75" bottom="0.75" header="0.3" footer="0.3"/>
  <pageSetup orientation="landscape" r:id="rId1"/>
  <headerFooter>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8"/>
  <sheetViews>
    <sheetView tabSelected="1" view="pageLayout" zoomScaleNormal="100" zoomScaleSheetLayoutView="100" workbookViewId="0">
      <selection activeCell="B14" sqref="B14:H18"/>
    </sheetView>
  </sheetViews>
  <sheetFormatPr defaultRowHeight="15"/>
  <cols>
    <col min="1" max="1" width="3.28515625" style="1" customWidth="1"/>
    <col min="2" max="2" width="20.28515625" style="1" customWidth="1"/>
    <col min="3" max="3" width="16.85546875" style="1" customWidth="1"/>
    <col min="4" max="4" width="8" style="1" customWidth="1"/>
    <col min="5" max="5" width="12.140625" style="1" customWidth="1"/>
    <col min="6" max="6" width="11.42578125" style="1" customWidth="1"/>
    <col min="7" max="7" width="11.5703125" style="1" customWidth="1"/>
    <col min="8" max="8" width="12.85546875" style="1" customWidth="1"/>
    <col min="9" max="9" width="12.42578125" style="1" customWidth="1"/>
    <col min="10" max="10" width="16.140625" style="1" customWidth="1"/>
    <col min="11" max="16384" width="9.140625" style="1"/>
  </cols>
  <sheetData>
    <row r="1" spans="1:10" s="2" customFormat="1" ht="31.5" customHeight="1">
      <c r="A1" s="187" t="s">
        <v>170</v>
      </c>
      <c r="B1" s="187"/>
      <c r="C1" s="187"/>
      <c r="D1" s="187"/>
      <c r="E1" s="187"/>
      <c r="F1" s="187"/>
      <c r="G1" s="187"/>
      <c r="H1" s="187"/>
      <c r="I1" s="187"/>
      <c r="J1" s="187"/>
    </row>
    <row r="2" spans="1:10">
      <c r="A2" s="53"/>
      <c r="B2" s="85" t="s">
        <v>104</v>
      </c>
      <c r="C2" s="85"/>
      <c r="D2" s="85"/>
      <c r="E2" s="53"/>
      <c r="F2" s="53"/>
      <c r="G2" s="53"/>
      <c r="H2" s="53"/>
      <c r="I2" s="53"/>
      <c r="J2" s="53"/>
    </row>
    <row r="3" spans="1:10" s="104" customFormat="1" ht="75">
      <c r="A3" s="164"/>
      <c r="B3" s="164" t="s">
        <v>171</v>
      </c>
      <c r="C3" s="164" t="s">
        <v>172</v>
      </c>
      <c r="D3" s="164" t="s">
        <v>173</v>
      </c>
      <c r="E3" s="164" t="s">
        <v>154</v>
      </c>
      <c r="F3" s="164" t="s">
        <v>174</v>
      </c>
      <c r="G3" s="164" t="s">
        <v>175</v>
      </c>
      <c r="H3" s="164" t="s">
        <v>157</v>
      </c>
      <c r="I3" s="164" t="s">
        <v>176</v>
      </c>
      <c r="J3" s="164" t="s">
        <v>177</v>
      </c>
    </row>
    <row r="4" spans="1:10" s="6" customFormat="1" ht="11.25" customHeight="1">
      <c r="A4" s="3"/>
      <c r="B4" s="3">
        <v>1</v>
      </c>
      <c r="C4" s="3">
        <v>2</v>
      </c>
      <c r="D4" s="3">
        <v>3</v>
      </c>
      <c r="E4" s="3">
        <v>4</v>
      </c>
      <c r="F4" s="3">
        <v>5</v>
      </c>
      <c r="G4" s="3">
        <v>6</v>
      </c>
      <c r="H4" s="3">
        <v>7</v>
      </c>
      <c r="I4" s="3">
        <v>8</v>
      </c>
      <c r="J4" s="3">
        <v>9</v>
      </c>
    </row>
    <row r="5" spans="1:10" s="110" customFormat="1" ht="60">
      <c r="A5" s="105" t="s">
        <v>3</v>
      </c>
      <c r="B5" s="106" t="s">
        <v>165</v>
      </c>
      <c r="C5" s="106" t="s">
        <v>300</v>
      </c>
      <c r="D5" s="107">
        <v>4</v>
      </c>
      <c r="E5" s="108">
        <v>0</v>
      </c>
      <c r="F5" s="108">
        <f>84670.01-3000</f>
        <v>81670.009999999995</v>
      </c>
      <c r="G5" s="108">
        <f>21000</f>
        <v>21000</v>
      </c>
      <c r="H5" s="108">
        <v>21000</v>
      </c>
      <c r="I5" s="108">
        <v>21000</v>
      </c>
      <c r="J5" s="109">
        <f>F5-G5-H5-I5</f>
        <v>18670.009999999995</v>
      </c>
    </row>
    <row r="6" spans="1:10" hidden="1">
      <c r="A6" s="111" t="s">
        <v>9</v>
      </c>
      <c r="B6" s="111"/>
      <c r="C6" s="111"/>
      <c r="D6" s="112"/>
      <c r="E6" s="112"/>
      <c r="F6" s="112"/>
      <c r="G6" s="112"/>
      <c r="H6" s="112"/>
      <c r="I6" s="112"/>
      <c r="J6" s="113"/>
    </row>
    <row r="7" spans="1:10" hidden="1">
      <c r="A7" s="111" t="s">
        <v>178</v>
      </c>
      <c r="B7" s="111"/>
      <c r="C7" s="111"/>
      <c r="D7" s="112"/>
      <c r="E7" s="112"/>
      <c r="F7" s="112"/>
      <c r="G7" s="112"/>
      <c r="H7" s="112"/>
      <c r="I7" s="112"/>
      <c r="J7" s="113"/>
    </row>
    <row r="8" spans="1:10" hidden="1">
      <c r="A8" s="111"/>
      <c r="B8" s="111"/>
      <c r="C8" s="111"/>
      <c r="D8" s="112"/>
      <c r="E8" s="112"/>
      <c r="F8" s="112"/>
      <c r="G8" s="112"/>
      <c r="H8" s="112"/>
      <c r="I8" s="112"/>
      <c r="J8" s="113"/>
    </row>
    <row r="9" spans="1:10">
      <c r="A9" s="111"/>
      <c r="B9" s="111" t="s">
        <v>179</v>
      </c>
      <c r="C9" s="114" t="s">
        <v>8</v>
      </c>
      <c r="D9" s="114" t="s">
        <v>8</v>
      </c>
      <c r="E9" s="112"/>
      <c r="F9" s="112"/>
      <c r="G9" s="112"/>
      <c r="H9" s="112"/>
      <c r="I9" s="112"/>
      <c r="J9" s="113"/>
    </row>
    <row r="10" spans="1:10" s="103" customFormat="1">
      <c r="A10" s="115"/>
      <c r="B10" s="115" t="s">
        <v>107</v>
      </c>
      <c r="C10" s="116" t="s">
        <v>8</v>
      </c>
      <c r="D10" s="116" t="s">
        <v>8</v>
      </c>
      <c r="E10" s="117"/>
      <c r="F10" s="117"/>
      <c r="G10" s="117"/>
      <c r="H10" s="117"/>
      <c r="I10" s="117"/>
      <c r="J10" s="118"/>
    </row>
    <row r="11" spans="1:10" s="121" customFormat="1" ht="44.25" customHeight="1">
      <c r="A11" s="48" t="s">
        <v>1</v>
      </c>
      <c r="B11" s="48" t="s">
        <v>180</v>
      </c>
      <c r="C11" s="116" t="s">
        <v>8</v>
      </c>
      <c r="D11" s="116" t="s">
        <v>8</v>
      </c>
      <c r="E11" s="119">
        <v>0</v>
      </c>
      <c r="F11" s="119">
        <f>210.97+208.48+205.99</f>
        <v>625.44000000000005</v>
      </c>
      <c r="G11" s="119">
        <v>2212.69</v>
      </c>
      <c r="H11" s="119">
        <v>1584.81</v>
      </c>
      <c r="I11" s="119">
        <v>956.89</v>
      </c>
      <c r="J11" s="120">
        <v>283.02</v>
      </c>
    </row>
    <row r="14" spans="1:10" ht="15.75">
      <c r="B14" s="188" t="s">
        <v>306</v>
      </c>
      <c r="C14" s="188"/>
      <c r="D14" s="172"/>
      <c r="E14" s="172"/>
      <c r="F14" s="172"/>
      <c r="G14" s="172"/>
      <c r="H14" s="173" t="s">
        <v>307</v>
      </c>
    </row>
    <row r="15" spans="1:10">
      <c r="B15" s="122"/>
      <c r="C15" s="122"/>
      <c r="F15" s="171"/>
    </row>
    <row r="16" spans="1:10">
      <c r="B16" s="189" t="s">
        <v>310</v>
      </c>
      <c r="C16" s="189"/>
    </row>
    <row r="17" spans="2:3">
      <c r="B17" s="189" t="s">
        <v>308</v>
      </c>
      <c r="C17" s="189"/>
    </row>
    <row r="18" spans="2:3">
      <c r="B18" s="189" t="s">
        <v>309</v>
      </c>
      <c r="C18" s="189"/>
    </row>
  </sheetData>
  <mergeCells count="5">
    <mergeCell ref="A1:J1"/>
    <mergeCell ref="B14:C14"/>
    <mergeCell ref="B16:C16"/>
    <mergeCell ref="B17:C17"/>
    <mergeCell ref="B18:C18"/>
  </mergeCells>
  <printOptions horizontalCentered="1"/>
  <pageMargins left="0.70866141732283472" right="0.70866141732283472" top="0.74803149606299213" bottom="0.74803149606299213" header="0.31496062992125984" footer="0.31496062992125984"/>
  <pageSetup scale="85"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1.Vispārēja</vt:lpstr>
      <vt:lpstr>2.RezRad</vt:lpstr>
      <vt:lpstr>3.FinRad</vt:lpstr>
      <vt:lpstr>4.1. Invest-uzsākts</vt:lpstr>
      <vt:lpstr>4.2. Invest-plānots</vt:lpstr>
      <vt:lpstr>5. Saistības</vt:lpstr>
      <vt:lpstr>6.Aizdevumi</vt:lpstr>
      <vt:lpstr>'2.RezRad'!Print_Titles</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IZ 2.pielikums</dc:title>
  <dc:creator/>
  <cp:lastModifiedBy/>
  <dcterms:created xsi:type="dcterms:W3CDTF">2006-09-16T00:00:00Z</dcterms:created>
  <dcterms:modified xsi:type="dcterms:W3CDTF">2013-01-10T13:03:18Z</dcterms:modified>
</cp:coreProperties>
</file>