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S:\Invaliditātes jautājumi\INVAL un ĪKP reforma\4_saskanosanas sanaksme 280526\"/>
    </mc:Choice>
  </mc:AlternateContent>
  <xr:revisionPtr revIDLastSave="0" documentId="8_{C264C425-D857-4257-A7F5-262E4AD8FE36}" xr6:coauthVersionLast="47" xr6:coauthVersionMax="47" xr10:uidLastSave="{00000000-0000-0000-0000-000000000000}"/>
  <bookViews>
    <workbookView xWindow="-110" yWindow="-110" windowWidth="19420" windowHeight="10420" activeTab="1" xr2:uid="{00000000-000D-0000-FFFF-FFFF00000000}"/>
  </bookViews>
  <sheets>
    <sheet name="Invalid_sist_pilnv" sheetId="1" r:id="rId1"/>
    <sheet name="Merketie_protokoli" sheetId="3" r:id="rId2"/>
  </sheets>
  <definedNames>
    <definedName name="Excel_BuiltIn__FilterDatabase_2" localSheetId="0">#REF!</definedName>
    <definedName name="Excel_BuiltIn__FilterDatabase_2">#REF!</definedName>
    <definedName name="Excel_BuiltIn__FilterDatabase_3" localSheetId="0">#REF!</definedName>
    <definedName name="Excel_BuiltIn__FilterDatabase_3">#REF!</definedName>
    <definedName name="Excel_BuiltIn_Print_Titles_2" localSheetId="0">#REF!</definedName>
    <definedName name="Excel_BuiltIn_Print_Titles_2">#REF!</definedName>
    <definedName name="Excel_BuiltIn_Print_Titles_3" localSheetId="0">#REF!</definedName>
    <definedName name="Excel_BuiltIn_Print_Titles_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3" i="1" l="1"/>
  <c r="E83" i="1"/>
  <c r="D83" i="1"/>
  <c r="F80" i="1"/>
  <c r="E80" i="1"/>
  <c r="D80" i="1"/>
  <c r="D72" i="1"/>
  <c r="D66" i="1"/>
  <c r="B67" i="1"/>
  <c r="D65" i="1"/>
  <c r="D60" i="1"/>
  <c r="B51" i="1"/>
  <c r="D51" i="1" s="1"/>
  <c r="D50" i="1"/>
  <c r="D49" i="1"/>
  <c r="D48" i="1"/>
  <c r="M8" i="1"/>
  <c r="G8" i="1"/>
  <c r="H8" i="1" s="1"/>
  <c r="F77" i="1" l="1"/>
  <c r="E77" i="1"/>
  <c r="I8" i="1"/>
  <c r="K8" i="1"/>
  <c r="J8" i="1"/>
  <c r="L8" i="1" l="1"/>
  <c r="N8" i="1" s="1"/>
  <c r="D19" i="3" l="1"/>
  <c r="J13" i="3"/>
  <c r="J12" i="3"/>
  <c r="I12" i="3"/>
  <c r="H12" i="3"/>
  <c r="J11" i="3"/>
  <c r="I11" i="3"/>
  <c r="H11" i="3"/>
  <c r="D11" i="3"/>
  <c r="J9" i="3"/>
  <c r="J8" i="3"/>
  <c r="I8" i="3"/>
  <c r="H8" i="3"/>
  <c r="J7" i="3"/>
  <c r="I7" i="3"/>
  <c r="H7" i="3"/>
  <c r="J6" i="3"/>
  <c r="I6" i="3"/>
  <c r="H6" i="3"/>
  <c r="D81" i="1"/>
  <c r="C81" i="1"/>
  <c r="D64" i="1"/>
  <c r="D63" i="1"/>
  <c r="D62" i="1"/>
  <c r="D61" i="1"/>
  <c r="D57" i="1"/>
  <c r="D67" i="1" s="1"/>
  <c r="D47" i="1"/>
  <c r="D46" i="1"/>
  <c r="D45" i="1"/>
  <c r="D44" i="1"/>
  <c r="D43" i="1" s="1"/>
  <c r="D42" i="1"/>
  <c r="D41" i="1"/>
  <c r="D40" i="1"/>
  <c r="D39" i="1"/>
  <c r="D38" i="1"/>
  <c r="D36" i="1"/>
  <c r="D35" i="1"/>
  <c r="E29" i="1"/>
  <c r="D29" i="1"/>
  <c r="C29" i="1"/>
  <c r="E28" i="1"/>
  <c r="D28" i="1"/>
  <c r="C28" i="1"/>
  <c r="E27" i="1"/>
  <c r="D27" i="1"/>
  <c r="C27" i="1"/>
  <c r="E26" i="1"/>
  <c r="D26" i="1"/>
  <c r="C26" i="1"/>
  <c r="E25" i="1"/>
  <c r="D25" i="1"/>
  <c r="C25" i="1"/>
  <c r="E24" i="1"/>
  <c r="D24" i="1"/>
  <c r="C24" i="1"/>
  <c r="E23" i="1"/>
  <c r="D23" i="1"/>
  <c r="C23" i="1"/>
  <c r="E22" i="1"/>
  <c r="D22" i="1"/>
  <c r="C22" i="1"/>
  <c r="E21" i="1"/>
  <c r="D21" i="1"/>
  <c r="C21" i="1"/>
  <c r="F14" i="1"/>
  <c r="B14" i="1"/>
  <c r="M13" i="1"/>
  <c r="G13" i="1"/>
  <c r="H13" i="1" s="1"/>
  <c r="M12" i="1"/>
  <c r="G12" i="1"/>
  <c r="H12" i="1" s="1"/>
  <c r="M11" i="1"/>
  <c r="G11" i="1"/>
  <c r="H11" i="1" s="1"/>
  <c r="M10" i="1"/>
  <c r="G10" i="1"/>
  <c r="H10" i="1" s="1"/>
  <c r="M9" i="1"/>
  <c r="G9" i="1"/>
  <c r="H9" i="1" s="1"/>
  <c r="M7" i="1"/>
  <c r="G7" i="1"/>
  <c r="C30" i="1" l="1"/>
  <c r="D78" i="1" s="1"/>
  <c r="E30" i="1"/>
  <c r="F78" i="1" s="1"/>
  <c r="I9" i="1"/>
  <c r="J9" i="1"/>
  <c r="K9" i="1"/>
  <c r="C83" i="1"/>
  <c r="C84" i="1" s="1"/>
  <c r="D30" i="1"/>
  <c r="E78" i="1" s="1"/>
  <c r="M14" i="1"/>
  <c r="D37" i="1"/>
  <c r="D52" i="1" s="1"/>
  <c r="D77" i="1" s="1"/>
  <c r="J12" i="1"/>
  <c r="I12" i="1"/>
  <c r="K12" i="1"/>
  <c r="I13" i="1"/>
  <c r="K13" i="1"/>
  <c r="J13" i="1"/>
  <c r="J11" i="1"/>
  <c r="I11" i="1"/>
  <c r="K11" i="1"/>
  <c r="L9" i="1"/>
  <c r="N9" i="1" s="1"/>
  <c r="I10" i="1"/>
  <c r="J10" i="1"/>
  <c r="K10" i="1"/>
  <c r="L10" i="1" s="1"/>
  <c r="G14" i="1"/>
  <c r="H7" i="1"/>
  <c r="L12" i="1" l="1"/>
  <c r="L13" i="1"/>
  <c r="N13" i="1" s="1"/>
  <c r="N12" i="1"/>
  <c r="L11" i="1"/>
  <c r="N11" i="1" s="1"/>
  <c r="N10" i="1"/>
  <c r="K7" i="1"/>
  <c r="K14" i="1" s="1"/>
  <c r="H14" i="1"/>
  <c r="J7" i="1"/>
  <c r="J14" i="1" s="1"/>
  <c r="I7" i="1"/>
  <c r="I14" i="1" s="1"/>
  <c r="L7" i="1" l="1"/>
  <c r="L14" i="1" s="1"/>
  <c r="N7" i="1" l="1"/>
  <c r="N14" i="1" s="1"/>
  <c r="D76" i="1" s="1"/>
  <c r="D84" i="1" s="1"/>
  <c r="F76" i="1" l="1"/>
  <c r="F84" i="1" s="1"/>
  <c r="E76" i="1"/>
  <c r="E84" i="1" s="1"/>
</calcChain>
</file>

<file path=xl/sharedStrings.xml><?xml version="1.0" encoding="utf-8"?>
<sst xmlns="http://schemas.openxmlformats.org/spreadsheetml/2006/main" count="145" uniqueCount="128">
  <si>
    <t>VDEĀVK papildus nepieciešamais finansējums invaliditātes sistēmas pilnveidei pilngadīgām personām</t>
  </si>
  <si>
    <t>1. VDEĀVK nepieciešamie izdevumi atlīdzībai 2030., 2031. un 2032.gadā (un turpmāk ik gadu)</t>
  </si>
  <si>
    <t>Amata nosaukums</t>
  </si>
  <si>
    <t>Slodžu skaits</t>
  </si>
  <si>
    <t>Saime 
(apakšsaime)</t>
  </si>
  <si>
    <t>Līmenis</t>
  </si>
  <si>
    <t>Mēnešalgu grupa</t>
  </si>
  <si>
    <t>Amata vietai plānotā mēnešalga 1 slodzei*</t>
  </si>
  <si>
    <t>Amata vietai plānotā  mēnešalga, ņemot vērā slodzes</t>
  </si>
  <si>
    <t>Amata vietai plānotā alga, ņemot vērā slodzes, gadā</t>
  </si>
  <si>
    <t>Prēmijas un naudas balvas 10%</t>
  </si>
  <si>
    <t>Vispārējā piemaksa 5%</t>
  </si>
  <si>
    <t>Sociālās garantijas 5%</t>
  </si>
  <si>
    <t>Valsts sociālās apdrošināšanas obligātās iemaksas, 23.59%</t>
  </si>
  <si>
    <t>Veselības apdrošināšanas polises</t>
  </si>
  <si>
    <t>Kopā 12 mēneši</t>
  </si>
  <si>
    <t>8=7*12 mēn.</t>
  </si>
  <si>
    <t>9=8*10%</t>
  </si>
  <si>
    <t>10=8*5%</t>
  </si>
  <si>
    <t>11=8*5%</t>
  </si>
  <si>
    <t>12=(8+9+10+11)*23,59%</t>
  </si>
  <si>
    <t>14=8+9+10+11+12+13</t>
  </si>
  <si>
    <t>III</t>
  </si>
  <si>
    <t xml:space="preserve">Funkcionālais speciālists </t>
  </si>
  <si>
    <t>6.1</t>
  </si>
  <si>
    <t>II</t>
  </si>
  <si>
    <t>43.2</t>
  </si>
  <si>
    <t>IB</t>
  </si>
  <si>
    <t>Kopā</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</si>
  <si>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Bāzes alga un mēnešalgu skala 2025.gadam.</t>
  </si>
  <si>
    <t>2. VDEĀVK nepieciešamie izdevumi papildu telpu nomai</t>
  </si>
  <si>
    <t>m2</t>
  </si>
  <si>
    <t>2030.gads</t>
  </si>
  <si>
    <t>2031.gads</t>
  </si>
  <si>
    <t>2032.gads un turpmāk ik gadu</t>
  </si>
  <si>
    <t>Rēzeknes nodaļa</t>
  </si>
  <si>
    <t>Valmieras nodaļa</t>
  </si>
  <si>
    <t>Gulbenes klientu apkalpošanas centrs</t>
  </si>
  <si>
    <t>Kuldīgas klientu apkalpošanas centrs</t>
  </si>
  <si>
    <t>Liepājas nodaļa</t>
  </si>
  <si>
    <t>Jaunizveidota Ventspils nodaļa</t>
  </si>
  <si>
    <t>Jaunizveidota Balvu/Alūksnes nodaļa</t>
  </si>
  <si>
    <t>Izdevumi telpu nomas maksai</t>
  </si>
  <si>
    <t>3. Vienreizējās darba vietas iekārtošanas izmaksas</t>
  </si>
  <si>
    <t>skaits</t>
  </si>
  <si>
    <t>cena</t>
  </si>
  <si>
    <t>izdevumi</t>
  </si>
  <si>
    <t>Portatīvais dators ar licenci</t>
  </si>
  <si>
    <t>Planšetdatori</t>
  </si>
  <si>
    <t>Biroja mēbeles, t.sk.:</t>
  </si>
  <si>
    <t>Biroja galds ar atvilktņu bloku</t>
  </si>
  <si>
    <t>Biroja krēsls</t>
  </si>
  <si>
    <t>Dokumentu skapis</t>
  </si>
  <si>
    <t>Drēbju skapis</t>
  </si>
  <si>
    <t xml:space="preserve">Apmeklētāju krēsli </t>
  </si>
  <si>
    <t xml:space="preserve">Apskates telpu iekārtošana, t.sk. </t>
  </si>
  <si>
    <t>Fonendoskops</t>
  </si>
  <si>
    <t xml:space="preserve">Asinsspiediena mērītājs </t>
  </si>
  <si>
    <t xml:space="preserve">Neiroloģiskais āmuriņš </t>
  </si>
  <si>
    <t>Dinamometrs</t>
  </si>
  <si>
    <t>Amortizācija un verifikācija (~100 euro par mēraparātu)</t>
  </si>
  <si>
    <t>KOPĀ</t>
  </si>
  <si>
    <t>4. Vienreizējās Invaliditātes informātīvās sistēmas (IIS) pilnveidošanas izmaksas un iepirkuma speciālista piesaiste 2029. gadā</t>
  </si>
  <si>
    <t>stundu skaits</t>
  </si>
  <si>
    <t>cena (1c/h)</t>
  </si>
  <si>
    <t>Eksperts iepirkumu jomā ( ārpakalpojums)</t>
  </si>
  <si>
    <t>IIS procesu pārveide pret jauno darba plūsmu</t>
  </si>
  <si>
    <t xml:space="preserve">Mobilās aplikācijas iegāde/izstrāde funkcionālajiem speciālistiem </t>
  </si>
  <si>
    <t>Aplikācijas integrēšana ar IIS</t>
  </si>
  <si>
    <t>Biznesa procesu izmaiņas IIS</t>
  </si>
  <si>
    <t>WHODAS anketas darba plūsmas izstrāde IIS, pielāgošana un sasaiste ar SFK klasifikatoru (protokolu domēniem)</t>
  </si>
  <si>
    <t>Atzinuma izstrāde īpašas kopšanas nepieciešamībai divos līmeņos</t>
  </si>
  <si>
    <t>Protokolu iestrāde ekspertīzes aktā, darba plūsmas izstrāde IIS, datu ielasīšanās protokolā no aplikācijas, algoritma iestrāde IIS, datu apkopošana lēmumā/atzinumā un datu nodošana datu ņēmējiem (izmaiņas DAGR datu kopās)</t>
  </si>
  <si>
    <t/>
  </si>
  <si>
    <t>* Lai nodrošinātu IIS funkcionalitāti uz 2030.gada 1.janvāri, tehniskās specifikācijas sagatavošanu, darba uzdevumu izstrādi un iepirkumu veikšanu jāveic jau 2029.gadā.</t>
  </si>
  <si>
    <t>Kopējie VDEĀVK papildus nepieciešamie administratīvie izdevumi</t>
  </si>
  <si>
    <t>2029.gads</t>
  </si>
  <si>
    <t>Izdevumi atlīdzībai</t>
  </si>
  <si>
    <t>Izdevumi darba vietu iekārtošanai</t>
  </si>
  <si>
    <t>Eksperts iepirkumu jomā tehniskās specifikācijas sagatavošanai (640 stundas * 20 euro)</t>
  </si>
  <si>
    <t>Izdevumi IIS pilnveidei (sākot ar 2030.gadu 10% uzturēšanai)</t>
  </si>
  <si>
    <t>VDEĀVK izmēģinājumprojekta  mērķēto protokolu ieviešanai plānotā atalgojuma izmaksu aprēķins 2026. gadam</t>
  </si>
  <si>
    <t>Nr.</t>
  </si>
  <si>
    <t>Amatu klasifikācija</t>
  </si>
  <si>
    <t>Amata vienību skaits</t>
  </si>
  <si>
    <t xml:space="preserve">Plānotais mēnešu skaits </t>
  </si>
  <si>
    <t>Piemaksas</t>
  </si>
  <si>
    <t>Darba devēja valsts sociālās apdrošināšanas obligātās iemaksas no darba samaksas 23,59%</t>
  </si>
  <si>
    <t>Amatu saime (apakšsaime) un līmenis pēc MK 262</t>
  </si>
  <si>
    <t xml:space="preserve">Mēnešalga </t>
  </si>
  <si>
    <t>MAG</t>
  </si>
  <si>
    <t>9=5*20%*7*8</t>
  </si>
  <si>
    <t>10=9*23,59%</t>
  </si>
  <si>
    <t>11=9+10</t>
  </si>
  <si>
    <t>VDEĀVK personāls KOPĀ</t>
  </si>
  <si>
    <t>1.1. I</t>
  </si>
  <si>
    <t xml:space="preserve">Vecākais ārsts eksperts </t>
  </si>
  <si>
    <t>13 IV</t>
  </si>
  <si>
    <t>Ārsts eksperts</t>
  </si>
  <si>
    <t>13 III</t>
  </si>
  <si>
    <t>Mēnešalga</t>
  </si>
  <si>
    <t>Funkcionālais speciālists</t>
  </si>
  <si>
    <t>6.1. IIC</t>
  </si>
  <si>
    <t>Klientu apkalpošanas speciālists - koordinators</t>
  </si>
  <si>
    <t>25. III</t>
  </si>
  <si>
    <t>Vadošais eksperts-gadījumu vadītājs</t>
  </si>
  <si>
    <t>IV</t>
  </si>
  <si>
    <t>Koordinators - vecākais klientu apkalpošanas speciālists</t>
  </si>
  <si>
    <t xml:space="preserve">Klīniskais psihologs (Rīgā) </t>
  </si>
  <si>
    <t>Klīniskais psihologs (Latgalē)</t>
  </si>
  <si>
    <t xml:space="preserve">Klīniskais psihologs (Kurzemē) </t>
  </si>
  <si>
    <t xml:space="preserve">Klīniskais psihologs (Vidzemē) </t>
  </si>
  <si>
    <t>Jelgavas klientu apkalpošanas centrs</t>
  </si>
  <si>
    <t>Rīgas nodaļa</t>
  </si>
  <si>
    <t xml:space="preserve">6 reģionālajās nodaļās un 3 klientu apkalpošabas centros ir nepieciešams iznomāt papildu telpas no 20 m2 līdz 40m2 platībā
Rīgas nodaļā ir nepieciešams iznomāt papildu telpas 60 m2 platībā.
Ir nepieciešamas telpas papildus divās pilsētās - Ventspilī un Balvos (Alūksnē), lai nodrošinātu pakalpojuma pārklājumu
Telpu nomas maksas vidējā cena par 1 m2 2030.gadā ir indikatīvi 20 euro m2. </t>
  </si>
  <si>
    <t>Divdaļīga funkcionālā kušete</t>
  </si>
  <si>
    <t xml:space="preserve">Goniometrs (manuālais) </t>
  </si>
  <si>
    <t xml:space="preserve">Pirkstu goniometrs (manuālais) </t>
  </si>
  <si>
    <t>pieraksts uz Komisiju (online), klātienes ekspertīžu skaita uzskatījums, uzdevumu plūsma (kurš, cikos nāk uz ekspertīzi klātienē)</t>
  </si>
  <si>
    <t>Tiešsaistes abonēšanas maksa mēnesī</t>
  </si>
  <si>
    <t>Tiešsasites pierakstu sistēmas abonēšanas maksa mēnesī</t>
  </si>
  <si>
    <t>5. Izmaksas speciālistu klātienes izbraucieniem 2x nedēļā ~ 250km</t>
  </si>
  <si>
    <t>km x degvielas patēriņš uz 100 km x degvielas cena/100</t>
  </si>
  <si>
    <t>Pieņēmums:
patēriņš: 7 l / 100 km
degvielas cena: 1,83 euro /l
Aprēķins:
2000 km × 7 / 100 = 140 litri
140 × 1.83 = 256 euro</t>
  </si>
  <si>
    <t>Izdevumi telpu nomas maksām</t>
  </si>
  <si>
    <t>Izdevumi automašīnas nomas maksai</t>
  </si>
  <si>
    <t>Izdevumi degvielai</t>
  </si>
  <si>
    <t>Vadītājas vietnieks invaliditātes ekspertīzes jautājumos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</si>
</sst>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charset val="186"/>
      <scheme val="minor"/>
    </font>
    <font>
      <sz val="10"/>
      <name val="Times New Roman"/>
      <family val="1"/>
      <charset val="186"/>
    </font>
    <font>
      <b/>
      <sz val="12"/>
      <name val="Times New Roman"/>
      <family val="1"/>
      <charset val="186"/>
    </font>
    <font>
      <b/>
      <sz val="10"/>
      <name val="Times New Roman"/>
      <family val="1"/>
      <charset val="186"/>
    </font>
    <font>
      <b/>
      <sz val="10"/>
      <color indexed="8"/>
      <name val="Times New Roman"/>
      <family val="1"/>
      <charset val="186"/>
    </font>
    <font>
      <sz val="10"/>
      <color indexed="8"/>
      <name val="Times New Roman"/>
      <family val="1"/>
      <charset val="186"/>
    </font>
    <font>
      <sz val="10"/>
      <color theme="1"/>
      <name val="Times New Roman"/>
      <family val="1"/>
      <charset val="186"/>
    </font>
    <font>
      <sz val="10"/>
      <color rgb="FF333333"/>
      <name val="Times New Roman"/>
      <family val="1"/>
      <charset val="186"/>
    </font>
    <font>
      <sz val="11"/>
      <name val="Times New Roman Baltic"/>
      <charset val="186"/>
    </font>
    <font>
      <b/>
      <sz val="11"/>
      <name val="Times New Roman Baltic"/>
      <charset val="186"/>
    </font>
    <font>
      <b/>
      <sz val="9"/>
      <name val="Times New Roman Baltic"/>
      <charset val="186"/>
    </font>
    <font>
      <sz val="10"/>
      <color rgb="FF414142"/>
      <name val="Times New Roman"/>
      <family val="1"/>
      <charset val="186"/>
    </font>
    <font>
      <sz val="10"/>
      <name val="Times New Roman"/>
      <family val="1"/>
      <charset val="186"/>
    </font>
    <font>
      <sz val="11"/>
      <name val="Times New Roman"/>
      <family val="1"/>
      <charset val="186"/>
    </font>
    <font>
      <b/>
      <sz val="14"/>
      <name val="Times New Roman"/>
      <family val="1"/>
      <charset val="186"/>
    </font>
    <font>
      <b/>
      <sz val="12"/>
      <name val="Times New Roman"/>
      <family val="1"/>
      <charset val="186"/>
    </font>
    <font>
      <sz val="11"/>
      <name val="Times New Roman"/>
      <family val="1"/>
      <charset val="186"/>
    </font>
    <font>
      <sz val="10"/>
      <name val="Times New Roman"/>
      <family val="1"/>
      <charset val="186"/>
    </font>
    <font>
      <i/>
      <sz val="8"/>
      <name val="Times New Roman"/>
      <family val="1"/>
      <charset val="186"/>
    </font>
    <font>
      <i/>
      <sz val="11"/>
      <name val="Times New Roman"/>
      <family val="1"/>
      <charset val="186"/>
    </font>
    <font>
      <b/>
      <sz val="11"/>
      <name val="Times New Roman"/>
      <family val="1"/>
      <charset val="186"/>
    </font>
    <font>
      <i/>
      <sz val="10"/>
      <name val="Times New Roman"/>
      <family val="1"/>
      <charset val="186"/>
    </font>
    <font>
      <i/>
      <sz val="11"/>
      <name val="Times New Roman"/>
      <family val="1"/>
      <charset val="186"/>
    </font>
    <font>
      <b/>
      <sz val="10"/>
      <name val="Times New Roman"/>
      <family val="1"/>
      <charset val="186"/>
    </font>
    <font>
      <b/>
      <sz val="11"/>
      <name val="Times New Roman"/>
      <family val="1"/>
      <charset val="186"/>
    </font>
    <font>
      <sz val="11"/>
      <name val="Times New Roman"/>
      <family val="1"/>
      <charset val="186"/>
    </font>
    <font>
      <sz val="10"/>
      <name val="Palatino Linotype"/>
      <family val="1"/>
      <charset val="186"/>
    </font>
    <font>
      <sz val="10"/>
      <color theme="1"/>
      <name val="Arial"/>
      <family val="2"/>
      <charset val="186"/>
    </font>
    <font>
      <sz val="10"/>
      <name val="Arial"/>
      <family val="2"/>
      <charset val="186"/>
    </font>
    <font>
      <sz val="10"/>
      <name val="Times New Roman Baltic"/>
      <charset val="186"/>
    </font>
    <font>
      <sz val="11"/>
      <color theme="1"/>
      <name val="Calibri"/>
      <family val="2"/>
      <charset val="186"/>
      <scheme val="minor"/>
    </font>
    <font>
      <b/>
      <sz val="12"/>
      <name val="Times New Roman"/>
      <family val="1"/>
      <charset val="186"/>
    </font>
    <font>
      <i/>
      <sz val="10"/>
      <name val="Times New Roman"/>
      <family val="1"/>
      <charset val="186"/>
    </font>
    <font>
      <sz val="11"/>
      <name val="Times New Roman"/>
      <family val="1"/>
      <charset val="186"/>
    </font>
  </fonts>
  <fills count="21">
    <fill>
      <patternFill patternType="none"/>
    </fill>
    <fill>
      <patternFill patternType="gray125"/>
    </fill>
    <fill>
      <patternFill patternType="solid">
        <fgColor indexed="52"/>
        <bgColor indexed="13"/>
      </patternFill>
    </fill>
    <fill>
      <patternFill patternType="solid">
        <fgColor indexed="47"/>
        <bgColor indexed="22"/>
      </patternFill>
    </fill>
    <fill>
      <patternFill patternType="solid">
        <fgColor indexed="9"/>
        <bgColor indexed="41"/>
      </patternFill>
    </fill>
    <fill>
      <patternFill patternType="solid">
        <fgColor indexed="51"/>
        <bgColor indexed="13"/>
      </patternFill>
    </fill>
    <fill>
      <patternFill patternType="solid">
        <fgColor theme="7" tint="0.79995117038483843"/>
        <bgColor indexed="64"/>
      </patternFill>
    </fill>
    <fill>
      <patternFill patternType="solid">
        <fgColor theme="4" tint="0.59999389629810485"/>
        <bgColor indexed="64"/>
      </patternFill>
    </fill>
    <fill>
      <patternFill patternType="solid">
        <fgColor theme="0"/>
        <bgColor indexed="41"/>
      </patternFill>
    </fill>
    <fill>
      <patternFill patternType="solid">
        <fgColor theme="5"/>
        <bgColor indexed="13"/>
      </patternFill>
    </fill>
    <fill>
      <patternFill patternType="solid">
        <fgColor theme="5"/>
        <bgColor indexed="64"/>
      </patternFill>
    </fill>
    <fill>
      <patternFill patternType="solid">
        <fgColor theme="5"/>
        <bgColor indexed="41"/>
      </patternFill>
    </fill>
    <fill>
      <patternFill patternType="solid">
        <fgColor theme="0" tint="-0.249977111117893"/>
        <bgColor indexed="64"/>
      </patternFill>
    </fill>
    <fill>
      <patternFill patternType="solid">
        <fgColor indexed="52"/>
        <bgColor indexed="64"/>
      </patternFill>
    </fill>
    <fill>
      <patternFill patternType="solid">
        <fgColor theme="0"/>
        <bgColor indexed="13"/>
      </patternFill>
    </fill>
    <fill>
      <patternFill patternType="solid">
        <fgColor theme="7"/>
        <bgColor indexed="64"/>
      </patternFill>
    </fill>
    <fill>
      <patternFill patternType="solid">
        <fgColor rgb="FFFFC000"/>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0.34998626667073579"/>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s>
  <cellStyleXfs count="7">
    <xf numFmtId="0" fontId="0" fillId="0" borderId="0"/>
    <xf numFmtId="0" fontId="26" fillId="0" borderId="0"/>
    <xf numFmtId="0" fontId="27" fillId="0" borderId="0"/>
    <xf numFmtId="0" fontId="28" fillId="0" borderId="0"/>
    <xf numFmtId="0" fontId="29" fillId="0" borderId="0"/>
    <xf numFmtId="0" fontId="28" fillId="0" borderId="0"/>
    <xf numFmtId="0" fontId="30" fillId="0" borderId="0"/>
  </cellStyleXfs>
  <cellXfs count="156">
    <xf numFmtId="0" fontId="0" fillId="0" borderId="0" xfId="0"/>
    <xf numFmtId="0" fontId="1" fillId="0" borderId="0" xfId="0" applyFont="1" applyAlignment="1">
      <alignment vertical="center"/>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left" vertical="center"/>
      <protection locked="0"/>
    </xf>
    <xf numFmtId="49" fontId="4" fillId="5" borderId="1" xfId="0" applyNumberFormat="1" applyFont="1" applyFill="1" applyBorder="1" applyAlignment="1" applyProtection="1">
      <alignment horizontal="center" vertical="center"/>
      <protection locked="0"/>
    </xf>
    <xf numFmtId="2" fontId="4" fillId="5" borderId="1" xfId="0" applyNumberFormat="1" applyFont="1" applyFill="1" applyBorder="1" applyAlignment="1" applyProtection="1">
      <alignment horizontal="center" vertical="center"/>
      <protection locked="0"/>
    </xf>
    <xf numFmtId="1" fontId="4" fillId="5" borderId="1" xfId="0" applyNumberFormat="1" applyFont="1" applyFill="1" applyBorder="1" applyAlignment="1" applyProtection="1">
      <alignment horizontal="center" vertical="center"/>
      <protection locked="0"/>
    </xf>
    <xf numFmtId="3" fontId="4" fillId="5" borderId="1" xfId="0" applyNumberFormat="1" applyFont="1" applyFill="1" applyBorder="1" applyAlignment="1" applyProtection="1">
      <alignment horizontal="right" vertical="center"/>
      <protection locked="0"/>
    </xf>
    <xf numFmtId="0" fontId="5" fillId="5" borderId="1" xfId="0" applyFont="1" applyFill="1" applyBorder="1" applyAlignment="1" applyProtection="1">
      <alignment horizontal="center" vertical="center" wrapText="1"/>
      <protection locked="0"/>
    </xf>
    <xf numFmtId="0" fontId="6" fillId="6" borderId="1" xfId="0" applyFont="1" applyFill="1" applyBorder="1" applyAlignment="1">
      <alignment horizontal="left" vertical="center" wrapText="1"/>
    </xf>
    <xf numFmtId="0" fontId="6" fillId="0" borderId="1" xfId="0" applyFont="1" applyBorder="1" applyAlignment="1">
      <alignment horizontal="center" vertical="center"/>
    </xf>
    <xf numFmtId="1" fontId="7" fillId="7" borderId="1" xfId="6" applyNumberFormat="1" applyFont="1" applyFill="1" applyBorder="1" applyAlignment="1">
      <alignment horizontal="center" vertical="center"/>
    </xf>
    <xf numFmtId="0" fontId="1" fillId="8" borderId="1" xfId="0" applyFont="1" applyFill="1" applyBorder="1" applyAlignment="1" applyProtection="1">
      <alignment horizontal="center" vertical="center"/>
      <protection locked="0"/>
    </xf>
    <xf numFmtId="0" fontId="5" fillId="4" borderId="1" xfId="0" applyFont="1" applyFill="1" applyBorder="1" applyAlignment="1" applyProtection="1">
      <alignment horizontal="center" vertical="center"/>
      <protection locked="0"/>
    </xf>
    <xf numFmtId="3" fontId="5" fillId="4" borderId="1" xfId="0" applyNumberFormat="1" applyFont="1" applyFill="1" applyBorder="1" applyAlignment="1" applyProtection="1">
      <alignment horizontal="right" vertical="center"/>
      <protection locked="0"/>
    </xf>
    <xf numFmtId="0" fontId="6" fillId="7" borderId="1" xfId="0" applyFont="1" applyFill="1" applyBorder="1" applyAlignment="1">
      <alignment horizontal="center" vertical="center"/>
    </xf>
    <xf numFmtId="0" fontId="5" fillId="9" borderId="1" xfId="0" applyFont="1" applyFill="1" applyBorder="1" applyAlignment="1" applyProtection="1">
      <alignment horizontal="center" vertical="center" wrapText="1"/>
      <protection locked="0"/>
    </xf>
    <xf numFmtId="0" fontId="6" fillId="10" borderId="1" xfId="0" applyFont="1" applyFill="1" applyBorder="1" applyAlignment="1">
      <alignment horizontal="left" vertical="center" wrapText="1"/>
    </xf>
    <xf numFmtId="0" fontId="6" fillId="10" borderId="1" xfId="0" applyFont="1" applyFill="1" applyBorder="1" applyAlignment="1">
      <alignment horizontal="center" vertical="center"/>
    </xf>
    <xf numFmtId="0" fontId="1" fillId="11" borderId="1" xfId="0" applyFont="1" applyFill="1" applyBorder="1" applyAlignment="1" applyProtection="1">
      <alignment horizontal="center" vertical="center"/>
      <protection locked="0"/>
    </xf>
    <xf numFmtId="0" fontId="5" fillId="11" borderId="1" xfId="0" applyFont="1" applyFill="1" applyBorder="1" applyAlignment="1" applyProtection="1">
      <alignment horizontal="center" vertical="center"/>
      <protection locked="0"/>
    </xf>
    <xf numFmtId="3" fontId="4" fillId="11" borderId="1" xfId="0" applyNumberFormat="1" applyFont="1" applyFill="1" applyBorder="1" applyAlignment="1" applyProtection="1">
      <alignment horizontal="center" vertical="center"/>
      <protection locked="0"/>
    </xf>
    <xf numFmtId="0" fontId="3" fillId="0" borderId="0" xfId="0" applyFont="1" applyAlignment="1" applyProtection="1">
      <alignment vertical="center"/>
      <protection locked="0"/>
    </xf>
    <xf numFmtId="49" fontId="1" fillId="0" borderId="0" xfId="0" applyNumberFormat="1" applyFont="1" applyAlignment="1">
      <alignment vertical="center"/>
    </xf>
    <xf numFmtId="3" fontId="1" fillId="0" borderId="0" xfId="0" applyNumberFormat="1" applyFont="1" applyAlignment="1">
      <alignment horizontal="right" vertical="center"/>
    </xf>
    <xf numFmtId="0" fontId="1" fillId="0" borderId="0" xfId="0" applyFont="1" applyAlignment="1" applyProtection="1">
      <alignment vertical="center"/>
      <protection locked="0"/>
    </xf>
    <xf numFmtId="0" fontId="8" fillId="12" borderId="1" xfId="4" applyFont="1" applyFill="1" applyBorder="1"/>
    <xf numFmtId="0" fontId="9" fillId="12" borderId="1" xfId="4" applyFont="1" applyFill="1" applyBorder="1" applyAlignment="1">
      <alignment horizontal="center"/>
    </xf>
    <xf numFmtId="0" fontId="10" fillId="0" borderId="1" xfId="4" applyFont="1" applyBorder="1" applyAlignment="1">
      <alignment horizontal="left" vertical="center" wrapText="1"/>
    </xf>
    <xf numFmtId="3" fontId="9" fillId="0" borderId="1" xfId="4" applyNumberFormat="1" applyFont="1" applyBorder="1"/>
    <xf numFmtId="0" fontId="11" fillId="0" borderId="0" xfId="0" applyFont="1" applyAlignment="1">
      <alignment horizontal="center" vertical="center" wrapText="1"/>
    </xf>
    <xf numFmtId="0" fontId="11" fillId="0" borderId="0" xfId="0" applyFont="1" applyAlignment="1">
      <alignment vertical="center" wrapText="1"/>
    </xf>
    <xf numFmtId="0" fontId="1" fillId="0" borderId="0" xfId="0" applyFont="1" applyAlignment="1">
      <alignment vertical="center" wrapText="1"/>
    </xf>
    <xf numFmtId="3" fontId="5" fillId="4" borderId="0" xfId="0" applyNumberFormat="1" applyFont="1" applyFill="1" applyAlignment="1" applyProtection="1">
      <alignment horizontal="right" vertical="center"/>
      <protection locked="0"/>
    </xf>
    <xf numFmtId="3" fontId="4" fillId="14" borderId="0" xfId="0" applyNumberFormat="1" applyFont="1" applyFill="1" applyAlignment="1" applyProtection="1">
      <alignment horizontal="right" vertical="center"/>
      <protection locked="0"/>
    </xf>
    <xf numFmtId="3" fontId="1" fillId="0" borderId="0" xfId="0" applyNumberFormat="1" applyFont="1" applyAlignment="1">
      <alignment vertical="center"/>
    </xf>
    <xf numFmtId="3" fontId="1" fillId="0" borderId="1" xfId="0" applyNumberFormat="1" applyFont="1" applyBorder="1" applyAlignment="1">
      <alignment horizontal="right" vertical="center"/>
    </xf>
    <xf numFmtId="3" fontId="1" fillId="15" borderId="1" xfId="0" applyNumberFormat="1" applyFont="1" applyFill="1" applyBorder="1" applyAlignment="1">
      <alignment horizontal="right" vertical="center"/>
    </xf>
    <xf numFmtId="3" fontId="1" fillId="10" borderId="1" xfId="0" applyNumberFormat="1" applyFont="1" applyFill="1" applyBorder="1" applyAlignment="1">
      <alignment horizontal="right" vertical="center"/>
    </xf>
    <xf numFmtId="3" fontId="3" fillId="16" borderId="1" xfId="0" applyNumberFormat="1" applyFont="1" applyFill="1" applyBorder="1" applyAlignment="1">
      <alignment horizontal="right" vertical="center"/>
    </xf>
    <xf numFmtId="0" fontId="3" fillId="17" borderId="0" xfId="0" applyFont="1" applyFill="1" applyAlignment="1">
      <alignment vertical="center"/>
    </xf>
    <xf numFmtId="0" fontId="3" fillId="0" borderId="0" xfId="0" applyFont="1" applyAlignment="1">
      <alignment horizontal="center" vertical="center"/>
    </xf>
    <xf numFmtId="0" fontId="1" fillId="17" borderId="0" xfId="0" applyFont="1" applyFill="1" applyAlignment="1">
      <alignment vertical="center"/>
    </xf>
    <xf numFmtId="4" fontId="1" fillId="0" borderId="0" xfId="0" applyNumberFormat="1" applyFont="1" applyAlignment="1">
      <alignment vertical="center"/>
    </xf>
    <xf numFmtId="0" fontId="12" fillId="0" borderId="0" xfId="4" applyFont="1"/>
    <xf numFmtId="0" fontId="13" fillId="0" borderId="0" xfId="0" applyFont="1"/>
    <xf numFmtId="0" fontId="14" fillId="0" borderId="0" xfId="0" applyFont="1" applyAlignment="1">
      <alignment horizontal="center" vertical="center"/>
    </xf>
    <xf numFmtId="0" fontId="15" fillId="0" borderId="0" xfId="4" applyFont="1" applyAlignment="1">
      <alignment horizontal="left" vertical="center" wrapText="1"/>
    </xf>
    <xf numFmtId="0" fontId="16" fillId="0" borderId="1" xfId="2" applyFont="1" applyBorder="1" applyAlignment="1">
      <alignment horizontal="center" vertical="center" wrapText="1"/>
    </xf>
    <xf numFmtId="0" fontId="17" fillId="0" borderId="1" xfId="2" applyFont="1" applyBorder="1" applyAlignment="1">
      <alignment horizontal="center" vertical="center" wrapText="1"/>
    </xf>
    <xf numFmtId="49" fontId="17" fillId="0" borderId="1" xfId="2" applyNumberFormat="1" applyFont="1" applyBorder="1" applyAlignment="1">
      <alignment horizontal="center" vertical="center" wrapText="1"/>
    </xf>
    <xf numFmtId="0" fontId="17" fillId="0" borderId="1" xfId="3" applyFont="1" applyBorder="1" applyAlignment="1">
      <alignment horizontal="center" vertical="center" wrapText="1"/>
    </xf>
    <xf numFmtId="0" fontId="18" fillId="0" borderId="1" xfId="2" applyFont="1" applyBorder="1" applyAlignment="1">
      <alignment horizontal="center" vertical="center" wrapText="1"/>
    </xf>
    <xf numFmtId="3" fontId="18" fillId="18" borderId="1" xfId="2" applyNumberFormat="1" applyFont="1" applyFill="1" applyBorder="1" applyAlignment="1">
      <alignment horizontal="center" vertical="center" wrapText="1"/>
    </xf>
    <xf numFmtId="0" fontId="19" fillId="0" borderId="1" xfId="2" applyFont="1" applyBorder="1" applyAlignment="1">
      <alignment horizontal="left" vertical="center" wrapText="1"/>
    </xf>
    <xf numFmtId="0" fontId="19" fillId="17" borderId="1" xfId="2" applyFont="1" applyFill="1" applyBorder="1" applyAlignment="1">
      <alignment horizontal="center" vertical="center" wrapText="1"/>
    </xf>
    <xf numFmtId="3" fontId="19" fillId="18" borderId="1" xfId="2" applyNumberFormat="1" applyFont="1" applyFill="1" applyBorder="1" applyAlignment="1">
      <alignment horizontal="center" vertical="center" wrapText="1"/>
    </xf>
    <xf numFmtId="3" fontId="19" fillId="0" borderId="1" xfId="4" applyNumberFormat="1" applyFont="1" applyBorder="1" applyAlignment="1">
      <alignment horizontal="center" vertical="center"/>
    </xf>
    <xf numFmtId="49" fontId="19" fillId="0" borderId="1" xfId="2" applyNumberFormat="1" applyFont="1" applyBorder="1" applyAlignment="1">
      <alignment horizontal="center" vertical="center" wrapText="1"/>
    </xf>
    <xf numFmtId="0" fontId="19" fillId="0" borderId="1" xfId="2" applyFont="1" applyBorder="1" applyAlignment="1">
      <alignment horizontal="center" vertical="center" wrapText="1"/>
    </xf>
    <xf numFmtId="3" fontId="19" fillId="18" borderId="5" xfId="2" applyNumberFormat="1" applyFont="1" applyFill="1" applyBorder="1" applyAlignment="1">
      <alignment horizontal="center" vertical="center" wrapText="1"/>
    </xf>
    <xf numFmtId="0" fontId="20" fillId="19" borderId="1" xfId="2" applyFont="1" applyFill="1" applyBorder="1" applyAlignment="1">
      <alignment horizontal="right" vertical="center" wrapText="1"/>
    </xf>
    <xf numFmtId="3" fontId="20" fillId="19" borderId="1" xfId="2" applyNumberFormat="1" applyFont="1" applyFill="1" applyBorder="1" applyAlignment="1">
      <alignment horizontal="center" vertical="center" wrapText="1"/>
    </xf>
    <xf numFmtId="0" fontId="21" fillId="0" borderId="0" xfId="4" applyFont="1" applyAlignment="1">
      <alignment horizontal="left" vertical="top" wrapText="1"/>
    </xf>
    <xf numFmtId="0" fontId="22" fillId="12" borderId="1" xfId="4" applyFont="1" applyFill="1" applyBorder="1" applyAlignment="1">
      <alignment horizontal="left" vertical="top" wrapText="1"/>
    </xf>
    <xf numFmtId="0" fontId="22" fillId="12" borderId="1" xfId="4" applyFont="1" applyFill="1" applyBorder="1" applyAlignment="1">
      <alignment horizontal="center" vertical="center" wrapText="1"/>
    </xf>
    <xf numFmtId="3" fontId="22" fillId="0" borderId="1" xfId="4" applyNumberFormat="1" applyFont="1" applyBorder="1" applyAlignment="1">
      <alignment horizontal="right" vertical="top" wrapText="1"/>
    </xf>
    <xf numFmtId="0" fontId="23" fillId="12" borderId="1" xfId="4" applyFont="1" applyFill="1" applyBorder="1" applyAlignment="1">
      <alignment horizontal="center" vertical="center" wrapText="1"/>
    </xf>
    <xf numFmtId="0" fontId="24" fillId="12" borderId="1" xfId="4" applyFont="1" applyFill="1" applyBorder="1" applyAlignment="1">
      <alignment horizontal="center" vertical="top" wrapText="1"/>
    </xf>
    <xf numFmtId="3" fontId="24" fillId="12" borderId="1" xfId="4" applyNumberFormat="1" applyFont="1" applyFill="1" applyBorder="1" applyAlignment="1">
      <alignment horizontal="center" vertical="top" wrapText="1"/>
    </xf>
    <xf numFmtId="0" fontId="21" fillId="0" borderId="0" xfId="4" applyFont="1"/>
    <xf numFmtId="0" fontId="25" fillId="12" borderId="1" xfId="4" applyFont="1" applyFill="1" applyBorder="1"/>
    <xf numFmtId="0" fontId="24" fillId="12" borderId="1" xfId="4" applyFont="1" applyFill="1" applyBorder="1" applyAlignment="1">
      <alignment horizontal="center"/>
    </xf>
    <xf numFmtId="3" fontId="12" fillId="0" borderId="0" xfId="4" applyNumberFormat="1" applyFont="1"/>
    <xf numFmtId="0" fontId="24" fillId="0" borderId="1" xfId="4" applyFont="1" applyBorder="1" applyAlignment="1">
      <alignment horizontal="left" vertical="center" wrapText="1"/>
    </xf>
    <xf numFmtId="3" fontId="24" fillId="0" borderId="1" xfId="4" applyNumberFormat="1" applyFont="1" applyBorder="1"/>
    <xf numFmtId="0" fontId="22" fillId="0" borderId="1" xfId="4" applyFont="1" applyBorder="1" applyAlignment="1">
      <alignment horizontal="left" vertical="center" wrapText="1"/>
    </xf>
    <xf numFmtId="3" fontId="22" fillId="0" borderId="1" xfId="4" applyNumberFormat="1" applyFont="1" applyBorder="1"/>
    <xf numFmtId="0" fontId="24" fillId="0" borderId="1" xfId="4" applyFont="1" applyBorder="1" applyAlignment="1">
      <alignment horizontal="left"/>
    </xf>
    <xf numFmtId="0" fontId="24" fillId="12" borderId="1" xfId="4" applyFont="1" applyFill="1" applyBorder="1" applyAlignment="1">
      <alignment horizontal="left"/>
    </xf>
    <xf numFmtId="3" fontId="24" fillId="12" borderId="1" xfId="4" applyNumberFormat="1" applyFont="1" applyFill="1" applyBorder="1"/>
    <xf numFmtId="0" fontId="24" fillId="12" borderId="1" xfId="4" applyFont="1" applyFill="1" applyBorder="1" applyAlignment="1">
      <alignment horizontal="center" wrapText="1"/>
    </xf>
    <xf numFmtId="0" fontId="22" fillId="17" borderId="1" xfId="4" applyFont="1" applyFill="1" applyBorder="1"/>
    <xf numFmtId="0" fontId="22" fillId="17" borderId="1" xfId="4" applyFont="1" applyFill="1" applyBorder="1" applyAlignment="1">
      <alignment horizontal="right" wrapText="1"/>
    </xf>
    <xf numFmtId="0" fontId="22" fillId="17" borderId="1" xfId="4" applyFont="1" applyFill="1" applyBorder="1" applyAlignment="1">
      <alignment horizontal="right"/>
    </xf>
    <xf numFmtId="0" fontId="22" fillId="0" borderId="1" xfId="4" applyFont="1" applyBorder="1" applyAlignment="1">
      <alignment wrapText="1"/>
    </xf>
    <xf numFmtId="0" fontId="19" fillId="0" borderId="0" xfId="0" applyFont="1" applyAlignment="1">
      <alignment vertical="center"/>
    </xf>
    <xf numFmtId="0" fontId="22" fillId="0" borderId="1" xfId="4" applyFont="1" applyBorder="1"/>
    <xf numFmtId="0" fontId="22" fillId="0" borderId="1" xfId="4" applyFont="1" applyBorder="1" applyAlignment="1">
      <alignment horizontal="left" wrapText="1"/>
    </xf>
    <xf numFmtId="0" fontId="14" fillId="0" borderId="0" xfId="0" applyFont="1" applyAlignment="1">
      <alignment vertical="center"/>
    </xf>
    <xf numFmtId="0" fontId="15" fillId="0" borderId="0" xfId="4" applyFont="1" applyAlignment="1">
      <alignment vertical="center" wrapText="1"/>
    </xf>
    <xf numFmtId="0" fontId="3" fillId="0" borderId="1" xfId="3" applyFont="1" applyBorder="1" applyAlignment="1">
      <alignment horizontal="center" vertical="center" wrapText="1"/>
    </xf>
    <xf numFmtId="4" fontId="19" fillId="0" borderId="1" xfId="4" applyNumberFormat="1" applyFont="1" applyBorder="1" applyAlignment="1">
      <alignment horizontal="center" vertical="center"/>
    </xf>
    <xf numFmtId="0" fontId="21" fillId="0" borderId="0" xfId="4" applyFont="1" applyAlignment="1">
      <alignment vertical="top" wrapText="1"/>
    </xf>
    <xf numFmtId="4" fontId="13" fillId="0" borderId="0" xfId="0" applyNumberFormat="1" applyFont="1"/>
    <xf numFmtId="0" fontId="2" fillId="0" borderId="0" xfId="0" applyFont="1" applyAlignment="1">
      <alignment horizontal="right"/>
    </xf>
    <xf numFmtId="4" fontId="12" fillId="0" borderId="0" xfId="4" applyNumberFormat="1" applyFont="1"/>
    <xf numFmtId="3" fontId="25" fillId="12" borderId="1" xfId="4" applyNumberFormat="1" applyFont="1" applyFill="1" applyBorder="1"/>
    <xf numFmtId="0" fontId="15" fillId="17" borderId="0" xfId="4" applyFont="1" applyFill="1" applyAlignment="1">
      <alignment horizontal="left" vertical="top" wrapText="1"/>
    </xf>
    <xf numFmtId="0" fontId="25" fillId="12" borderId="1" xfId="4" applyFont="1" applyFill="1" applyBorder="1" applyAlignment="1">
      <alignment horizontal="center" vertical="center" wrapText="1"/>
    </xf>
    <xf numFmtId="3" fontId="25" fillId="0" borderId="1" xfId="4" applyNumberFormat="1" applyFont="1" applyBorder="1"/>
    <xf numFmtId="3" fontId="25" fillId="0" borderId="1" xfId="4" applyNumberFormat="1" applyFont="1" applyBorder="1" applyAlignment="1">
      <alignment wrapText="1"/>
    </xf>
    <xf numFmtId="0" fontId="25" fillId="0" borderId="1" xfId="4" applyFont="1" applyBorder="1"/>
    <xf numFmtId="0" fontId="24" fillId="12" borderId="1" xfId="4" quotePrefix="1" applyFont="1" applyFill="1" applyBorder="1" applyAlignment="1">
      <alignment horizontal="left"/>
    </xf>
    <xf numFmtId="0" fontId="24" fillId="17" borderId="1" xfId="4" applyFont="1" applyFill="1" applyBorder="1" applyAlignment="1">
      <alignment horizontal="left" vertical="center" wrapText="1"/>
    </xf>
    <xf numFmtId="3" fontId="24" fillId="17" borderId="1" xfId="4" applyNumberFormat="1" applyFont="1" applyFill="1" applyBorder="1"/>
    <xf numFmtId="0" fontId="22" fillId="17" borderId="1" xfId="4" applyFont="1" applyFill="1" applyBorder="1" applyAlignment="1">
      <alignment horizontal="left"/>
    </xf>
    <xf numFmtId="3" fontId="22" fillId="17" borderId="1" xfId="4" applyNumberFormat="1" applyFont="1" applyFill="1" applyBorder="1"/>
    <xf numFmtId="3" fontId="12" fillId="17" borderId="0" xfId="4" applyNumberFormat="1" applyFont="1" applyFill="1"/>
    <xf numFmtId="0" fontId="12" fillId="17" borderId="0" xfId="4" applyFont="1" applyFill="1"/>
    <xf numFmtId="0" fontId="21" fillId="17" borderId="0" xfId="4" applyFont="1" applyFill="1" applyAlignment="1">
      <alignment horizontal="left" vertical="top" wrapText="1"/>
    </xf>
    <xf numFmtId="4" fontId="13" fillId="17" borderId="0" xfId="0" applyNumberFormat="1" applyFont="1" applyFill="1"/>
    <xf numFmtId="0" fontId="13" fillId="17" borderId="0" xfId="0" applyFont="1" applyFill="1"/>
    <xf numFmtId="0" fontId="22" fillId="17" borderId="1" xfId="4" applyFont="1" applyFill="1" applyBorder="1" applyAlignment="1">
      <alignment horizontal="left" wrapText="1"/>
    </xf>
    <xf numFmtId="0" fontId="19" fillId="17" borderId="1" xfId="4" applyFont="1" applyFill="1" applyBorder="1" applyAlignment="1">
      <alignment horizontal="left"/>
    </xf>
    <xf numFmtId="0" fontId="19" fillId="17" borderId="1" xfId="4" applyFont="1" applyFill="1" applyBorder="1" applyAlignment="1">
      <alignment wrapText="1"/>
    </xf>
    <xf numFmtId="0" fontId="32" fillId="17" borderId="1" xfId="4" applyFont="1" applyFill="1" applyBorder="1" applyAlignment="1">
      <alignment vertical="top" wrapText="1"/>
    </xf>
    <xf numFmtId="0" fontId="2" fillId="0" borderId="0" xfId="0" applyFont="1" applyAlignment="1">
      <alignment horizontal="center" vertical="center" wrapText="1"/>
    </xf>
    <xf numFmtId="0" fontId="3" fillId="2" borderId="1" xfId="0" applyFont="1" applyFill="1" applyBorder="1" applyAlignment="1">
      <alignment horizontal="center" vertical="center"/>
    </xf>
    <xf numFmtId="4" fontId="1" fillId="0" borderId="4" xfId="0" applyNumberFormat="1" applyFont="1" applyBorder="1" applyAlignment="1">
      <alignment horizontal="center" vertical="center"/>
    </xf>
    <xf numFmtId="0" fontId="11" fillId="0" borderId="0" xfId="0" applyFont="1" applyAlignment="1">
      <alignment horizontal="center" vertical="center" wrapText="1"/>
    </xf>
    <xf numFmtId="0" fontId="3" fillId="2" borderId="1" xfId="0"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3" fontId="3" fillId="2" borderId="3" xfId="0" applyNumberFormat="1" applyFont="1" applyFill="1" applyBorder="1" applyAlignment="1">
      <alignment horizontal="center" vertical="center" wrapText="1"/>
    </xf>
    <xf numFmtId="0" fontId="1" fillId="0" borderId="0" xfId="0" applyFont="1" applyAlignment="1">
      <alignment horizontal="center" vertical="center" wrapText="1"/>
    </xf>
    <xf numFmtId="10" fontId="3" fillId="13" borderId="1" xfId="0" applyNumberFormat="1" applyFont="1" applyFill="1" applyBorder="1" applyAlignment="1">
      <alignment horizontal="center" vertical="center" wrapText="1"/>
    </xf>
    <xf numFmtId="0" fontId="5" fillId="13"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25" fillId="0" borderId="1" xfId="4" applyFont="1" applyBorder="1" applyAlignment="1">
      <alignment horizontal="left"/>
    </xf>
    <xf numFmtId="0" fontId="33" fillId="0" borderId="1" xfId="4" applyFont="1" applyBorder="1" applyAlignment="1">
      <alignment horizontal="left"/>
    </xf>
    <xf numFmtId="0" fontId="16" fillId="0" borderId="1" xfId="0" applyFont="1" applyBorder="1" applyAlignment="1">
      <alignment horizontal="left" wrapText="1"/>
    </xf>
    <xf numFmtId="0" fontId="24" fillId="12" borderId="1" xfId="4" applyFont="1" applyFill="1" applyBorder="1" applyAlignment="1">
      <alignment horizontal="center"/>
    </xf>
    <xf numFmtId="0" fontId="13" fillId="0" borderId="5" xfId="0" applyFont="1" applyBorder="1" applyAlignment="1">
      <alignment horizontal="left" vertical="top" wrapText="1"/>
    </xf>
    <xf numFmtId="0" fontId="16" fillId="0" borderId="6" xfId="0" applyFont="1" applyBorder="1" applyAlignment="1">
      <alignment horizontal="left" vertical="top" wrapText="1"/>
    </xf>
    <xf numFmtId="0" fontId="33" fillId="0" borderId="5" xfId="4" applyFont="1" applyBorder="1" applyAlignment="1">
      <alignment horizontal="left" vertical="top"/>
    </xf>
    <xf numFmtId="0" fontId="33" fillId="0" borderId="6" xfId="4" applyFont="1" applyBorder="1" applyAlignment="1">
      <alignment horizontal="left" vertical="top"/>
    </xf>
    <xf numFmtId="0" fontId="15" fillId="0" borderId="0" xfId="4" applyFont="1" applyAlignment="1">
      <alignment horizontal="left" vertical="center" wrapText="1"/>
    </xf>
    <xf numFmtId="0" fontId="15" fillId="20" borderId="0" xfId="4" applyFont="1" applyFill="1" applyAlignment="1">
      <alignment horizontal="left" vertical="top" wrapText="1"/>
    </xf>
    <xf numFmtId="0" fontId="25" fillId="12" borderId="1" xfId="4" applyFont="1" applyFill="1" applyBorder="1" applyAlignment="1">
      <alignment horizontal="center" vertical="center"/>
    </xf>
    <xf numFmtId="0" fontId="31" fillId="17" borderId="7" xfId="4" applyFont="1" applyFill="1" applyBorder="1" applyAlignment="1">
      <alignment horizontal="left" vertical="top"/>
    </xf>
    <xf numFmtId="0" fontId="31" fillId="17" borderId="0" xfId="4" applyFont="1" applyFill="1" applyAlignment="1">
      <alignment horizontal="left" vertical="top"/>
    </xf>
    <xf numFmtId="0" fontId="32" fillId="17" borderId="5" xfId="4" applyFont="1" applyFill="1" applyBorder="1" applyAlignment="1">
      <alignment horizontal="center"/>
    </xf>
    <xf numFmtId="0" fontId="32" fillId="17" borderId="8" xfId="4" applyFont="1" applyFill="1" applyBorder="1" applyAlignment="1">
      <alignment horizontal="center"/>
    </xf>
    <xf numFmtId="0" fontId="32" fillId="17" borderId="6" xfId="4" applyFont="1" applyFill="1" applyBorder="1" applyAlignment="1">
      <alignment horizontal="center"/>
    </xf>
    <xf numFmtId="0" fontId="32" fillId="17" borderId="5" xfId="4" applyFont="1" applyFill="1" applyBorder="1" applyAlignment="1">
      <alignment horizontal="left" vertical="top" wrapText="1"/>
    </xf>
    <xf numFmtId="0" fontId="32" fillId="17" borderId="8" xfId="4" applyFont="1" applyFill="1" applyBorder="1" applyAlignment="1">
      <alignment horizontal="left" vertical="top" wrapText="1"/>
    </xf>
    <xf numFmtId="0" fontId="32" fillId="17" borderId="6" xfId="4" applyFont="1" applyFill="1" applyBorder="1" applyAlignment="1">
      <alignment horizontal="left" vertical="top" wrapText="1"/>
    </xf>
    <xf numFmtId="0" fontId="14" fillId="0" borderId="0" xfId="0" applyFont="1" applyAlignment="1">
      <alignment horizontal="center" vertical="center"/>
    </xf>
    <xf numFmtId="0" fontId="21" fillId="0" borderId="0" xfId="4" applyFont="1" applyAlignment="1">
      <alignment horizontal="left" vertical="top" wrapText="1"/>
    </xf>
    <xf numFmtId="0" fontId="2" fillId="0" borderId="0" xfId="0" applyFont="1" applyAlignment="1">
      <alignment horizontal="left" vertical="center" wrapText="1"/>
    </xf>
  </cellXfs>
  <cellStyles count="7">
    <cellStyle name="Normal 2" xfId="1" xr:uid="{00000000-0005-0000-0000-000031000000}"/>
    <cellStyle name="Normal 2 2 3" xfId="2" xr:uid="{00000000-0005-0000-0000-000032000000}"/>
    <cellStyle name="Normal 2 3" xfId="3" xr:uid="{00000000-0005-0000-0000-000033000000}"/>
    <cellStyle name="Normal 3" xfId="4" xr:uid="{00000000-0005-0000-0000-000034000000}"/>
    <cellStyle name="Normal 8" xfId="5" xr:uid="{00000000-0005-0000-0000-000035000000}"/>
    <cellStyle name="Parasts" xfId="0" builtinId="0"/>
    <cellStyle name="Parasts 3" xfId="6" xr:uid="{00000000-0005-0000-0000-00003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15"/>
  <sheetViews>
    <sheetView workbookViewId="0">
      <selection activeCell="B13" sqref="B13"/>
    </sheetView>
  </sheetViews>
  <sheetFormatPr defaultColWidth="8.90625" defaultRowHeight="13" x14ac:dyDescent="0.3"/>
  <cols>
    <col min="1" max="1" width="40.54296875" style="47" customWidth="1"/>
    <col min="2" max="2" width="8.90625" style="47"/>
    <col min="3" max="3" width="11.90625" style="47" customWidth="1"/>
    <col min="4" max="4" width="11.54296875" style="47" customWidth="1"/>
    <col min="5" max="5" width="11.90625" style="47" customWidth="1"/>
    <col min="6" max="6" width="16.36328125" style="47" customWidth="1"/>
    <col min="7" max="7" width="12" style="47" customWidth="1"/>
    <col min="8" max="11" width="13.453125" style="47" customWidth="1"/>
    <col min="12" max="12" width="14.453125" style="47" customWidth="1"/>
    <col min="13" max="14" width="13.453125" style="47" customWidth="1"/>
    <col min="15" max="15" width="13.08984375" style="47" customWidth="1"/>
    <col min="16" max="16" width="12.54296875" style="47" customWidth="1"/>
    <col min="17" max="17" width="13.08984375" style="47" customWidth="1"/>
    <col min="18" max="18" width="14.08984375" style="47" customWidth="1"/>
    <col min="19" max="16384" width="8.90625" style="47"/>
  </cols>
  <sheetData>
    <row r="1" spans="1:21" ht="15" x14ac:dyDescent="0.3">
      <c r="A1" s="48"/>
      <c r="B1" s="48"/>
      <c r="C1" s="48"/>
      <c r="D1" s="48"/>
      <c r="E1" s="48"/>
      <c r="F1" s="48"/>
      <c r="G1" s="48"/>
      <c r="H1" s="48"/>
      <c r="I1" s="48"/>
      <c r="J1" s="48"/>
      <c r="K1" s="48"/>
      <c r="L1" s="48"/>
      <c r="M1" s="48"/>
      <c r="N1" s="48"/>
      <c r="Q1" s="98"/>
    </row>
    <row r="2" spans="1:21" ht="17.5" x14ac:dyDescent="0.3">
      <c r="A2" s="153" t="s">
        <v>0</v>
      </c>
      <c r="B2" s="153"/>
      <c r="C2" s="153"/>
      <c r="D2" s="153"/>
      <c r="E2" s="153"/>
      <c r="F2" s="153"/>
      <c r="G2" s="153"/>
      <c r="H2" s="153"/>
      <c r="I2" s="153"/>
      <c r="J2" s="153"/>
      <c r="K2" s="153"/>
      <c r="L2" s="153"/>
      <c r="M2" s="153"/>
      <c r="N2" s="153"/>
      <c r="O2" s="92"/>
      <c r="P2" s="92"/>
      <c r="Q2" s="92"/>
    </row>
    <row r="3" spans="1:21" ht="17.5" x14ac:dyDescent="0.3">
      <c r="A3" s="49"/>
      <c r="B3" s="49"/>
      <c r="C3" s="49"/>
      <c r="D3" s="49"/>
      <c r="E3" s="49"/>
      <c r="F3" s="49"/>
      <c r="G3" s="49"/>
      <c r="H3" s="49"/>
      <c r="I3" s="49"/>
      <c r="J3" s="49"/>
      <c r="K3" s="49"/>
      <c r="L3" s="49"/>
      <c r="M3" s="49"/>
      <c r="N3" s="49"/>
      <c r="O3" s="49"/>
      <c r="P3" s="49"/>
      <c r="Q3" s="49"/>
    </row>
    <row r="4" spans="1:21" ht="15" x14ac:dyDescent="0.3">
      <c r="A4" s="142" t="s">
        <v>1</v>
      </c>
      <c r="B4" s="142"/>
      <c r="C4" s="142"/>
      <c r="D4" s="142"/>
      <c r="E4" s="142"/>
      <c r="F4" s="142"/>
      <c r="G4" s="142"/>
      <c r="H4" s="142"/>
      <c r="I4" s="142"/>
      <c r="J4" s="142"/>
      <c r="K4" s="142"/>
      <c r="L4" s="142"/>
      <c r="M4" s="142"/>
      <c r="N4" s="93"/>
      <c r="O4" s="48"/>
    </row>
    <row r="5" spans="1:21" ht="65" x14ac:dyDescent="0.3">
      <c r="A5" s="51" t="s">
        <v>2</v>
      </c>
      <c r="B5" s="52" t="s">
        <v>3</v>
      </c>
      <c r="C5" s="53" t="s">
        <v>4</v>
      </c>
      <c r="D5" s="52" t="s">
        <v>5</v>
      </c>
      <c r="E5" s="52" t="s">
        <v>6</v>
      </c>
      <c r="F5" s="54" t="s">
        <v>7</v>
      </c>
      <c r="G5" s="54" t="s">
        <v>8</v>
      </c>
      <c r="H5" s="54" t="s">
        <v>9</v>
      </c>
      <c r="I5" s="54" t="s">
        <v>10</v>
      </c>
      <c r="J5" s="54" t="s">
        <v>11</v>
      </c>
      <c r="K5" s="54" t="s">
        <v>12</v>
      </c>
      <c r="L5" s="54" t="s">
        <v>13</v>
      </c>
      <c r="M5" s="54" t="s">
        <v>14</v>
      </c>
      <c r="N5" s="94" t="s">
        <v>15</v>
      </c>
      <c r="O5" s="48"/>
    </row>
    <row r="6" spans="1:21" ht="27.75" customHeight="1" x14ac:dyDescent="0.3">
      <c r="A6" s="55">
        <v>1</v>
      </c>
      <c r="B6" s="55">
        <v>2</v>
      </c>
      <c r="C6" s="55">
        <v>3</v>
      </c>
      <c r="D6" s="55">
        <v>4</v>
      </c>
      <c r="E6" s="55">
        <v>5</v>
      </c>
      <c r="F6" s="56">
        <v>6</v>
      </c>
      <c r="G6" s="56">
        <v>7</v>
      </c>
      <c r="H6" s="56" t="s">
        <v>16</v>
      </c>
      <c r="I6" s="56" t="s">
        <v>17</v>
      </c>
      <c r="J6" s="56" t="s">
        <v>18</v>
      </c>
      <c r="K6" s="56" t="s">
        <v>19</v>
      </c>
      <c r="L6" s="56" t="s">
        <v>20</v>
      </c>
      <c r="M6" s="56">
        <v>13</v>
      </c>
      <c r="N6" s="56" t="s">
        <v>21</v>
      </c>
      <c r="O6" s="48"/>
    </row>
    <row r="7" spans="1:21" ht="14" x14ac:dyDescent="0.3">
      <c r="A7" s="57" t="s">
        <v>105</v>
      </c>
      <c r="B7" s="51">
        <v>4</v>
      </c>
      <c r="C7" s="58">
        <v>36</v>
      </c>
      <c r="D7" s="58" t="s">
        <v>106</v>
      </c>
      <c r="E7" s="59">
        <v>10</v>
      </c>
      <c r="F7" s="60">
        <v>2174</v>
      </c>
      <c r="G7" s="60">
        <f>F7*B7</f>
        <v>8696</v>
      </c>
      <c r="H7" s="60">
        <f>G7*12</f>
        <v>104352</v>
      </c>
      <c r="I7" s="60">
        <f>H7*10%</f>
        <v>10435.200000000001</v>
      </c>
      <c r="J7" s="60">
        <f>H7*5%</f>
        <v>5217.6000000000004</v>
      </c>
      <c r="K7" s="60">
        <f>H7*5%</f>
        <v>5217.6000000000004</v>
      </c>
      <c r="L7" s="60">
        <f>(H7+I7+J7+K7)*23.59%</f>
        <v>29539.964160000003</v>
      </c>
      <c r="M7" s="95">
        <f>426.86*2</f>
        <v>853.72</v>
      </c>
      <c r="N7" s="60">
        <f>H7+I7+J7+K7+L7+M7</f>
        <v>155616.08416</v>
      </c>
      <c r="O7" s="48"/>
      <c r="U7" s="99"/>
    </row>
    <row r="8" spans="1:21" ht="28" x14ac:dyDescent="0.3">
      <c r="A8" s="57" t="s">
        <v>107</v>
      </c>
      <c r="B8" s="51">
        <v>4</v>
      </c>
      <c r="C8" s="58">
        <v>25</v>
      </c>
      <c r="D8" s="58" t="s">
        <v>22</v>
      </c>
      <c r="E8" s="59">
        <v>7</v>
      </c>
      <c r="F8" s="60">
        <v>1407</v>
      </c>
      <c r="G8" s="60">
        <f>F8*B8</f>
        <v>5628</v>
      </c>
      <c r="H8" s="60">
        <f>G8*12</f>
        <v>67536</v>
      </c>
      <c r="I8" s="60">
        <f>H8*10%</f>
        <v>6753.6</v>
      </c>
      <c r="J8" s="60">
        <f>H8*5%</f>
        <v>3376.8</v>
      </c>
      <c r="K8" s="60">
        <f>H8*5%</f>
        <v>3376.8</v>
      </c>
      <c r="L8" s="60">
        <f>(H8+I8+J8+K8)*23.59%</f>
        <v>19118.090880000003</v>
      </c>
      <c r="M8" s="95">
        <f>426.86*2</f>
        <v>853.72</v>
      </c>
      <c r="N8" s="60">
        <f>H8+I8+J8+K8+L8+M8</f>
        <v>101015.01088000002</v>
      </c>
      <c r="O8" s="48"/>
      <c r="U8" s="99"/>
    </row>
    <row r="9" spans="1:21" ht="17.25" customHeight="1" x14ac:dyDescent="0.3">
      <c r="A9" s="57" t="s">
        <v>23</v>
      </c>
      <c r="B9" s="51">
        <v>27</v>
      </c>
      <c r="C9" s="61" t="s">
        <v>24</v>
      </c>
      <c r="D9" s="62" t="s">
        <v>25</v>
      </c>
      <c r="E9" s="62">
        <v>8</v>
      </c>
      <c r="F9" s="63">
        <v>1509</v>
      </c>
      <c r="G9" s="59">
        <f t="shared" ref="G9" si="0">F9*B9</f>
        <v>40743</v>
      </c>
      <c r="H9" s="60">
        <f t="shared" ref="H9" si="1">G9*12</f>
        <v>488916</v>
      </c>
      <c r="I9" s="60">
        <f t="shared" ref="I9" si="2">H9*10%</f>
        <v>48891.600000000006</v>
      </c>
      <c r="J9" s="60">
        <f t="shared" ref="J9" si="3">H9*5%</f>
        <v>24445.800000000003</v>
      </c>
      <c r="K9" s="60">
        <f t="shared" ref="K9" si="4">H9*5%</f>
        <v>24445.800000000003</v>
      </c>
      <c r="L9" s="60">
        <f t="shared" ref="L9" si="5">(H9+I9+J9+K9)*23.59%</f>
        <v>138402.34128000002</v>
      </c>
      <c r="M9" s="95">
        <f>426.86*6</f>
        <v>2561.16</v>
      </c>
      <c r="N9" s="60">
        <f t="shared" ref="N9" si="6">H9+I9+J9+K9+L9+M9</f>
        <v>727662.70128000015</v>
      </c>
      <c r="O9" s="48"/>
      <c r="U9" s="99"/>
    </row>
    <row r="10" spans="1:21" ht="17.25" customHeight="1" x14ac:dyDescent="0.3">
      <c r="A10" s="57" t="s">
        <v>108</v>
      </c>
      <c r="B10" s="51">
        <v>1</v>
      </c>
      <c r="C10" s="61" t="s">
        <v>26</v>
      </c>
      <c r="D10" s="62" t="s">
        <v>27</v>
      </c>
      <c r="E10" s="62">
        <v>8</v>
      </c>
      <c r="F10" s="63">
        <v>1509</v>
      </c>
      <c r="G10" s="59">
        <f t="shared" ref="G10" si="7">F10*B10</f>
        <v>1509</v>
      </c>
      <c r="H10" s="60">
        <f t="shared" ref="H10" si="8">G10*12</f>
        <v>18108</v>
      </c>
      <c r="I10" s="60">
        <f t="shared" ref="I10" si="9">H10*10%</f>
        <v>1810.8000000000002</v>
      </c>
      <c r="J10" s="60">
        <f t="shared" ref="J10" si="10">H10*5%</f>
        <v>905.40000000000009</v>
      </c>
      <c r="K10" s="60">
        <f t="shared" ref="K10" si="11">H10*5%</f>
        <v>905.40000000000009</v>
      </c>
      <c r="L10" s="60">
        <f t="shared" ref="L10" si="12">(H10+I10+J10+K10)*23.59%</f>
        <v>5126.0126400000008</v>
      </c>
      <c r="M10" s="95">
        <f>426.86*1</f>
        <v>426.86</v>
      </c>
      <c r="N10" s="60">
        <f t="shared" ref="N10" si="13">H10+I10+J10+K10+L10+M10</f>
        <v>27282.472640000004</v>
      </c>
      <c r="O10" s="48"/>
      <c r="U10" s="99"/>
    </row>
    <row r="11" spans="1:21" ht="17.25" customHeight="1" x14ac:dyDescent="0.3">
      <c r="A11" s="57" t="s">
        <v>109</v>
      </c>
      <c r="B11" s="51">
        <v>0.5</v>
      </c>
      <c r="C11" s="61" t="s">
        <v>26</v>
      </c>
      <c r="D11" s="62" t="s">
        <v>27</v>
      </c>
      <c r="E11" s="62">
        <v>8</v>
      </c>
      <c r="F11" s="63">
        <v>1509</v>
      </c>
      <c r="G11" s="59">
        <f t="shared" ref="G11" si="14">F11*B11</f>
        <v>754.5</v>
      </c>
      <c r="H11" s="60">
        <f t="shared" ref="H11" si="15">G11*12</f>
        <v>9054</v>
      </c>
      <c r="I11" s="60">
        <f t="shared" ref="I11" si="16">H11*10%</f>
        <v>905.40000000000009</v>
      </c>
      <c r="J11" s="60">
        <f t="shared" ref="J11" si="17">H11*5%</f>
        <v>452.70000000000005</v>
      </c>
      <c r="K11" s="60">
        <f t="shared" ref="K11" si="18">H11*5%</f>
        <v>452.70000000000005</v>
      </c>
      <c r="L11" s="60">
        <f t="shared" ref="L11" si="19">(H11+I11+J11+K11)*23.59%</f>
        <v>2563.0063200000004</v>
      </c>
      <c r="M11" s="95">
        <f>426.86*1</f>
        <v>426.86</v>
      </c>
      <c r="N11" s="60">
        <f t="shared" ref="N11" si="20">H11+I11+J11+K11+L11+M11</f>
        <v>13854.666320000002</v>
      </c>
      <c r="O11" s="48"/>
      <c r="U11" s="99"/>
    </row>
    <row r="12" spans="1:21" ht="17.149999999999999" customHeight="1" x14ac:dyDescent="0.3">
      <c r="A12" s="57" t="s">
        <v>110</v>
      </c>
      <c r="B12" s="51">
        <v>0.5</v>
      </c>
      <c r="C12" s="61" t="s">
        <v>26</v>
      </c>
      <c r="D12" s="62" t="s">
        <v>27</v>
      </c>
      <c r="E12" s="62">
        <v>8</v>
      </c>
      <c r="F12" s="63">
        <v>1509</v>
      </c>
      <c r="G12" s="59">
        <f t="shared" ref="G12" si="21">F12*B12</f>
        <v>754.5</v>
      </c>
      <c r="H12" s="60">
        <f t="shared" ref="H12" si="22">G12*12</f>
        <v>9054</v>
      </c>
      <c r="I12" s="60">
        <f t="shared" ref="I12" si="23">H12*10%</f>
        <v>905.40000000000009</v>
      </c>
      <c r="J12" s="60">
        <f t="shared" ref="J12" si="24">H12*5%</f>
        <v>452.70000000000005</v>
      </c>
      <c r="K12" s="60">
        <f t="shared" ref="K12" si="25">H12*5%</f>
        <v>452.70000000000005</v>
      </c>
      <c r="L12" s="60">
        <f t="shared" ref="L12" si="26">(H12+I12+J12+K12)*23.59%</f>
        <v>2563.0063200000004</v>
      </c>
      <c r="M12" s="95">
        <f>426.86*1</f>
        <v>426.86</v>
      </c>
      <c r="N12" s="60">
        <f t="shared" ref="N12" si="27">H12+I12+J12+K12+L12+M12</f>
        <v>13854.666320000002</v>
      </c>
      <c r="O12" s="48"/>
      <c r="U12" s="99"/>
    </row>
    <row r="13" spans="1:21" ht="17.149999999999999" customHeight="1" x14ac:dyDescent="0.3">
      <c r="A13" s="57" t="s">
        <v>111</v>
      </c>
      <c r="B13" s="51">
        <v>0.5</v>
      </c>
      <c r="C13" s="61" t="s">
        <v>26</v>
      </c>
      <c r="D13" s="62" t="s">
        <v>27</v>
      </c>
      <c r="E13" s="62">
        <v>8</v>
      </c>
      <c r="F13" s="63">
        <v>1509</v>
      </c>
      <c r="G13" s="59">
        <f t="shared" ref="G13" si="28">F13*B13</f>
        <v>754.5</v>
      </c>
      <c r="H13" s="60">
        <f t="shared" ref="H13" si="29">G13*12</f>
        <v>9054</v>
      </c>
      <c r="I13" s="60">
        <f t="shared" ref="I13" si="30">H13*10%</f>
        <v>905.40000000000009</v>
      </c>
      <c r="J13" s="60">
        <f t="shared" ref="J13" si="31">H13*5%</f>
        <v>452.70000000000005</v>
      </c>
      <c r="K13" s="60">
        <f t="shared" ref="K13" si="32">H13*5%</f>
        <v>452.70000000000005</v>
      </c>
      <c r="L13" s="60">
        <f t="shared" ref="L13" si="33">(H13+I13+J13+K13)*23.59%</f>
        <v>2563.0063200000004</v>
      </c>
      <c r="M13" s="95">
        <f>426.86*1</f>
        <v>426.86</v>
      </c>
      <c r="N13" s="60">
        <f t="shared" ref="N13" si="34">H13+I13+J13+K13+L13+M13</f>
        <v>13854.666320000002</v>
      </c>
      <c r="O13" s="48"/>
      <c r="U13" s="99"/>
    </row>
    <row r="14" spans="1:21" ht="14" x14ac:dyDescent="0.3">
      <c r="A14" s="64" t="s">
        <v>28</v>
      </c>
      <c r="B14" s="65">
        <f>SUM(B7:B13)</f>
        <v>37.5</v>
      </c>
      <c r="C14" s="65"/>
      <c r="D14" s="65"/>
      <c r="E14" s="65"/>
      <c r="F14" s="65">
        <f t="shared" ref="F14:N14" si="35">SUM(F7:F13)</f>
        <v>11126</v>
      </c>
      <c r="G14" s="65">
        <f t="shared" si="35"/>
        <v>58839.5</v>
      </c>
      <c r="H14" s="65">
        <f t="shared" si="35"/>
        <v>706074</v>
      </c>
      <c r="I14" s="65">
        <f t="shared" si="35"/>
        <v>70607.399999999994</v>
      </c>
      <c r="J14" s="65">
        <f t="shared" si="35"/>
        <v>35303.699999999997</v>
      </c>
      <c r="K14" s="65">
        <f t="shared" si="35"/>
        <v>35303.699999999997</v>
      </c>
      <c r="L14" s="65">
        <f t="shared" si="35"/>
        <v>199875.42791999999</v>
      </c>
      <c r="M14" s="65">
        <f t="shared" si="35"/>
        <v>5976.0399999999991</v>
      </c>
      <c r="N14" s="65">
        <f t="shared" si="35"/>
        <v>1053140.2679200002</v>
      </c>
      <c r="O14" s="48"/>
    </row>
    <row r="15" spans="1:21" ht="44.15" customHeight="1" x14ac:dyDescent="0.3">
      <c r="A15" s="154" t="s">
        <v>29</v>
      </c>
      <c r="B15" s="154"/>
      <c r="C15" s="154"/>
      <c r="D15" s="154"/>
      <c r="E15" s="154"/>
      <c r="F15" s="154"/>
      <c r="G15" s="154"/>
      <c r="H15" s="154"/>
      <c r="I15" s="154"/>
      <c r="J15" s="154"/>
      <c r="K15" s="154"/>
      <c r="L15" s="154"/>
      <c r="M15" s="154"/>
      <c r="N15" s="154"/>
      <c r="O15" s="96"/>
    </row>
    <row r="16" spans="1:21" x14ac:dyDescent="0.3">
      <c r="A16" s="66"/>
      <c r="B16" s="66"/>
      <c r="C16" s="66"/>
      <c r="D16" s="66"/>
      <c r="E16" s="66"/>
      <c r="F16" s="66"/>
      <c r="G16" s="66"/>
      <c r="H16" s="66"/>
      <c r="I16" s="66"/>
      <c r="J16" s="66"/>
      <c r="K16" s="66"/>
      <c r="L16" s="66"/>
      <c r="M16" s="66"/>
      <c r="N16" s="66"/>
      <c r="O16" s="66"/>
    </row>
    <row r="17" spans="1:19" ht="15" x14ac:dyDescent="0.3">
      <c r="A17" s="155" t="s">
        <v>30</v>
      </c>
      <c r="B17" s="155"/>
      <c r="C17" s="155"/>
      <c r="D17" s="155"/>
      <c r="E17" s="155"/>
      <c r="F17" s="155"/>
      <c r="G17" s="66"/>
      <c r="H17" s="66"/>
      <c r="I17" s="66"/>
      <c r="J17" s="66"/>
      <c r="K17" s="66"/>
      <c r="L17" s="66"/>
      <c r="M17" s="66"/>
      <c r="N17" s="66"/>
      <c r="O17" s="66"/>
      <c r="P17" s="66"/>
      <c r="Q17" s="66"/>
      <c r="R17" s="97"/>
      <c r="S17" s="48"/>
    </row>
    <row r="18" spans="1:19" ht="14" x14ac:dyDescent="0.3">
      <c r="G18" s="66"/>
      <c r="H18" s="66"/>
      <c r="I18" s="66"/>
      <c r="J18" s="66"/>
      <c r="K18" s="66"/>
      <c r="L18" s="66"/>
      <c r="M18" s="66"/>
      <c r="N18" s="66"/>
      <c r="O18" s="66"/>
      <c r="P18" s="66"/>
      <c r="Q18" s="66"/>
      <c r="R18" s="97"/>
      <c r="S18" s="48"/>
    </row>
    <row r="19" spans="1:19" ht="53.25" customHeight="1" x14ac:dyDescent="0.3">
      <c r="A19" s="154" t="s">
        <v>114</v>
      </c>
      <c r="B19" s="154"/>
      <c r="C19" s="154"/>
      <c r="D19" s="154"/>
      <c r="E19" s="154"/>
      <c r="F19" s="154"/>
      <c r="G19" s="66"/>
      <c r="H19" s="66"/>
      <c r="I19" s="66"/>
      <c r="J19" s="66"/>
      <c r="K19" s="66"/>
      <c r="L19" s="66"/>
      <c r="M19" s="66"/>
      <c r="N19" s="66"/>
      <c r="O19" s="66"/>
      <c r="P19" s="66"/>
      <c r="Q19" s="66"/>
      <c r="R19" s="97"/>
      <c r="S19" s="48"/>
    </row>
    <row r="20" spans="1:19" ht="42" x14ac:dyDescent="0.3">
      <c r="A20" s="67"/>
      <c r="B20" s="68" t="s">
        <v>31</v>
      </c>
      <c r="C20" s="68" t="s">
        <v>32</v>
      </c>
      <c r="D20" s="68" t="s">
        <v>33</v>
      </c>
      <c r="E20" s="68" t="s">
        <v>34</v>
      </c>
      <c r="G20" s="66"/>
      <c r="H20" s="66"/>
      <c r="I20" s="66"/>
      <c r="J20" s="66"/>
      <c r="K20" s="66"/>
      <c r="L20" s="66"/>
      <c r="M20" s="66"/>
      <c r="N20" s="66"/>
      <c r="O20" s="66"/>
      <c r="P20" s="66"/>
      <c r="Q20" s="66"/>
      <c r="R20" s="97"/>
      <c r="S20" s="48"/>
    </row>
    <row r="21" spans="1:19" ht="14" x14ac:dyDescent="0.3">
      <c r="A21" s="57" t="s">
        <v>35</v>
      </c>
      <c r="B21" s="57">
        <v>40</v>
      </c>
      <c r="C21" s="69">
        <f>$B21*20*12</f>
        <v>9600</v>
      </c>
      <c r="D21" s="69">
        <f t="shared" ref="D21:E29" si="36">$B21*20*12</f>
        <v>9600</v>
      </c>
      <c r="E21" s="69">
        <f t="shared" si="36"/>
        <v>9600</v>
      </c>
      <c r="G21" s="66"/>
      <c r="H21" s="66"/>
      <c r="I21" s="66"/>
      <c r="J21" s="66"/>
      <c r="K21" s="66"/>
      <c r="L21" s="66"/>
      <c r="M21" s="66"/>
      <c r="N21" s="66"/>
      <c r="O21" s="66"/>
      <c r="P21" s="66"/>
      <c r="Q21" s="66"/>
      <c r="R21" s="97"/>
      <c r="S21" s="48"/>
    </row>
    <row r="22" spans="1:19" ht="14" x14ac:dyDescent="0.3">
      <c r="A22" s="57" t="s">
        <v>36</v>
      </c>
      <c r="B22" s="57">
        <v>40</v>
      </c>
      <c r="C22" s="69">
        <f t="shared" ref="C22:C29" si="37">$B22*20*12</f>
        <v>9600</v>
      </c>
      <c r="D22" s="69">
        <f t="shared" si="36"/>
        <v>9600</v>
      </c>
      <c r="E22" s="69">
        <f t="shared" si="36"/>
        <v>9600</v>
      </c>
      <c r="G22" s="66"/>
      <c r="H22" s="66"/>
      <c r="I22" s="66"/>
      <c r="J22" s="66"/>
      <c r="K22" s="66"/>
      <c r="L22" s="66"/>
      <c r="M22" s="66"/>
      <c r="N22" s="66"/>
      <c r="O22" s="66"/>
      <c r="P22" s="66"/>
      <c r="Q22" s="66"/>
      <c r="R22" s="97"/>
      <c r="S22" s="48"/>
    </row>
    <row r="23" spans="1:19" ht="14" x14ac:dyDescent="0.3">
      <c r="A23" s="57" t="s">
        <v>37</v>
      </c>
      <c r="B23" s="57">
        <v>20</v>
      </c>
      <c r="C23" s="69">
        <f t="shared" si="37"/>
        <v>4800</v>
      </c>
      <c r="D23" s="69">
        <f t="shared" si="36"/>
        <v>4800</v>
      </c>
      <c r="E23" s="69">
        <f t="shared" si="36"/>
        <v>4800</v>
      </c>
      <c r="G23" s="66"/>
      <c r="H23" s="66"/>
      <c r="I23" s="66"/>
      <c r="J23" s="66"/>
      <c r="K23" s="66"/>
      <c r="L23" s="66"/>
      <c r="M23" s="66"/>
      <c r="N23" s="66"/>
      <c r="O23" s="66"/>
      <c r="P23" s="66"/>
      <c r="Q23" s="66"/>
      <c r="R23" s="97"/>
      <c r="S23" s="48"/>
    </row>
    <row r="24" spans="1:19" ht="14" x14ac:dyDescent="0.3">
      <c r="A24" s="57" t="s">
        <v>38</v>
      </c>
      <c r="B24" s="57">
        <v>20</v>
      </c>
      <c r="C24" s="69">
        <f t="shared" si="37"/>
        <v>4800</v>
      </c>
      <c r="D24" s="69">
        <f t="shared" si="36"/>
        <v>4800</v>
      </c>
      <c r="E24" s="69">
        <f t="shared" si="36"/>
        <v>4800</v>
      </c>
      <c r="G24" s="66"/>
      <c r="H24" s="66"/>
      <c r="I24" s="66"/>
      <c r="J24" s="66"/>
      <c r="K24" s="66"/>
      <c r="L24" s="66"/>
      <c r="M24" s="66"/>
      <c r="N24" s="66"/>
      <c r="O24" s="66"/>
      <c r="P24" s="66"/>
      <c r="Q24" s="66"/>
      <c r="R24" s="97"/>
      <c r="S24" s="48"/>
    </row>
    <row r="25" spans="1:19" ht="14" x14ac:dyDescent="0.3">
      <c r="A25" s="57" t="s">
        <v>39</v>
      </c>
      <c r="B25" s="57">
        <v>40</v>
      </c>
      <c r="C25" s="69">
        <f t="shared" si="37"/>
        <v>9600</v>
      </c>
      <c r="D25" s="69">
        <f t="shared" si="36"/>
        <v>9600</v>
      </c>
      <c r="E25" s="69">
        <f t="shared" si="36"/>
        <v>9600</v>
      </c>
      <c r="G25" s="66"/>
      <c r="H25" s="66"/>
      <c r="I25" s="66"/>
      <c r="J25" s="66"/>
      <c r="K25" s="66"/>
      <c r="L25" s="66"/>
      <c r="M25" s="66"/>
      <c r="N25" s="66"/>
      <c r="O25" s="66"/>
      <c r="P25" s="66"/>
      <c r="Q25" s="66"/>
      <c r="R25" s="97"/>
      <c r="S25" s="48"/>
    </row>
    <row r="26" spans="1:19" ht="14" x14ac:dyDescent="0.3">
      <c r="A26" s="57" t="s">
        <v>112</v>
      </c>
      <c r="B26" s="57">
        <v>20</v>
      </c>
      <c r="C26" s="69">
        <f t="shared" si="37"/>
        <v>4800</v>
      </c>
      <c r="D26" s="69">
        <f t="shared" si="36"/>
        <v>4800</v>
      </c>
      <c r="E26" s="69">
        <f t="shared" si="36"/>
        <v>4800</v>
      </c>
      <c r="G26" s="66"/>
      <c r="H26" s="66"/>
      <c r="I26" s="66"/>
      <c r="J26" s="66"/>
      <c r="K26" s="66"/>
      <c r="L26" s="66"/>
      <c r="M26" s="66"/>
      <c r="N26" s="66"/>
      <c r="O26" s="66"/>
      <c r="P26" s="66"/>
      <c r="Q26" s="66"/>
      <c r="R26" s="97"/>
      <c r="S26" s="48"/>
    </row>
    <row r="27" spans="1:19" ht="14" x14ac:dyDescent="0.3">
      <c r="A27" s="57" t="s">
        <v>113</v>
      </c>
      <c r="B27" s="57">
        <v>60</v>
      </c>
      <c r="C27" s="69">
        <f t="shared" si="37"/>
        <v>14400</v>
      </c>
      <c r="D27" s="69">
        <f t="shared" si="36"/>
        <v>14400</v>
      </c>
      <c r="E27" s="69">
        <f t="shared" si="36"/>
        <v>14400</v>
      </c>
      <c r="G27" s="66"/>
      <c r="H27" s="66"/>
      <c r="I27" s="66"/>
      <c r="J27" s="66"/>
      <c r="K27" s="66"/>
      <c r="L27" s="66"/>
      <c r="M27" s="66"/>
      <c r="N27" s="66"/>
      <c r="O27" s="66"/>
      <c r="P27" s="66"/>
      <c r="Q27" s="66"/>
      <c r="R27" s="97"/>
      <c r="S27" s="48"/>
    </row>
    <row r="28" spans="1:19" ht="14" x14ac:dyDescent="0.3">
      <c r="A28" s="57" t="s">
        <v>40</v>
      </c>
      <c r="B28" s="57">
        <v>20</v>
      </c>
      <c r="C28" s="69">
        <f t="shared" si="37"/>
        <v>4800</v>
      </c>
      <c r="D28" s="69">
        <f t="shared" si="36"/>
        <v>4800</v>
      </c>
      <c r="E28" s="69">
        <f t="shared" si="36"/>
        <v>4800</v>
      </c>
      <c r="G28" s="66"/>
      <c r="H28" s="66"/>
      <c r="I28" s="66"/>
      <c r="J28" s="66"/>
      <c r="K28" s="66"/>
      <c r="L28" s="66"/>
      <c r="M28" s="66"/>
      <c r="N28" s="66"/>
      <c r="O28" s="66"/>
      <c r="P28" s="66"/>
      <c r="Q28" s="66"/>
      <c r="R28" s="97"/>
      <c r="S28" s="48"/>
    </row>
    <row r="29" spans="1:19" ht="14" x14ac:dyDescent="0.3">
      <c r="A29" s="57" t="s">
        <v>41</v>
      </c>
      <c r="B29" s="57">
        <v>20</v>
      </c>
      <c r="C29" s="69">
        <f t="shared" si="37"/>
        <v>4800</v>
      </c>
      <c r="D29" s="69">
        <f t="shared" si="36"/>
        <v>4800</v>
      </c>
      <c r="E29" s="69">
        <f t="shared" si="36"/>
        <v>4800</v>
      </c>
      <c r="G29" s="66"/>
      <c r="H29" s="66"/>
      <c r="I29" s="66"/>
      <c r="J29" s="66"/>
      <c r="K29" s="66"/>
      <c r="L29" s="66"/>
      <c r="M29" s="66"/>
      <c r="N29" s="66"/>
      <c r="O29" s="66"/>
      <c r="P29" s="66"/>
      <c r="Q29" s="66"/>
      <c r="R29" s="97"/>
      <c r="S29" s="48"/>
    </row>
    <row r="30" spans="1:19" ht="14" x14ac:dyDescent="0.3">
      <c r="A30" s="70" t="s">
        <v>42</v>
      </c>
      <c r="B30" s="71"/>
      <c r="C30" s="72">
        <f>SUM(C21:C29)</f>
        <v>67200</v>
      </c>
      <c r="D30" s="72">
        <f>SUM(D21:D29)</f>
        <v>67200</v>
      </c>
      <c r="E30" s="72">
        <f>SUM(E21:E29)</f>
        <v>67200</v>
      </c>
      <c r="G30" s="66"/>
      <c r="H30" s="66"/>
      <c r="I30" s="66"/>
      <c r="J30" s="66"/>
      <c r="K30" s="66"/>
      <c r="L30" s="66"/>
      <c r="M30" s="66"/>
      <c r="N30" s="66"/>
      <c r="O30" s="66"/>
      <c r="P30" s="66"/>
      <c r="Q30" s="66"/>
      <c r="R30" s="97"/>
      <c r="S30" s="48"/>
    </row>
    <row r="31" spans="1:19" ht="14" x14ac:dyDescent="0.3">
      <c r="C31" s="73"/>
      <c r="E31" s="66"/>
      <c r="F31" s="66"/>
      <c r="G31" s="66"/>
      <c r="H31" s="66"/>
      <c r="I31" s="66"/>
      <c r="J31" s="66"/>
      <c r="K31" s="66"/>
      <c r="L31" s="66"/>
      <c r="M31" s="66"/>
      <c r="N31" s="66"/>
      <c r="O31" s="97"/>
      <c r="P31" s="48"/>
    </row>
    <row r="32" spans="1:19" ht="15.75" customHeight="1" x14ac:dyDescent="0.3">
      <c r="A32" s="142" t="s">
        <v>43</v>
      </c>
      <c r="B32" s="142"/>
      <c r="C32" s="142"/>
      <c r="D32" s="142"/>
      <c r="E32" s="142"/>
      <c r="F32" s="66"/>
      <c r="G32" s="66"/>
      <c r="H32" s="66"/>
      <c r="I32" s="66"/>
      <c r="J32" s="66"/>
      <c r="K32" s="66"/>
      <c r="L32" s="66"/>
      <c r="M32" s="66"/>
      <c r="N32" s="66"/>
      <c r="O32" s="97"/>
      <c r="P32" s="48"/>
    </row>
    <row r="33" spans="1:19" ht="15.75" customHeight="1" x14ac:dyDescent="0.3">
      <c r="A33" s="50"/>
      <c r="B33" s="50"/>
      <c r="C33" s="50"/>
      <c r="D33" s="50"/>
      <c r="E33" s="50"/>
      <c r="F33" s="66"/>
      <c r="G33" s="66"/>
      <c r="H33" s="66"/>
      <c r="I33" s="66"/>
      <c r="J33" s="66"/>
      <c r="K33" s="66"/>
      <c r="L33" s="66"/>
      <c r="M33" s="66"/>
      <c r="N33" s="66"/>
      <c r="O33" s="97"/>
      <c r="P33" s="48"/>
    </row>
    <row r="34" spans="1:19" ht="14" x14ac:dyDescent="0.3">
      <c r="A34" s="74"/>
      <c r="B34" s="75" t="s">
        <v>44</v>
      </c>
      <c r="C34" s="75" t="s">
        <v>45</v>
      </c>
      <c r="D34" s="75" t="s">
        <v>46</v>
      </c>
      <c r="E34" s="66"/>
      <c r="F34" s="66"/>
      <c r="G34" s="66"/>
      <c r="H34" s="66"/>
      <c r="I34" s="66"/>
      <c r="J34" s="66"/>
      <c r="K34" s="66"/>
      <c r="L34" s="66"/>
      <c r="M34" s="66"/>
      <c r="N34" s="66"/>
      <c r="O34" s="97"/>
      <c r="P34" s="48"/>
    </row>
    <row r="35" spans="1:19" ht="14" x14ac:dyDescent="0.3">
      <c r="A35" s="107" t="s">
        <v>47</v>
      </c>
      <c r="B35" s="108">
        <v>38</v>
      </c>
      <c r="C35" s="108">
        <v>1750</v>
      </c>
      <c r="D35" s="108">
        <f>B35*C35</f>
        <v>66500</v>
      </c>
      <c r="E35" s="76"/>
      <c r="G35" s="66"/>
      <c r="H35" s="66"/>
      <c r="I35" s="66"/>
      <c r="J35" s="66"/>
      <c r="K35" s="66"/>
      <c r="L35" s="66"/>
      <c r="M35" s="66"/>
      <c r="N35" s="66"/>
      <c r="O35" s="66"/>
      <c r="P35" s="66"/>
      <c r="Q35" s="66"/>
      <c r="R35" s="97"/>
      <c r="S35" s="48"/>
    </row>
    <row r="36" spans="1:19" ht="14" x14ac:dyDescent="0.3">
      <c r="A36" s="107" t="s">
        <v>48</v>
      </c>
      <c r="B36" s="108">
        <v>30</v>
      </c>
      <c r="C36" s="108">
        <v>295</v>
      </c>
      <c r="D36" s="108">
        <f>B36*C36</f>
        <v>8850</v>
      </c>
      <c r="E36" s="76"/>
      <c r="G36" s="66"/>
      <c r="H36" s="66"/>
      <c r="I36" s="66"/>
      <c r="J36" s="66"/>
      <c r="K36" s="66"/>
      <c r="L36" s="66"/>
      <c r="M36" s="66"/>
      <c r="N36" s="66"/>
      <c r="O36" s="66"/>
      <c r="P36" s="66"/>
      <c r="Q36" s="66"/>
      <c r="R36" s="97"/>
      <c r="S36" s="48"/>
    </row>
    <row r="37" spans="1:19" ht="14" x14ac:dyDescent="0.3">
      <c r="A37" s="77" t="s">
        <v>49</v>
      </c>
      <c r="B37" s="78"/>
      <c r="C37" s="78"/>
      <c r="D37" s="78">
        <f>SUM(D38:D42)</f>
        <v>40130</v>
      </c>
      <c r="E37" s="76"/>
      <c r="G37" s="66"/>
      <c r="H37" s="66"/>
      <c r="I37" s="66"/>
      <c r="J37" s="66"/>
      <c r="K37" s="66"/>
      <c r="L37" s="66"/>
      <c r="M37" s="66"/>
      <c r="N37" s="66"/>
      <c r="O37" s="66"/>
      <c r="P37" s="66"/>
      <c r="Q37" s="66"/>
      <c r="R37" s="97"/>
      <c r="S37" s="48"/>
    </row>
    <row r="38" spans="1:19" ht="14" x14ac:dyDescent="0.3">
      <c r="A38" s="79" t="s">
        <v>50</v>
      </c>
      <c r="B38" s="80">
        <v>27</v>
      </c>
      <c r="C38" s="80">
        <v>750</v>
      </c>
      <c r="D38" s="80">
        <f t="shared" ref="D38:D51" si="38">B38*C38</f>
        <v>20250</v>
      </c>
      <c r="E38" s="76"/>
      <c r="G38" s="66"/>
      <c r="H38" s="66"/>
      <c r="I38" s="66"/>
      <c r="J38" s="66"/>
      <c r="K38" s="66"/>
      <c r="L38" s="66"/>
      <c r="M38" s="66"/>
      <c r="N38" s="66"/>
      <c r="O38" s="66"/>
      <c r="P38" s="66"/>
      <c r="Q38" s="66"/>
      <c r="R38" s="97"/>
      <c r="S38" s="48"/>
    </row>
    <row r="39" spans="1:19" ht="14" x14ac:dyDescent="0.3">
      <c r="A39" s="79" t="s">
        <v>51</v>
      </c>
      <c r="B39" s="80">
        <v>38</v>
      </c>
      <c r="C39" s="80">
        <v>400</v>
      </c>
      <c r="D39" s="80">
        <f t="shared" si="38"/>
        <v>15200</v>
      </c>
      <c r="E39" s="76"/>
      <c r="G39" s="66"/>
      <c r="H39" s="66"/>
      <c r="I39" s="66"/>
      <c r="J39" s="66"/>
      <c r="K39" s="66"/>
      <c r="L39" s="66"/>
      <c r="M39" s="66"/>
      <c r="N39" s="66"/>
      <c r="O39" s="66"/>
      <c r="P39" s="66"/>
      <c r="Q39" s="66"/>
      <c r="R39" s="97"/>
      <c r="S39" s="48"/>
    </row>
    <row r="40" spans="1:19" ht="14" x14ac:dyDescent="0.3">
      <c r="A40" s="79" t="s">
        <v>52</v>
      </c>
      <c r="B40" s="80">
        <v>12</v>
      </c>
      <c r="C40" s="80">
        <v>150</v>
      </c>
      <c r="D40" s="80">
        <f t="shared" si="38"/>
        <v>1800</v>
      </c>
      <c r="E40" s="76"/>
      <c r="G40" s="66"/>
      <c r="H40" s="66"/>
      <c r="I40" s="66"/>
      <c r="J40" s="66"/>
      <c r="K40" s="66"/>
      <c r="L40" s="66"/>
      <c r="M40" s="66"/>
      <c r="N40" s="66"/>
      <c r="O40" s="66"/>
      <c r="P40" s="66"/>
      <c r="Q40" s="66"/>
      <c r="R40" s="97"/>
      <c r="S40" s="48"/>
    </row>
    <row r="41" spans="1:19" ht="14" x14ac:dyDescent="0.3">
      <c r="A41" s="79" t="s">
        <v>53</v>
      </c>
      <c r="B41" s="80">
        <v>12</v>
      </c>
      <c r="C41" s="80">
        <v>150</v>
      </c>
      <c r="D41" s="80">
        <f t="shared" si="38"/>
        <v>1800</v>
      </c>
      <c r="E41" s="76"/>
      <c r="G41" s="66"/>
      <c r="H41" s="66"/>
      <c r="I41" s="66"/>
      <c r="J41" s="66"/>
      <c r="K41" s="66"/>
      <c r="L41" s="66"/>
      <c r="M41" s="66"/>
      <c r="N41" s="66"/>
      <c r="O41" s="66"/>
      <c r="P41" s="66"/>
      <c r="Q41" s="66"/>
      <c r="R41" s="97"/>
      <c r="S41" s="48"/>
    </row>
    <row r="42" spans="1:19" ht="14" x14ac:dyDescent="0.3">
      <c r="A42" s="79" t="s">
        <v>54</v>
      </c>
      <c r="B42" s="80">
        <v>36</v>
      </c>
      <c r="C42" s="80">
        <v>30</v>
      </c>
      <c r="D42" s="80">
        <f t="shared" si="38"/>
        <v>1080</v>
      </c>
      <c r="E42" s="76"/>
      <c r="G42" s="66"/>
      <c r="H42" s="66"/>
      <c r="I42" s="66"/>
      <c r="J42" s="66"/>
      <c r="K42" s="66"/>
      <c r="L42" s="66"/>
      <c r="M42" s="66"/>
      <c r="N42" s="66"/>
      <c r="O42" s="66"/>
      <c r="P42" s="66"/>
      <c r="Q42" s="66"/>
      <c r="R42" s="97"/>
      <c r="S42" s="48"/>
    </row>
    <row r="43" spans="1:19" ht="14" x14ac:dyDescent="0.3">
      <c r="A43" s="81" t="s">
        <v>55</v>
      </c>
      <c r="B43" s="78"/>
      <c r="C43" s="78"/>
      <c r="D43" s="78">
        <f>SUM(D44:D50)</f>
        <v>8100</v>
      </c>
      <c r="E43" s="76"/>
      <c r="G43" s="66"/>
      <c r="H43" s="66"/>
      <c r="I43" s="66"/>
      <c r="J43" s="66"/>
      <c r="K43" s="66"/>
      <c r="L43" s="66"/>
      <c r="M43" s="66"/>
      <c r="N43" s="66"/>
      <c r="O43" s="66"/>
      <c r="P43" s="66"/>
      <c r="Q43" s="66"/>
      <c r="R43" s="97"/>
      <c r="S43" s="48"/>
    </row>
    <row r="44" spans="1:19" s="112" customFormat="1" ht="14" x14ac:dyDescent="0.3">
      <c r="A44" s="117" t="s">
        <v>115</v>
      </c>
      <c r="B44" s="110">
        <v>6</v>
      </c>
      <c r="C44" s="110">
        <v>900</v>
      </c>
      <c r="D44" s="110">
        <f t="shared" si="38"/>
        <v>5400</v>
      </c>
      <c r="E44" s="111"/>
      <c r="G44" s="113"/>
      <c r="H44" s="113"/>
      <c r="I44" s="113"/>
      <c r="J44" s="113"/>
      <c r="K44" s="113"/>
      <c r="L44" s="113"/>
      <c r="M44" s="113"/>
      <c r="N44" s="113"/>
      <c r="O44" s="113"/>
      <c r="P44" s="113"/>
      <c r="Q44" s="113"/>
      <c r="R44" s="114"/>
      <c r="S44" s="115"/>
    </row>
    <row r="45" spans="1:19" s="112" customFormat="1" ht="14" x14ac:dyDescent="0.3">
      <c r="A45" s="109" t="s">
        <v>56</v>
      </c>
      <c r="B45" s="110">
        <v>6</v>
      </c>
      <c r="C45" s="110">
        <v>30</v>
      </c>
      <c r="D45" s="110">
        <f t="shared" si="38"/>
        <v>180</v>
      </c>
      <c r="E45" s="111"/>
      <c r="G45" s="113"/>
      <c r="H45" s="113"/>
      <c r="I45" s="113"/>
      <c r="J45" s="113"/>
      <c r="K45" s="113"/>
      <c r="L45" s="113"/>
      <c r="M45" s="113"/>
      <c r="N45" s="113"/>
      <c r="O45" s="113"/>
      <c r="P45" s="113"/>
      <c r="Q45" s="113"/>
      <c r="R45" s="114"/>
      <c r="S45" s="115"/>
    </row>
    <row r="46" spans="1:19" s="112" customFormat="1" ht="14" x14ac:dyDescent="0.3">
      <c r="A46" s="109" t="s">
        <v>57</v>
      </c>
      <c r="B46" s="110">
        <v>6</v>
      </c>
      <c r="C46" s="110">
        <v>60</v>
      </c>
      <c r="D46" s="110">
        <f t="shared" si="38"/>
        <v>360</v>
      </c>
      <c r="E46" s="111"/>
      <c r="G46" s="113"/>
      <c r="H46" s="113"/>
      <c r="I46" s="113"/>
      <c r="J46" s="113"/>
      <c r="K46" s="113"/>
      <c r="L46" s="113"/>
      <c r="M46" s="113"/>
      <c r="N46" s="113"/>
      <c r="O46" s="113"/>
      <c r="P46" s="113"/>
      <c r="Q46" s="113"/>
      <c r="R46" s="114"/>
      <c r="S46" s="115"/>
    </row>
    <row r="47" spans="1:19" s="112" customFormat="1" ht="14" x14ac:dyDescent="0.3">
      <c r="A47" s="109" t="s">
        <v>58</v>
      </c>
      <c r="B47" s="85">
        <v>6</v>
      </c>
      <c r="C47" s="85">
        <v>25</v>
      </c>
      <c r="D47" s="110">
        <f t="shared" si="38"/>
        <v>150</v>
      </c>
      <c r="G47" s="113"/>
      <c r="H47" s="113"/>
      <c r="I47" s="113"/>
      <c r="J47" s="113"/>
      <c r="K47" s="113"/>
      <c r="L47" s="113"/>
      <c r="M47" s="113"/>
      <c r="N47" s="113"/>
      <c r="O47" s="113"/>
      <c r="P47" s="113"/>
      <c r="Q47" s="113"/>
      <c r="R47" s="114"/>
      <c r="S47" s="115"/>
    </row>
    <row r="48" spans="1:19" s="112" customFormat="1" ht="14" x14ac:dyDescent="0.3">
      <c r="A48" s="117" t="s">
        <v>116</v>
      </c>
      <c r="B48" s="85">
        <v>6</v>
      </c>
      <c r="C48" s="85">
        <v>7</v>
      </c>
      <c r="D48" s="110">
        <f t="shared" si="38"/>
        <v>42</v>
      </c>
      <c r="G48" s="113"/>
      <c r="H48" s="113"/>
      <c r="I48" s="113"/>
      <c r="J48" s="113"/>
      <c r="K48" s="113"/>
      <c r="L48" s="113"/>
      <c r="M48" s="113"/>
      <c r="N48" s="113"/>
      <c r="O48" s="113"/>
      <c r="P48" s="113"/>
      <c r="Q48" s="113"/>
      <c r="R48" s="114"/>
      <c r="S48" s="115"/>
    </row>
    <row r="49" spans="1:19" s="112" customFormat="1" ht="14" x14ac:dyDescent="0.3">
      <c r="A49" s="117" t="s">
        <v>117</v>
      </c>
      <c r="B49" s="85">
        <v>6</v>
      </c>
      <c r="C49" s="85">
        <v>28</v>
      </c>
      <c r="D49" s="110">
        <f t="shared" si="38"/>
        <v>168</v>
      </c>
      <c r="G49" s="113"/>
      <c r="H49" s="113"/>
      <c r="I49" s="113"/>
      <c r="J49" s="113"/>
      <c r="K49" s="113"/>
      <c r="L49" s="113"/>
      <c r="M49" s="113"/>
      <c r="N49" s="113"/>
      <c r="O49" s="113"/>
      <c r="P49" s="113"/>
      <c r="Q49" s="113"/>
      <c r="R49" s="114"/>
      <c r="S49" s="115"/>
    </row>
    <row r="50" spans="1:19" s="112" customFormat="1" ht="14" x14ac:dyDescent="0.3">
      <c r="A50" s="109" t="s">
        <v>59</v>
      </c>
      <c r="B50" s="85">
        <v>6</v>
      </c>
      <c r="C50" s="85">
        <v>300</v>
      </c>
      <c r="D50" s="110">
        <f t="shared" si="38"/>
        <v>1800</v>
      </c>
      <c r="G50" s="113"/>
      <c r="H50" s="113"/>
      <c r="I50" s="113"/>
      <c r="J50" s="113"/>
      <c r="K50" s="113"/>
      <c r="L50" s="113"/>
      <c r="M50" s="113"/>
      <c r="N50" s="113"/>
      <c r="O50" s="113"/>
      <c r="P50" s="113"/>
      <c r="Q50" s="113"/>
      <c r="R50" s="114"/>
      <c r="S50" s="115"/>
    </row>
    <row r="51" spans="1:19" s="112" customFormat="1" ht="28" x14ac:dyDescent="0.3">
      <c r="A51" s="116" t="s">
        <v>60</v>
      </c>
      <c r="B51" s="110">
        <f>SUM(B44:B50)</f>
        <v>42</v>
      </c>
      <c r="C51" s="85">
        <v>100</v>
      </c>
      <c r="D51" s="110">
        <f t="shared" si="38"/>
        <v>4200</v>
      </c>
      <c r="G51" s="113"/>
      <c r="H51" s="113"/>
      <c r="I51" s="113"/>
      <c r="J51" s="113"/>
      <c r="K51" s="113"/>
      <c r="L51" s="113"/>
      <c r="M51" s="113"/>
      <c r="N51" s="113"/>
      <c r="O51" s="113"/>
      <c r="P51" s="113"/>
      <c r="Q51" s="113"/>
      <c r="R51" s="114"/>
      <c r="S51" s="115"/>
    </row>
    <row r="52" spans="1:19" ht="14" x14ac:dyDescent="0.3">
      <c r="A52" s="82" t="s">
        <v>61</v>
      </c>
      <c r="B52" s="74"/>
      <c r="C52" s="74"/>
      <c r="D52" s="83">
        <f>D35+D36+D37+D43</f>
        <v>123580</v>
      </c>
      <c r="G52" s="66"/>
      <c r="H52" s="66"/>
      <c r="I52" s="66"/>
      <c r="J52" s="66"/>
      <c r="K52" s="66"/>
      <c r="L52" s="66"/>
      <c r="M52" s="66"/>
      <c r="N52" s="66"/>
      <c r="O52" s="66"/>
      <c r="P52" s="66"/>
      <c r="Q52" s="66"/>
      <c r="R52" s="97"/>
      <c r="S52" s="48"/>
    </row>
    <row r="53" spans="1:19" ht="14" x14ac:dyDescent="0.3">
      <c r="G53" s="66"/>
      <c r="H53" s="66"/>
      <c r="I53" s="66"/>
      <c r="J53" s="66"/>
      <c r="K53" s="66"/>
      <c r="L53" s="66"/>
      <c r="M53" s="66"/>
      <c r="N53" s="66"/>
      <c r="O53" s="66"/>
      <c r="P53" s="66"/>
      <c r="Q53" s="66"/>
      <c r="R53" s="97"/>
      <c r="S53" s="48"/>
    </row>
    <row r="54" spans="1:19" ht="34" customHeight="1" x14ac:dyDescent="0.3">
      <c r="A54" s="142" t="s">
        <v>62</v>
      </c>
      <c r="B54" s="142"/>
      <c r="C54" s="142"/>
      <c r="D54" s="142"/>
      <c r="E54" s="142"/>
      <c r="G54" s="66"/>
      <c r="H54" s="66"/>
      <c r="I54" s="66"/>
      <c r="J54" s="66"/>
      <c r="K54" s="66"/>
      <c r="L54" s="66"/>
      <c r="M54" s="66"/>
      <c r="N54" s="66"/>
      <c r="O54" s="66"/>
      <c r="P54" s="66"/>
      <c r="Q54" s="66"/>
      <c r="R54" s="97"/>
      <c r="S54" s="48"/>
    </row>
    <row r="55" spans="1:19" ht="14" x14ac:dyDescent="0.3">
      <c r="G55" s="66"/>
      <c r="H55" s="66"/>
      <c r="I55" s="66"/>
      <c r="J55" s="66"/>
      <c r="K55" s="66"/>
      <c r="L55" s="66"/>
      <c r="M55" s="66"/>
      <c r="N55" s="66"/>
      <c r="O55" s="66"/>
      <c r="P55" s="66"/>
      <c r="Q55" s="66"/>
      <c r="R55" s="97"/>
      <c r="S55" s="48"/>
    </row>
    <row r="56" spans="1:19" ht="28" x14ac:dyDescent="0.3">
      <c r="A56" s="74"/>
      <c r="B56" s="84" t="s">
        <v>63</v>
      </c>
      <c r="C56" s="75" t="s">
        <v>64</v>
      </c>
      <c r="D56" s="75" t="s">
        <v>46</v>
      </c>
      <c r="G56" s="66"/>
      <c r="H56" s="66"/>
      <c r="I56" s="66"/>
      <c r="J56" s="66"/>
      <c r="K56" s="66"/>
      <c r="L56" s="66"/>
      <c r="M56" s="66"/>
      <c r="N56" s="66"/>
      <c r="O56" s="66"/>
      <c r="P56" s="66"/>
      <c r="Q56" s="66"/>
      <c r="R56" s="97"/>
      <c r="S56" s="48"/>
    </row>
    <row r="57" spans="1:19" ht="14" x14ac:dyDescent="0.3">
      <c r="A57" s="85" t="s">
        <v>65</v>
      </c>
      <c r="B57" s="86">
        <v>640</v>
      </c>
      <c r="C57" s="87">
        <v>20</v>
      </c>
      <c r="D57" s="80">
        <f>B57*C57</f>
        <v>12800</v>
      </c>
      <c r="G57" s="66"/>
      <c r="H57" s="66"/>
      <c r="I57" s="66"/>
      <c r="J57" s="66"/>
      <c r="K57" s="66"/>
      <c r="L57" s="66"/>
      <c r="M57" s="66"/>
      <c r="N57" s="66"/>
      <c r="O57" s="66"/>
      <c r="P57" s="66"/>
      <c r="Q57" s="66"/>
      <c r="R57" s="97"/>
      <c r="S57" s="48"/>
    </row>
    <row r="58" spans="1:19" ht="42" x14ac:dyDescent="0.3">
      <c r="A58" s="118" t="s">
        <v>118</v>
      </c>
      <c r="B58" s="86"/>
      <c r="C58" s="87"/>
      <c r="D58" s="80">
        <v>15000</v>
      </c>
      <c r="G58" s="66"/>
      <c r="H58" s="66"/>
      <c r="I58" s="66"/>
      <c r="J58" s="66"/>
      <c r="K58" s="66"/>
      <c r="L58" s="66"/>
      <c r="M58" s="66"/>
      <c r="N58" s="66"/>
      <c r="O58" s="66"/>
      <c r="P58" s="66"/>
      <c r="Q58" s="66"/>
      <c r="R58" s="97"/>
      <c r="S58" s="48"/>
    </row>
    <row r="59" spans="1:19" ht="28" x14ac:dyDescent="0.3">
      <c r="A59" s="118" t="s">
        <v>120</v>
      </c>
      <c r="B59" s="86"/>
      <c r="C59" s="87"/>
      <c r="D59" s="80">
        <v>25</v>
      </c>
      <c r="G59" s="66"/>
      <c r="H59" s="66"/>
      <c r="I59" s="66"/>
      <c r="J59" s="66"/>
      <c r="K59" s="66"/>
      <c r="L59" s="66"/>
      <c r="M59" s="66"/>
      <c r="N59" s="66"/>
      <c r="O59" s="66"/>
      <c r="P59" s="66"/>
      <c r="Q59" s="66"/>
      <c r="R59" s="97"/>
      <c r="S59" s="48"/>
    </row>
    <row r="60" spans="1:19" ht="14" x14ac:dyDescent="0.3">
      <c r="A60" s="85" t="s">
        <v>66</v>
      </c>
      <c r="B60" s="86">
        <v>750</v>
      </c>
      <c r="C60" s="87">
        <v>90</v>
      </c>
      <c r="D60" s="80">
        <f>B60*C60</f>
        <v>67500</v>
      </c>
      <c r="G60" s="66"/>
      <c r="H60" s="66"/>
      <c r="I60" s="66"/>
      <c r="J60" s="66"/>
      <c r="K60" s="66"/>
      <c r="L60" s="66"/>
      <c r="M60" s="66"/>
      <c r="N60" s="66"/>
      <c r="O60" s="66"/>
      <c r="P60" s="66"/>
      <c r="Q60" s="66"/>
      <c r="R60" s="97"/>
      <c r="S60" s="48"/>
    </row>
    <row r="61" spans="1:19" ht="28" x14ac:dyDescent="0.3">
      <c r="A61" s="88" t="s">
        <v>67</v>
      </c>
      <c r="B61" s="80">
        <v>677</v>
      </c>
      <c r="C61" s="80">
        <v>90</v>
      </c>
      <c r="D61" s="80">
        <f>B61*C61</f>
        <v>60930</v>
      </c>
      <c r="G61" s="66"/>
      <c r="H61" s="66"/>
      <c r="I61" s="66"/>
      <c r="J61" s="66"/>
      <c r="K61" s="66"/>
      <c r="L61" s="66"/>
      <c r="M61" s="66"/>
      <c r="N61" s="66"/>
      <c r="O61" s="66"/>
      <c r="P61" s="66"/>
      <c r="Q61" s="66"/>
      <c r="R61" s="97"/>
      <c r="S61" s="48"/>
    </row>
    <row r="62" spans="1:19" ht="14" x14ac:dyDescent="0.3">
      <c r="A62" s="89" t="s">
        <v>68</v>
      </c>
      <c r="B62" s="80">
        <v>330</v>
      </c>
      <c r="C62" s="80">
        <v>90</v>
      </c>
      <c r="D62" s="80">
        <f t="shared" ref="D62:D66" si="39">B62*C62</f>
        <v>29700</v>
      </c>
      <c r="G62" s="66"/>
      <c r="H62" s="66"/>
      <c r="I62" s="66"/>
      <c r="J62" s="66"/>
      <c r="K62" s="66"/>
      <c r="L62" s="66"/>
      <c r="M62" s="66"/>
      <c r="N62" s="66"/>
      <c r="O62" s="66"/>
      <c r="P62" s="66"/>
      <c r="Q62" s="66"/>
      <c r="R62" s="97"/>
      <c r="S62" s="48"/>
    </row>
    <row r="63" spans="1:19" ht="14" x14ac:dyDescent="0.3">
      <c r="A63" s="90" t="s">
        <v>69</v>
      </c>
      <c r="B63" s="80">
        <v>580</v>
      </c>
      <c r="C63" s="80">
        <v>90</v>
      </c>
      <c r="D63" s="80">
        <f t="shared" si="39"/>
        <v>52200</v>
      </c>
      <c r="G63" s="66"/>
      <c r="H63" s="66"/>
      <c r="I63" s="66"/>
      <c r="J63" s="66"/>
      <c r="K63" s="66"/>
      <c r="L63" s="66"/>
      <c r="M63" s="66"/>
      <c r="N63" s="66"/>
      <c r="O63" s="66"/>
      <c r="P63" s="66"/>
      <c r="Q63" s="66"/>
      <c r="R63" s="97"/>
      <c r="S63" s="48"/>
    </row>
    <row r="64" spans="1:19" ht="44" customHeight="1" x14ac:dyDescent="0.3">
      <c r="A64" s="91" t="s">
        <v>70</v>
      </c>
      <c r="B64" s="80">
        <v>1490</v>
      </c>
      <c r="C64" s="80">
        <v>90</v>
      </c>
      <c r="D64" s="80">
        <f t="shared" si="39"/>
        <v>134100</v>
      </c>
      <c r="G64" s="66"/>
      <c r="H64" s="66"/>
      <c r="I64" s="66"/>
      <c r="J64" s="66"/>
      <c r="K64" s="66"/>
      <c r="L64" s="66"/>
      <c r="M64" s="66"/>
      <c r="N64" s="66"/>
      <c r="O64" s="66"/>
      <c r="P64" s="66"/>
      <c r="Q64" s="66"/>
      <c r="R64" s="97"/>
      <c r="S64" s="48"/>
    </row>
    <row r="65" spans="1:19" ht="31" customHeight="1" x14ac:dyDescent="0.3">
      <c r="A65" s="91" t="s">
        <v>71</v>
      </c>
      <c r="B65" s="80">
        <v>650</v>
      </c>
      <c r="C65" s="80">
        <v>90</v>
      </c>
      <c r="D65" s="80">
        <f t="shared" si="39"/>
        <v>58500</v>
      </c>
      <c r="G65" s="66"/>
      <c r="H65" s="66"/>
      <c r="I65" s="66"/>
      <c r="J65" s="66"/>
      <c r="K65" s="66"/>
      <c r="L65" s="66"/>
      <c r="M65" s="66"/>
      <c r="N65" s="66"/>
      <c r="O65" s="66"/>
      <c r="P65" s="66"/>
      <c r="Q65" s="66"/>
      <c r="R65" s="97"/>
      <c r="S65" s="48"/>
    </row>
    <row r="66" spans="1:19" ht="84" x14ac:dyDescent="0.3">
      <c r="A66" s="91" t="s">
        <v>72</v>
      </c>
      <c r="B66" s="80">
        <v>1200</v>
      </c>
      <c r="C66" s="80">
        <v>90</v>
      </c>
      <c r="D66" s="80">
        <f t="shared" si="39"/>
        <v>108000</v>
      </c>
      <c r="G66" s="66"/>
      <c r="H66" s="66"/>
      <c r="I66" s="66"/>
      <c r="J66" s="66"/>
      <c r="K66" s="66"/>
      <c r="L66" s="66"/>
      <c r="M66" s="66"/>
      <c r="N66" s="66"/>
      <c r="O66" s="66"/>
      <c r="P66" s="66"/>
      <c r="Q66" s="66"/>
      <c r="R66" s="97"/>
      <c r="S66" s="48"/>
    </row>
    <row r="67" spans="1:19" ht="14" x14ac:dyDescent="0.3">
      <c r="A67" s="106" t="s">
        <v>73</v>
      </c>
      <c r="B67" s="83">
        <f>SUM(B57:B66)</f>
        <v>6317</v>
      </c>
      <c r="C67" s="100"/>
      <c r="D67" s="83">
        <f>SUM(D57:D66)</f>
        <v>538755</v>
      </c>
      <c r="G67" s="66"/>
      <c r="H67" s="66"/>
      <c r="I67" s="66"/>
      <c r="J67" s="66"/>
      <c r="K67" s="66"/>
      <c r="L67" s="66"/>
      <c r="M67" s="66"/>
      <c r="N67" s="66"/>
      <c r="O67" s="66"/>
      <c r="P67" s="66"/>
      <c r="Q67" s="66"/>
      <c r="R67" s="97"/>
      <c r="S67" s="48"/>
    </row>
    <row r="68" spans="1:19" ht="14" x14ac:dyDescent="0.3">
      <c r="A68" s="73" t="s">
        <v>74</v>
      </c>
      <c r="G68" s="66"/>
      <c r="H68" s="66"/>
      <c r="I68" s="66"/>
      <c r="J68" s="66"/>
      <c r="K68" s="66"/>
      <c r="L68" s="66"/>
      <c r="M68" s="66"/>
      <c r="N68" s="66"/>
      <c r="O68" s="66"/>
      <c r="P68" s="66"/>
      <c r="Q68" s="66"/>
      <c r="R68" s="97"/>
      <c r="S68" s="48"/>
    </row>
    <row r="69" spans="1:19" ht="14" x14ac:dyDescent="0.3">
      <c r="A69" s="73"/>
      <c r="G69" s="66"/>
      <c r="H69" s="66"/>
      <c r="I69" s="66"/>
      <c r="J69" s="66"/>
      <c r="K69" s="66"/>
      <c r="L69" s="66"/>
      <c r="M69" s="66"/>
      <c r="N69" s="66"/>
      <c r="O69" s="66"/>
      <c r="P69" s="66"/>
      <c r="Q69" s="66"/>
      <c r="R69" s="97"/>
      <c r="S69" s="48"/>
    </row>
    <row r="70" spans="1:19" ht="15" x14ac:dyDescent="0.3">
      <c r="A70" s="145" t="s">
        <v>121</v>
      </c>
      <c r="B70" s="146"/>
      <c r="C70" s="146"/>
      <c r="D70" s="146"/>
      <c r="G70" s="66"/>
      <c r="H70" s="66"/>
      <c r="I70" s="66"/>
      <c r="J70" s="66"/>
      <c r="K70" s="66"/>
      <c r="L70" s="66"/>
      <c r="M70" s="66"/>
      <c r="N70" s="66"/>
      <c r="O70" s="66"/>
      <c r="P70" s="66"/>
      <c r="Q70" s="66"/>
      <c r="R70" s="97"/>
      <c r="S70" s="48"/>
    </row>
    <row r="71" spans="1:19" ht="14" x14ac:dyDescent="0.3">
      <c r="A71" s="147" t="s">
        <v>122</v>
      </c>
      <c r="B71" s="148"/>
      <c r="C71" s="148"/>
      <c r="D71" s="149"/>
      <c r="G71" s="66"/>
      <c r="H71" s="66"/>
      <c r="I71" s="66"/>
      <c r="J71" s="66"/>
      <c r="K71" s="66"/>
      <c r="L71" s="66"/>
      <c r="M71" s="66"/>
      <c r="N71" s="66"/>
      <c r="O71" s="66"/>
      <c r="P71" s="66"/>
      <c r="Q71" s="66"/>
      <c r="R71" s="97"/>
      <c r="S71" s="48"/>
    </row>
    <row r="72" spans="1:19" ht="79.25" customHeight="1" x14ac:dyDescent="0.3">
      <c r="A72" s="150" t="s">
        <v>123</v>
      </c>
      <c r="B72" s="151"/>
      <c r="C72" s="152"/>
      <c r="D72" s="119">
        <f>256*12</f>
        <v>3072</v>
      </c>
      <c r="G72" s="66"/>
      <c r="H72" s="66"/>
      <c r="I72" s="66"/>
      <c r="J72" s="66"/>
      <c r="K72" s="66"/>
      <c r="L72" s="66"/>
      <c r="M72" s="66"/>
      <c r="N72" s="66"/>
      <c r="O72" s="66"/>
      <c r="P72" s="66"/>
      <c r="Q72" s="66"/>
      <c r="R72" s="97"/>
      <c r="S72" s="48"/>
    </row>
    <row r="73" spans="1:19" ht="14" x14ac:dyDescent="0.3">
      <c r="G73" s="66"/>
      <c r="H73" s="66"/>
      <c r="I73" s="66"/>
      <c r="J73" s="66"/>
      <c r="K73" s="66"/>
      <c r="L73" s="66"/>
      <c r="M73" s="66"/>
      <c r="N73" s="66"/>
      <c r="O73" s="66"/>
      <c r="P73" s="66"/>
      <c r="Q73" s="66"/>
      <c r="R73" s="97"/>
      <c r="S73" s="48"/>
    </row>
    <row r="74" spans="1:19" ht="18" customHeight="1" x14ac:dyDescent="0.3">
      <c r="A74" s="143" t="s">
        <v>75</v>
      </c>
      <c r="B74" s="143"/>
      <c r="C74" s="143"/>
      <c r="D74" s="143"/>
      <c r="E74" s="143"/>
      <c r="F74" s="101"/>
      <c r="G74" s="101"/>
      <c r="H74" s="101"/>
      <c r="I74" s="101"/>
      <c r="J74" s="101"/>
      <c r="K74" s="101"/>
      <c r="L74" s="66"/>
      <c r="M74" s="66"/>
      <c r="N74" s="66"/>
      <c r="O74" s="66"/>
      <c r="P74" s="66"/>
      <c r="Q74" s="66"/>
      <c r="R74" s="97"/>
      <c r="S74" s="48"/>
    </row>
    <row r="75" spans="1:19" ht="28" x14ac:dyDescent="0.3">
      <c r="A75" s="144"/>
      <c r="B75" s="144"/>
      <c r="C75" s="102" t="s">
        <v>76</v>
      </c>
      <c r="D75" s="102" t="s">
        <v>32</v>
      </c>
      <c r="E75" s="102" t="s">
        <v>33</v>
      </c>
      <c r="F75" s="102" t="s">
        <v>34</v>
      </c>
      <c r="H75" s="66"/>
      <c r="I75" s="66"/>
      <c r="J75" s="66"/>
      <c r="K75" s="66"/>
      <c r="L75" s="66"/>
      <c r="M75" s="66"/>
      <c r="N75" s="66"/>
      <c r="O75" s="66"/>
      <c r="P75" s="66"/>
      <c r="Q75" s="66"/>
      <c r="R75" s="97"/>
      <c r="S75" s="48"/>
    </row>
    <row r="76" spans="1:19" ht="14" x14ac:dyDescent="0.3">
      <c r="A76" s="134" t="s">
        <v>77</v>
      </c>
      <c r="B76" s="134"/>
      <c r="C76" s="103">
        <v>0</v>
      </c>
      <c r="D76" s="104">
        <f>$N$14</f>
        <v>1053140.2679200002</v>
      </c>
      <c r="E76" s="104">
        <f t="shared" ref="E76:F76" si="40">$N$14</f>
        <v>1053140.2679200002</v>
      </c>
      <c r="F76" s="104">
        <f t="shared" si="40"/>
        <v>1053140.2679200002</v>
      </c>
      <c r="H76" s="66"/>
      <c r="I76" s="66"/>
      <c r="J76" s="66"/>
      <c r="K76" s="66"/>
      <c r="L76" s="66"/>
      <c r="M76" s="66"/>
      <c r="N76" s="66"/>
      <c r="O76" s="66"/>
      <c r="P76" s="66"/>
      <c r="Q76" s="66"/>
      <c r="R76" s="97"/>
      <c r="S76" s="48"/>
    </row>
    <row r="77" spans="1:19" ht="14" x14ac:dyDescent="0.3">
      <c r="A77" s="134" t="s">
        <v>78</v>
      </c>
      <c r="B77" s="134"/>
      <c r="C77" s="103">
        <v>0</v>
      </c>
      <c r="D77" s="103">
        <f>D52</f>
        <v>123580</v>
      </c>
      <c r="E77" s="104">
        <f>$D$51</f>
        <v>4200</v>
      </c>
      <c r="F77" s="104">
        <f>$D$51</f>
        <v>4200</v>
      </c>
      <c r="H77" s="66"/>
      <c r="I77" s="66"/>
      <c r="J77" s="66"/>
      <c r="K77" s="66"/>
      <c r="L77" s="66"/>
      <c r="M77" s="66"/>
      <c r="N77" s="66"/>
      <c r="O77" s="66"/>
      <c r="P77" s="66"/>
      <c r="Q77" s="66"/>
      <c r="R77" s="97"/>
      <c r="S77" s="48"/>
    </row>
    <row r="78" spans="1:19" ht="14" x14ac:dyDescent="0.3">
      <c r="A78" s="135" t="s">
        <v>124</v>
      </c>
      <c r="B78" s="134"/>
      <c r="C78" s="103">
        <v>0</v>
      </c>
      <c r="D78" s="104">
        <f>C30</f>
        <v>67200</v>
      </c>
      <c r="E78" s="104">
        <f>D30</f>
        <v>67200</v>
      </c>
      <c r="F78" s="104">
        <f>E30</f>
        <v>67200</v>
      </c>
      <c r="H78" s="66"/>
      <c r="I78" s="66"/>
      <c r="J78" s="66"/>
      <c r="K78" s="66"/>
      <c r="L78" s="66"/>
      <c r="M78" s="66"/>
      <c r="N78" s="66"/>
      <c r="O78" s="66"/>
      <c r="P78" s="66"/>
      <c r="Q78" s="66"/>
      <c r="R78" s="97"/>
      <c r="S78" s="48"/>
    </row>
    <row r="79" spans="1:19" ht="14" x14ac:dyDescent="0.3">
      <c r="A79" s="140" t="s">
        <v>125</v>
      </c>
      <c r="B79" s="141"/>
      <c r="C79" s="103"/>
      <c r="D79" s="104">
        <v>600</v>
      </c>
      <c r="E79" s="104">
        <v>600</v>
      </c>
      <c r="F79" s="104">
        <v>600</v>
      </c>
      <c r="H79" s="66"/>
      <c r="I79" s="66"/>
      <c r="J79" s="66"/>
      <c r="K79" s="66"/>
      <c r="L79" s="66"/>
      <c r="M79" s="66"/>
      <c r="N79" s="66"/>
      <c r="O79" s="66"/>
      <c r="P79" s="66"/>
      <c r="Q79" s="66"/>
      <c r="R79" s="97"/>
      <c r="S79" s="48"/>
    </row>
    <row r="80" spans="1:19" ht="14" x14ac:dyDescent="0.3">
      <c r="A80" s="140" t="s">
        <v>126</v>
      </c>
      <c r="B80" s="141"/>
      <c r="C80" s="103"/>
      <c r="D80" s="104">
        <f>D72</f>
        <v>3072</v>
      </c>
      <c r="E80" s="104">
        <f>D72</f>
        <v>3072</v>
      </c>
      <c r="F80" s="104">
        <f>D72</f>
        <v>3072</v>
      </c>
      <c r="H80" s="66"/>
      <c r="I80" s="66"/>
      <c r="J80" s="66"/>
      <c r="K80" s="66"/>
      <c r="L80" s="66"/>
      <c r="M80" s="66"/>
      <c r="N80" s="66"/>
      <c r="O80" s="66"/>
      <c r="P80" s="66"/>
      <c r="Q80" s="66"/>
      <c r="R80" s="97"/>
      <c r="S80" s="48"/>
    </row>
    <row r="81" spans="1:19" ht="31.5" customHeight="1" x14ac:dyDescent="0.3">
      <c r="A81" s="136" t="s">
        <v>79</v>
      </c>
      <c r="B81" s="136"/>
      <c r="C81" s="103">
        <f>480*20</f>
        <v>9600</v>
      </c>
      <c r="D81" s="104">
        <f>160*20</f>
        <v>3200</v>
      </c>
      <c r="E81" s="105">
        <v>0</v>
      </c>
      <c r="F81" s="105">
        <v>0</v>
      </c>
      <c r="H81" s="66"/>
      <c r="I81" s="66"/>
      <c r="J81" s="66"/>
      <c r="K81" s="66"/>
      <c r="L81" s="66"/>
      <c r="M81" s="66"/>
      <c r="N81" s="66"/>
      <c r="O81" s="66"/>
      <c r="P81" s="66"/>
      <c r="Q81" s="66"/>
      <c r="R81" s="97"/>
      <c r="S81" s="48"/>
    </row>
    <row r="82" spans="1:19" ht="22.75" customHeight="1" x14ac:dyDescent="0.3">
      <c r="A82" s="138" t="s">
        <v>119</v>
      </c>
      <c r="B82" s="139"/>
      <c r="C82" s="103"/>
      <c r="D82" s="104">
        <v>25</v>
      </c>
      <c r="E82" s="105">
        <v>30</v>
      </c>
      <c r="F82" s="105">
        <v>30</v>
      </c>
      <c r="H82" s="66"/>
      <c r="I82" s="66"/>
      <c r="J82" s="66"/>
      <c r="K82" s="66"/>
      <c r="L82" s="66"/>
      <c r="M82" s="66"/>
      <c r="N82" s="66"/>
      <c r="O82" s="66"/>
      <c r="P82" s="66"/>
      <c r="Q82" s="66"/>
      <c r="R82" s="97"/>
      <c r="S82" s="48"/>
    </row>
    <row r="83" spans="1:19" ht="30" customHeight="1" x14ac:dyDescent="0.3">
      <c r="A83" s="136" t="s">
        <v>80</v>
      </c>
      <c r="B83" s="136"/>
      <c r="C83" s="103">
        <f>D67</f>
        <v>538755</v>
      </c>
      <c r="D83" s="104">
        <f>C83*0.1</f>
        <v>53875.5</v>
      </c>
      <c r="E83" s="103">
        <f>C83*0.1</f>
        <v>53875.5</v>
      </c>
      <c r="F83" s="103">
        <f>C83*0.1</f>
        <v>53875.5</v>
      </c>
      <c r="H83" s="66"/>
      <c r="I83" s="66"/>
      <c r="J83" s="66"/>
      <c r="K83" s="66"/>
      <c r="L83" s="66"/>
      <c r="M83" s="66"/>
      <c r="N83" s="66"/>
      <c r="O83" s="66"/>
      <c r="P83" s="66"/>
      <c r="Q83" s="66"/>
      <c r="R83" s="97"/>
      <c r="S83" s="48"/>
    </row>
    <row r="84" spans="1:19" ht="14" x14ac:dyDescent="0.3">
      <c r="A84" s="137" t="s">
        <v>61</v>
      </c>
      <c r="B84" s="137"/>
      <c r="C84" s="83">
        <f>SUM(C76:C83)</f>
        <v>548355</v>
      </c>
      <c r="D84" s="72">
        <f>SUM(D76:D83)</f>
        <v>1304692.7679200002</v>
      </c>
      <c r="E84" s="72">
        <f>SUM(E76:E83)</f>
        <v>1182117.7679200002</v>
      </c>
      <c r="F84" s="72">
        <f>SUM(F76:F83)</f>
        <v>1182117.7679200002</v>
      </c>
      <c r="H84" s="66"/>
      <c r="I84" s="66"/>
      <c r="J84" s="66"/>
      <c r="K84" s="66"/>
      <c r="L84" s="66"/>
      <c r="M84" s="66"/>
      <c r="N84" s="66"/>
      <c r="O84" s="66"/>
      <c r="P84" s="66"/>
      <c r="Q84" s="66"/>
      <c r="R84" s="97"/>
      <c r="S84" s="48"/>
    </row>
    <row r="85" spans="1:19" ht="14" x14ac:dyDescent="0.3">
      <c r="A85" s="66"/>
      <c r="B85" s="66"/>
      <c r="C85" s="66"/>
      <c r="D85" s="66"/>
      <c r="E85" s="66"/>
      <c r="F85" s="66"/>
      <c r="G85" s="66"/>
      <c r="H85" s="66"/>
      <c r="I85" s="66"/>
      <c r="J85" s="66"/>
      <c r="K85" s="66"/>
      <c r="L85" s="66"/>
      <c r="M85" s="66"/>
      <c r="N85" s="66"/>
      <c r="O85" s="66"/>
      <c r="P85" s="66"/>
      <c r="Q85" s="66"/>
      <c r="R85" s="97"/>
      <c r="S85" s="48"/>
    </row>
    <row r="86" spans="1:19" ht="14" x14ac:dyDescent="0.3">
      <c r="A86" s="66"/>
      <c r="B86" s="66"/>
      <c r="C86" s="66"/>
      <c r="D86" s="66"/>
      <c r="E86" s="66"/>
      <c r="F86" s="66"/>
      <c r="G86" s="66"/>
      <c r="H86" s="66"/>
      <c r="I86" s="66"/>
      <c r="J86" s="66"/>
      <c r="K86" s="66"/>
      <c r="L86" s="66"/>
      <c r="M86" s="66"/>
      <c r="N86" s="66"/>
      <c r="O86" s="66"/>
      <c r="P86" s="66"/>
      <c r="Q86" s="66"/>
      <c r="R86" s="97"/>
      <c r="S86" s="48"/>
    </row>
    <row r="87" spans="1:19" ht="14" x14ac:dyDescent="0.3">
      <c r="A87" s="66"/>
      <c r="B87" s="66"/>
      <c r="C87" s="66"/>
      <c r="D87" s="66"/>
      <c r="E87" s="66"/>
      <c r="F87" s="66"/>
      <c r="G87" s="66"/>
      <c r="H87" s="66"/>
      <c r="I87" s="66"/>
      <c r="J87" s="66"/>
      <c r="K87" s="66"/>
      <c r="L87" s="66"/>
      <c r="M87" s="66"/>
      <c r="N87" s="66"/>
      <c r="O87" s="66"/>
      <c r="P87" s="66"/>
      <c r="Q87" s="66"/>
      <c r="R87" s="97"/>
      <c r="S87" s="48"/>
    </row>
    <row r="88" spans="1:19" ht="14" x14ac:dyDescent="0.3">
      <c r="A88" s="66"/>
      <c r="B88" s="66"/>
      <c r="C88" s="66"/>
      <c r="D88" s="66"/>
      <c r="E88" s="66"/>
      <c r="F88" s="66"/>
      <c r="G88" s="66"/>
      <c r="H88" s="66"/>
      <c r="I88" s="66"/>
      <c r="J88" s="66"/>
      <c r="K88" s="66"/>
      <c r="L88" s="66"/>
      <c r="M88" s="66"/>
      <c r="N88" s="66"/>
      <c r="O88" s="66"/>
      <c r="P88" s="66"/>
      <c r="Q88" s="66"/>
      <c r="R88" s="97"/>
      <c r="S88" s="48"/>
    </row>
    <row r="89" spans="1:19" ht="14" x14ac:dyDescent="0.3">
      <c r="A89" s="66"/>
      <c r="B89" s="66"/>
      <c r="C89" s="66"/>
      <c r="D89" s="66"/>
      <c r="E89" s="66"/>
      <c r="F89" s="66"/>
      <c r="G89" s="66"/>
      <c r="H89" s="66"/>
      <c r="I89" s="66"/>
      <c r="J89" s="66"/>
      <c r="K89" s="66"/>
      <c r="L89" s="66"/>
      <c r="M89" s="66"/>
      <c r="N89" s="66"/>
      <c r="O89" s="66"/>
      <c r="P89" s="66"/>
      <c r="Q89" s="66"/>
      <c r="R89" s="97"/>
      <c r="S89" s="48"/>
    </row>
    <row r="90" spans="1:19" ht="14" x14ac:dyDescent="0.3">
      <c r="A90" s="66"/>
      <c r="B90" s="66"/>
      <c r="C90" s="66"/>
      <c r="D90" s="66"/>
      <c r="E90" s="66"/>
      <c r="F90" s="66"/>
      <c r="G90" s="66"/>
      <c r="H90" s="66"/>
      <c r="I90" s="66"/>
      <c r="J90" s="66"/>
      <c r="K90" s="66"/>
      <c r="L90" s="66"/>
      <c r="M90" s="66"/>
      <c r="N90" s="66"/>
      <c r="O90" s="66"/>
      <c r="P90" s="66"/>
      <c r="Q90" s="66"/>
      <c r="R90" s="97"/>
      <c r="S90" s="48"/>
    </row>
    <row r="91" spans="1:19" ht="14" x14ac:dyDescent="0.3">
      <c r="A91" s="66"/>
      <c r="B91" s="66"/>
      <c r="C91" s="66"/>
      <c r="D91" s="66"/>
      <c r="E91" s="66"/>
      <c r="F91" s="66"/>
      <c r="G91" s="66"/>
      <c r="H91" s="66"/>
      <c r="I91" s="66"/>
      <c r="J91" s="66"/>
      <c r="K91" s="66"/>
      <c r="L91" s="66"/>
      <c r="M91" s="66"/>
      <c r="N91" s="66"/>
      <c r="O91" s="66"/>
      <c r="P91" s="66"/>
      <c r="Q91" s="66"/>
      <c r="R91" s="97"/>
      <c r="S91" s="48"/>
    </row>
    <row r="92" spans="1:19" ht="14" x14ac:dyDescent="0.3">
      <c r="A92" s="66"/>
      <c r="B92" s="66"/>
      <c r="C92" s="66"/>
      <c r="D92" s="66"/>
      <c r="E92" s="66"/>
      <c r="F92" s="66"/>
      <c r="G92" s="66"/>
      <c r="H92" s="66"/>
      <c r="I92" s="66"/>
      <c r="J92" s="66"/>
      <c r="K92" s="66"/>
      <c r="L92" s="66"/>
      <c r="M92" s="66"/>
      <c r="N92" s="66"/>
      <c r="O92" s="66"/>
      <c r="P92" s="66"/>
      <c r="Q92" s="66"/>
      <c r="R92" s="97"/>
      <c r="S92" s="48"/>
    </row>
    <row r="93" spans="1:19" ht="14" x14ac:dyDescent="0.3">
      <c r="A93" s="66"/>
      <c r="B93" s="66"/>
      <c r="C93" s="66"/>
      <c r="D93" s="66"/>
      <c r="E93" s="66"/>
      <c r="F93" s="66"/>
      <c r="G93" s="66"/>
      <c r="H93" s="66"/>
      <c r="I93" s="66"/>
      <c r="J93" s="66"/>
      <c r="K93" s="66"/>
      <c r="L93" s="66"/>
      <c r="M93" s="66"/>
      <c r="N93" s="66"/>
      <c r="O93" s="66"/>
      <c r="P93" s="66"/>
      <c r="Q93" s="66"/>
      <c r="R93" s="97"/>
      <c r="S93" s="48"/>
    </row>
    <row r="94" spans="1:19" ht="14" x14ac:dyDescent="0.3">
      <c r="A94" s="66"/>
      <c r="B94" s="66"/>
      <c r="C94" s="66"/>
      <c r="D94" s="66"/>
      <c r="E94" s="66"/>
      <c r="F94" s="66"/>
      <c r="G94" s="66"/>
      <c r="H94" s="66"/>
      <c r="I94" s="66"/>
      <c r="J94" s="66"/>
      <c r="K94" s="66"/>
      <c r="L94" s="66"/>
      <c r="M94" s="66"/>
      <c r="N94" s="66"/>
      <c r="O94" s="66"/>
      <c r="P94" s="66"/>
      <c r="Q94" s="66"/>
      <c r="R94" s="97"/>
      <c r="S94" s="48"/>
    </row>
    <row r="95" spans="1:19" ht="14" x14ac:dyDescent="0.3">
      <c r="A95" s="66"/>
      <c r="B95" s="66"/>
      <c r="C95" s="66"/>
      <c r="D95" s="66"/>
      <c r="E95" s="66"/>
      <c r="F95" s="66"/>
      <c r="G95" s="66"/>
      <c r="H95" s="66"/>
      <c r="I95" s="66"/>
      <c r="J95" s="66"/>
      <c r="K95" s="66"/>
      <c r="L95" s="66"/>
      <c r="M95" s="66"/>
      <c r="N95" s="66"/>
      <c r="O95" s="66"/>
      <c r="P95" s="66"/>
      <c r="Q95" s="66"/>
      <c r="R95" s="97"/>
      <c r="S95" s="48"/>
    </row>
    <row r="96" spans="1:19" ht="14" x14ac:dyDescent="0.3">
      <c r="A96" s="66"/>
      <c r="B96" s="66"/>
      <c r="C96" s="66"/>
      <c r="D96" s="66"/>
      <c r="E96" s="66"/>
      <c r="F96" s="66"/>
      <c r="G96" s="66"/>
      <c r="H96" s="66"/>
      <c r="I96" s="66"/>
      <c r="J96" s="66"/>
      <c r="K96" s="66"/>
      <c r="L96" s="66"/>
      <c r="M96" s="66"/>
      <c r="N96" s="66"/>
      <c r="O96" s="66"/>
      <c r="P96" s="66"/>
      <c r="Q96" s="66"/>
      <c r="R96" s="97"/>
      <c r="S96" s="48"/>
    </row>
    <row r="97" spans="1:19" ht="14" x14ac:dyDescent="0.3">
      <c r="A97" s="66"/>
      <c r="B97" s="66"/>
      <c r="C97" s="66"/>
      <c r="D97" s="66"/>
      <c r="E97" s="66"/>
      <c r="F97" s="66"/>
      <c r="G97" s="66"/>
      <c r="H97" s="66"/>
      <c r="I97" s="66"/>
      <c r="J97" s="66"/>
      <c r="K97" s="66"/>
      <c r="L97" s="66"/>
      <c r="M97" s="66"/>
      <c r="N97" s="66"/>
      <c r="O97" s="66"/>
      <c r="P97" s="66"/>
      <c r="Q97" s="66"/>
      <c r="R97" s="97"/>
      <c r="S97" s="48"/>
    </row>
    <row r="98" spans="1:19" ht="14" x14ac:dyDescent="0.3">
      <c r="A98" s="66"/>
      <c r="B98" s="66"/>
      <c r="C98" s="66"/>
      <c r="D98" s="66"/>
      <c r="E98" s="66"/>
      <c r="F98" s="66"/>
      <c r="G98" s="66"/>
      <c r="H98" s="66"/>
      <c r="I98" s="66"/>
      <c r="J98" s="66"/>
      <c r="K98" s="66"/>
      <c r="L98" s="66"/>
      <c r="M98" s="66"/>
      <c r="N98" s="66"/>
      <c r="O98" s="66"/>
      <c r="P98" s="66"/>
      <c r="Q98" s="66"/>
      <c r="R98" s="97"/>
      <c r="S98" s="48"/>
    </row>
    <row r="99" spans="1:19" ht="14" x14ac:dyDescent="0.3">
      <c r="A99" s="66"/>
      <c r="B99" s="66"/>
      <c r="C99" s="66"/>
      <c r="D99" s="66"/>
      <c r="E99" s="66"/>
      <c r="F99" s="66"/>
      <c r="G99" s="66"/>
      <c r="H99" s="66"/>
      <c r="I99" s="66"/>
      <c r="J99" s="66"/>
      <c r="K99" s="66"/>
      <c r="L99" s="66"/>
      <c r="M99" s="66"/>
      <c r="N99" s="66"/>
      <c r="O99" s="66"/>
      <c r="P99" s="66"/>
      <c r="Q99" s="66"/>
      <c r="R99" s="97"/>
      <c r="S99" s="48"/>
    </row>
    <row r="100" spans="1:19" ht="14" x14ac:dyDescent="0.3">
      <c r="A100" s="66"/>
      <c r="B100" s="66"/>
      <c r="C100" s="66"/>
      <c r="D100" s="66"/>
      <c r="E100" s="66"/>
      <c r="F100" s="66"/>
      <c r="G100" s="66"/>
      <c r="H100" s="66"/>
      <c r="I100" s="66"/>
      <c r="J100" s="66"/>
      <c r="K100" s="66"/>
      <c r="L100" s="66"/>
      <c r="M100" s="66"/>
      <c r="N100" s="66"/>
      <c r="O100" s="66"/>
      <c r="P100" s="66"/>
      <c r="Q100" s="66"/>
      <c r="R100" s="97"/>
      <c r="S100" s="48"/>
    </row>
    <row r="101" spans="1:19" ht="14" x14ac:dyDescent="0.3">
      <c r="A101" s="66"/>
      <c r="B101" s="66"/>
      <c r="C101" s="66"/>
      <c r="D101" s="66"/>
      <c r="E101" s="66"/>
      <c r="F101" s="66"/>
      <c r="G101" s="66"/>
      <c r="H101" s="66"/>
      <c r="I101" s="66"/>
      <c r="J101" s="66"/>
      <c r="K101" s="66"/>
      <c r="L101" s="66"/>
      <c r="M101" s="66"/>
      <c r="N101" s="66"/>
      <c r="O101" s="66"/>
      <c r="P101" s="66"/>
      <c r="Q101" s="66"/>
      <c r="R101" s="97"/>
      <c r="S101" s="48"/>
    </row>
    <row r="102" spans="1:19" ht="14" x14ac:dyDescent="0.3">
      <c r="A102" s="66"/>
      <c r="B102" s="66"/>
      <c r="C102" s="66"/>
      <c r="D102" s="66"/>
      <c r="E102" s="66"/>
      <c r="F102" s="66"/>
      <c r="G102" s="66"/>
      <c r="H102" s="66"/>
      <c r="I102" s="66"/>
      <c r="J102" s="66"/>
      <c r="K102" s="66"/>
      <c r="L102" s="66"/>
      <c r="M102" s="66"/>
      <c r="N102" s="66"/>
      <c r="O102" s="66"/>
      <c r="P102" s="66"/>
      <c r="Q102" s="66"/>
      <c r="R102" s="97"/>
      <c r="S102" s="48"/>
    </row>
    <row r="103" spans="1:19" ht="14" x14ac:dyDescent="0.3">
      <c r="A103" s="66"/>
      <c r="B103" s="66"/>
      <c r="C103" s="66"/>
      <c r="D103" s="66"/>
      <c r="E103" s="66"/>
      <c r="F103" s="66"/>
      <c r="G103" s="66"/>
      <c r="H103" s="66"/>
      <c r="I103" s="66"/>
      <c r="J103" s="66"/>
      <c r="K103" s="66"/>
      <c r="L103" s="66"/>
      <c r="M103" s="66"/>
      <c r="N103" s="66"/>
      <c r="O103" s="66"/>
      <c r="P103" s="66"/>
      <c r="Q103" s="66"/>
      <c r="R103" s="97"/>
      <c r="S103" s="48"/>
    </row>
    <row r="104" spans="1:19" ht="14" x14ac:dyDescent="0.3">
      <c r="A104" s="66"/>
      <c r="B104" s="66"/>
      <c r="C104" s="66"/>
      <c r="D104" s="66"/>
      <c r="E104" s="66"/>
      <c r="F104" s="66"/>
      <c r="G104" s="66"/>
      <c r="H104" s="66"/>
      <c r="I104" s="66"/>
      <c r="J104" s="66"/>
      <c r="K104" s="66"/>
      <c r="L104" s="66"/>
      <c r="M104" s="66"/>
      <c r="N104" s="66"/>
      <c r="O104" s="66"/>
      <c r="P104" s="66"/>
      <c r="Q104" s="66"/>
      <c r="R104" s="97"/>
      <c r="S104" s="48"/>
    </row>
    <row r="105" spans="1:19" ht="14" x14ac:dyDescent="0.3">
      <c r="A105" s="66"/>
      <c r="B105" s="66"/>
      <c r="C105" s="66"/>
      <c r="D105" s="66"/>
      <c r="E105" s="66"/>
      <c r="F105" s="66"/>
      <c r="G105" s="66"/>
      <c r="H105" s="66"/>
      <c r="I105" s="66"/>
      <c r="J105" s="66"/>
      <c r="K105" s="66"/>
      <c r="L105" s="66"/>
      <c r="M105" s="66"/>
      <c r="N105" s="66"/>
      <c r="O105" s="66"/>
      <c r="P105" s="66"/>
      <c r="Q105" s="66"/>
      <c r="R105" s="97"/>
      <c r="S105" s="48"/>
    </row>
    <row r="106" spans="1:19" ht="14" x14ac:dyDescent="0.3">
      <c r="A106" s="66"/>
      <c r="B106" s="66"/>
      <c r="C106" s="66"/>
      <c r="D106" s="66"/>
      <c r="E106" s="66"/>
      <c r="F106" s="66"/>
      <c r="G106" s="66"/>
      <c r="H106" s="66"/>
      <c r="I106" s="66"/>
      <c r="J106" s="66"/>
      <c r="K106" s="66"/>
      <c r="L106" s="66"/>
      <c r="M106" s="66"/>
      <c r="N106" s="66"/>
      <c r="O106" s="66"/>
      <c r="P106" s="66"/>
      <c r="Q106" s="66"/>
      <c r="R106" s="97"/>
      <c r="S106" s="48"/>
    </row>
    <row r="107" spans="1:19" ht="14" x14ac:dyDescent="0.3">
      <c r="A107" s="66"/>
      <c r="B107" s="66"/>
      <c r="C107" s="66"/>
      <c r="E107" s="66"/>
      <c r="F107" s="66"/>
      <c r="G107" s="66"/>
      <c r="H107" s="66"/>
      <c r="I107" s="66"/>
      <c r="J107" s="66"/>
      <c r="K107" s="66"/>
      <c r="L107" s="66"/>
      <c r="M107" s="66"/>
      <c r="N107" s="66"/>
      <c r="O107" s="66"/>
      <c r="P107" s="66"/>
      <c r="Q107" s="66"/>
      <c r="R107" s="97"/>
      <c r="S107" s="48"/>
    </row>
    <row r="108" spans="1:19" ht="14" x14ac:dyDescent="0.3">
      <c r="A108" s="66"/>
      <c r="B108" s="66"/>
      <c r="C108" s="66"/>
      <c r="E108" s="66"/>
      <c r="F108" s="66"/>
      <c r="G108" s="66"/>
      <c r="H108" s="66"/>
      <c r="I108" s="66"/>
      <c r="J108" s="66"/>
      <c r="K108" s="66"/>
      <c r="L108" s="66"/>
      <c r="M108" s="66"/>
      <c r="N108" s="66"/>
      <c r="O108" s="66"/>
      <c r="P108" s="66"/>
      <c r="Q108" s="66"/>
      <c r="R108" s="97"/>
      <c r="S108" s="48"/>
    </row>
    <row r="109" spans="1:19" ht="14" x14ac:dyDescent="0.3">
      <c r="A109" s="66"/>
      <c r="B109" s="66"/>
      <c r="C109" s="66"/>
      <c r="E109" s="66"/>
      <c r="F109" s="66"/>
      <c r="G109" s="66"/>
      <c r="H109" s="66"/>
      <c r="I109" s="66"/>
      <c r="J109" s="66"/>
      <c r="K109" s="66"/>
      <c r="L109" s="66"/>
      <c r="M109" s="66"/>
      <c r="N109" s="66"/>
      <c r="O109" s="66"/>
      <c r="P109" s="66"/>
      <c r="Q109" s="66"/>
      <c r="R109" s="97"/>
      <c r="S109" s="48"/>
    </row>
    <row r="110" spans="1:19" ht="14" x14ac:dyDescent="0.3">
      <c r="A110" s="66"/>
      <c r="B110" s="66"/>
      <c r="C110" s="66"/>
      <c r="E110" s="66"/>
      <c r="F110" s="66"/>
      <c r="G110" s="66"/>
      <c r="H110" s="66"/>
      <c r="I110" s="66"/>
      <c r="J110" s="66"/>
      <c r="K110" s="66"/>
      <c r="L110" s="66"/>
      <c r="M110" s="66"/>
      <c r="N110" s="66"/>
      <c r="O110" s="66"/>
      <c r="P110" s="66"/>
      <c r="Q110" s="66"/>
      <c r="R110" s="97"/>
      <c r="S110" s="48"/>
    </row>
    <row r="111" spans="1:19" ht="14" x14ac:dyDescent="0.3">
      <c r="A111" s="66"/>
      <c r="B111" s="66"/>
      <c r="C111" s="66"/>
      <c r="E111" s="66"/>
      <c r="F111" s="66"/>
      <c r="G111" s="66"/>
      <c r="H111" s="66"/>
      <c r="I111" s="66"/>
      <c r="J111" s="66"/>
      <c r="K111" s="66"/>
      <c r="L111" s="66"/>
      <c r="M111" s="66"/>
      <c r="N111" s="66"/>
      <c r="O111" s="66"/>
      <c r="P111" s="66"/>
      <c r="Q111" s="66"/>
      <c r="R111" s="97"/>
      <c r="S111" s="48"/>
    </row>
    <row r="112" spans="1:19" ht="14" x14ac:dyDescent="0.3">
      <c r="A112" s="66"/>
      <c r="B112" s="66"/>
      <c r="C112" s="66"/>
      <c r="E112" s="66"/>
      <c r="F112" s="66"/>
      <c r="G112" s="66"/>
      <c r="H112" s="66"/>
      <c r="I112" s="66"/>
      <c r="J112" s="66"/>
      <c r="K112" s="66"/>
      <c r="L112" s="66"/>
      <c r="M112" s="66"/>
      <c r="N112" s="66"/>
      <c r="O112" s="66"/>
      <c r="P112" s="66"/>
      <c r="Q112" s="66"/>
      <c r="R112" s="97"/>
      <c r="S112" s="48"/>
    </row>
    <row r="113" spans="1:19" ht="14" x14ac:dyDescent="0.3">
      <c r="A113" s="66"/>
      <c r="B113" s="66"/>
      <c r="C113" s="66"/>
      <c r="E113" s="66"/>
      <c r="F113" s="66"/>
      <c r="G113" s="66"/>
      <c r="H113" s="66"/>
      <c r="I113" s="66"/>
      <c r="J113" s="66"/>
      <c r="K113" s="66"/>
      <c r="L113" s="66"/>
      <c r="M113" s="66"/>
      <c r="N113" s="66"/>
      <c r="O113" s="66"/>
      <c r="P113" s="66"/>
      <c r="Q113" s="66"/>
      <c r="R113" s="97"/>
      <c r="S113" s="48"/>
    </row>
    <row r="114" spans="1:19" ht="14" x14ac:dyDescent="0.3">
      <c r="A114" s="66"/>
      <c r="B114" s="66"/>
      <c r="C114" s="66"/>
      <c r="E114" s="66"/>
      <c r="F114" s="66"/>
      <c r="G114" s="66"/>
      <c r="H114" s="66"/>
      <c r="I114" s="66"/>
      <c r="J114" s="66"/>
      <c r="K114" s="66"/>
      <c r="L114" s="66"/>
      <c r="M114" s="66"/>
      <c r="N114" s="66"/>
      <c r="O114" s="66"/>
      <c r="P114" s="66"/>
      <c r="Q114" s="66"/>
      <c r="R114" s="97"/>
      <c r="S114" s="48"/>
    </row>
    <row r="115" spans="1:19" ht="14" x14ac:dyDescent="0.3">
      <c r="A115" s="66"/>
      <c r="B115" s="66"/>
      <c r="C115" s="66"/>
      <c r="E115" s="66"/>
      <c r="F115" s="66"/>
      <c r="G115" s="66"/>
      <c r="H115" s="66"/>
      <c r="I115" s="66"/>
      <c r="J115" s="66"/>
      <c r="K115" s="66"/>
      <c r="L115" s="66"/>
      <c r="M115" s="66"/>
      <c r="N115" s="66"/>
      <c r="O115" s="66"/>
      <c r="P115" s="66"/>
      <c r="Q115" s="66"/>
      <c r="R115" s="97"/>
      <c r="S115" s="48"/>
    </row>
  </sheetData>
  <mergeCells count="21">
    <mergeCell ref="A2:N2"/>
    <mergeCell ref="A4:M4"/>
    <mergeCell ref="A15:N15"/>
    <mergeCell ref="A17:F17"/>
    <mergeCell ref="A19:F19"/>
    <mergeCell ref="A32:E32"/>
    <mergeCell ref="A54:E54"/>
    <mergeCell ref="A74:E74"/>
    <mergeCell ref="A75:B75"/>
    <mergeCell ref="A76:B76"/>
    <mergeCell ref="A70:D70"/>
    <mergeCell ref="A71:D71"/>
    <mergeCell ref="A72:C72"/>
    <mergeCell ref="A77:B77"/>
    <mergeCell ref="A78:B78"/>
    <mergeCell ref="A81:B81"/>
    <mergeCell ref="A83:B83"/>
    <mergeCell ref="A84:B84"/>
    <mergeCell ref="A82:B82"/>
    <mergeCell ref="A79:B79"/>
    <mergeCell ref="A80:B80"/>
  </mergeCells>
  <pageMargins left="0.196850393700787" right="0.196850393700787" top="0.35433070866141703" bottom="0.15748031496063" header="0.31496062992126" footer="0.31496062992126"/>
  <pageSetup paperSize="8" scale="95" orientation="landscape" r:id="rId1"/>
  <ignoredErrors>
    <ignoredError sqref="B14 F14" formulaRange="1"/>
    <ignoredError sqref="M11:M12 M13 M9 D3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1"/>
  <sheetViews>
    <sheetView tabSelected="1" workbookViewId="0">
      <selection activeCell="B7" sqref="B7"/>
    </sheetView>
  </sheetViews>
  <sheetFormatPr defaultColWidth="12.90625" defaultRowHeight="13" x14ac:dyDescent="0.35"/>
  <cols>
    <col min="1" max="1" width="8.08984375" style="1" customWidth="1"/>
    <col min="2" max="2" width="29.54296875" style="1" customWidth="1"/>
    <col min="3" max="3" width="13.453125" style="1" customWidth="1"/>
    <col min="4" max="4" width="14.453125" style="1" customWidth="1"/>
    <col min="5" max="5" width="7.54296875" style="1" customWidth="1"/>
    <col min="6" max="6" width="9.90625" style="1" customWidth="1"/>
    <col min="7" max="7" width="9" style="1" customWidth="1"/>
    <col min="8" max="8" width="16.08984375" style="1" customWidth="1"/>
    <col min="9" max="9" width="16.36328125" style="1" customWidth="1"/>
    <col min="10" max="10" width="12.6328125" style="1" customWidth="1"/>
    <col min="11" max="250" width="12.90625" style="1"/>
    <col min="251" max="251" width="6.36328125" style="1" customWidth="1"/>
    <col min="252" max="252" width="20" style="1" customWidth="1"/>
    <col min="253" max="253" width="11.90625" style="1" customWidth="1"/>
    <col min="254" max="254" width="7.54296875" style="1" customWidth="1"/>
    <col min="255" max="255" width="9" style="1" customWidth="1"/>
    <col min="256" max="256" width="8.6328125" style="1" customWidth="1"/>
    <col min="257" max="257" width="9.90625" style="1" customWidth="1"/>
    <col min="258" max="258" width="9" style="1" customWidth="1"/>
    <col min="259" max="259" width="8" style="1" customWidth="1"/>
    <col min="260" max="260" width="8.54296875" style="1" customWidth="1"/>
    <col min="261" max="261" width="8.453125" style="1" customWidth="1"/>
    <col min="262" max="262" width="10" style="1" customWidth="1"/>
    <col min="263" max="263" width="8.90625" style="1" customWidth="1"/>
    <col min="264" max="264" width="10.6328125" style="1" customWidth="1"/>
    <col min="265" max="265" width="10.08984375" style="1" customWidth="1"/>
    <col min="266" max="266" width="8.453125" style="1" customWidth="1"/>
    <col min="267" max="506" width="12.90625" style="1"/>
    <col min="507" max="507" width="6.36328125" style="1" customWidth="1"/>
    <col min="508" max="508" width="20" style="1" customWidth="1"/>
    <col min="509" max="509" width="11.90625" style="1" customWidth="1"/>
    <col min="510" max="510" width="7.54296875" style="1" customWidth="1"/>
    <col min="511" max="511" width="9" style="1" customWidth="1"/>
    <col min="512" max="512" width="8.6328125" style="1" customWidth="1"/>
    <col min="513" max="513" width="9.90625" style="1" customWidth="1"/>
    <col min="514" max="514" width="9" style="1" customWidth="1"/>
    <col min="515" max="515" width="8" style="1" customWidth="1"/>
    <col min="516" max="516" width="8.54296875" style="1" customWidth="1"/>
    <col min="517" max="517" width="8.453125" style="1" customWidth="1"/>
    <col min="518" max="518" width="10" style="1" customWidth="1"/>
    <col min="519" max="519" width="8.90625" style="1" customWidth="1"/>
    <col min="520" max="520" width="10.6328125" style="1" customWidth="1"/>
    <col min="521" max="521" width="10.08984375" style="1" customWidth="1"/>
    <col min="522" max="522" width="8.453125" style="1" customWidth="1"/>
    <col min="523" max="762" width="12.90625" style="1"/>
    <col min="763" max="763" width="6.36328125" style="1" customWidth="1"/>
    <col min="764" max="764" width="20" style="1" customWidth="1"/>
    <col min="765" max="765" width="11.90625" style="1" customWidth="1"/>
    <col min="766" max="766" width="7.54296875" style="1" customWidth="1"/>
    <col min="767" max="767" width="9" style="1" customWidth="1"/>
    <col min="768" max="768" width="8.6328125" style="1" customWidth="1"/>
    <col min="769" max="769" width="9.90625" style="1" customWidth="1"/>
    <col min="770" max="770" width="9" style="1" customWidth="1"/>
    <col min="771" max="771" width="8" style="1" customWidth="1"/>
    <col min="772" max="772" width="8.54296875" style="1" customWidth="1"/>
    <col min="773" max="773" width="8.453125" style="1" customWidth="1"/>
    <col min="774" max="774" width="10" style="1" customWidth="1"/>
    <col min="775" max="775" width="8.90625" style="1" customWidth="1"/>
    <col min="776" max="776" width="10.6328125" style="1" customWidth="1"/>
    <col min="777" max="777" width="10.08984375" style="1" customWidth="1"/>
    <col min="778" max="778" width="8.453125" style="1" customWidth="1"/>
    <col min="779" max="1018" width="12.90625" style="1"/>
    <col min="1019" max="1019" width="6.36328125" style="1" customWidth="1"/>
    <col min="1020" max="1020" width="20" style="1" customWidth="1"/>
    <col min="1021" max="1021" width="11.90625" style="1" customWidth="1"/>
    <col min="1022" max="1022" width="7.54296875" style="1" customWidth="1"/>
    <col min="1023" max="1023" width="9" style="1" customWidth="1"/>
    <col min="1024" max="1024" width="8.6328125" style="1" customWidth="1"/>
    <col min="1025" max="1025" width="9.90625" style="1" customWidth="1"/>
    <col min="1026" max="1026" width="9" style="1" customWidth="1"/>
    <col min="1027" max="1027" width="8" style="1" customWidth="1"/>
    <col min="1028" max="1028" width="8.54296875" style="1" customWidth="1"/>
    <col min="1029" max="1029" width="8.453125" style="1" customWidth="1"/>
    <col min="1030" max="1030" width="10" style="1" customWidth="1"/>
    <col min="1031" max="1031" width="8.90625" style="1" customWidth="1"/>
    <col min="1032" max="1032" width="10.6328125" style="1" customWidth="1"/>
    <col min="1033" max="1033" width="10.08984375" style="1" customWidth="1"/>
    <col min="1034" max="1034" width="8.453125" style="1" customWidth="1"/>
    <col min="1035" max="1274" width="12.90625" style="1"/>
    <col min="1275" max="1275" width="6.36328125" style="1" customWidth="1"/>
    <col min="1276" max="1276" width="20" style="1" customWidth="1"/>
    <col min="1277" max="1277" width="11.90625" style="1" customWidth="1"/>
    <col min="1278" max="1278" width="7.54296875" style="1" customWidth="1"/>
    <col min="1279" max="1279" width="9" style="1" customWidth="1"/>
    <col min="1280" max="1280" width="8.6328125" style="1" customWidth="1"/>
    <col min="1281" max="1281" width="9.90625" style="1" customWidth="1"/>
    <col min="1282" max="1282" width="9" style="1" customWidth="1"/>
    <col min="1283" max="1283" width="8" style="1" customWidth="1"/>
    <col min="1284" max="1284" width="8.54296875" style="1" customWidth="1"/>
    <col min="1285" max="1285" width="8.453125" style="1" customWidth="1"/>
    <col min="1286" max="1286" width="10" style="1" customWidth="1"/>
    <col min="1287" max="1287" width="8.90625" style="1" customWidth="1"/>
    <col min="1288" max="1288" width="10.6328125" style="1" customWidth="1"/>
    <col min="1289" max="1289" width="10.08984375" style="1" customWidth="1"/>
    <col min="1290" max="1290" width="8.453125" style="1" customWidth="1"/>
    <col min="1291" max="1530" width="12.90625" style="1"/>
    <col min="1531" max="1531" width="6.36328125" style="1" customWidth="1"/>
    <col min="1532" max="1532" width="20" style="1" customWidth="1"/>
    <col min="1533" max="1533" width="11.90625" style="1" customWidth="1"/>
    <col min="1534" max="1534" width="7.54296875" style="1" customWidth="1"/>
    <col min="1535" max="1535" width="9" style="1" customWidth="1"/>
    <col min="1536" max="1536" width="8.6328125" style="1" customWidth="1"/>
    <col min="1537" max="1537" width="9.90625" style="1" customWidth="1"/>
    <col min="1538" max="1538" width="9" style="1" customWidth="1"/>
    <col min="1539" max="1539" width="8" style="1" customWidth="1"/>
    <col min="1540" max="1540" width="8.54296875" style="1" customWidth="1"/>
    <col min="1541" max="1541" width="8.453125" style="1" customWidth="1"/>
    <col min="1542" max="1542" width="10" style="1" customWidth="1"/>
    <col min="1543" max="1543" width="8.90625" style="1" customWidth="1"/>
    <col min="1544" max="1544" width="10.6328125" style="1" customWidth="1"/>
    <col min="1545" max="1545" width="10.08984375" style="1" customWidth="1"/>
    <col min="1546" max="1546" width="8.453125" style="1" customWidth="1"/>
    <col min="1547" max="1786" width="12.90625" style="1"/>
    <col min="1787" max="1787" width="6.36328125" style="1" customWidth="1"/>
    <col min="1788" max="1788" width="20" style="1" customWidth="1"/>
    <col min="1789" max="1789" width="11.90625" style="1" customWidth="1"/>
    <col min="1790" max="1790" width="7.54296875" style="1" customWidth="1"/>
    <col min="1791" max="1791" width="9" style="1" customWidth="1"/>
    <col min="1792" max="1792" width="8.6328125" style="1" customWidth="1"/>
    <col min="1793" max="1793" width="9.90625" style="1" customWidth="1"/>
    <col min="1794" max="1794" width="9" style="1" customWidth="1"/>
    <col min="1795" max="1795" width="8" style="1" customWidth="1"/>
    <col min="1796" max="1796" width="8.54296875" style="1" customWidth="1"/>
    <col min="1797" max="1797" width="8.453125" style="1" customWidth="1"/>
    <col min="1798" max="1798" width="10" style="1" customWidth="1"/>
    <col min="1799" max="1799" width="8.90625" style="1" customWidth="1"/>
    <col min="1800" max="1800" width="10.6328125" style="1" customWidth="1"/>
    <col min="1801" max="1801" width="10.08984375" style="1" customWidth="1"/>
    <col min="1802" max="1802" width="8.453125" style="1" customWidth="1"/>
    <col min="1803" max="2042" width="12.90625" style="1"/>
    <col min="2043" max="2043" width="6.36328125" style="1" customWidth="1"/>
    <col min="2044" max="2044" width="20" style="1" customWidth="1"/>
    <col min="2045" max="2045" width="11.90625" style="1" customWidth="1"/>
    <col min="2046" max="2046" width="7.54296875" style="1" customWidth="1"/>
    <col min="2047" max="2047" width="9" style="1" customWidth="1"/>
    <col min="2048" max="2048" width="8.6328125" style="1" customWidth="1"/>
    <col min="2049" max="2049" width="9.90625" style="1" customWidth="1"/>
    <col min="2050" max="2050" width="9" style="1" customWidth="1"/>
    <col min="2051" max="2051" width="8" style="1" customWidth="1"/>
    <col min="2052" max="2052" width="8.54296875" style="1" customWidth="1"/>
    <col min="2053" max="2053" width="8.453125" style="1" customWidth="1"/>
    <col min="2054" max="2054" width="10" style="1" customWidth="1"/>
    <col min="2055" max="2055" width="8.90625" style="1" customWidth="1"/>
    <col min="2056" max="2056" width="10.6328125" style="1" customWidth="1"/>
    <col min="2057" max="2057" width="10.08984375" style="1" customWidth="1"/>
    <col min="2058" max="2058" width="8.453125" style="1" customWidth="1"/>
    <col min="2059" max="2298" width="12.90625" style="1"/>
    <col min="2299" max="2299" width="6.36328125" style="1" customWidth="1"/>
    <col min="2300" max="2300" width="20" style="1" customWidth="1"/>
    <col min="2301" max="2301" width="11.90625" style="1" customWidth="1"/>
    <col min="2302" max="2302" width="7.54296875" style="1" customWidth="1"/>
    <col min="2303" max="2303" width="9" style="1" customWidth="1"/>
    <col min="2304" max="2304" width="8.6328125" style="1" customWidth="1"/>
    <col min="2305" max="2305" width="9.90625" style="1" customWidth="1"/>
    <col min="2306" max="2306" width="9" style="1" customWidth="1"/>
    <col min="2307" max="2307" width="8" style="1" customWidth="1"/>
    <col min="2308" max="2308" width="8.54296875" style="1" customWidth="1"/>
    <col min="2309" max="2309" width="8.453125" style="1" customWidth="1"/>
    <col min="2310" max="2310" width="10" style="1" customWidth="1"/>
    <col min="2311" max="2311" width="8.90625" style="1" customWidth="1"/>
    <col min="2312" max="2312" width="10.6328125" style="1" customWidth="1"/>
    <col min="2313" max="2313" width="10.08984375" style="1" customWidth="1"/>
    <col min="2314" max="2314" width="8.453125" style="1" customWidth="1"/>
    <col min="2315" max="2554" width="12.90625" style="1"/>
    <col min="2555" max="2555" width="6.36328125" style="1" customWidth="1"/>
    <col min="2556" max="2556" width="20" style="1" customWidth="1"/>
    <col min="2557" max="2557" width="11.90625" style="1" customWidth="1"/>
    <col min="2558" max="2558" width="7.54296875" style="1" customWidth="1"/>
    <col min="2559" max="2559" width="9" style="1" customWidth="1"/>
    <col min="2560" max="2560" width="8.6328125" style="1" customWidth="1"/>
    <col min="2561" max="2561" width="9.90625" style="1" customWidth="1"/>
    <col min="2562" max="2562" width="9" style="1" customWidth="1"/>
    <col min="2563" max="2563" width="8" style="1" customWidth="1"/>
    <col min="2564" max="2564" width="8.54296875" style="1" customWidth="1"/>
    <col min="2565" max="2565" width="8.453125" style="1" customWidth="1"/>
    <col min="2566" max="2566" width="10" style="1" customWidth="1"/>
    <col min="2567" max="2567" width="8.90625" style="1" customWidth="1"/>
    <col min="2568" max="2568" width="10.6328125" style="1" customWidth="1"/>
    <col min="2569" max="2569" width="10.08984375" style="1" customWidth="1"/>
    <col min="2570" max="2570" width="8.453125" style="1" customWidth="1"/>
    <col min="2571" max="2810" width="12.90625" style="1"/>
    <col min="2811" max="2811" width="6.36328125" style="1" customWidth="1"/>
    <col min="2812" max="2812" width="20" style="1" customWidth="1"/>
    <col min="2813" max="2813" width="11.90625" style="1" customWidth="1"/>
    <col min="2814" max="2814" width="7.54296875" style="1" customWidth="1"/>
    <col min="2815" max="2815" width="9" style="1" customWidth="1"/>
    <col min="2816" max="2816" width="8.6328125" style="1" customWidth="1"/>
    <col min="2817" max="2817" width="9.90625" style="1" customWidth="1"/>
    <col min="2818" max="2818" width="9" style="1" customWidth="1"/>
    <col min="2819" max="2819" width="8" style="1" customWidth="1"/>
    <col min="2820" max="2820" width="8.54296875" style="1" customWidth="1"/>
    <col min="2821" max="2821" width="8.453125" style="1" customWidth="1"/>
    <col min="2822" max="2822" width="10" style="1" customWidth="1"/>
    <col min="2823" max="2823" width="8.90625" style="1" customWidth="1"/>
    <col min="2824" max="2824" width="10.6328125" style="1" customWidth="1"/>
    <col min="2825" max="2825" width="10.08984375" style="1" customWidth="1"/>
    <col min="2826" max="2826" width="8.453125" style="1" customWidth="1"/>
    <col min="2827" max="3066" width="12.90625" style="1"/>
    <col min="3067" max="3067" width="6.36328125" style="1" customWidth="1"/>
    <col min="3068" max="3068" width="20" style="1" customWidth="1"/>
    <col min="3069" max="3069" width="11.90625" style="1" customWidth="1"/>
    <col min="3070" max="3070" width="7.54296875" style="1" customWidth="1"/>
    <col min="3071" max="3071" width="9" style="1" customWidth="1"/>
    <col min="3072" max="3072" width="8.6328125" style="1" customWidth="1"/>
    <col min="3073" max="3073" width="9.90625" style="1" customWidth="1"/>
    <col min="3074" max="3074" width="9" style="1" customWidth="1"/>
    <col min="3075" max="3075" width="8" style="1" customWidth="1"/>
    <col min="3076" max="3076" width="8.54296875" style="1" customWidth="1"/>
    <col min="3077" max="3077" width="8.453125" style="1" customWidth="1"/>
    <col min="3078" max="3078" width="10" style="1" customWidth="1"/>
    <col min="3079" max="3079" width="8.90625" style="1" customWidth="1"/>
    <col min="3080" max="3080" width="10.6328125" style="1" customWidth="1"/>
    <col min="3081" max="3081" width="10.08984375" style="1" customWidth="1"/>
    <col min="3082" max="3082" width="8.453125" style="1" customWidth="1"/>
    <col min="3083" max="3322" width="12.90625" style="1"/>
    <col min="3323" max="3323" width="6.36328125" style="1" customWidth="1"/>
    <col min="3324" max="3324" width="20" style="1" customWidth="1"/>
    <col min="3325" max="3325" width="11.90625" style="1" customWidth="1"/>
    <col min="3326" max="3326" width="7.54296875" style="1" customWidth="1"/>
    <col min="3327" max="3327" width="9" style="1" customWidth="1"/>
    <col min="3328" max="3328" width="8.6328125" style="1" customWidth="1"/>
    <col min="3329" max="3329" width="9.90625" style="1" customWidth="1"/>
    <col min="3330" max="3330" width="9" style="1" customWidth="1"/>
    <col min="3331" max="3331" width="8" style="1" customWidth="1"/>
    <col min="3332" max="3332" width="8.54296875" style="1" customWidth="1"/>
    <col min="3333" max="3333" width="8.453125" style="1" customWidth="1"/>
    <col min="3334" max="3334" width="10" style="1" customWidth="1"/>
    <col min="3335" max="3335" width="8.90625" style="1" customWidth="1"/>
    <col min="3336" max="3336" width="10.6328125" style="1" customWidth="1"/>
    <col min="3337" max="3337" width="10.08984375" style="1" customWidth="1"/>
    <col min="3338" max="3338" width="8.453125" style="1" customWidth="1"/>
    <col min="3339" max="3578" width="12.90625" style="1"/>
    <col min="3579" max="3579" width="6.36328125" style="1" customWidth="1"/>
    <col min="3580" max="3580" width="20" style="1" customWidth="1"/>
    <col min="3581" max="3581" width="11.90625" style="1" customWidth="1"/>
    <col min="3582" max="3582" width="7.54296875" style="1" customWidth="1"/>
    <col min="3583" max="3583" width="9" style="1" customWidth="1"/>
    <col min="3584" max="3584" width="8.6328125" style="1" customWidth="1"/>
    <col min="3585" max="3585" width="9.90625" style="1" customWidth="1"/>
    <col min="3586" max="3586" width="9" style="1" customWidth="1"/>
    <col min="3587" max="3587" width="8" style="1" customWidth="1"/>
    <col min="3588" max="3588" width="8.54296875" style="1" customWidth="1"/>
    <col min="3589" max="3589" width="8.453125" style="1" customWidth="1"/>
    <col min="3590" max="3590" width="10" style="1" customWidth="1"/>
    <col min="3591" max="3591" width="8.90625" style="1" customWidth="1"/>
    <col min="3592" max="3592" width="10.6328125" style="1" customWidth="1"/>
    <col min="3593" max="3593" width="10.08984375" style="1" customWidth="1"/>
    <col min="3594" max="3594" width="8.453125" style="1" customWidth="1"/>
    <col min="3595" max="3834" width="12.90625" style="1"/>
    <col min="3835" max="3835" width="6.36328125" style="1" customWidth="1"/>
    <col min="3836" max="3836" width="20" style="1" customWidth="1"/>
    <col min="3837" max="3837" width="11.90625" style="1" customWidth="1"/>
    <col min="3838" max="3838" width="7.54296875" style="1" customWidth="1"/>
    <col min="3839" max="3839" width="9" style="1" customWidth="1"/>
    <col min="3840" max="3840" width="8.6328125" style="1" customWidth="1"/>
    <col min="3841" max="3841" width="9.90625" style="1" customWidth="1"/>
    <col min="3842" max="3842" width="9" style="1" customWidth="1"/>
    <col min="3843" max="3843" width="8" style="1" customWidth="1"/>
    <col min="3844" max="3844" width="8.54296875" style="1" customWidth="1"/>
    <col min="3845" max="3845" width="8.453125" style="1" customWidth="1"/>
    <col min="3846" max="3846" width="10" style="1" customWidth="1"/>
    <col min="3847" max="3847" width="8.90625" style="1" customWidth="1"/>
    <col min="3848" max="3848" width="10.6328125" style="1" customWidth="1"/>
    <col min="3849" max="3849" width="10.08984375" style="1" customWidth="1"/>
    <col min="3850" max="3850" width="8.453125" style="1" customWidth="1"/>
    <col min="3851" max="4090" width="12.90625" style="1"/>
    <col min="4091" max="4091" width="6.36328125" style="1" customWidth="1"/>
    <col min="4092" max="4092" width="20" style="1" customWidth="1"/>
    <col min="4093" max="4093" width="11.90625" style="1" customWidth="1"/>
    <col min="4094" max="4094" width="7.54296875" style="1" customWidth="1"/>
    <col min="4095" max="4095" width="9" style="1" customWidth="1"/>
    <col min="4096" max="4096" width="8.6328125" style="1" customWidth="1"/>
    <col min="4097" max="4097" width="9.90625" style="1" customWidth="1"/>
    <col min="4098" max="4098" width="9" style="1" customWidth="1"/>
    <col min="4099" max="4099" width="8" style="1" customWidth="1"/>
    <col min="4100" max="4100" width="8.54296875" style="1" customWidth="1"/>
    <col min="4101" max="4101" width="8.453125" style="1" customWidth="1"/>
    <col min="4102" max="4102" width="10" style="1" customWidth="1"/>
    <col min="4103" max="4103" width="8.90625" style="1" customWidth="1"/>
    <col min="4104" max="4104" width="10.6328125" style="1" customWidth="1"/>
    <col min="4105" max="4105" width="10.08984375" style="1" customWidth="1"/>
    <col min="4106" max="4106" width="8.453125" style="1" customWidth="1"/>
    <col min="4107" max="4346" width="12.90625" style="1"/>
    <col min="4347" max="4347" width="6.36328125" style="1" customWidth="1"/>
    <col min="4348" max="4348" width="20" style="1" customWidth="1"/>
    <col min="4349" max="4349" width="11.90625" style="1" customWidth="1"/>
    <col min="4350" max="4350" width="7.54296875" style="1" customWidth="1"/>
    <col min="4351" max="4351" width="9" style="1" customWidth="1"/>
    <col min="4352" max="4352" width="8.6328125" style="1" customWidth="1"/>
    <col min="4353" max="4353" width="9.90625" style="1" customWidth="1"/>
    <col min="4354" max="4354" width="9" style="1" customWidth="1"/>
    <col min="4355" max="4355" width="8" style="1" customWidth="1"/>
    <col min="4356" max="4356" width="8.54296875" style="1" customWidth="1"/>
    <col min="4357" max="4357" width="8.453125" style="1" customWidth="1"/>
    <col min="4358" max="4358" width="10" style="1" customWidth="1"/>
    <col min="4359" max="4359" width="8.90625" style="1" customWidth="1"/>
    <col min="4360" max="4360" width="10.6328125" style="1" customWidth="1"/>
    <col min="4361" max="4361" width="10.08984375" style="1" customWidth="1"/>
    <col min="4362" max="4362" width="8.453125" style="1" customWidth="1"/>
    <col min="4363" max="4602" width="12.90625" style="1"/>
    <col min="4603" max="4603" width="6.36328125" style="1" customWidth="1"/>
    <col min="4604" max="4604" width="20" style="1" customWidth="1"/>
    <col min="4605" max="4605" width="11.90625" style="1" customWidth="1"/>
    <col min="4606" max="4606" width="7.54296875" style="1" customWidth="1"/>
    <col min="4607" max="4607" width="9" style="1" customWidth="1"/>
    <col min="4608" max="4608" width="8.6328125" style="1" customWidth="1"/>
    <col min="4609" max="4609" width="9.90625" style="1" customWidth="1"/>
    <col min="4610" max="4610" width="9" style="1" customWidth="1"/>
    <col min="4611" max="4611" width="8" style="1" customWidth="1"/>
    <col min="4612" max="4612" width="8.54296875" style="1" customWidth="1"/>
    <col min="4613" max="4613" width="8.453125" style="1" customWidth="1"/>
    <col min="4614" max="4614" width="10" style="1" customWidth="1"/>
    <col min="4615" max="4615" width="8.90625" style="1" customWidth="1"/>
    <col min="4616" max="4616" width="10.6328125" style="1" customWidth="1"/>
    <col min="4617" max="4617" width="10.08984375" style="1" customWidth="1"/>
    <col min="4618" max="4618" width="8.453125" style="1" customWidth="1"/>
    <col min="4619" max="4858" width="12.90625" style="1"/>
    <col min="4859" max="4859" width="6.36328125" style="1" customWidth="1"/>
    <col min="4860" max="4860" width="20" style="1" customWidth="1"/>
    <col min="4861" max="4861" width="11.90625" style="1" customWidth="1"/>
    <col min="4862" max="4862" width="7.54296875" style="1" customWidth="1"/>
    <col min="4863" max="4863" width="9" style="1" customWidth="1"/>
    <col min="4864" max="4864" width="8.6328125" style="1" customWidth="1"/>
    <col min="4865" max="4865" width="9.90625" style="1" customWidth="1"/>
    <col min="4866" max="4866" width="9" style="1" customWidth="1"/>
    <col min="4867" max="4867" width="8" style="1" customWidth="1"/>
    <col min="4868" max="4868" width="8.54296875" style="1" customWidth="1"/>
    <col min="4869" max="4869" width="8.453125" style="1" customWidth="1"/>
    <col min="4870" max="4870" width="10" style="1" customWidth="1"/>
    <col min="4871" max="4871" width="8.90625" style="1" customWidth="1"/>
    <col min="4872" max="4872" width="10.6328125" style="1" customWidth="1"/>
    <col min="4873" max="4873" width="10.08984375" style="1" customWidth="1"/>
    <col min="4874" max="4874" width="8.453125" style="1" customWidth="1"/>
    <col min="4875" max="5114" width="12.90625" style="1"/>
    <col min="5115" max="5115" width="6.36328125" style="1" customWidth="1"/>
    <col min="5116" max="5116" width="20" style="1" customWidth="1"/>
    <col min="5117" max="5117" width="11.90625" style="1" customWidth="1"/>
    <col min="5118" max="5118" width="7.54296875" style="1" customWidth="1"/>
    <col min="5119" max="5119" width="9" style="1" customWidth="1"/>
    <col min="5120" max="5120" width="8.6328125" style="1" customWidth="1"/>
    <col min="5121" max="5121" width="9.90625" style="1" customWidth="1"/>
    <col min="5122" max="5122" width="9" style="1" customWidth="1"/>
    <col min="5123" max="5123" width="8" style="1" customWidth="1"/>
    <col min="5124" max="5124" width="8.54296875" style="1" customWidth="1"/>
    <col min="5125" max="5125" width="8.453125" style="1" customWidth="1"/>
    <col min="5126" max="5126" width="10" style="1" customWidth="1"/>
    <col min="5127" max="5127" width="8.90625" style="1" customWidth="1"/>
    <col min="5128" max="5128" width="10.6328125" style="1" customWidth="1"/>
    <col min="5129" max="5129" width="10.08984375" style="1" customWidth="1"/>
    <col min="5130" max="5130" width="8.453125" style="1" customWidth="1"/>
    <col min="5131" max="5370" width="12.90625" style="1"/>
    <col min="5371" max="5371" width="6.36328125" style="1" customWidth="1"/>
    <col min="5372" max="5372" width="20" style="1" customWidth="1"/>
    <col min="5373" max="5373" width="11.90625" style="1" customWidth="1"/>
    <col min="5374" max="5374" width="7.54296875" style="1" customWidth="1"/>
    <col min="5375" max="5375" width="9" style="1" customWidth="1"/>
    <col min="5376" max="5376" width="8.6328125" style="1" customWidth="1"/>
    <col min="5377" max="5377" width="9.90625" style="1" customWidth="1"/>
    <col min="5378" max="5378" width="9" style="1" customWidth="1"/>
    <col min="5379" max="5379" width="8" style="1" customWidth="1"/>
    <col min="5380" max="5380" width="8.54296875" style="1" customWidth="1"/>
    <col min="5381" max="5381" width="8.453125" style="1" customWidth="1"/>
    <col min="5382" max="5382" width="10" style="1" customWidth="1"/>
    <col min="5383" max="5383" width="8.90625" style="1" customWidth="1"/>
    <col min="5384" max="5384" width="10.6328125" style="1" customWidth="1"/>
    <col min="5385" max="5385" width="10.08984375" style="1" customWidth="1"/>
    <col min="5386" max="5386" width="8.453125" style="1" customWidth="1"/>
    <col min="5387" max="5626" width="12.90625" style="1"/>
    <col min="5627" max="5627" width="6.36328125" style="1" customWidth="1"/>
    <col min="5628" max="5628" width="20" style="1" customWidth="1"/>
    <col min="5629" max="5629" width="11.90625" style="1" customWidth="1"/>
    <col min="5630" max="5630" width="7.54296875" style="1" customWidth="1"/>
    <col min="5631" max="5631" width="9" style="1" customWidth="1"/>
    <col min="5632" max="5632" width="8.6328125" style="1" customWidth="1"/>
    <col min="5633" max="5633" width="9.90625" style="1" customWidth="1"/>
    <col min="5634" max="5634" width="9" style="1" customWidth="1"/>
    <col min="5635" max="5635" width="8" style="1" customWidth="1"/>
    <col min="5636" max="5636" width="8.54296875" style="1" customWidth="1"/>
    <col min="5637" max="5637" width="8.453125" style="1" customWidth="1"/>
    <col min="5638" max="5638" width="10" style="1" customWidth="1"/>
    <col min="5639" max="5639" width="8.90625" style="1" customWidth="1"/>
    <col min="5640" max="5640" width="10.6328125" style="1" customWidth="1"/>
    <col min="5641" max="5641" width="10.08984375" style="1" customWidth="1"/>
    <col min="5642" max="5642" width="8.453125" style="1" customWidth="1"/>
    <col min="5643" max="5882" width="12.90625" style="1"/>
    <col min="5883" max="5883" width="6.36328125" style="1" customWidth="1"/>
    <col min="5884" max="5884" width="20" style="1" customWidth="1"/>
    <col min="5885" max="5885" width="11.90625" style="1" customWidth="1"/>
    <col min="5886" max="5886" width="7.54296875" style="1" customWidth="1"/>
    <col min="5887" max="5887" width="9" style="1" customWidth="1"/>
    <col min="5888" max="5888" width="8.6328125" style="1" customWidth="1"/>
    <col min="5889" max="5889" width="9.90625" style="1" customWidth="1"/>
    <col min="5890" max="5890" width="9" style="1" customWidth="1"/>
    <col min="5891" max="5891" width="8" style="1" customWidth="1"/>
    <col min="5892" max="5892" width="8.54296875" style="1" customWidth="1"/>
    <col min="5893" max="5893" width="8.453125" style="1" customWidth="1"/>
    <col min="5894" max="5894" width="10" style="1" customWidth="1"/>
    <col min="5895" max="5895" width="8.90625" style="1" customWidth="1"/>
    <col min="5896" max="5896" width="10.6328125" style="1" customWidth="1"/>
    <col min="5897" max="5897" width="10.08984375" style="1" customWidth="1"/>
    <col min="5898" max="5898" width="8.453125" style="1" customWidth="1"/>
    <col min="5899" max="6138" width="12.90625" style="1"/>
    <col min="6139" max="6139" width="6.36328125" style="1" customWidth="1"/>
    <col min="6140" max="6140" width="20" style="1" customWidth="1"/>
    <col min="6141" max="6141" width="11.90625" style="1" customWidth="1"/>
    <col min="6142" max="6142" width="7.54296875" style="1" customWidth="1"/>
    <col min="6143" max="6143" width="9" style="1" customWidth="1"/>
    <col min="6144" max="6144" width="8.6328125" style="1" customWidth="1"/>
    <col min="6145" max="6145" width="9.90625" style="1" customWidth="1"/>
    <col min="6146" max="6146" width="9" style="1" customWidth="1"/>
    <col min="6147" max="6147" width="8" style="1" customWidth="1"/>
    <col min="6148" max="6148" width="8.54296875" style="1" customWidth="1"/>
    <col min="6149" max="6149" width="8.453125" style="1" customWidth="1"/>
    <col min="6150" max="6150" width="10" style="1" customWidth="1"/>
    <col min="6151" max="6151" width="8.90625" style="1" customWidth="1"/>
    <col min="6152" max="6152" width="10.6328125" style="1" customWidth="1"/>
    <col min="6153" max="6153" width="10.08984375" style="1" customWidth="1"/>
    <col min="6154" max="6154" width="8.453125" style="1" customWidth="1"/>
    <col min="6155" max="6394" width="12.90625" style="1"/>
    <col min="6395" max="6395" width="6.36328125" style="1" customWidth="1"/>
    <col min="6396" max="6396" width="20" style="1" customWidth="1"/>
    <col min="6397" max="6397" width="11.90625" style="1" customWidth="1"/>
    <col min="6398" max="6398" width="7.54296875" style="1" customWidth="1"/>
    <col min="6399" max="6399" width="9" style="1" customWidth="1"/>
    <col min="6400" max="6400" width="8.6328125" style="1" customWidth="1"/>
    <col min="6401" max="6401" width="9.90625" style="1" customWidth="1"/>
    <col min="6402" max="6402" width="9" style="1" customWidth="1"/>
    <col min="6403" max="6403" width="8" style="1" customWidth="1"/>
    <col min="6404" max="6404" width="8.54296875" style="1" customWidth="1"/>
    <col min="6405" max="6405" width="8.453125" style="1" customWidth="1"/>
    <col min="6406" max="6406" width="10" style="1" customWidth="1"/>
    <col min="6407" max="6407" width="8.90625" style="1" customWidth="1"/>
    <col min="6408" max="6408" width="10.6328125" style="1" customWidth="1"/>
    <col min="6409" max="6409" width="10.08984375" style="1" customWidth="1"/>
    <col min="6410" max="6410" width="8.453125" style="1" customWidth="1"/>
    <col min="6411" max="6650" width="12.90625" style="1"/>
    <col min="6651" max="6651" width="6.36328125" style="1" customWidth="1"/>
    <col min="6652" max="6652" width="20" style="1" customWidth="1"/>
    <col min="6653" max="6653" width="11.90625" style="1" customWidth="1"/>
    <col min="6654" max="6654" width="7.54296875" style="1" customWidth="1"/>
    <col min="6655" max="6655" width="9" style="1" customWidth="1"/>
    <col min="6656" max="6656" width="8.6328125" style="1" customWidth="1"/>
    <col min="6657" max="6657" width="9.90625" style="1" customWidth="1"/>
    <col min="6658" max="6658" width="9" style="1" customWidth="1"/>
    <col min="6659" max="6659" width="8" style="1" customWidth="1"/>
    <col min="6660" max="6660" width="8.54296875" style="1" customWidth="1"/>
    <col min="6661" max="6661" width="8.453125" style="1" customWidth="1"/>
    <col min="6662" max="6662" width="10" style="1" customWidth="1"/>
    <col min="6663" max="6663" width="8.90625" style="1" customWidth="1"/>
    <col min="6664" max="6664" width="10.6328125" style="1" customWidth="1"/>
    <col min="6665" max="6665" width="10.08984375" style="1" customWidth="1"/>
    <col min="6666" max="6666" width="8.453125" style="1" customWidth="1"/>
    <col min="6667" max="6906" width="12.90625" style="1"/>
    <col min="6907" max="6907" width="6.36328125" style="1" customWidth="1"/>
    <col min="6908" max="6908" width="20" style="1" customWidth="1"/>
    <col min="6909" max="6909" width="11.90625" style="1" customWidth="1"/>
    <col min="6910" max="6910" width="7.54296875" style="1" customWidth="1"/>
    <col min="6911" max="6911" width="9" style="1" customWidth="1"/>
    <col min="6912" max="6912" width="8.6328125" style="1" customWidth="1"/>
    <col min="6913" max="6913" width="9.90625" style="1" customWidth="1"/>
    <col min="6914" max="6914" width="9" style="1" customWidth="1"/>
    <col min="6915" max="6915" width="8" style="1" customWidth="1"/>
    <col min="6916" max="6916" width="8.54296875" style="1" customWidth="1"/>
    <col min="6917" max="6917" width="8.453125" style="1" customWidth="1"/>
    <col min="6918" max="6918" width="10" style="1" customWidth="1"/>
    <col min="6919" max="6919" width="8.90625" style="1" customWidth="1"/>
    <col min="6920" max="6920" width="10.6328125" style="1" customWidth="1"/>
    <col min="6921" max="6921" width="10.08984375" style="1" customWidth="1"/>
    <col min="6922" max="6922" width="8.453125" style="1" customWidth="1"/>
    <col min="6923" max="7162" width="12.90625" style="1"/>
    <col min="7163" max="7163" width="6.36328125" style="1" customWidth="1"/>
    <col min="7164" max="7164" width="20" style="1" customWidth="1"/>
    <col min="7165" max="7165" width="11.90625" style="1" customWidth="1"/>
    <col min="7166" max="7166" width="7.54296875" style="1" customWidth="1"/>
    <col min="7167" max="7167" width="9" style="1" customWidth="1"/>
    <col min="7168" max="7168" width="8.6328125" style="1" customWidth="1"/>
    <col min="7169" max="7169" width="9.90625" style="1" customWidth="1"/>
    <col min="7170" max="7170" width="9" style="1" customWidth="1"/>
    <col min="7171" max="7171" width="8" style="1" customWidth="1"/>
    <col min="7172" max="7172" width="8.54296875" style="1" customWidth="1"/>
    <col min="7173" max="7173" width="8.453125" style="1" customWidth="1"/>
    <col min="7174" max="7174" width="10" style="1" customWidth="1"/>
    <col min="7175" max="7175" width="8.90625" style="1" customWidth="1"/>
    <col min="7176" max="7176" width="10.6328125" style="1" customWidth="1"/>
    <col min="7177" max="7177" width="10.08984375" style="1" customWidth="1"/>
    <col min="7178" max="7178" width="8.453125" style="1" customWidth="1"/>
    <col min="7179" max="7418" width="12.90625" style="1"/>
    <col min="7419" max="7419" width="6.36328125" style="1" customWidth="1"/>
    <col min="7420" max="7420" width="20" style="1" customWidth="1"/>
    <col min="7421" max="7421" width="11.90625" style="1" customWidth="1"/>
    <col min="7422" max="7422" width="7.54296875" style="1" customWidth="1"/>
    <col min="7423" max="7423" width="9" style="1" customWidth="1"/>
    <col min="7424" max="7424" width="8.6328125" style="1" customWidth="1"/>
    <col min="7425" max="7425" width="9.90625" style="1" customWidth="1"/>
    <col min="7426" max="7426" width="9" style="1" customWidth="1"/>
    <col min="7427" max="7427" width="8" style="1" customWidth="1"/>
    <col min="7428" max="7428" width="8.54296875" style="1" customWidth="1"/>
    <col min="7429" max="7429" width="8.453125" style="1" customWidth="1"/>
    <col min="7430" max="7430" width="10" style="1" customWidth="1"/>
    <col min="7431" max="7431" width="8.90625" style="1" customWidth="1"/>
    <col min="7432" max="7432" width="10.6328125" style="1" customWidth="1"/>
    <col min="7433" max="7433" width="10.08984375" style="1" customWidth="1"/>
    <col min="7434" max="7434" width="8.453125" style="1" customWidth="1"/>
    <col min="7435" max="7674" width="12.90625" style="1"/>
    <col min="7675" max="7675" width="6.36328125" style="1" customWidth="1"/>
    <col min="7676" max="7676" width="20" style="1" customWidth="1"/>
    <col min="7677" max="7677" width="11.90625" style="1" customWidth="1"/>
    <col min="7678" max="7678" width="7.54296875" style="1" customWidth="1"/>
    <col min="7679" max="7679" width="9" style="1" customWidth="1"/>
    <col min="7680" max="7680" width="8.6328125" style="1" customWidth="1"/>
    <col min="7681" max="7681" width="9.90625" style="1" customWidth="1"/>
    <col min="7682" max="7682" width="9" style="1" customWidth="1"/>
    <col min="7683" max="7683" width="8" style="1" customWidth="1"/>
    <col min="7684" max="7684" width="8.54296875" style="1" customWidth="1"/>
    <col min="7685" max="7685" width="8.453125" style="1" customWidth="1"/>
    <col min="7686" max="7686" width="10" style="1" customWidth="1"/>
    <col min="7687" max="7687" width="8.90625" style="1" customWidth="1"/>
    <col min="7688" max="7688" width="10.6328125" style="1" customWidth="1"/>
    <col min="7689" max="7689" width="10.08984375" style="1" customWidth="1"/>
    <col min="7690" max="7690" width="8.453125" style="1" customWidth="1"/>
    <col min="7691" max="7930" width="12.90625" style="1"/>
    <col min="7931" max="7931" width="6.36328125" style="1" customWidth="1"/>
    <col min="7932" max="7932" width="20" style="1" customWidth="1"/>
    <col min="7933" max="7933" width="11.90625" style="1" customWidth="1"/>
    <col min="7934" max="7934" width="7.54296875" style="1" customWidth="1"/>
    <col min="7935" max="7935" width="9" style="1" customWidth="1"/>
    <col min="7936" max="7936" width="8.6328125" style="1" customWidth="1"/>
    <col min="7937" max="7937" width="9.90625" style="1" customWidth="1"/>
    <col min="7938" max="7938" width="9" style="1" customWidth="1"/>
    <col min="7939" max="7939" width="8" style="1" customWidth="1"/>
    <col min="7940" max="7940" width="8.54296875" style="1" customWidth="1"/>
    <col min="7941" max="7941" width="8.453125" style="1" customWidth="1"/>
    <col min="7942" max="7942" width="10" style="1" customWidth="1"/>
    <col min="7943" max="7943" width="8.90625" style="1" customWidth="1"/>
    <col min="7944" max="7944" width="10.6328125" style="1" customWidth="1"/>
    <col min="7945" max="7945" width="10.08984375" style="1" customWidth="1"/>
    <col min="7946" max="7946" width="8.453125" style="1" customWidth="1"/>
    <col min="7947" max="8186" width="12.90625" style="1"/>
    <col min="8187" max="8187" width="6.36328125" style="1" customWidth="1"/>
    <col min="8188" max="8188" width="20" style="1" customWidth="1"/>
    <col min="8189" max="8189" width="11.90625" style="1" customWidth="1"/>
    <col min="8190" max="8190" width="7.54296875" style="1" customWidth="1"/>
    <col min="8191" max="8191" width="9" style="1" customWidth="1"/>
    <col min="8192" max="8192" width="8.6328125" style="1" customWidth="1"/>
    <col min="8193" max="8193" width="9.90625" style="1" customWidth="1"/>
    <col min="8194" max="8194" width="9" style="1" customWidth="1"/>
    <col min="8195" max="8195" width="8" style="1" customWidth="1"/>
    <col min="8196" max="8196" width="8.54296875" style="1" customWidth="1"/>
    <col min="8197" max="8197" width="8.453125" style="1" customWidth="1"/>
    <col min="8198" max="8198" width="10" style="1" customWidth="1"/>
    <col min="8199" max="8199" width="8.90625" style="1" customWidth="1"/>
    <col min="8200" max="8200" width="10.6328125" style="1" customWidth="1"/>
    <col min="8201" max="8201" width="10.08984375" style="1" customWidth="1"/>
    <col min="8202" max="8202" width="8.453125" style="1" customWidth="1"/>
    <col min="8203" max="8442" width="12.90625" style="1"/>
    <col min="8443" max="8443" width="6.36328125" style="1" customWidth="1"/>
    <col min="8444" max="8444" width="20" style="1" customWidth="1"/>
    <col min="8445" max="8445" width="11.90625" style="1" customWidth="1"/>
    <col min="8446" max="8446" width="7.54296875" style="1" customWidth="1"/>
    <col min="8447" max="8447" width="9" style="1" customWidth="1"/>
    <col min="8448" max="8448" width="8.6328125" style="1" customWidth="1"/>
    <col min="8449" max="8449" width="9.90625" style="1" customWidth="1"/>
    <col min="8450" max="8450" width="9" style="1" customWidth="1"/>
    <col min="8451" max="8451" width="8" style="1" customWidth="1"/>
    <col min="8452" max="8452" width="8.54296875" style="1" customWidth="1"/>
    <col min="8453" max="8453" width="8.453125" style="1" customWidth="1"/>
    <col min="8454" max="8454" width="10" style="1" customWidth="1"/>
    <col min="8455" max="8455" width="8.90625" style="1" customWidth="1"/>
    <col min="8456" max="8456" width="10.6328125" style="1" customWidth="1"/>
    <col min="8457" max="8457" width="10.08984375" style="1" customWidth="1"/>
    <col min="8458" max="8458" width="8.453125" style="1" customWidth="1"/>
    <col min="8459" max="8698" width="12.90625" style="1"/>
    <col min="8699" max="8699" width="6.36328125" style="1" customWidth="1"/>
    <col min="8700" max="8700" width="20" style="1" customWidth="1"/>
    <col min="8701" max="8701" width="11.90625" style="1" customWidth="1"/>
    <col min="8702" max="8702" width="7.54296875" style="1" customWidth="1"/>
    <col min="8703" max="8703" width="9" style="1" customWidth="1"/>
    <col min="8704" max="8704" width="8.6328125" style="1" customWidth="1"/>
    <col min="8705" max="8705" width="9.90625" style="1" customWidth="1"/>
    <col min="8706" max="8706" width="9" style="1" customWidth="1"/>
    <col min="8707" max="8707" width="8" style="1" customWidth="1"/>
    <col min="8708" max="8708" width="8.54296875" style="1" customWidth="1"/>
    <col min="8709" max="8709" width="8.453125" style="1" customWidth="1"/>
    <col min="8710" max="8710" width="10" style="1" customWidth="1"/>
    <col min="8711" max="8711" width="8.90625" style="1" customWidth="1"/>
    <col min="8712" max="8712" width="10.6328125" style="1" customWidth="1"/>
    <col min="8713" max="8713" width="10.08984375" style="1" customWidth="1"/>
    <col min="8714" max="8714" width="8.453125" style="1" customWidth="1"/>
    <col min="8715" max="8954" width="12.90625" style="1"/>
    <col min="8955" max="8955" width="6.36328125" style="1" customWidth="1"/>
    <col min="8956" max="8956" width="20" style="1" customWidth="1"/>
    <col min="8957" max="8957" width="11.90625" style="1" customWidth="1"/>
    <col min="8958" max="8958" width="7.54296875" style="1" customWidth="1"/>
    <col min="8959" max="8959" width="9" style="1" customWidth="1"/>
    <col min="8960" max="8960" width="8.6328125" style="1" customWidth="1"/>
    <col min="8961" max="8961" width="9.90625" style="1" customWidth="1"/>
    <col min="8962" max="8962" width="9" style="1" customWidth="1"/>
    <col min="8963" max="8963" width="8" style="1" customWidth="1"/>
    <col min="8964" max="8964" width="8.54296875" style="1" customWidth="1"/>
    <col min="8965" max="8965" width="8.453125" style="1" customWidth="1"/>
    <col min="8966" max="8966" width="10" style="1" customWidth="1"/>
    <col min="8967" max="8967" width="8.90625" style="1" customWidth="1"/>
    <col min="8968" max="8968" width="10.6328125" style="1" customWidth="1"/>
    <col min="8969" max="8969" width="10.08984375" style="1" customWidth="1"/>
    <col min="8970" max="8970" width="8.453125" style="1" customWidth="1"/>
    <col min="8971" max="9210" width="12.90625" style="1"/>
    <col min="9211" max="9211" width="6.36328125" style="1" customWidth="1"/>
    <col min="9212" max="9212" width="20" style="1" customWidth="1"/>
    <col min="9213" max="9213" width="11.90625" style="1" customWidth="1"/>
    <col min="9214" max="9214" width="7.54296875" style="1" customWidth="1"/>
    <col min="9215" max="9215" width="9" style="1" customWidth="1"/>
    <col min="9216" max="9216" width="8.6328125" style="1" customWidth="1"/>
    <col min="9217" max="9217" width="9.90625" style="1" customWidth="1"/>
    <col min="9218" max="9218" width="9" style="1" customWidth="1"/>
    <col min="9219" max="9219" width="8" style="1" customWidth="1"/>
    <col min="9220" max="9220" width="8.54296875" style="1" customWidth="1"/>
    <col min="9221" max="9221" width="8.453125" style="1" customWidth="1"/>
    <col min="9222" max="9222" width="10" style="1" customWidth="1"/>
    <col min="9223" max="9223" width="8.90625" style="1" customWidth="1"/>
    <col min="9224" max="9224" width="10.6328125" style="1" customWidth="1"/>
    <col min="9225" max="9225" width="10.08984375" style="1" customWidth="1"/>
    <col min="9226" max="9226" width="8.453125" style="1" customWidth="1"/>
    <col min="9227" max="9466" width="12.90625" style="1"/>
    <col min="9467" max="9467" width="6.36328125" style="1" customWidth="1"/>
    <col min="9468" max="9468" width="20" style="1" customWidth="1"/>
    <col min="9469" max="9469" width="11.90625" style="1" customWidth="1"/>
    <col min="9470" max="9470" width="7.54296875" style="1" customWidth="1"/>
    <col min="9471" max="9471" width="9" style="1" customWidth="1"/>
    <col min="9472" max="9472" width="8.6328125" style="1" customWidth="1"/>
    <col min="9473" max="9473" width="9.90625" style="1" customWidth="1"/>
    <col min="9474" max="9474" width="9" style="1" customWidth="1"/>
    <col min="9475" max="9475" width="8" style="1" customWidth="1"/>
    <col min="9476" max="9476" width="8.54296875" style="1" customWidth="1"/>
    <col min="9477" max="9477" width="8.453125" style="1" customWidth="1"/>
    <col min="9478" max="9478" width="10" style="1" customWidth="1"/>
    <col min="9479" max="9479" width="8.90625" style="1" customWidth="1"/>
    <col min="9480" max="9480" width="10.6328125" style="1" customWidth="1"/>
    <col min="9481" max="9481" width="10.08984375" style="1" customWidth="1"/>
    <col min="9482" max="9482" width="8.453125" style="1" customWidth="1"/>
    <col min="9483" max="9722" width="12.90625" style="1"/>
    <col min="9723" max="9723" width="6.36328125" style="1" customWidth="1"/>
    <col min="9724" max="9724" width="20" style="1" customWidth="1"/>
    <col min="9725" max="9725" width="11.90625" style="1" customWidth="1"/>
    <col min="9726" max="9726" width="7.54296875" style="1" customWidth="1"/>
    <col min="9727" max="9727" width="9" style="1" customWidth="1"/>
    <col min="9728" max="9728" width="8.6328125" style="1" customWidth="1"/>
    <col min="9729" max="9729" width="9.90625" style="1" customWidth="1"/>
    <col min="9730" max="9730" width="9" style="1" customWidth="1"/>
    <col min="9731" max="9731" width="8" style="1" customWidth="1"/>
    <col min="9732" max="9732" width="8.54296875" style="1" customWidth="1"/>
    <col min="9733" max="9733" width="8.453125" style="1" customWidth="1"/>
    <col min="9734" max="9734" width="10" style="1" customWidth="1"/>
    <col min="9735" max="9735" width="8.90625" style="1" customWidth="1"/>
    <col min="9736" max="9736" width="10.6328125" style="1" customWidth="1"/>
    <col min="9737" max="9737" width="10.08984375" style="1" customWidth="1"/>
    <col min="9738" max="9738" width="8.453125" style="1" customWidth="1"/>
    <col min="9739" max="9978" width="12.90625" style="1"/>
    <col min="9979" max="9979" width="6.36328125" style="1" customWidth="1"/>
    <col min="9980" max="9980" width="20" style="1" customWidth="1"/>
    <col min="9981" max="9981" width="11.90625" style="1" customWidth="1"/>
    <col min="9982" max="9982" width="7.54296875" style="1" customWidth="1"/>
    <col min="9983" max="9983" width="9" style="1" customWidth="1"/>
    <col min="9984" max="9984" width="8.6328125" style="1" customWidth="1"/>
    <col min="9985" max="9985" width="9.90625" style="1" customWidth="1"/>
    <col min="9986" max="9986" width="9" style="1" customWidth="1"/>
    <col min="9987" max="9987" width="8" style="1" customWidth="1"/>
    <col min="9988" max="9988" width="8.54296875" style="1" customWidth="1"/>
    <col min="9989" max="9989" width="8.453125" style="1" customWidth="1"/>
    <col min="9990" max="9990" width="10" style="1" customWidth="1"/>
    <col min="9991" max="9991" width="8.90625" style="1" customWidth="1"/>
    <col min="9992" max="9992" width="10.6328125" style="1" customWidth="1"/>
    <col min="9993" max="9993" width="10.08984375" style="1" customWidth="1"/>
    <col min="9994" max="9994" width="8.453125" style="1" customWidth="1"/>
    <col min="9995" max="10234" width="12.90625" style="1"/>
    <col min="10235" max="10235" width="6.36328125" style="1" customWidth="1"/>
    <col min="10236" max="10236" width="20" style="1" customWidth="1"/>
    <col min="10237" max="10237" width="11.90625" style="1" customWidth="1"/>
    <col min="10238" max="10238" width="7.54296875" style="1" customWidth="1"/>
    <col min="10239" max="10239" width="9" style="1" customWidth="1"/>
    <col min="10240" max="10240" width="8.6328125" style="1" customWidth="1"/>
    <col min="10241" max="10241" width="9.90625" style="1" customWidth="1"/>
    <col min="10242" max="10242" width="9" style="1" customWidth="1"/>
    <col min="10243" max="10243" width="8" style="1" customWidth="1"/>
    <col min="10244" max="10244" width="8.54296875" style="1" customWidth="1"/>
    <col min="10245" max="10245" width="8.453125" style="1" customWidth="1"/>
    <col min="10246" max="10246" width="10" style="1" customWidth="1"/>
    <col min="10247" max="10247" width="8.90625" style="1" customWidth="1"/>
    <col min="10248" max="10248" width="10.6328125" style="1" customWidth="1"/>
    <col min="10249" max="10249" width="10.08984375" style="1" customWidth="1"/>
    <col min="10250" max="10250" width="8.453125" style="1" customWidth="1"/>
    <col min="10251" max="10490" width="12.90625" style="1"/>
    <col min="10491" max="10491" width="6.36328125" style="1" customWidth="1"/>
    <col min="10492" max="10492" width="20" style="1" customWidth="1"/>
    <col min="10493" max="10493" width="11.90625" style="1" customWidth="1"/>
    <col min="10494" max="10494" width="7.54296875" style="1" customWidth="1"/>
    <col min="10495" max="10495" width="9" style="1" customWidth="1"/>
    <col min="10496" max="10496" width="8.6328125" style="1" customWidth="1"/>
    <col min="10497" max="10497" width="9.90625" style="1" customWidth="1"/>
    <col min="10498" max="10498" width="9" style="1" customWidth="1"/>
    <col min="10499" max="10499" width="8" style="1" customWidth="1"/>
    <col min="10500" max="10500" width="8.54296875" style="1" customWidth="1"/>
    <col min="10501" max="10501" width="8.453125" style="1" customWidth="1"/>
    <col min="10502" max="10502" width="10" style="1" customWidth="1"/>
    <col min="10503" max="10503" width="8.90625" style="1" customWidth="1"/>
    <col min="10504" max="10504" width="10.6328125" style="1" customWidth="1"/>
    <col min="10505" max="10505" width="10.08984375" style="1" customWidth="1"/>
    <col min="10506" max="10506" width="8.453125" style="1" customWidth="1"/>
    <col min="10507" max="10746" width="12.90625" style="1"/>
    <col min="10747" max="10747" width="6.36328125" style="1" customWidth="1"/>
    <col min="10748" max="10748" width="20" style="1" customWidth="1"/>
    <col min="10749" max="10749" width="11.90625" style="1" customWidth="1"/>
    <col min="10750" max="10750" width="7.54296875" style="1" customWidth="1"/>
    <col min="10751" max="10751" width="9" style="1" customWidth="1"/>
    <col min="10752" max="10752" width="8.6328125" style="1" customWidth="1"/>
    <col min="10753" max="10753" width="9.90625" style="1" customWidth="1"/>
    <col min="10754" max="10754" width="9" style="1" customWidth="1"/>
    <col min="10755" max="10755" width="8" style="1" customWidth="1"/>
    <col min="10756" max="10756" width="8.54296875" style="1" customWidth="1"/>
    <col min="10757" max="10757" width="8.453125" style="1" customWidth="1"/>
    <col min="10758" max="10758" width="10" style="1" customWidth="1"/>
    <col min="10759" max="10759" width="8.90625" style="1" customWidth="1"/>
    <col min="10760" max="10760" width="10.6328125" style="1" customWidth="1"/>
    <col min="10761" max="10761" width="10.08984375" style="1" customWidth="1"/>
    <col min="10762" max="10762" width="8.453125" style="1" customWidth="1"/>
    <col min="10763" max="11002" width="12.90625" style="1"/>
    <col min="11003" max="11003" width="6.36328125" style="1" customWidth="1"/>
    <col min="11004" max="11004" width="20" style="1" customWidth="1"/>
    <col min="11005" max="11005" width="11.90625" style="1" customWidth="1"/>
    <col min="11006" max="11006" width="7.54296875" style="1" customWidth="1"/>
    <col min="11007" max="11007" width="9" style="1" customWidth="1"/>
    <col min="11008" max="11008" width="8.6328125" style="1" customWidth="1"/>
    <col min="11009" max="11009" width="9.90625" style="1" customWidth="1"/>
    <col min="11010" max="11010" width="9" style="1" customWidth="1"/>
    <col min="11011" max="11011" width="8" style="1" customWidth="1"/>
    <col min="11012" max="11012" width="8.54296875" style="1" customWidth="1"/>
    <col min="11013" max="11013" width="8.453125" style="1" customWidth="1"/>
    <col min="11014" max="11014" width="10" style="1" customWidth="1"/>
    <col min="11015" max="11015" width="8.90625" style="1" customWidth="1"/>
    <col min="11016" max="11016" width="10.6328125" style="1" customWidth="1"/>
    <col min="11017" max="11017" width="10.08984375" style="1" customWidth="1"/>
    <col min="11018" max="11018" width="8.453125" style="1" customWidth="1"/>
    <col min="11019" max="11258" width="12.90625" style="1"/>
    <col min="11259" max="11259" width="6.36328125" style="1" customWidth="1"/>
    <col min="11260" max="11260" width="20" style="1" customWidth="1"/>
    <col min="11261" max="11261" width="11.90625" style="1" customWidth="1"/>
    <col min="11262" max="11262" width="7.54296875" style="1" customWidth="1"/>
    <col min="11263" max="11263" width="9" style="1" customWidth="1"/>
    <col min="11264" max="11264" width="8.6328125" style="1" customWidth="1"/>
    <col min="11265" max="11265" width="9.90625" style="1" customWidth="1"/>
    <col min="11266" max="11266" width="9" style="1" customWidth="1"/>
    <col min="11267" max="11267" width="8" style="1" customWidth="1"/>
    <col min="11268" max="11268" width="8.54296875" style="1" customWidth="1"/>
    <col min="11269" max="11269" width="8.453125" style="1" customWidth="1"/>
    <col min="11270" max="11270" width="10" style="1" customWidth="1"/>
    <col min="11271" max="11271" width="8.90625" style="1" customWidth="1"/>
    <col min="11272" max="11272" width="10.6328125" style="1" customWidth="1"/>
    <col min="11273" max="11273" width="10.08984375" style="1" customWidth="1"/>
    <col min="11274" max="11274" width="8.453125" style="1" customWidth="1"/>
    <col min="11275" max="11514" width="12.90625" style="1"/>
    <col min="11515" max="11515" width="6.36328125" style="1" customWidth="1"/>
    <col min="11516" max="11516" width="20" style="1" customWidth="1"/>
    <col min="11517" max="11517" width="11.90625" style="1" customWidth="1"/>
    <col min="11518" max="11518" width="7.54296875" style="1" customWidth="1"/>
    <col min="11519" max="11519" width="9" style="1" customWidth="1"/>
    <col min="11520" max="11520" width="8.6328125" style="1" customWidth="1"/>
    <col min="11521" max="11521" width="9.90625" style="1" customWidth="1"/>
    <col min="11522" max="11522" width="9" style="1" customWidth="1"/>
    <col min="11523" max="11523" width="8" style="1" customWidth="1"/>
    <col min="11524" max="11524" width="8.54296875" style="1" customWidth="1"/>
    <col min="11525" max="11525" width="8.453125" style="1" customWidth="1"/>
    <col min="11526" max="11526" width="10" style="1" customWidth="1"/>
    <col min="11527" max="11527" width="8.90625" style="1" customWidth="1"/>
    <col min="11528" max="11528" width="10.6328125" style="1" customWidth="1"/>
    <col min="11529" max="11529" width="10.08984375" style="1" customWidth="1"/>
    <col min="11530" max="11530" width="8.453125" style="1" customWidth="1"/>
    <col min="11531" max="11770" width="12.90625" style="1"/>
    <col min="11771" max="11771" width="6.36328125" style="1" customWidth="1"/>
    <col min="11772" max="11772" width="20" style="1" customWidth="1"/>
    <col min="11773" max="11773" width="11.90625" style="1" customWidth="1"/>
    <col min="11774" max="11774" width="7.54296875" style="1" customWidth="1"/>
    <col min="11775" max="11775" width="9" style="1" customWidth="1"/>
    <col min="11776" max="11776" width="8.6328125" style="1" customWidth="1"/>
    <col min="11777" max="11777" width="9.90625" style="1" customWidth="1"/>
    <col min="11778" max="11778" width="9" style="1" customWidth="1"/>
    <col min="11779" max="11779" width="8" style="1" customWidth="1"/>
    <col min="11780" max="11780" width="8.54296875" style="1" customWidth="1"/>
    <col min="11781" max="11781" width="8.453125" style="1" customWidth="1"/>
    <col min="11782" max="11782" width="10" style="1" customWidth="1"/>
    <col min="11783" max="11783" width="8.90625" style="1" customWidth="1"/>
    <col min="11784" max="11784" width="10.6328125" style="1" customWidth="1"/>
    <col min="11785" max="11785" width="10.08984375" style="1" customWidth="1"/>
    <col min="11786" max="11786" width="8.453125" style="1" customWidth="1"/>
    <col min="11787" max="12026" width="12.90625" style="1"/>
    <col min="12027" max="12027" width="6.36328125" style="1" customWidth="1"/>
    <col min="12028" max="12028" width="20" style="1" customWidth="1"/>
    <col min="12029" max="12029" width="11.90625" style="1" customWidth="1"/>
    <col min="12030" max="12030" width="7.54296875" style="1" customWidth="1"/>
    <col min="12031" max="12031" width="9" style="1" customWidth="1"/>
    <col min="12032" max="12032" width="8.6328125" style="1" customWidth="1"/>
    <col min="12033" max="12033" width="9.90625" style="1" customWidth="1"/>
    <col min="12034" max="12034" width="9" style="1" customWidth="1"/>
    <col min="12035" max="12035" width="8" style="1" customWidth="1"/>
    <col min="12036" max="12036" width="8.54296875" style="1" customWidth="1"/>
    <col min="12037" max="12037" width="8.453125" style="1" customWidth="1"/>
    <col min="12038" max="12038" width="10" style="1" customWidth="1"/>
    <col min="12039" max="12039" width="8.90625" style="1" customWidth="1"/>
    <col min="12040" max="12040" width="10.6328125" style="1" customWidth="1"/>
    <col min="12041" max="12041" width="10.08984375" style="1" customWidth="1"/>
    <col min="12042" max="12042" width="8.453125" style="1" customWidth="1"/>
    <col min="12043" max="12282" width="12.90625" style="1"/>
    <col min="12283" max="12283" width="6.36328125" style="1" customWidth="1"/>
    <col min="12284" max="12284" width="20" style="1" customWidth="1"/>
    <col min="12285" max="12285" width="11.90625" style="1" customWidth="1"/>
    <col min="12286" max="12286" width="7.54296875" style="1" customWidth="1"/>
    <col min="12287" max="12287" width="9" style="1" customWidth="1"/>
    <col min="12288" max="12288" width="8.6328125" style="1" customWidth="1"/>
    <col min="12289" max="12289" width="9.90625" style="1" customWidth="1"/>
    <col min="12290" max="12290" width="9" style="1" customWidth="1"/>
    <col min="12291" max="12291" width="8" style="1" customWidth="1"/>
    <col min="12292" max="12292" width="8.54296875" style="1" customWidth="1"/>
    <col min="12293" max="12293" width="8.453125" style="1" customWidth="1"/>
    <col min="12294" max="12294" width="10" style="1" customWidth="1"/>
    <col min="12295" max="12295" width="8.90625" style="1" customWidth="1"/>
    <col min="12296" max="12296" width="10.6328125" style="1" customWidth="1"/>
    <col min="12297" max="12297" width="10.08984375" style="1" customWidth="1"/>
    <col min="12298" max="12298" width="8.453125" style="1" customWidth="1"/>
    <col min="12299" max="12538" width="12.90625" style="1"/>
    <col min="12539" max="12539" width="6.36328125" style="1" customWidth="1"/>
    <col min="12540" max="12540" width="20" style="1" customWidth="1"/>
    <col min="12541" max="12541" width="11.90625" style="1" customWidth="1"/>
    <col min="12542" max="12542" width="7.54296875" style="1" customWidth="1"/>
    <col min="12543" max="12543" width="9" style="1" customWidth="1"/>
    <col min="12544" max="12544" width="8.6328125" style="1" customWidth="1"/>
    <col min="12545" max="12545" width="9.90625" style="1" customWidth="1"/>
    <col min="12546" max="12546" width="9" style="1" customWidth="1"/>
    <col min="12547" max="12547" width="8" style="1" customWidth="1"/>
    <col min="12548" max="12548" width="8.54296875" style="1" customWidth="1"/>
    <col min="12549" max="12549" width="8.453125" style="1" customWidth="1"/>
    <col min="12550" max="12550" width="10" style="1" customWidth="1"/>
    <col min="12551" max="12551" width="8.90625" style="1" customWidth="1"/>
    <col min="12552" max="12552" width="10.6328125" style="1" customWidth="1"/>
    <col min="12553" max="12553" width="10.08984375" style="1" customWidth="1"/>
    <col min="12554" max="12554" width="8.453125" style="1" customWidth="1"/>
    <col min="12555" max="12794" width="12.90625" style="1"/>
    <col min="12795" max="12795" width="6.36328125" style="1" customWidth="1"/>
    <col min="12796" max="12796" width="20" style="1" customWidth="1"/>
    <col min="12797" max="12797" width="11.90625" style="1" customWidth="1"/>
    <col min="12798" max="12798" width="7.54296875" style="1" customWidth="1"/>
    <col min="12799" max="12799" width="9" style="1" customWidth="1"/>
    <col min="12800" max="12800" width="8.6328125" style="1" customWidth="1"/>
    <col min="12801" max="12801" width="9.90625" style="1" customWidth="1"/>
    <col min="12802" max="12802" width="9" style="1" customWidth="1"/>
    <col min="12803" max="12803" width="8" style="1" customWidth="1"/>
    <col min="12804" max="12804" width="8.54296875" style="1" customWidth="1"/>
    <col min="12805" max="12805" width="8.453125" style="1" customWidth="1"/>
    <col min="12806" max="12806" width="10" style="1" customWidth="1"/>
    <col min="12807" max="12807" width="8.90625" style="1" customWidth="1"/>
    <col min="12808" max="12808" width="10.6328125" style="1" customWidth="1"/>
    <col min="12809" max="12809" width="10.08984375" style="1" customWidth="1"/>
    <col min="12810" max="12810" width="8.453125" style="1" customWidth="1"/>
    <col min="12811" max="13050" width="12.90625" style="1"/>
    <col min="13051" max="13051" width="6.36328125" style="1" customWidth="1"/>
    <col min="13052" max="13052" width="20" style="1" customWidth="1"/>
    <col min="13053" max="13053" width="11.90625" style="1" customWidth="1"/>
    <col min="13054" max="13054" width="7.54296875" style="1" customWidth="1"/>
    <col min="13055" max="13055" width="9" style="1" customWidth="1"/>
    <col min="13056" max="13056" width="8.6328125" style="1" customWidth="1"/>
    <col min="13057" max="13057" width="9.90625" style="1" customWidth="1"/>
    <col min="13058" max="13058" width="9" style="1" customWidth="1"/>
    <col min="13059" max="13059" width="8" style="1" customWidth="1"/>
    <col min="13060" max="13060" width="8.54296875" style="1" customWidth="1"/>
    <col min="13061" max="13061" width="8.453125" style="1" customWidth="1"/>
    <col min="13062" max="13062" width="10" style="1" customWidth="1"/>
    <col min="13063" max="13063" width="8.90625" style="1" customWidth="1"/>
    <col min="13064" max="13064" width="10.6328125" style="1" customWidth="1"/>
    <col min="13065" max="13065" width="10.08984375" style="1" customWidth="1"/>
    <col min="13066" max="13066" width="8.453125" style="1" customWidth="1"/>
    <col min="13067" max="13306" width="12.90625" style="1"/>
    <col min="13307" max="13307" width="6.36328125" style="1" customWidth="1"/>
    <col min="13308" max="13308" width="20" style="1" customWidth="1"/>
    <col min="13309" max="13309" width="11.90625" style="1" customWidth="1"/>
    <col min="13310" max="13310" width="7.54296875" style="1" customWidth="1"/>
    <col min="13311" max="13311" width="9" style="1" customWidth="1"/>
    <col min="13312" max="13312" width="8.6328125" style="1" customWidth="1"/>
    <col min="13313" max="13313" width="9.90625" style="1" customWidth="1"/>
    <col min="13314" max="13314" width="9" style="1" customWidth="1"/>
    <col min="13315" max="13315" width="8" style="1" customWidth="1"/>
    <col min="13316" max="13316" width="8.54296875" style="1" customWidth="1"/>
    <col min="13317" max="13317" width="8.453125" style="1" customWidth="1"/>
    <col min="13318" max="13318" width="10" style="1" customWidth="1"/>
    <col min="13319" max="13319" width="8.90625" style="1" customWidth="1"/>
    <col min="13320" max="13320" width="10.6328125" style="1" customWidth="1"/>
    <col min="13321" max="13321" width="10.08984375" style="1" customWidth="1"/>
    <col min="13322" max="13322" width="8.453125" style="1" customWidth="1"/>
    <col min="13323" max="13562" width="12.90625" style="1"/>
    <col min="13563" max="13563" width="6.36328125" style="1" customWidth="1"/>
    <col min="13564" max="13564" width="20" style="1" customWidth="1"/>
    <col min="13565" max="13565" width="11.90625" style="1" customWidth="1"/>
    <col min="13566" max="13566" width="7.54296875" style="1" customWidth="1"/>
    <col min="13567" max="13567" width="9" style="1" customWidth="1"/>
    <col min="13568" max="13568" width="8.6328125" style="1" customWidth="1"/>
    <col min="13569" max="13569" width="9.90625" style="1" customWidth="1"/>
    <col min="13570" max="13570" width="9" style="1" customWidth="1"/>
    <col min="13571" max="13571" width="8" style="1" customWidth="1"/>
    <col min="13572" max="13572" width="8.54296875" style="1" customWidth="1"/>
    <col min="13573" max="13573" width="8.453125" style="1" customWidth="1"/>
    <col min="13574" max="13574" width="10" style="1" customWidth="1"/>
    <col min="13575" max="13575" width="8.90625" style="1" customWidth="1"/>
    <col min="13576" max="13576" width="10.6328125" style="1" customWidth="1"/>
    <col min="13577" max="13577" width="10.08984375" style="1" customWidth="1"/>
    <col min="13578" max="13578" width="8.453125" style="1" customWidth="1"/>
    <col min="13579" max="13818" width="12.90625" style="1"/>
    <col min="13819" max="13819" width="6.36328125" style="1" customWidth="1"/>
    <col min="13820" max="13820" width="20" style="1" customWidth="1"/>
    <col min="13821" max="13821" width="11.90625" style="1" customWidth="1"/>
    <col min="13822" max="13822" width="7.54296875" style="1" customWidth="1"/>
    <col min="13823" max="13823" width="9" style="1" customWidth="1"/>
    <col min="13824" max="13824" width="8.6328125" style="1" customWidth="1"/>
    <col min="13825" max="13825" width="9.90625" style="1" customWidth="1"/>
    <col min="13826" max="13826" width="9" style="1" customWidth="1"/>
    <col min="13827" max="13827" width="8" style="1" customWidth="1"/>
    <col min="13828" max="13828" width="8.54296875" style="1" customWidth="1"/>
    <col min="13829" max="13829" width="8.453125" style="1" customWidth="1"/>
    <col min="13830" max="13830" width="10" style="1" customWidth="1"/>
    <col min="13831" max="13831" width="8.90625" style="1" customWidth="1"/>
    <col min="13832" max="13832" width="10.6328125" style="1" customWidth="1"/>
    <col min="13833" max="13833" width="10.08984375" style="1" customWidth="1"/>
    <col min="13834" max="13834" width="8.453125" style="1" customWidth="1"/>
    <col min="13835" max="14074" width="12.90625" style="1"/>
    <col min="14075" max="14075" width="6.36328125" style="1" customWidth="1"/>
    <col min="14076" max="14076" width="20" style="1" customWidth="1"/>
    <col min="14077" max="14077" width="11.90625" style="1" customWidth="1"/>
    <col min="14078" max="14078" width="7.54296875" style="1" customWidth="1"/>
    <col min="14079" max="14079" width="9" style="1" customWidth="1"/>
    <col min="14080" max="14080" width="8.6328125" style="1" customWidth="1"/>
    <col min="14081" max="14081" width="9.90625" style="1" customWidth="1"/>
    <col min="14082" max="14082" width="9" style="1" customWidth="1"/>
    <col min="14083" max="14083" width="8" style="1" customWidth="1"/>
    <col min="14084" max="14084" width="8.54296875" style="1" customWidth="1"/>
    <col min="14085" max="14085" width="8.453125" style="1" customWidth="1"/>
    <col min="14086" max="14086" width="10" style="1" customWidth="1"/>
    <col min="14087" max="14087" width="8.90625" style="1" customWidth="1"/>
    <col min="14088" max="14088" width="10.6328125" style="1" customWidth="1"/>
    <col min="14089" max="14089" width="10.08984375" style="1" customWidth="1"/>
    <col min="14090" max="14090" width="8.453125" style="1" customWidth="1"/>
    <col min="14091" max="14330" width="12.90625" style="1"/>
    <col min="14331" max="14331" width="6.36328125" style="1" customWidth="1"/>
    <col min="14332" max="14332" width="20" style="1" customWidth="1"/>
    <col min="14333" max="14333" width="11.90625" style="1" customWidth="1"/>
    <col min="14334" max="14334" width="7.54296875" style="1" customWidth="1"/>
    <col min="14335" max="14335" width="9" style="1" customWidth="1"/>
    <col min="14336" max="14336" width="8.6328125" style="1" customWidth="1"/>
    <col min="14337" max="14337" width="9.90625" style="1" customWidth="1"/>
    <col min="14338" max="14338" width="9" style="1" customWidth="1"/>
    <col min="14339" max="14339" width="8" style="1" customWidth="1"/>
    <col min="14340" max="14340" width="8.54296875" style="1" customWidth="1"/>
    <col min="14341" max="14341" width="8.453125" style="1" customWidth="1"/>
    <col min="14342" max="14342" width="10" style="1" customWidth="1"/>
    <col min="14343" max="14343" width="8.90625" style="1" customWidth="1"/>
    <col min="14344" max="14344" width="10.6328125" style="1" customWidth="1"/>
    <col min="14345" max="14345" width="10.08984375" style="1" customWidth="1"/>
    <col min="14346" max="14346" width="8.453125" style="1" customWidth="1"/>
    <col min="14347" max="14586" width="12.90625" style="1"/>
    <col min="14587" max="14587" width="6.36328125" style="1" customWidth="1"/>
    <col min="14588" max="14588" width="20" style="1" customWidth="1"/>
    <col min="14589" max="14589" width="11.90625" style="1" customWidth="1"/>
    <col min="14590" max="14590" width="7.54296875" style="1" customWidth="1"/>
    <col min="14591" max="14591" width="9" style="1" customWidth="1"/>
    <col min="14592" max="14592" width="8.6328125" style="1" customWidth="1"/>
    <col min="14593" max="14593" width="9.90625" style="1" customWidth="1"/>
    <col min="14594" max="14594" width="9" style="1" customWidth="1"/>
    <col min="14595" max="14595" width="8" style="1" customWidth="1"/>
    <col min="14596" max="14596" width="8.54296875" style="1" customWidth="1"/>
    <col min="14597" max="14597" width="8.453125" style="1" customWidth="1"/>
    <col min="14598" max="14598" width="10" style="1" customWidth="1"/>
    <col min="14599" max="14599" width="8.90625" style="1" customWidth="1"/>
    <col min="14600" max="14600" width="10.6328125" style="1" customWidth="1"/>
    <col min="14601" max="14601" width="10.08984375" style="1" customWidth="1"/>
    <col min="14602" max="14602" width="8.453125" style="1" customWidth="1"/>
    <col min="14603" max="14842" width="12.90625" style="1"/>
    <col min="14843" max="14843" width="6.36328125" style="1" customWidth="1"/>
    <col min="14844" max="14844" width="20" style="1" customWidth="1"/>
    <col min="14845" max="14845" width="11.90625" style="1" customWidth="1"/>
    <col min="14846" max="14846" width="7.54296875" style="1" customWidth="1"/>
    <col min="14847" max="14847" width="9" style="1" customWidth="1"/>
    <col min="14848" max="14848" width="8.6328125" style="1" customWidth="1"/>
    <col min="14849" max="14849" width="9.90625" style="1" customWidth="1"/>
    <col min="14850" max="14850" width="9" style="1" customWidth="1"/>
    <col min="14851" max="14851" width="8" style="1" customWidth="1"/>
    <col min="14852" max="14852" width="8.54296875" style="1" customWidth="1"/>
    <col min="14853" max="14853" width="8.453125" style="1" customWidth="1"/>
    <col min="14854" max="14854" width="10" style="1" customWidth="1"/>
    <col min="14855" max="14855" width="8.90625" style="1" customWidth="1"/>
    <col min="14856" max="14856" width="10.6328125" style="1" customWidth="1"/>
    <col min="14857" max="14857" width="10.08984375" style="1" customWidth="1"/>
    <col min="14858" max="14858" width="8.453125" style="1" customWidth="1"/>
    <col min="14859" max="15098" width="12.90625" style="1"/>
    <col min="15099" max="15099" width="6.36328125" style="1" customWidth="1"/>
    <col min="15100" max="15100" width="20" style="1" customWidth="1"/>
    <col min="15101" max="15101" width="11.90625" style="1" customWidth="1"/>
    <col min="15102" max="15102" width="7.54296875" style="1" customWidth="1"/>
    <col min="15103" max="15103" width="9" style="1" customWidth="1"/>
    <col min="15104" max="15104" width="8.6328125" style="1" customWidth="1"/>
    <col min="15105" max="15105" width="9.90625" style="1" customWidth="1"/>
    <col min="15106" max="15106" width="9" style="1" customWidth="1"/>
    <col min="15107" max="15107" width="8" style="1" customWidth="1"/>
    <col min="15108" max="15108" width="8.54296875" style="1" customWidth="1"/>
    <col min="15109" max="15109" width="8.453125" style="1" customWidth="1"/>
    <col min="15110" max="15110" width="10" style="1" customWidth="1"/>
    <col min="15111" max="15111" width="8.90625" style="1" customWidth="1"/>
    <col min="15112" max="15112" width="10.6328125" style="1" customWidth="1"/>
    <col min="15113" max="15113" width="10.08984375" style="1" customWidth="1"/>
    <col min="15114" max="15114" width="8.453125" style="1" customWidth="1"/>
    <col min="15115" max="15354" width="12.90625" style="1"/>
    <col min="15355" max="15355" width="6.36328125" style="1" customWidth="1"/>
    <col min="15356" max="15356" width="20" style="1" customWidth="1"/>
    <col min="15357" max="15357" width="11.90625" style="1" customWidth="1"/>
    <col min="15358" max="15358" width="7.54296875" style="1" customWidth="1"/>
    <col min="15359" max="15359" width="9" style="1" customWidth="1"/>
    <col min="15360" max="15360" width="8.6328125" style="1" customWidth="1"/>
    <col min="15361" max="15361" width="9.90625" style="1" customWidth="1"/>
    <col min="15362" max="15362" width="9" style="1" customWidth="1"/>
    <col min="15363" max="15363" width="8" style="1" customWidth="1"/>
    <col min="15364" max="15364" width="8.54296875" style="1" customWidth="1"/>
    <col min="15365" max="15365" width="8.453125" style="1" customWidth="1"/>
    <col min="15366" max="15366" width="10" style="1" customWidth="1"/>
    <col min="15367" max="15367" width="8.90625" style="1" customWidth="1"/>
    <col min="15368" max="15368" width="10.6328125" style="1" customWidth="1"/>
    <col min="15369" max="15369" width="10.08984375" style="1" customWidth="1"/>
    <col min="15370" max="15370" width="8.453125" style="1" customWidth="1"/>
    <col min="15371" max="15610" width="12.90625" style="1"/>
    <col min="15611" max="15611" width="6.36328125" style="1" customWidth="1"/>
    <col min="15612" max="15612" width="20" style="1" customWidth="1"/>
    <col min="15613" max="15613" width="11.90625" style="1" customWidth="1"/>
    <col min="15614" max="15614" width="7.54296875" style="1" customWidth="1"/>
    <col min="15615" max="15615" width="9" style="1" customWidth="1"/>
    <col min="15616" max="15616" width="8.6328125" style="1" customWidth="1"/>
    <col min="15617" max="15617" width="9.90625" style="1" customWidth="1"/>
    <col min="15618" max="15618" width="9" style="1" customWidth="1"/>
    <col min="15619" max="15619" width="8" style="1" customWidth="1"/>
    <col min="15620" max="15620" width="8.54296875" style="1" customWidth="1"/>
    <col min="15621" max="15621" width="8.453125" style="1" customWidth="1"/>
    <col min="15622" max="15622" width="10" style="1" customWidth="1"/>
    <col min="15623" max="15623" width="8.90625" style="1" customWidth="1"/>
    <col min="15624" max="15624" width="10.6328125" style="1" customWidth="1"/>
    <col min="15625" max="15625" width="10.08984375" style="1" customWidth="1"/>
    <col min="15626" max="15626" width="8.453125" style="1" customWidth="1"/>
    <col min="15627" max="15866" width="12.90625" style="1"/>
    <col min="15867" max="15867" width="6.36328125" style="1" customWidth="1"/>
    <col min="15868" max="15868" width="20" style="1" customWidth="1"/>
    <col min="15869" max="15869" width="11.90625" style="1" customWidth="1"/>
    <col min="15870" max="15870" width="7.54296875" style="1" customWidth="1"/>
    <col min="15871" max="15871" width="9" style="1" customWidth="1"/>
    <col min="15872" max="15872" width="8.6328125" style="1" customWidth="1"/>
    <col min="15873" max="15873" width="9.90625" style="1" customWidth="1"/>
    <col min="15874" max="15874" width="9" style="1" customWidth="1"/>
    <col min="15875" max="15875" width="8" style="1" customWidth="1"/>
    <col min="15876" max="15876" width="8.54296875" style="1" customWidth="1"/>
    <col min="15877" max="15877" width="8.453125" style="1" customWidth="1"/>
    <col min="15878" max="15878" width="10" style="1" customWidth="1"/>
    <col min="15879" max="15879" width="8.90625" style="1" customWidth="1"/>
    <col min="15880" max="15880" width="10.6328125" style="1" customWidth="1"/>
    <col min="15881" max="15881" width="10.08984375" style="1" customWidth="1"/>
    <col min="15882" max="15882" width="8.453125" style="1" customWidth="1"/>
    <col min="15883" max="16122" width="12.90625" style="1"/>
    <col min="16123" max="16123" width="6.36328125" style="1" customWidth="1"/>
    <col min="16124" max="16124" width="20" style="1" customWidth="1"/>
    <col min="16125" max="16125" width="11.90625" style="1" customWidth="1"/>
    <col min="16126" max="16126" width="7.54296875" style="1" customWidth="1"/>
    <col min="16127" max="16127" width="9" style="1" customWidth="1"/>
    <col min="16128" max="16128" width="8.6328125" style="1" customWidth="1"/>
    <col min="16129" max="16129" width="9.90625" style="1" customWidth="1"/>
    <col min="16130" max="16130" width="9" style="1" customWidth="1"/>
    <col min="16131" max="16131" width="8" style="1" customWidth="1"/>
    <col min="16132" max="16132" width="8.54296875" style="1" customWidth="1"/>
    <col min="16133" max="16133" width="8.453125" style="1" customWidth="1"/>
    <col min="16134" max="16134" width="10" style="1" customWidth="1"/>
    <col min="16135" max="16135" width="8.90625" style="1" customWidth="1"/>
    <col min="16136" max="16136" width="10.6328125" style="1" customWidth="1"/>
    <col min="16137" max="16137" width="10.08984375" style="1" customWidth="1"/>
    <col min="16138" max="16138" width="8.453125" style="1" customWidth="1"/>
    <col min="16139" max="16384" width="12.90625" style="1"/>
  </cols>
  <sheetData>
    <row r="1" spans="1:13" ht="39" customHeight="1" x14ac:dyDescent="0.35">
      <c r="A1" s="120" t="s">
        <v>81</v>
      </c>
      <c r="B1" s="120"/>
      <c r="C1" s="120"/>
      <c r="D1" s="120"/>
      <c r="E1" s="120"/>
      <c r="F1" s="120"/>
      <c r="G1" s="120"/>
      <c r="H1" s="120"/>
      <c r="I1" s="120"/>
      <c r="J1" s="120"/>
    </row>
    <row r="2" spans="1:13" ht="24.65" customHeight="1" x14ac:dyDescent="0.35">
      <c r="A2" s="124" t="s">
        <v>82</v>
      </c>
      <c r="B2" s="2"/>
      <c r="C2" s="121" t="s">
        <v>83</v>
      </c>
      <c r="D2" s="121"/>
      <c r="E2" s="121"/>
      <c r="F2" s="125" t="s">
        <v>84</v>
      </c>
      <c r="G2" s="126" t="s">
        <v>85</v>
      </c>
      <c r="H2" s="127" t="s">
        <v>86</v>
      </c>
      <c r="I2" s="130" t="s">
        <v>87</v>
      </c>
      <c r="J2" s="132" t="s">
        <v>61</v>
      </c>
    </row>
    <row r="3" spans="1:13" ht="76.5" customHeight="1" x14ac:dyDescent="0.35">
      <c r="A3" s="124"/>
      <c r="B3" s="2"/>
      <c r="C3" s="3" t="s">
        <v>88</v>
      </c>
      <c r="D3" s="3" t="s">
        <v>89</v>
      </c>
      <c r="E3" s="3" t="s">
        <v>90</v>
      </c>
      <c r="F3" s="125"/>
      <c r="G3" s="126"/>
      <c r="H3" s="128"/>
      <c r="I3" s="131"/>
      <c r="J3" s="133"/>
      <c r="K3" s="35"/>
      <c r="L3" s="36"/>
    </row>
    <row r="4" spans="1:13" x14ac:dyDescent="0.35">
      <c r="A4" s="4">
        <v>1</v>
      </c>
      <c r="B4" s="4">
        <v>2</v>
      </c>
      <c r="C4" s="4">
        <v>4</v>
      </c>
      <c r="D4" s="4">
        <v>5</v>
      </c>
      <c r="E4" s="4">
        <v>6</v>
      </c>
      <c r="F4" s="4">
        <v>7</v>
      </c>
      <c r="G4" s="4">
        <v>8</v>
      </c>
      <c r="H4" s="4" t="s">
        <v>91</v>
      </c>
      <c r="I4" s="4" t="s">
        <v>92</v>
      </c>
      <c r="J4" s="4" t="s">
        <v>93</v>
      </c>
      <c r="K4" s="37"/>
      <c r="L4" s="38"/>
      <c r="M4" s="38"/>
    </row>
    <row r="5" spans="1:13" x14ac:dyDescent="0.35">
      <c r="A5" s="5"/>
      <c r="B5" s="6" t="s">
        <v>94</v>
      </c>
      <c r="C5" s="7"/>
      <c r="D5" s="7"/>
      <c r="E5" s="7"/>
      <c r="F5" s="8"/>
      <c r="G5" s="9"/>
      <c r="H5" s="10"/>
      <c r="I5" s="10"/>
      <c r="J5" s="10"/>
    </row>
    <row r="6" spans="1:13" ht="35.4" customHeight="1" x14ac:dyDescent="0.35">
      <c r="A6" s="11">
        <v>1</v>
      </c>
      <c r="B6" s="12" t="s">
        <v>127</v>
      </c>
      <c r="C6" s="13" t="s">
        <v>95</v>
      </c>
      <c r="D6" s="14">
        <v>3076</v>
      </c>
      <c r="E6" s="13">
        <v>13</v>
      </c>
      <c r="F6" s="15">
        <v>1</v>
      </c>
      <c r="G6" s="16">
        <v>6</v>
      </c>
      <c r="H6" s="17">
        <f>ROUNDUP(D6*0.2*F6*G6,0)</f>
        <v>3692</v>
      </c>
      <c r="I6" s="39">
        <f>ROUNDUP(H6*0.2359,0)</f>
        <v>871</v>
      </c>
      <c r="J6" s="39">
        <f>H6+I6</f>
        <v>4563</v>
      </c>
    </row>
    <row r="7" spans="1:13" ht="22.25" customHeight="1" x14ac:dyDescent="0.35">
      <c r="A7" s="11">
        <v>2</v>
      </c>
      <c r="B7" s="12" t="s">
        <v>96</v>
      </c>
      <c r="C7" s="13" t="s">
        <v>97</v>
      </c>
      <c r="D7" s="18">
        <v>2300</v>
      </c>
      <c r="E7" s="13">
        <v>11</v>
      </c>
      <c r="F7" s="15">
        <v>4</v>
      </c>
      <c r="G7" s="16">
        <v>6</v>
      </c>
      <c r="H7" s="17">
        <f t="shared" ref="H7:H8" si="0">ROUNDUP(D7*0.2*F7*G7,0)</f>
        <v>11040</v>
      </c>
      <c r="I7" s="39">
        <f t="shared" ref="I7:I12" si="1">ROUNDUP(H7*0.2359,0)</f>
        <v>2605</v>
      </c>
      <c r="J7" s="39">
        <f t="shared" ref="J7:J12" si="2">H7+I7</f>
        <v>13645</v>
      </c>
    </row>
    <row r="8" spans="1:13" ht="18" customHeight="1" x14ac:dyDescent="0.35">
      <c r="A8" s="11">
        <v>3</v>
      </c>
      <c r="B8" s="12" t="s">
        <v>98</v>
      </c>
      <c r="C8" s="13" t="s">
        <v>99</v>
      </c>
      <c r="D8" s="18">
        <v>1983</v>
      </c>
      <c r="E8" s="13">
        <v>9</v>
      </c>
      <c r="F8" s="15">
        <v>10</v>
      </c>
      <c r="G8" s="16">
        <v>6</v>
      </c>
      <c r="H8" s="17">
        <f t="shared" si="0"/>
        <v>23796</v>
      </c>
      <c r="I8" s="39">
        <f t="shared" si="1"/>
        <v>5614</v>
      </c>
      <c r="J8" s="39">
        <f t="shared" si="2"/>
        <v>29410</v>
      </c>
    </row>
    <row r="9" spans="1:13" ht="18" customHeight="1" x14ac:dyDescent="0.35">
      <c r="A9" s="11"/>
      <c r="B9" s="12"/>
      <c r="C9" s="13"/>
      <c r="D9" s="18"/>
      <c r="E9" s="13"/>
      <c r="F9" s="15"/>
      <c r="G9" s="16"/>
      <c r="H9" s="17"/>
      <c r="I9" s="40"/>
      <c r="J9" s="40">
        <f>SUM(J6:J8)</f>
        <v>47618</v>
      </c>
    </row>
    <row r="10" spans="1:13" ht="18" customHeight="1" x14ac:dyDescent="0.35">
      <c r="A10" s="19"/>
      <c r="B10" s="20"/>
      <c r="C10" s="21"/>
      <c r="D10" s="21"/>
      <c r="E10" s="21"/>
      <c r="F10" s="22"/>
      <c r="G10" s="23"/>
      <c r="H10" s="24" t="s">
        <v>100</v>
      </c>
      <c r="I10" s="41"/>
      <c r="J10" s="41"/>
    </row>
    <row r="11" spans="1:13" ht="20.399999999999999" customHeight="1" x14ac:dyDescent="0.35">
      <c r="A11" s="11">
        <v>4</v>
      </c>
      <c r="B11" s="12" t="s">
        <v>101</v>
      </c>
      <c r="C11" s="13" t="s">
        <v>102</v>
      </c>
      <c r="D11" s="18">
        <f>1953/2</f>
        <v>976.5</v>
      </c>
      <c r="E11" s="13">
        <v>8</v>
      </c>
      <c r="F11" s="15">
        <v>2</v>
      </c>
      <c r="G11" s="16">
        <v>4</v>
      </c>
      <c r="H11" s="17">
        <f>D11*F11*G11</f>
        <v>7812</v>
      </c>
      <c r="I11" s="39">
        <f t="shared" si="1"/>
        <v>1843</v>
      </c>
      <c r="J11" s="39">
        <f t="shared" si="2"/>
        <v>9655</v>
      </c>
    </row>
    <row r="12" spans="1:13" ht="26" x14ac:dyDescent="0.35">
      <c r="A12" s="11">
        <v>3</v>
      </c>
      <c r="B12" s="12" t="s">
        <v>103</v>
      </c>
      <c r="C12" s="13" t="s">
        <v>104</v>
      </c>
      <c r="D12" s="18">
        <v>1141</v>
      </c>
      <c r="E12" s="13">
        <v>7</v>
      </c>
      <c r="F12" s="15">
        <v>1</v>
      </c>
      <c r="G12" s="16">
        <v>6</v>
      </c>
      <c r="H12" s="17">
        <f>D12*F12*G12</f>
        <v>6846</v>
      </c>
      <c r="I12" s="39">
        <f t="shared" si="1"/>
        <v>1615</v>
      </c>
      <c r="J12" s="39">
        <f t="shared" si="2"/>
        <v>8461</v>
      </c>
    </row>
    <row r="13" spans="1:13" x14ac:dyDescent="0.35">
      <c r="A13" s="25"/>
      <c r="C13" s="26"/>
      <c r="D13" s="26"/>
      <c r="E13" s="26"/>
      <c r="F13" s="122"/>
      <c r="G13" s="122"/>
      <c r="H13" s="27"/>
      <c r="I13" s="42" t="s">
        <v>61</v>
      </c>
      <c r="J13" s="42">
        <f>J9+J11+J12</f>
        <v>65734</v>
      </c>
      <c r="K13" s="43"/>
    </row>
    <row r="14" spans="1:13" ht="27" customHeight="1" x14ac:dyDescent="0.35">
      <c r="A14" s="28"/>
      <c r="C14" s="26"/>
      <c r="D14" s="26"/>
      <c r="E14" s="26"/>
      <c r="F14" s="26"/>
      <c r="G14" s="26"/>
      <c r="H14" s="26"/>
      <c r="J14" s="44"/>
      <c r="K14" s="45"/>
    </row>
    <row r="15" spans="1:13" x14ac:dyDescent="0.35">
      <c r="H15" s="129"/>
    </row>
    <row r="16" spans="1:13" x14ac:dyDescent="0.35">
      <c r="H16" s="129"/>
      <c r="J16" s="46"/>
    </row>
    <row r="18" spans="1:7" ht="14" x14ac:dyDescent="0.3">
      <c r="A18" s="29"/>
      <c r="B18" s="30" t="s">
        <v>44</v>
      </c>
      <c r="C18" s="30" t="s">
        <v>45</v>
      </c>
      <c r="D18" s="30" t="s">
        <v>46</v>
      </c>
    </row>
    <row r="19" spans="1:7" ht="34.5" x14ac:dyDescent="0.3">
      <c r="A19" s="31" t="s">
        <v>47</v>
      </c>
      <c r="B19" s="32">
        <v>3</v>
      </c>
      <c r="C19" s="32">
        <v>1750</v>
      </c>
      <c r="D19" s="32">
        <f>B19*C19</f>
        <v>5250</v>
      </c>
    </row>
    <row r="26" spans="1:7" x14ac:dyDescent="0.35">
      <c r="B26" s="123"/>
      <c r="C26" s="123"/>
      <c r="D26" s="123"/>
      <c r="E26" s="123"/>
      <c r="F26" s="123"/>
      <c r="G26" s="123"/>
    </row>
    <row r="27" spans="1:7" x14ac:dyDescent="0.35">
      <c r="B27" s="123"/>
      <c r="C27" s="33"/>
      <c r="D27" s="33"/>
      <c r="E27" s="33"/>
      <c r="F27" s="33"/>
      <c r="G27" s="33"/>
    </row>
    <row r="28" spans="1:7" x14ac:dyDescent="0.35">
      <c r="B28" s="33"/>
      <c r="C28" s="34"/>
      <c r="D28" s="34"/>
      <c r="E28" s="34"/>
      <c r="F28" s="33"/>
      <c r="G28" s="33"/>
    </row>
    <row r="29" spans="1:7" x14ac:dyDescent="0.35">
      <c r="B29" s="33"/>
      <c r="C29" s="34"/>
      <c r="D29" s="34"/>
      <c r="E29" s="34"/>
      <c r="F29" s="33"/>
      <c r="G29" s="33"/>
    </row>
    <row r="30" spans="1:7" x14ac:dyDescent="0.35">
      <c r="B30" s="33"/>
      <c r="C30" s="34"/>
      <c r="D30" s="34"/>
      <c r="E30" s="34"/>
      <c r="F30" s="33"/>
      <c r="G30" s="33"/>
    </row>
    <row r="31" spans="1:7" x14ac:dyDescent="0.35">
      <c r="B31" s="33"/>
      <c r="C31" s="33"/>
      <c r="D31" s="33"/>
      <c r="E31" s="33"/>
      <c r="F31" s="33"/>
      <c r="G31" s="33"/>
    </row>
    <row r="32" spans="1:7" x14ac:dyDescent="0.35">
      <c r="B32" s="33"/>
      <c r="C32" s="33"/>
      <c r="D32" s="33"/>
      <c r="E32" s="33"/>
      <c r="F32" s="33"/>
      <c r="G32" s="33"/>
    </row>
    <row r="33" spans="2:10" x14ac:dyDescent="0.35">
      <c r="B33" s="33"/>
      <c r="C33" s="33"/>
      <c r="D33" s="33"/>
      <c r="E33" s="33"/>
      <c r="F33" s="33"/>
      <c r="G33" s="33"/>
    </row>
    <row r="34" spans="2:10" x14ac:dyDescent="0.35">
      <c r="B34" s="33"/>
      <c r="C34" s="33"/>
      <c r="D34" s="33"/>
      <c r="E34" s="33"/>
      <c r="F34" s="33"/>
      <c r="G34" s="33"/>
    </row>
    <row r="35" spans="2:10" x14ac:dyDescent="0.35">
      <c r="B35" s="33"/>
      <c r="C35" s="33"/>
      <c r="D35" s="33"/>
      <c r="E35" s="33"/>
      <c r="F35" s="33"/>
      <c r="G35" s="33"/>
    </row>
    <row r="36" spans="2:10" x14ac:dyDescent="0.35">
      <c r="B36" s="33"/>
      <c r="C36" s="33"/>
      <c r="D36" s="33"/>
      <c r="E36" s="33"/>
      <c r="F36" s="33"/>
      <c r="G36" s="33"/>
    </row>
    <row r="37" spans="2:10" x14ac:dyDescent="0.35">
      <c r="B37" s="33"/>
      <c r="C37" s="33"/>
      <c r="D37" s="33"/>
      <c r="E37" s="33"/>
      <c r="F37" s="33"/>
      <c r="G37" s="33"/>
    </row>
    <row r="38" spans="2:10" x14ac:dyDescent="0.35">
      <c r="B38" s="33"/>
      <c r="C38" s="33"/>
      <c r="D38" s="33"/>
      <c r="E38" s="33"/>
      <c r="F38" s="33"/>
      <c r="G38" s="33"/>
    </row>
    <row r="39" spans="2:10" x14ac:dyDescent="0.35">
      <c r="B39" s="33"/>
      <c r="C39" s="33"/>
      <c r="D39" s="33"/>
      <c r="E39" s="33"/>
      <c r="F39" s="33"/>
      <c r="G39" s="33"/>
    </row>
    <row r="40" spans="2:10" x14ac:dyDescent="0.35">
      <c r="B40" s="33"/>
      <c r="C40" s="33"/>
      <c r="D40" s="33"/>
      <c r="E40" s="33"/>
      <c r="F40" s="33"/>
      <c r="G40" s="33"/>
    </row>
    <row r="41" spans="2:10" x14ac:dyDescent="0.35">
      <c r="B41" s="33"/>
      <c r="C41" s="33"/>
      <c r="D41" s="33"/>
      <c r="E41" s="33"/>
      <c r="F41" s="33"/>
      <c r="G41" s="33"/>
      <c r="J41" s="38"/>
    </row>
  </sheetData>
  <mergeCells count="13">
    <mergeCell ref="A1:J1"/>
    <mergeCell ref="C2:E2"/>
    <mergeCell ref="F13:G13"/>
    <mergeCell ref="C26:E26"/>
    <mergeCell ref="F26:G26"/>
    <mergeCell ref="A2:A3"/>
    <mergeCell ref="B26:B27"/>
    <mergeCell ref="F2:F3"/>
    <mergeCell ref="G2:G3"/>
    <mergeCell ref="H2:H3"/>
    <mergeCell ref="H15:H16"/>
    <mergeCell ref="I2:I3"/>
    <mergeCell ref="J2:J3"/>
  </mergeCells>
  <pageMargins left="0.21" right="0.2" top="0.75" bottom="0.75" header="0.3" footer="0.3"/>
  <pageSetup paperSize="9" orientation="landscape"/>
  <ignoredErrors>
    <ignoredError sqref="H11:H12 H6:H8"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Invalid_sist_pilnv</vt:lpstr>
      <vt:lpstr>Merketie_protokoli</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Dace.Baraka@vdeavk.gov.lv</dc:creator>
  <cp:lastModifiedBy>Aiga Lukašenoka</cp:lastModifiedBy>
  <cp:lastPrinted>2026-02-05T09:09:00Z</cp:lastPrinted>
  <dcterms:created xsi:type="dcterms:W3CDTF">2024-02-15T16:44:00Z</dcterms:created>
  <dcterms:modified xsi:type="dcterms:W3CDTF">2026-05-19T09:16:55Z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B2315E85BFDB42A1863F8C15ACBD7FD9_12</vt:lpwstr>
  </property>
  <property fmtid="{D5CDD505-2E9C-101B-9397-08002B2CF9AE}" pid="3" name="KSOProductBuildVer">
    <vt:lpwstr>1033-12.2.0.23196</vt:lpwstr>
  </property>
</Properties>
</file>