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S:\IEVIEŠANAS UZRAUDZĪBA\ZIŅOJUMI\MK_zinojumi\2025.gads\Divmenesu zinojumi\3_nov_dec_iesn_MK_lidz_31.12.2025\4_FMzin\"/>
    </mc:Choice>
  </mc:AlternateContent>
  <xr:revisionPtr revIDLastSave="0" documentId="13_ncr:1_{B0E43028-C5FF-4680-92B4-521DDF755BD8}" xr6:coauthVersionLast="47" xr6:coauthVersionMax="47" xr10:uidLastSave="{00000000-0000-0000-0000-000000000000}"/>
  <bookViews>
    <workbookView xWindow="-28920" yWindow="-120" windowWidth="29040" windowHeight="15720" xr2:uid="{00000000-000D-0000-FFFF-FFFF00000000}"/>
  </bookViews>
  <sheets>
    <sheet name="FMZINP_2_Radītāju_progress" sheetId="1" r:id="rId1"/>
    <sheet name="Grafiki" sheetId="5" r:id="rId2"/>
    <sheet name="Izejas_dati_finans_maksājumi" sheetId="2" r:id="rId3"/>
    <sheet name="Grafikam_M&amp;T_Kopā" sheetId="4" state="hidden" r:id="rId4"/>
    <sheet name="Maksājumi_statusa" sheetId="3" state="hidden" r:id="rId5"/>
  </sheets>
  <externalReferences>
    <externalReference r:id="rId6"/>
  </externalReferences>
  <definedNames>
    <definedName name="_xlnm._FilterDatabase" localSheetId="0" hidden="1">FMZINP_2_Radītāju_progress!$A$13:$W$65</definedName>
    <definedName name="_xlnm._FilterDatabase" localSheetId="3" hidden="1">'Grafikam_M&amp;T_Kopā'!$A$3:$T$192</definedName>
    <definedName name="_xlnm._FilterDatabase" localSheetId="2" hidden="1">Izejas_dati_finans_maksājumi!$A$6:$H$471</definedName>
    <definedName name="_xlnm.Print_Titles" localSheetId="0">FMZINP_2_Radītāju_progress!$13:$13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2" l="1"/>
  <c r="J7" i="2" s="1"/>
  <c r="I133" i="2"/>
  <c r="J133" i="2" s="1"/>
  <c r="I29" i="2"/>
  <c r="J29" i="2" s="1"/>
  <c r="I204" i="2"/>
  <c r="J204" i="2" s="1"/>
  <c r="I136" i="2"/>
  <c r="J136" i="2" s="1"/>
  <c r="I22" i="2"/>
  <c r="J22" i="2" s="1"/>
  <c r="I21" i="2"/>
  <c r="J21" i="2" s="1"/>
  <c r="I230" i="2"/>
  <c r="J230" i="2" s="1"/>
  <c r="I87" i="2"/>
  <c r="J87" i="2" s="1"/>
  <c r="I80" i="2"/>
  <c r="J80" i="2" s="1"/>
  <c r="I117" i="2"/>
  <c r="J117" i="2" s="1"/>
  <c r="I375" i="2"/>
  <c r="J375" i="2" s="1"/>
  <c r="I376" i="2"/>
  <c r="J376" i="2" s="1"/>
  <c r="I45" i="2"/>
  <c r="J45" i="2" s="1"/>
  <c r="I50" i="2"/>
  <c r="J50" i="2" s="1"/>
  <c r="I40" i="2"/>
  <c r="J40" i="2" s="1"/>
  <c r="I69" i="2"/>
  <c r="J69" i="2" s="1"/>
  <c r="I39" i="2"/>
  <c r="J39" i="2" s="1"/>
  <c r="I47" i="2"/>
  <c r="J47" i="2" s="1"/>
  <c r="I60" i="2"/>
  <c r="J60" i="2" s="1"/>
  <c r="I46" i="2"/>
  <c r="J46" i="2" s="1"/>
  <c r="I377" i="2"/>
  <c r="J377" i="2" s="1"/>
  <c r="I378" i="2"/>
  <c r="J378" i="2" s="1"/>
  <c r="I379" i="2"/>
  <c r="J379" i="2" s="1"/>
  <c r="I380" i="2"/>
  <c r="J380" i="2" s="1"/>
  <c r="I288" i="2"/>
  <c r="J288" i="2" s="1"/>
  <c r="I381" i="2"/>
  <c r="J381" i="2" s="1"/>
  <c r="I382" i="2"/>
  <c r="J382" i="2" s="1"/>
  <c r="I383" i="2"/>
  <c r="J383" i="2" s="1"/>
  <c r="I384" i="2"/>
  <c r="J384" i="2" s="1"/>
  <c r="I246" i="2"/>
  <c r="J246" i="2" s="1"/>
  <c r="I185" i="2"/>
  <c r="J185" i="2" s="1"/>
  <c r="I174" i="2"/>
  <c r="J174" i="2" s="1"/>
  <c r="I250" i="2"/>
  <c r="J250" i="2" s="1"/>
  <c r="I385" i="2"/>
  <c r="J385" i="2" s="1"/>
  <c r="I202" i="2"/>
  <c r="J202" i="2" s="1"/>
  <c r="I386" i="2"/>
  <c r="J386" i="2" s="1"/>
  <c r="I387" i="2"/>
  <c r="J387" i="2" s="1"/>
  <c r="I388" i="2"/>
  <c r="J388" i="2" s="1"/>
  <c r="I389" i="2"/>
  <c r="J389" i="2" s="1"/>
  <c r="I390" i="2"/>
  <c r="J390" i="2" s="1"/>
  <c r="I216" i="2"/>
  <c r="J216" i="2" s="1"/>
  <c r="I391" i="2"/>
  <c r="J391" i="2" s="1"/>
  <c r="I392" i="2"/>
  <c r="J392" i="2" s="1"/>
  <c r="I393" i="2"/>
  <c r="J393" i="2" s="1"/>
  <c r="I234" i="2"/>
  <c r="J234" i="2" s="1"/>
  <c r="I394" i="2"/>
  <c r="J394" i="2" s="1"/>
  <c r="I254" i="2"/>
  <c r="J254" i="2" s="1"/>
  <c r="I395" i="2"/>
  <c r="J395" i="2" s="1"/>
  <c r="I396" i="2"/>
  <c r="J396" i="2" s="1"/>
  <c r="I397" i="2"/>
  <c r="J397" i="2" s="1"/>
  <c r="I398" i="2"/>
  <c r="J398" i="2" s="1"/>
  <c r="I399" i="2"/>
  <c r="J399" i="2" s="1"/>
  <c r="I247" i="2"/>
  <c r="J247" i="2" s="1"/>
  <c r="I239" i="2"/>
  <c r="J239" i="2" s="1"/>
  <c r="I268" i="2"/>
  <c r="J268" i="2" s="1"/>
  <c r="I312" i="2"/>
  <c r="J312" i="2" s="1"/>
  <c r="I400" i="2"/>
  <c r="J400" i="2" s="1"/>
  <c r="I401" i="2"/>
  <c r="J401" i="2" s="1"/>
  <c r="I402" i="2"/>
  <c r="J402" i="2" s="1"/>
  <c r="I295" i="2"/>
  <c r="J295" i="2" s="1"/>
  <c r="I403" i="2"/>
  <c r="J403" i="2" s="1"/>
  <c r="I249" i="2"/>
  <c r="J249" i="2" s="1"/>
  <c r="I237" i="2"/>
  <c r="J237" i="2" s="1"/>
  <c r="I205" i="2"/>
  <c r="J205" i="2" s="1"/>
  <c r="I245" i="2"/>
  <c r="J245" i="2" s="1"/>
  <c r="I73" i="2"/>
  <c r="J73" i="2" s="1"/>
  <c r="I151" i="2"/>
  <c r="J151" i="2" s="1"/>
  <c r="I404" i="2"/>
  <c r="J404" i="2" s="1"/>
  <c r="I140" i="2"/>
  <c r="J140" i="2" s="1"/>
  <c r="I57" i="2"/>
  <c r="J57" i="2" s="1"/>
  <c r="I470" i="2"/>
  <c r="J470" i="2" s="1"/>
  <c r="I468" i="2"/>
  <c r="J468" i="2" s="1"/>
  <c r="I221" i="2"/>
  <c r="J221" i="2" s="1"/>
  <c r="I178" i="2"/>
  <c r="J178" i="2" s="1"/>
  <c r="I102" i="2"/>
  <c r="J102" i="2" s="1"/>
  <c r="I49" i="2"/>
  <c r="J49" i="2" s="1"/>
  <c r="I53" i="2"/>
  <c r="J53" i="2" s="1"/>
  <c r="I16" i="2"/>
  <c r="J16" i="2" s="1"/>
  <c r="I179" i="2"/>
  <c r="J179" i="2" s="1"/>
  <c r="I227" i="2"/>
  <c r="J227" i="2" s="1"/>
  <c r="I213" i="2"/>
  <c r="J213" i="2" s="1"/>
  <c r="I201" i="2"/>
  <c r="J201" i="2" s="1"/>
  <c r="I190" i="2"/>
  <c r="J190" i="2" s="1"/>
  <c r="I52" i="2"/>
  <c r="J52" i="2" s="1"/>
  <c r="I170" i="2"/>
  <c r="J170" i="2" s="1"/>
  <c r="I148" i="2"/>
  <c r="J148" i="2" s="1"/>
  <c r="I181" i="2"/>
  <c r="J181" i="2" s="1"/>
  <c r="I166" i="2"/>
  <c r="J166" i="2" s="1"/>
  <c r="I149" i="2"/>
  <c r="J149" i="2" s="1"/>
  <c r="I252" i="2"/>
  <c r="J252" i="2" s="1"/>
  <c r="I182" i="2"/>
  <c r="J182" i="2" s="1"/>
  <c r="I74" i="2"/>
  <c r="J74" i="2" s="1"/>
  <c r="I146" i="2"/>
  <c r="J146" i="2" s="1"/>
  <c r="I138" i="2"/>
  <c r="J138" i="2" s="1"/>
  <c r="I167" i="2"/>
  <c r="J167" i="2" s="1"/>
  <c r="I168" i="2"/>
  <c r="J168" i="2" s="1"/>
  <c r="I175" i="2"/>
  <c r="J175" i="2" s="1"/>
  <c r="I180" i="2"/>
  <c r="J180" i="2" s="1"/>
  <c r="I94" i="2"/>
  <c r="J94" i="2" s="1"/>
  <c r="I193" i="2"/>
  <c r="J193" i="2" s="1"/>
  <c r="I184" i="2"/>
  <c r="J184" i="2" s="1"/>
  <c r="I191" i="2"/>
  <c r="J191" i="2" s="1"/>
  <c r="I189" i="2"/>
  <c r="J189" i="2" s="1"/>
  <c r="I120" i="2"/>
  <c r="J120" i="2" s="1"/>
  <c r="I405" i="2"/>
  <c r="J405" i="2" s="1"/>
  <c r="I144" i="2"/>
  <c r="J144" i="2" s="1"/>
  <c r="I106" i="2"/>
  <c r="J106" i="2" s="1"/>
  <c r="I126" i="2"/>
  <c r="J126" i="2" s="1"/>
  <c r="I116" i="2"/>
  <c r="J116" i="2" s="1"/>
  <c r="I65" i="2"/>
  <c r="J65" i="2" s="1"/>
  <c r="I282" i="2"/>
  <c r="J282" i="2" s="1"/>
  <c r="I194" i="2"/>
  <c r="J194" i="2" s="1"/>
  <c r="I143" i="2"/>
  <c r="J143" i="2" s="1"/>
  <c r="I31" i="2"/>
  <c r="J31" i="2" s="1"/>
  <c r="I109" i="2"/>
  <c r="J109" i="2" s="1"/>
  <c r="I135" i="2"/>
  <c r="J135" i="2" s="1"/>
  <c r="I134" i="2"/>
  <c r="J134" i="2" s="1"/>
  <c r="I23" i="2"/>
  <c r="J23" i="2" s="1"/>
  <c r="I119" i="2"/>
  <c r="J119" i="2" s="1"/>
  <c r="I124" i="2"/>
  <c r="J124" i="2" s="1"/>
  <c r="I75" i="2"/>
  <c r="J75" i="2" s="1"/>
  <c r="I48" i="2"/>
  <c r="J48" i="2" s="1"/>
  <c r="I62" i="2"/>
  <c r="J62" i="2" s="1"/>
  <c r="I59" i="2"/>
  <c r="J59" i="2" s="1"/>
  <c r="I96" i="2"/>
  <c r="J96" i="2" s="1"/>
  <c r="I130" i="2"/>
  <c r="J130" i="2" s="1"/>
  <c r="I212" i="2"/>
  <c r="J212" i="2" s="1"/>
  <c r="I100" i="2"/>
  <c r="J100" i="2" s="1"/>
  <c r="I156" i="2"/>
  <c r="J156" i="2" s="1"/>
  <c r="I66" i="2"/>
  <c r="J66" i="2" s="1"/>
  <c r="I214" i="2"/>
  <c r="J214" i="2" s="1"/>
  <c r="I210" i="2"/>
  <c r="J210" i="2" s="1"/>
  <c r="I122" i="2"/>
  <c r="J122" i="2" s="1"/>
  <c r="I55" i="2"/>
  <c r="J55" i="2" s="1"/>
  <c r="I125" i="2"/>
  <c r="J125" i="2" s="1"/>
  <c r="I127" i="2"/>
  <c r="J127" i="2" s="1"/>
  <c r="I152" i="2"/>
  <c r="J152" i="2" s="1"/>
  <c r="I171" i="2"/>
  <c r="J171" i="2" s="1"/>
  <c r="I44" i="2"/>
  <c r="J44" i="2" s="1"/>
  <c r="I77" i="2"/>
  <c r="J77" i="2" s="1"/>
  <c r="I107" i="2"/>
  <c r="J107" i="2" s="1"/>
  <c r="I76" i="2"/>
  <c r="J76" i="2" s="1"/>
  <c r="I195" i="2"/>
  <c r="J195" i="2" s="1"/>
  <c r="I298" i="2"/>
  <c r="J298" i="2" s="1"/>
  <c r="I97" i="2"/>
  <c r="J97" i="2" s="1"/>
  <c r="I131" i="2"/>
  <c r="J131" i="2" s="1"/>
  <c r="I9" i="2"/>
  <c r="J9" i="2" s="1"/>
  <c r="I83" i="2"/>
  <c r="J83" i="2" s="1"/>
  <c r="I105" i="2"/>
  <c r="J105" i="2" s="1"/>
  <c r="I84" i="2"/>
  <c r="J84" i="2" s="1"/>
  <c r="I101" i="2"/>
  <c r="J101" i="2" s="1"/>
  <c r="I115" i="2"/>
  <c r="J115" i="2" s="1"/>
  <c r="I88" i="2"/>
  <c r="J88" i="2" s="1"/>
  <c r="I104" i="2"/>
  <c r="J104" i="2" s="1"/>
  <c r="I85" i="2"/>
  <c r="J85" i="2" s="1"/>
  <c r="I61" i="2"/>
  <c r="J61" i="2" s="1"/>
  <c r="I260" i="2"/>
  <c r="J260" i="2" s="1"/>
  <c r="I255" i="2"/>
  <c r="J255" i="2" s="1"/>
  <c r="I359" i="2"/>
  <c r="J359" i="2" s="1"/>
  <c r="I176" i="2"/>
  <c r="J176" i="2" s="1"/>
  <c r="I236" i="2"/>
  <c r="J236" i="2" s="1"/>
  <c r="I225" i="2"/>
  <c r="J225" i="2" s="1"/>
  <c r="I235" i="2"/>
  <c r="J235" i="2" s="1"/>
  <c r="I219" i="2"/>
  <c r="J219" i="2" s="1"/>
  <c r="I305" i="2"/>
  <c r="J305" i="2" s="1"/>
  <c r="I310" i="2"/>
  <c r="J310" i="2" s="1"/>
  <c r="I371" i="2"/>
  <c r="J371" i="2" s="1"/>
  <c r="I406" i="2"/>
  <c r="J406" i="2" s="1"/>
  <c r="I217" i="2"/>
  <c r="J217" i="2" s="1"/>
  <c r="I407" i="2"/>
  <c r="J407" i="2" s="1"/>
  <c r="I324" i="2"/>
  <c r="J324" i="2" s="1"/>
  <c r="I321" i="2"/>
  <c r="J321" i="2" s="1"/>
  <c r="I309" i="2"/>
  <c r="J309" i="2" s="1"/>
  <c r="I343" i="2"/>
  <c r="J343" i="2" s="1"/>
  <c r="I408" i="2"/>
  <c r="J408" i="2" s="1"/>
  <c r="I360" i="2"/>
  <c r="J360" i="2" s="1"/>
  <c r="I226" i="2"/>
  <c r="J226" i="2" s="1"/>
  <c r="I218" i="2"/>
  <c r="J218" i="2" s="1"/>
  <c r="I266" i="2"/>
  <c r="J266" i="2" s="1"/>
  <c r="I409" i="2"/>
  <c r="J409" i="2" s="1"/>
  <c r="I306" i="2"/>
  <c r="J306" i="2" s="1"/>
  <c r="I346" i="2"/>
  <c r="J346" i="2" s="1"/>
  <c r="I248" i="2"/>
  <c r="J248" i="2" s="1"/>
  <c r="I340" i="2"/>
  <c r="J340" i="2" s="1"/>
  <c r="I128" i="2"/>
  <c r="J128" i="2" s="1"/>
  <c r="I145" i="2"/>
  <c r="J145" i="2" s="1"/>
  <c r="I157" i="2"/>
  <c r="J157" i="2" s="1"/>
  <c r="I283" i="2"/>
  <c r="J283" i="2" s="1"/>
  <c r="I301" i="2"/>
  <c r="J301" i="2" s="1"/>
  <c r="I319" i="2"/>
  <c r="J319" i="2" s="1"/>
  <c r="I320" i="2"/>
  <c r="J320" i="2" s="1"/>
  <c r="I293" i="2"/>
  <c r="J293" i="2" s="1"/>
  <c r="I63" i="2"/>
  <c r="J63" i="2" s="1"/>
  <c r="I79" i="2"/>
  <c r="J79" i="2" s="1"/>
  <c r="I316" i="2"/>
  <c r="J316" i="2" s="1"/>
  <c r="I183" i="2"/>
  <c r="J183" i="2" s="1"/>
  <c r="I197" i="2"/>
  <c r="J197" i="2" s="1"/>
  <c r="I14" i="2"/>
  <c r="J14" i="2" s="1"/>
  <c r="I26" i="2"/>
  <c r="J26" i="2" s="1"/>
  <c r="I64" i="2"/>
  <c r="J64" i="2" s="1"/>
  <c r="I27" i="2"/>
  <c r="J27" i="2" s="1"/>
  <c r="I58" i="2"/>
  <c r="J58" i="2" s="1"/>
  <c r="I155" i="2"/>
  <c r="J155" i="2" s="1"/>
  <c r="I89" i="2"/>
  <c r="J89" i="2" s="1"/>
  <c r="I95" i="2"/>
  <c r="J95" i="2" s="1"/>
  <c r="I113" i="2"/>
  <c r="J113" i="2" s="1"/>
  <c r="I108" i="2"/>
  <c r="J108" i="2" s="1"/>
  <c r="I8" i="2"/>
  <c r="J8" i="2" s="1"/>
  <c r="I118" i="2"/>
  <c r="J118" i="2" s="1"/>
  <c r="I121" i="2"/>
  <c r="J121" i="2" s="1"/>
  <c r="I112" i="2"/>
  <c r="J112" i="2" s="1"/>
  <c r="I28" i="2"/>
  <c r="J28" i="2" s="1"/>
  <c r="I67" i="2"/>
  <c r="J67" i="2" s="1"/>
  <c r="I410" i="2"/>
  <c r="J410" i="2" s="1"/>
  <c r="I81" i="2"/>
  <c r="J81" i="2" s="1"/>
  <c r="I259" i="2"/>
  <c r="J259" i="2" s="1"/>
  <c r="I188" i="2"/>
  <c r="J188" i="2" s="1"/>
  <c r="I72" i="2"/>
  <c r="J72" i="2" s="1"/>
  <c r="I141" i="2"/>
  <c r="J141" i="2" s="1"/>
  <c r="I98" i="2"/>
  <c r="J98" i="2" s="1"/>
  <c r="I93" i="2"/>
  <c r="J93" i="2" s="1"/>
  <c r="I173" i="2"/>
  <c r="J173" i="2" s="1"/>
  <c r="I142" i="2"/>
  <c r="J142" i="2" s="1"/>
  <c r="I54" i="2"/>
  <c r="J54" i="2" s="1"/>
  <c r="I139" i="2"/>
  <c r="J139" i="2" s="1"/>
  <c r="I129" i="2"/>
  <c r="J129" i="2" s="1"/>
  <c r="I335" i="2"/>
  <c r="J335" i="2" s="1"/>
  <c r="I231" i="2"/>
  <c r="J231" i="2" s="1"/>
  <c r="I411" i="2"/>
  <c r="J411" i="2" s="1"/>
  <c r="I412" i="2"/>
  <c r="J412" i="2" s="1"/>
  <c r="I413" i="2"/>
  <c r="J413" i="2" s="1"/>
  <c r="I414" i="2"/>
  <c r="J414" i="2" s="1"/>
  <c r="I415" i="2"/>
  <c r="J415" i="2" s="1"/>
  <c r="I416" i="2"/>
  <c r="J416" i="2" s="1"/>
  <c r="I356" i="2"/>
  <c r="J356" i="2" s="1"/>
  <c r="I417" i="2"/>
  <c r="J417" i="2" s="1"/>
  <c r="I289" i="2"/>
  <c r="J289" i="2" s="1"/>
  <c r="I418" i="2"/>
  <c r="J418" i="2" s="1"/>
  <c r="I419" i="2"/>
  <c r="J419" i="2" s="1"/>
  <c r="I291" i="2"/>
  <c r="J291" i="2" s="1"/>
  <c r="I314" i="2"/>
  <c r="J314" i="2" s="1"/>
  <c r="I281" i="2"/>
  <c r="J281" i="2" s="1"/>
  <c r="I273" i="2"/>
  <c r="J273" i="2" s="1"/>
  <c r="I420" i="2"/>
  <c r="J420" i="2" s="1"/>
  <c r="I303" i="2"/>
  <c r="J303" i="2" s="1"/>
  <c r="I421" i="2"/>
  <c r="J421" i="2" s="1"/>
  <c r="I422" i="2"/>
  <c r="J422" i="2" s="1"/>
  <c r="I336" i="2"/>
  <c r="J336" i="2" s="1"/>
  <c r="I198" i="2"/>
  <c r="J198" i="2" s="1"/>
  <c r="I469" i="2"/>
  <c r="J469" i="2" s="1"/>
  <c r="I329" i="2"/>
  <c r="J329" i="2" s="1"/>
  <c r="I471" i="2"/>
  <c r="J471" i="2" s="1"/>
  <c r="I423" i="2"/>
  <c r="J423" i="2" s="1"/>
  <c r="I334" i="2"/>
  <c r="J334" i="2" s="1"/>
  <c r="I424" i="2"/>
  <c r="J424" i="2" s="1"/>
  <c r="I425" i="2"/>
  <c r="J425" i="2" s="1"/>
  <c r="I426" i="2"/>
  <c r="J426" i="2" s="1"/>
  <c r="I186" i="2"/>
  <c r="J186" i="2" s="1"/>
  <c r="I163" i="2"/>
  <c r="J163" i="2" s="1"/>
  <c r="I427" i="2"/>
  <c r="J427" i="2" s="1"/>
  <c r="I357" i="2"/>
  <c r="J357" i="2" s="1"/>
  <c r="I428" i="2"/>
  <c r="J428" i="2" s="1"/>
  <c r="I299" i="2"/>
  <c r="J299" i="2" s="1"/>
  <c r="I280" i="2"/>
  <c r="J280" i="2" s="1"/>
  <c r="I372" i="2"/>
  <c r="J372" i="2" s="1"/>
  <c r="I277" i="2"/>
  <c r="J277" i="2" s="1"/>
  <c r="I338" i="2"/>
  <c r="J338" i="2" s="1"/>
  <c r="I285" i="2"/>
  <c r="J285" i="2" s="1"/>
  <c r="I351" i="2"/>
  <c r="J351" i="2" s="1"/>
  <c r="I304" i="2"/>
  <c r="J304" i="2" s="1"/>
  <c r="I355" i="2"/>
  <c r="J355" i="2" s="1"/>
  <c r="I311" i="2"/>
  <c r="J311" i="2" s="1"/>
  <c r="I307" i="2"/>
  <c r="J307" i="2" s="1"/>
  <c r="I344" i="2"/>
  <c r="J344" i="2" s="1"/>
  <c r="I429" i="2"/>
  <c r="J429" i="2" s="1"/>
  <c r="I317" i="2"/>
  <c r="J317" i="2" s="1"/>
  <c r="I365" i="2"/>
  <c r="J365" i="2" s="1"/>
  <c r="I296" i="2"/>
  <c r="J296" i="2" s="1"/>
  <c r="I290" i="2"/>
  <c r="J290" i="2" s="1"/>
  <c r="I430" i="2"/>
  <c r="J430" i="2" s="1"/>
  <c r="I315" i="2"/>
  <c r="J315" i="2" s="1"/>
  <c r="I354" i="2"/>
  <c r="J354" i="2" s="1"/>
  <c r="I322" i="2"/>
  <c r="J322" i="2" s="1"/>
  <c r="I352" i="2"/>
  <c r="J352" i="2" s="1"/>
  <c r="I339" i="2"/>
  <c r="J339" i="2" s="1"/>
  <c r="I353" i="2"/>
  <c r="J353" i="2" s="1"/>
  <c r="I362" i="2"/>
  <c r="J362" i="2" s="1"/>
  <c r="I256" i="2"/>
  <c r="J256" i="2" s="1"/>
  <c r="I331" i="2"/>
  <c r="J331" i="2" s="1"/>
  <c r="I374" i="2"/>
  <c r="J374" i="2" s="1"/>
  <c r="I347" i="2"/>
  <c r="J347" i="2" s="1"/>
  <c r="I341" i="2"/>
  <c r="J341" i="2" s="1"/>
  <c r="I361" i="2"/>
  <c r="J361" i="2" s="1"/>
  <c r="I370" i="2"/>
  <c r="J370" i="2" s="1"/>
  <c r="I318" i="2"/>
  <c r="J318" i="2" s="1"/>
  <c r="I369" i="2"/>
  <c r="J369" i="2" s="1"/>
  <c r="I349" i="2"/>
  <c r="J349" i="2" s="1"/>
  <c r="I345" i="2"/>
  <c r="J345" i="2" s="1"/>
  <c r="I350" i="2"/>
  <c r="J350" i="2" s="1"/>
  <c r="I161" i="2"/>
  <c r="J161" i="2" s="1"/>
  <c r="I147" i="2"/>
  <c r="J147" i="2" s="1"/>
  <c r="I431" i="2"/>
  <c r="J431" i="2" s="1"/>
  <c r="I159" i="2"/>
  <c r="J159" i="2" s="1"/>
  <c r="I111" i="2"/>
  <c r="J111" i="2" s="1"/>
  <c r="I279" i="2"/>
  <c r="J279" i="2" s="1"/>
  <c r="I123" i="2"/>
  <c r="J123" i="2" s="1"/>
  <c r="I162" i="2"/>
  <c r="J162" i="2" s="1"/>
  <c r="I169" i="2"/>
  <c r="J169" i="2" s="1"/>
  <c r="I177" i="2"/>
  <c r="J177" i="2" s="1"/>
  <c r="I154" i="2"/>
  <c r="J154" i="2" s="1"/>
  <c r="I41" i="2"/>
  <c r="J41" i="2" s="1"/>
  <c r="I19" i="2"/>
  <c r="J19" i="2" s="1"/>
  <c r="I91" i="2"/>
  <c r="J91" i="2" s="1"/>
  <c r="I11" i="2"/>
  <c r="J11" i="2" s="1"/>
  <c r="I158" i="2"/>
  <c r="J158" i="2" s="1"/>
  <c r="I432" i="2"/>
  <c r="J432" i="2" s="1"/>
  <c r="I265" i="2"/>
  <c r="J265" i="2" s="1"/>
  <c r="I238" i="2"/>
  <c r="J238" i="2" s="1"/>
  <c r="I153" i="2"/>
  <c r="J153" i="2" s="1"/>
  <c r="I10" i="2"/>
  <c r="J10" i="2" s="1"/>
  <c r="I37" i="2"/>
  <c r="J37" i="2" s="1"/>
  <c r="I433" i="2"/>
  <c r="J433" i="2" s="1"/>
  <c r="I15" i="2"/>
  <c r="J15" i="2" s="1"/>
  <c r="I434" i="2"/>
  <c r="J434" i="2" s="1"/>
  <c r="I18" i="2"/>
  <c r="J18" i="2" s="1"/>
  <c r="I172" i="2"/>
  <c r="J172" i="2" s="1"/>
  <c r="I32" i="2"/>
  <c r="J32" i="2" s="1"/>
  <c r="I82" i="2"/>
  <c r="J82" i="2" s="1"/>
  <c r="I137" i="2"/>
  <c r="J137" i="2" s="1"/>
  <c r="I229" i="2"/>
  <c r="J229" i="2" s="1"/>
  <c r="I267" i="2"/>
  <c r="J267" i="2" s="1"/>
  <c r="I165" i="2"/>
  <c r="J165" i="2" s="1"/>
  <c r="I232" i="2"/>
  <c r="J232" i="2" s="1"/>
  <c r="I208" i="2"/>
  <c r="J208" i="2" s="1"/>
  <c r="I435" i="2"/>
  <c r="J435" i="2" s="1"/>
  <c r="I436" i="2"/>
  <c r="J436" i="2" s="1"/>
  <c r="I333" i="2"/>
  <c r="J333" i="2" s="1"/>
  <c r="I437" i="2"/>
  <c r="J437" i="2" s="1"/>
  <c r="I438" i="2"/>
  <c r="J438" i="2" s="1"/>
  <c r="I358" i="2"/>
  <c r="J358" i="2" s="1"/>
  <c r="I439" i="2"/>
  <c r="J439" i="2" s="1"/>
  <c r="I440" i="2"/>
  <c r="J440" i="2" s="1"/>
  <c r="I441" i="2"/>
  <c r="J441" i="2" s="1"/>
  <c r="I442" i="2"/>
  <c r="J442" i="2" s="1"/>
  <c r="I224" i="2"/>
  <c r="J224" i="2" s="1"/>
  <c r="I327" i="2"/>
  <c r="J327" i="2" s="1"/>
  <c r="I443" i="2"/>
  <c r="J443" i="2" s="1"/>
  <c r="I363" i="2"/>
  <c r="J363" i="2" s="1"/>
  <c r="I444" i="2"/>
  <c r="J444" i="2" s="1"/>
  <c r="I445" i="2"/>
  <c r="J445" i="2" s="1"/>
  <c r="I446" i="2"/>
  <c r="J446" i="2" s="1"/>
  <c r="I364" i="2"/>
  <c r="J364" i="2" s="1"/>
  <c r="I447" i="2"/>
  <c r="J447" i="2" s="1"/>
  <c r="I448" i="2"/>
  <c r="J448" i="2" s="1"/>
  <c r="I367" i="2"/>
  <c r="J367" i="2" s="1"/>
  <c r="I449" i="2"/>
  <c r="J449" i="2" s="1"/>
  <c r="I300" i="2"/>
  <c r="J300" i="2" s="1"/>
  <c r="I450" i="2"/>
  <c r="J450" i="2" s="1"/>
  <c r="I451" i="2"/>
  <c r="J451" i="2" s="1"/>
  <c r="I366" i="2"/>
  <c r="J366" i="2" s="1"/>
  <c r="I452" i="2"/>
  <c r="J452" i="2" s="1"/>
  <c r="I453" i="2"/>
  <c r="J453" i="2" s="1"/>
  <c r="I454" i="2"/>
  <c r="J454" i="2" s="1"/>
  <c r="I325" i="2"/>
  <c r="J325" i="2" s="1"/>
  <c r="I455" i="2"/>
  <c r="J455" i="2" s="1"/>
  <c r="I456" i="2"/>
  <c r="J456" i="2" s="1"/>
  <c r="I337" i="2"/>
  <c r="J337" i="2" s="1"/>
  <c r="I292" i="2"/>
  <c r="J292" i="2" s="1"/>
  <c r="I342" i="2"/>
  <c r="J342" i="2" s="1"/>
  <c r="I262" i="2"/>
  <c r="J262" i="2" s="1"/>
  <c r="I348" i="2"/>
  <c r="J348" i="2" s="1"/>
  <c r="I457" i="2"/>
  <c r="J457" i="2" s="1"/>
  <c r="I458" i="2"/>
  <c r="J458" i="2" s="1"/>
  <c r="I459" i="2"/>
  <c r="J459" i="2" s="1"/>
  <c r="I460" i="2"/>
  <c r="J460" i="2" s="1"/>
  <c r="I373" i="2"/>
  <c r="J373" i="2" s="1"/>
  <c r="I461" i="2"/>
  <c r="J461" i="2" s="1"/>
  <c r="I206" i="2"/>
  <c r="J206" i="2" s="1"/>
  <c r="I233" i="2"/>
  <c r="J233" i="2" s="1"/>
  <c r="I211" i="2"/>
  <c r="J211" i="2" s="1"/>
  <c r="I326" i="2"/>
  <c r="J326" i="2" s="1"/>
  <c r="I284" i="2"/>
  <c r="J284" i="2" s="1"/>
  <c r="I199" i="2"/>
  <c r="J199" i="2" s="1"/>
  <c r="I269" i="2"/>
  <c r="J269" i="2" s="1"/>
  <c r="I270" i="2"/>
  <c r="J270" i="2" s="1"/>
  <c r="I271" i="2"/>
  <c r="J271" i="2" s="1"/>
  <c r="I200" i="2"/>
  <c r="J200" i="2" s="1"/>
  <c r="I272" i="2"/>
  <c r="J272" i="2" s="1"/>
  <c r="I286" i="2"/>
  <c r="J286" i="2" s="1"/>
  <c r="I20" i="2"/>
  <c r="J20" i="2" s="1"/>
  <c r="I132" i="2"/>
  <c r="J132" i="2" s="1"/>
  <c r="I90" i="2"/>
  <c r="J90" i="2" s="1"/>
  <c r="I462" i="2"/>
  <c r="J462" i="2" s="1"/>
  <c r="I313" i="2"/>
  <c r="J313" i="2" s="1"/>
  <c r="I463" i="2"/>
  <c r="J463" i="2" s="1"/>
  <c r="I196" i="2"/>
  <c r="J196" i="2" s="1"/>
  <c r="I215" i="2"/>
  <c r="J215" i="2" s="1"/>
  <c r="I164" i="2"/>
  <c r="J164" i="2" s="1"/>
  <c r="I209" i="2"/>
  <c r="J209" i="2" s="1"/>
  <c r="I464" i="2"/>
  <c r="J464" i="2" s="1"/>
  <c r="I294" i="2"/>
  <c r="J294" i="2" s="1"/>
  <c r="I297" i="2"/>
  <c r="J297" i="2" s="1"/>
  <c r="I275" i="2"/>
  <c r="J275" i="2" s="1"/>
  <c r="I287" i="2"/>
  <c r="J287" i="2" s="1"/>
  <c r="I253" i="2"/>
  <c r="J253" i="2" s="1"/>
  <c r="I263" i="2"/>
  <c r="J263" i="2" s="1"/>
  <c r="I278" i="2"/>
  <c r="J278" i="2" s="1"/>
  <c r="I308" i="2"/>
  <c r="J308" i="2" s="1"/>
  <c r="I244" i="2"/>
  <c r="J244" i="2" s="1"/>
  <c r="I258" i="2"/>
  <c r="J258" i="2" s="1"/>
  <c r="I240" i="2"/>
  <c r="J240" i="2" s="1"/>
  <c r="I43" i="2"/>
  <c r="J43" i="2" s="1"/>
  <c r="I33" i="2"/>
  <c r="J33" i="2" s="1"/>
  <c r="I56" i="2"/>
  <c r="J56" i="2" s="1"/>
  <c r="I35" i="2"/>
  <c r="J35" i="2" s="1"/>
  <c r="I42" i="2"/>
  <c r="J42" i="2" s="1"/>
  <c r="I38" i="2"/>
  <c r="J38" i="2" s="1"/>
  <c r="I34" i="2"/>
  <c r="J34" i="2" s="1"/>
  <c r="I36" i="2"/>
  <c r="J36" i="2" s="1"/>
  <c r="I110" i="2"/>
  <c r="J110" i="2" s="1"/>
  <c r="I51" i="2"/>
  <c r="J51" i="2" s="1"/>
  <c r="I71" i="2"/>
  <c r="J71" i="2" s="1"/>
  <c r="I92" i="2"/>
  <c r="J92" i="2" s="1"/>
  <c r="I150" i="2"/>
  <c r="J150" i="2" s="1"/>
  <c r="I103" i="2"/>
  <c r="J103" i="2" s="1"/>
  <c r="I114" i="2"/>
  <c r="J114" i="2" s="1"/>
  <c r="I160" i="2"/>
  <c r="J160" i="2" s="1"/>
  <c r="I220" i="2"/>
  <c r="J220" i="2" s="1"/>
  <c r="I25" i="2"/>
  <c r="J25" i="2" s="1"/>
  <c r="I17" i="2"/>
  <c r="J17" i="2" s="1"/>
  <c r="I242" i="2"/>
  <c r="J242" i="2" s="1"/>
  <c r="I99" i="2"/>
  <c r="J99" i="2" s="1"/>
  <c r="I78" i="2"/>
  <c r="J78" i="2" s="1"/>
  <c r="I203" i="2"/>
  <c r="J203" i="2" s="1"/>
  <c r="I192" i="2"/>
  <c r="J192" i="2" s="1"/>
  <c r="I243" i="2"/>
  <c r="J243" i="2" s="1"/>
  <c r="I328" i="2"/>
  <c r="J328" i="2" s="1"/>
  <c r="I465" i="2"/>
  <c r="J465" i="2" s="1"/>
  <c r="I70" i="2"/>
  <c r="J70" i="2" s="1"/>
  <c r="I466" i="2"/>
  <c r="J466" i="2" s="1"/>
  <c r="I467" i="2"/>
  <c r="J467" i="2" s="1"/>
  <c r="I24" i="2"/>
  <c r="J24" i="2" s="1"/>
  <c r="I368" i="2"/>
  <c r="J368" i="2" s="1"/>
  <c r="I332" i="2"/>
  <c r="J332" i="2" s="1"/>
  <c r="I86" i="2"/>
  <c r="J86" i="2" s="1"/>
  <c r="I222" i="2"/>
  <c r="J222" i="2" s="1"/>
  <c r="I187" i="2"/>
  <c r="J187" i="2" s="1"/>
  <c r="I261" i="2"/>
  <c r="J261" i="2" s="1"/>
  <c r="I257" i="2"/>
  <c r="J257" i="2" s="1"/>
  <c r="I207" i="2"/>
  <c r="J207" i="2" s="1"/>
  <c r="I241" i="2"/>
  <c r="J241" i="2" s="1"/>
  <c r="I264" i="2"/>
  <c r="J264" i="2" s="1"/>
  <c r="I251" i="2"/>
  <c r="J251" i="2" s="1"/>
  <c r="I323" i="2"/>
  <c r="J323" i="2" s="1"/>
  <c r="I276" i="2"/>
  <c r="J276" i="2" s="1"/>
  <c r="I223" i="2"/>
  <c r="J223" i="2" s="1"/>
  <c r="I228" i="2"/>
  <c r="J228" i="2" s="1"/>
  <c r="I302" i="2"/>
  <c r="J302" i="2" s="1"/>
  <c r="I330" i="2"/>
  <c r="J330" i="2" s="1"/>
  <c r="I30" i="2"/>
  <c r="J30" i="2" s="1"/>
  <c r="I12" i="2"/>
  <c r="J12" i="2" s="1"/>
  <c r="I68" i="2"/>
  <c r="J68" i="2" s="1"/>
  <c r="I274" i="2"/>
  <c r="J274" i="2" s="1"/>
  <c r="I13" i="2"/>
  <c r="J13" i="2" s="1"/>
  <c r="AB18" i="5"/>
  <c r="AB2" i="5"/>
  <c r="T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4" i="4"/>
  <c r="Q52" i="1" l="1"/>
  <c r="Q64" i="1"/>
  <c r="Q15" i="1"/>
  <c r="Q16" i="1"/>
  <c r="Q17" i="1"/>
  <c r="Q18" i="1"/>
  <c r="Q19" i="1"/>
  <c r="Q20" i="1"/>
  <c r="Q21" i="1"/>
  <c r="Q22" i="1"/>
  <c r="Q29" i="1"/>
  <c r="Q23" i="1"/>
  <c r="Q25" i="1"/>
  <c r="Q26" i="1"/>
  <c r="Q27" i="1"/>
  <c r="Q28" i="1"/>
  <c r="Q30" i="1"/>
  <c r="Q31" i="1"/>
  <c r="Q32" i="1"/>
  <c r="Q33" i="1"/>
  <c r="Q24" i="1"/>
  <c r="Q34" i="1"/>
  <c r="Q35" i="1"/>
  <c r="Q36" i="1"/>
  <c r="Q37" i="1"/>
  <c r="Q38" i="1"/>
  <c r="Q39" i="1"/>
  <c r="Q40" i="1"/>
  <c r="Q41" i="1"/>
  <c r="Q42" i="1"/>
  <c r="Q43" i="1"/>
  <c r="Q44" i="1"/>
  <c r="Q45" i="1"/>
  <c r="Q46" i="1"/>
  <c r="Q48" i="1"/>
  <c r="Q49" i="1"/>
  <c r="Q50" i="1"/>
  <c r="Q51" i="1"/>
  <c r="Q54" i="1"/>
  <c r="Q55" i="1"/>
  <c r="Q56" i="1"/>
  <c r="Q57" i="1"/>
  <c r="Q58" i="1"/>
  <c r="Q59" i="1"/>
  <c r="Q60" i="1"/>
  <c r="Q47" i="1"/>
  <c r="Q61" i="1"/>
  <c r="Q62" i="1"/>
  <c r="Q53" i="1"/>
  <c r="Q63" i="1"/>
  <c r="Q65" i="1"/>
  <c r="Q14" i="1"/>
  <c r="O15" i="1"/>
  <c r="O16" i="1"/>
  <c r="O17" i="1"/>
  <c r="O18" i="1"/>
  <c r="O19" i="1"/>
  <c r="O20" i="1"/>
  <c r="O21" i="1"/>
  <c r="O22" i="1"/>
  <c r="O29" i="1"/>
  <c r="O23" i="1"/>
  <c r="O25" i="1"/>
  <c r="O26" i="1"/>
  <c r="O27" i="1"/>
  <c r="O28" i="1"/>
  <c r="O30" i="1"/>
  <c r="O31" i="1"/>
  <c r="O32" i="1"/>
  <c r="O33" i="1"/>
  <c r="O24" i="1"/>
  <c r="O34" i="1"/>
  <c r="O35" i="1"/>
  <c r="O36" i="1"/>
  <c r="O37" i="1"/>
  <c r="O38" i="1"/>
  <c r="O39" i="1"/>
  <c r="O40" i="1"/>
  <c r="O41" i="1"/>
  <c r="O42" i="1"/>
  <c r="O43" i="1"/>
  <c r="O44" i="1"/>
  <c r="O45" i="1"/>
  <c r="O46" i="1"/>
  <c r="O48" i="1"/>
  <c r="O49" i="1"/>
  <c r="O50" i="1"/>
  <c r="O51" i="1"/>
  <c r="O52" i="1"/>
  <c r="O54" i="1"/>
  <c r="O55" i="1"/>
  <c r="O56" i="1"/>
  <c r="O57" i="1"/>
  <c r="O58" i="1"/>
  <c r="O59" i="1"/>
  <c r="O60" i="1"/>
  <c r="O47" i="1"/>
  <c r="O61" i="1"/>
  <c r="O62" i="1"/>
  <c r="O53" i="1"/>
  <c r="O63" i="1"/>
  <c r="O64" i="1"/>
  <c r="O65" i="1"/>
  <c r="O14" i="1"/>
  <c r="P15" i="1"/>
  <c r="P16" i="1"/>
  <c r="P17" i="1"/>
  <c r="P18" i="1"/>
  <c r="P19" i="1"/>
  <c r="P20" i="1"/>
  <c r="P21" i="1"/>
  <c r="P22" i="1"/>
  <c r="P29" i="1"/>
  <c r="P23" i="1"/>
  <c r="P25" i="1"/>
  <c r="P26" i="1"/>
  <c r="P27" i="1"/>
  <c r="P28" i="1"/>
  <c r="P30" i="1"/>
  <c r="P31" i="1"/>
  <c r="P32" i="1"/>
  <c r="P33" i="1"/>
  <c r="P24" i="1"/>
  <c r="P34" i="1"/>
  <c r="P35" i="1"/>
  <c r="P36" i="1"/>
  <c r="P37" i="1"/>
  <c r="P38" i="1"/>
  <c r="P39" i="1"/>
  <c r="P40" i="1"/>
  <c r="P41" i="1"/>
  <c r="P42" i="1"/>
  <c r="P43" i="1"/>
  <c r="P44" i="1"/>
  <c r="P45" i="1"/>
  <c r="P46" i="1"/>
  <c r="P48" i="1"/>
  <c r="P49" i="1"/>
  <c r="P50" i="1"/>
  <c r="P51" i="1"/>
  <c r="P52" i="1"/>
  <c r="P54" i="1"/>
  <c r="P55" i="1"/>
  <c r="P56" i="1"/>
  <c r="P57" i="1"/>
  <c r="P58" i="1"/>
  <c r="P59" i="1"/>
  <c r="P60" i="1"/>
  <c r="P47" i="1"/>
  <c r="P61" i="1"/>
  <c r="P62" i="1"/>
  <c r="P53" i="1"/>
  <c r="P63" i="1"/>
  <c r="P64" i="1"/>
  <c r="P65" i="1"/>
  <c r="P14" i="1"/>
  <c r="N15" i="1"/>
  <c r="N16" i="1"/>
  <c r="N17" i="1"/>
  <c r="N18" i="1"/>
  <c r="N19" i="1"/>
  <c r="N20" i="1"/>
  <c r="N21" i="1"/>
  <c r="N22" i="1"/>
  <c r="N29" i="1"/>
  <c r="N23" i="1"/>
  <c r="N25" i="1"/>
  <c r="N26" i="1"/>
  <c r="N27" i="1"/>
  <c r="N28" i="1"/>
  <c r="N30" i="1"/>
  <c r="N31" i="1"/>
  <c r="N32" i="1"/>
  <c r="N33" i="1"/>
  <c r="N24" i="1"/>
  <c r="N34" i="1"/>
  <c r="N35" i="1"/>
  <c r="N36" i="1"/>
  <c r="N37" i="1"/>
  <c r="N38" i="1"/>
  <c r="N39" i="1"/>
  <c r="N40" i="1"/>
  <c r="N41" i="1"/>
  <c r="N42" i="1"/>
  <c r="N43" i="1"/>
  <c r="N44" i="1"/>
  <c r="N45" i="1"/>
  <c r="N46" i="1"/>
  <c r="N48" i="1"/>
  <c r="N49" i="1"/>
  <c r="N50" i="1"/>
  <c r="N51" i="1"/>
  <c r="N52" i="1"/>
  <c r="N54" i="1"/>
  <c r="N55" i="1"/>
  <c r="N56" i="1"/>
  <c r="N57" i="1"/>
  <c r="N58" i="1"/>
  <c r="N59" i="1"/>
  <c r="N60" i="1"/>
  <c r="N47" i="1"/>
  <c r="N61" i="1"/>
  <c r="N62" i="1"/>
  <c r="N53" i="1"/>
  <c r="N63" i="1"/>
  <c r="N64" i="1"/>
  <c r="N65" i="1"/>
  <c r="N14" i="1"/>
  <c r="G15" i="1"/>
  <c r="G16" i="1"/>
  <c r="G17" i="1"/>
  <c r="G18" i="1"/>
  <c r="G19" i="1"/>
  <c r="G20" i="1"/>
  <c r="G21" i="1"/>
  <c r="L21" i="1" s="1"/>
  <c r="G22" i="1"/>
  <c r="L22" i="1" s="1"/>
  <c r="G29" i="1"/>
  <c r="G23" i="1"/>
  <c r="G25" i="1"/>
  <c r="G26" i="1"/>
  <c r="G27" i="1"/>
  <c r="G28" i="1"/>
  <c r="G30" i="1"/>
  <c r="G31" i="1"/>
  <c r="G32" i="1"/>
  <c r="G33" i="1"/>
  <c r="G24" i="1"/>
  <c r="G34" i="1"/>
  <c r="G35" i="1"/>
  <c r="G36" i="1"/>
  <c r="G37" i="1"/>
  <c r="G38" i="1"/>
  <c r="G39" i="1"/>
  <c r="G40" i="1"/>
  <c r="G41" i="1"/>
  <c r="G42" i="1"/>
  <c r="G43" i="1"/>
  <c r="G44" i="1"/>
  <c r="G45" i="1"/>
  <c r="G46" i="1"/>
  <c r="G48" i="1"/>
  <c r="G49" i="1"/>
  <c r="G50" i="1"/>
  <c r="G51" i="1"/>
  <c r="G52" i="1"/>
  <c r="G54" i="1"/>
  <c r="G55" i="1"/>
  <c r="G56" i="1"/>
  <c r="G57" i="1"/>
  <c r="L57" i="1" s="1"/>
  <c r="G58" i="1"/>
  <c r="G59" i="1"/>
  <c r="G60" i="1"/>
  <c r="G47" i="1"/>
  <c r="G61" i="1"/>
  <c r="G62" i="1"/>
  <c r="G53" i="1"/>
  <c r="G63" i="1"/>
  <c r="G64" i="1"/>
  <c r="G65" i="1"/>
  <c r="G14" i="1"/>
  <c r="F15" i="1"/>
  <c r="F16" i="1"/>
  <c r="F17" i="1"/>
  <c r="F18" i="1"/>
  <c r="F19" i="1"/>
  <c r="F20" i="1"/>
  <c r="F21" i="1"/>
  <c r="F22" i="1"/>
  <c r="F29" i="1"/>
  <c r="F23" i="1"/>
  <c r="F25" i="1"/>
  <c r="F26" i="1"/>
  <c r="F27" i="1"/>
  <c r="F28" i="1"/>
  <c r="F30" i="1"/>
  <c r="F31" i="1"/>
  <c r="F32" i="1"/>
  <c r="F33" i="1"/>
  <c r="F24" i="1"/>
  <c r="F34" i="1"/>
  <c r="F35" i="1"/>
  <c r="F36" i="1"/>
  <c r="F37" i="1"/>
  <c r="F38" i="1"/>
  <c r="F39" i="1"/>
  <c r="F40" i="1"/>
  <c r="F41" i="1"/>
  <c r="F42" i="1"/>
  <c r="F43" i="1"/>
  <c r="F44" i="1"/>
  <c r="F45" i="1"/>
  <c r="F46" i="1"/>
  <c r="F48" i="1"/>
  <c r="F49" i="1"/>
  <c r="F50" i="1"/>
  <c r="F51" i="1"/>
  <c r="F52" i="1"/>
  <c r="F54" i="1"/>
  <c r="F55" i="1"/>
  <c r="F56" i="1"/>
  <c r="F57" i="1"/>
  <c r="F58" i="1"/>
  <c r="F59" i="1"/>
  <c r="F60" i="1"/>
  <c r="F47" i="1"/>
  <c r="F61" i="1"/>
  <c r="F62" i="1"/>
  <c r="F53" i="1"/>
  <c r="F63" i="1"/>
  <c r="F64" i="1"/>
  <c r="F65" i="1"/>
  <c r="F14" i="1"/>
  <c r="R22" i="1" l="1"/>
  <c r="U22" i="1" s="1"/>
  <c r="R45" i="1"/>
  <c r="R37" i="1"/>
  <c r="R30" i="1"/>
  <c r="R21" i="1"/>
  <c r="U21" i="1" s="1"/>
  <c r="R62" i="1"/>
  <c r="R55" i="1"/>
  <c r="R44" i="1"/>
  <c r="R59" i="1"/>
  <c r="R49" i="1"/>
  <c r="R40" i="1"/>
  <c r="R33" i="1"/>
  <c r="R23" i="1"/>
  <c r="R16" i="1"/>
  <c r="R53" i="1"/>
  <c r="R58" i="1"/>
  <c r="R48" i="1"/>
  <c r="R39" i="1"/>
  <c r="R32" i="1"/>
  <c r="R29" i="1"/>
  <c r="R15" i="1"/>
  <c r="R64" i="1"/>
  <c r="R56" i="1"/>
  <c r="R36" i="1"/>
  <c r="R28" i="1"/>
  <c r="R20" i="1"/>
  <c r="R63" i="1"/>
  <c r="R57" i="1"/>
  <c r="U57" i="1" s="1"/>
  <c r="R46" i="1"/>
  <c r="R38" i="1"/>
  <c r="R31" i="1"/>
  <c r="R14" i="1"/>
  <c r="R61" i="1"/>
  <c r="R54" i="1"/>
  <c r="R43" i="1"/>
  <c r="R35" i="1"/>
  <c r="R27" i="1"/>
  <c r="R19" i="1"/>
  <c r="R65" i="1"/>
  <c r="R47" i="1"/>
  <c r="R51" i="1"/>
  <c r="R42" i="1"/>
  <c r="R34" i="1"/>
  <c r="R26" i="1"/>
  <c r="R18" i="1"/>
  <c r="R60" i="1"/>
  <c r="R50" i="1"/>
  <c r="R41" i="1"/>
  <c r="R24" i="1"/>
  <c r="R25" i="1"/>
  <c r="R17" i="1"/>
  <c r="R52" i="1"/>
  <c r="J29" i="1"/>
  <c r="J17" i="1"/>
  <c r="J23" i="1"/>
  <c r="J25" i="1"/>
  <c r="J26" i="1"/>
  <c r="J27" i="1"/>
  <c r="J15" i="1"/>
  <c r="J31" i="1"/>
  <c r="J32" i="1"/>
  <c r="J30" i="1"/>
  <c r="J33" i="1"/>
  <c r="J24" i="1"/>
  <c r="J16" i="1"/>
  <c r="J18" i="1"/>
  <c r="J19" i="1"/>
  <c r="J34" i="1"/>
  <c r="J35" i="1"/>
  <c r="J36" i="1"/>
  <c r="J37" i="1"/>
  <c r="J20" i="1"/>
  <c r="J38" i="1"/>
  <c r="J39" i="1"/>
  <c r="J40" i="1"/>
  <c r="J41" i="1"/>
  <c r="J45" i="1"/>
  <c r="J42" i="1"/>
  <c r="J43" i="1"/>
  <c r="J44" i="1"/>
  <c r="J60" i="1"/>
  <c r="J48" i="1"/>
  <c r="J49" i="1"/>
  <c r="J51" i="1"/>
  <c r="J50" i="1"/>
  <c r="J52" i="1"/>
  <c r="J28" i="1"/>
  <c r="J55" i="1"/>
  <c r="J54" i="1"/>
  <c r="J56" i="1"/>
  <c r="J57" i="1"/>
  <c r="J21" i="1"/>
  <c r="J58" i="1"/>
  <c r="J59" i="1"/>
  <c r="J46" i="1"/>
  <c r="J61" i="1"/>
  <c r="J47" i="1"/>
  <c r="J62" i="1"/>
  <c r="J53" i="1"/>
  <c r="J63" i="1"/>
  <c r="J64" i="1"/>
  <c r="J65" i="1"/>
  <c r="J22" i="1"/>
  <c r="J14" i="1"/>
  <c r="I29" i="1"/>
  <c r="I17" i="1"/>
  <c r="I23" i="1"/>
  <c r="I25" i="1"/>
  <c r="I26" i="1"/>
  <c r="I27" i="1"/>
  <c r="I15" i="1"/>
  <c r="I31" i="1"/>
  <c r="I32" i="1"/>
  <c r="I30" i="1"/>
  <c r="I33" i="1"/>
  <c r="I24" i="1"/>
  <c r="I16" i="1"/>
  <c r="I18" i="1"/>
  <c r="I19" i="1"/>
  <c r="I34" i="1"/>
  <c r="I35" i="1"/>
  <c r="I36" i="1"/>
  <c r="I37" i="1"/>
  <c r="I20" i="1"/>
  <c r="I38" i="1"/>
  <c r="I39" i="1"/>
  <c r="I40" i="1"/>
  <c r="I41" i="1"/>
  <c r="I45" i="1"/>
  <c r="I42" i="1"/>
  <c r="I43" i="1"/>
  <c r="I44" i="1"/>
  <c r="I60" i="1"/>
  <c r="I48" i="1"/>
  <c r="I49" i="1"/>
  <c r="I51" i="1"/>
  <c r="I50" i="1"/>
  <c r="I52" i="1"/>
  <c r="I28" i="1"/>
  <c r="I55" i="1"/>
  <c r="I54" i="1"/>
  <c r="I56" i="1"/>
  <c r="I57" i="1"/>
  <c r="I21" i="1"/>
  <c r="I58" i="1"/>
  <c r="I59" i="1"/>
  <c r="I46" i="1"/>
  <c r="I61" i="1"/>
  <c r="I47" i="1"/>
  <c r="I62" i="1"/>
  <c r="I53" i="1"/>
  <c r="I63" i="1"/>
  <c r="I64" i="1"/>
  <c r="I65" i="1"/>
  <c r="I22" i="1"/>
  <c r="I14" i="1"/>
  <c r="M14" i="1"/>
  <c r="M15" i="1"/>
  <c r="M39" i="1"/>
  <c r="M41" i="1"/>
  <c r="M61" i="1"/>
  <c r="M25" i="1"/>
  <c r="M36" i="1"/>
  <c r="M46" i="1"/>
  <c r="M32" i="1"/>
  <c r="M27" i="1"/>
  <c r="M17" i="1"/>
  <c r="M33" i="1"/>
  <c r="M50" i="1"/>
  <c r="M60" i="1"/>
  <c r="M57" i="1"/>
  <c r="M34" i="1"/>
  <c r="M37" i="1"/>
  <c r="M35" i="1"/>
  <c r="M16" i="1"/>
  <c r="M40" i="1"/>
  <c r="M23" i="1"/>
  <c r="M63" i="1"/>
  <c r="M48" i="1"/>
  <c r="M20" i="1"/>
  <c r="M54" i="1"/>
  <c r="M18" i="1"/>
  <c r="M49" i="1"/>
  <c r="M56" i="1"/>
  <c r="M29" i="1"/>
  <c r="M55" i="1"/>
  <c r="M26" i="1"/>
  <c r="M38" i="1"/>
  <c r="M31" i="1"/>
  <c r="M45" i="1"/>
  <c r="M21" i="1"/>
  <c r="M52" i="1"/>
  <c r="M28" i="1"/>
  <c r="M19" i="1"/>
  <c r="M62" i="1"/>
  <c r="M47" i="1"/>
  <c r="M43" i="1"/>
  <c r="M58" i="1"/>
  <c r="M44" i="1"/>
  <c r="M59" i="1"/>
  <c r="M64" i="1"/>
  <c r="M65" i="1"/>
  <c r="M53" i="1"/>
  <c r="M42" i="1"/>
  <c r="M30" i="1"/>
  <c r="M24" i="1"/>
  <c r="M51" i="1"/>
  <c r="M22" i="1"/>
  <c r="O7"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O86" i="3"/>
  <c r="O87" i="3"/>
  <c r="O88" i="3"/>
  <c r="O89" i="3"/>
  <c r="O90" i="3"/>
  <c r="O91" i="3"/>
  <c r="O92" i="3"/>
  <c r="O93" i="3"/>
  <c r="O94" i="3"/>
  <c r="O95" i="3"/>
  <c r="O96" i="3"/>
  <c r="O97" i="3"/>
  <c r="O98" i="3"/>
  <c r="O99" i="3"/>
  <c r="O100" i="3"/>
  <c r="O101" i="3"/>
  <c r="O102" i="3"/>
  <c r="O103" i="3"/>
  <c r="O104" i="3"/>
  <c r="O105" i="3"/>
  <c r="O106" i="3"/>
  <c r="O107" i="3"/>
  <c r="O108" i="3"/>
  <c r="O109" i="3"/>
  <c r="O110" i="3"/>
  <c r="O111" i="3"/>
  <c r="O112" i="3"/>
  <c r="O113" i="3"/>
  <c r="O114" i="3"/>
  <c r="O115" i="3"/>
  <c r="O116" i="3"/>
  <c r="O117" i="3"/>
  <c r="O118" i="3"/>
  <c r="O119" i="3"/>
  <c r="O120" i="3"/>
  <c r="O121" i="3"/>
  <c r="O122" i="3"/>
  <c r="O123" i="3"/>
  <c r="O124" i="3"/>
  <c r="O125" i="3"/>
  <c r="O126" i="3"/>
  <c r="O127" i="3"/>
  <c r="O128" i="3"/>
  <c r="O129" i="3"/>
  <c r="O130" i="3"/>
  <c r="O131" i="3"/>
  <c r="O132" i="3"/>
  <c r="O133" i="3"/>
  <c r="O134" i="3"/>
  <c r="O135" i="3"/>
  <c r="O136" i="3"/>
  <c r="O137" i="3"/>
  <c r="O138" i="3"/>
  <c r="O139" i="3"/>
  <c r="O140" i="3"/>
  <c r="O141" i="3"/>
  <c r="O142" i="3"/>
  <c r="O143" i="3"/>
  <c r="O144" i="3"/>
  <c r="O145" i="3"/>
  <c r="O146" i="3"/>
  <c r="O147" i="3"/>
  <c r="O148" i="3"/>
  <c r="O149" i="3"/>
  <c r="O150" i="3"/>
  <c r="O151" i="3"/>
  <c r="O152" i="3"/>
  <c r="O153" i="3"/>
  <c r="O154" i="3"/>
  <c r="O155" i="3"/>
  <c r="O156" i="3"/>
  <c r="O157" i="3"/>
  <c r="O158" i="3"/>
  <c r="O159" i="3"/>
  <c r="O160" i="3"/>
  <c r="O161" i="3"/>
  <c r="O162" i="3"/>
  <c r="O163" i="3"/>
  <c r="O164" i="3"/>
  <c r="O165" i="3"/>
  <c r="O166" i="3"/>
  <c r="O167" i="3"/>
  <c r="O168" i="3"/>
  <c r="O169" i="3"/>
  <c r="O170" i="3"/>
  <c r="O171" i="3"/>
  <c r="O172" i="3"/>
  <c r="O173" i="3"/>
  <c r="O174" i="3"/>
  <c r="O175" i="3"/>
  <c r="O176" i="3"/>
  <c r="O177" i="3"/>
  <c r="O178" i="3"/>
  <c r="O179" i="3"/>
  <c r="O180" i="3"/>
  <c r="O181" i="3"/>
  <c r="O182" i="3"/>
  <c r="O183" i="3"/>
  <c r="O184" i="3"/>
  <c r="O185" i="3"/>
  <c r="O186" i="3"/>
  <c r="O187" i="3"/>
  <c r="O188" i="3"/>
  <c r="O189" i="3"/>
  <c r="O190" i="3"/>
  <c r="O191" i="3"/>
  <c r="O192" i="3"/>
  <c r="O193" i="3"/>
  <c r="O194" i="3"/>
  <c r="O195" i="3"/>
  <c r="O196" i="3"/>
  <c r="O197" i="3"/>
  <c r="O198" i="3"/>
  <c r="O199" i="3"/>
  <c r="O200" i="3"/>
  <c r="O201" i="3"/>
  <c r="O202" i="3"/>
  <c r="O203" i="3"/>
  <c r="O204" i="3"/>
  <c r="O205" i="3"/>
  <c r="O206" i="3"/>
  <c r="O207" i="3"/>
  <c r="O208" i="3"/>
  <c r="O209" i="3"/>
  <c r="O210" i="3"/>
  <c r="O211" i="3"/>
  <c r="O212" i="3"/>
  <c r="O213" i="3"/>
  <c r="O214" i="3"/>
  <c r="O215" i="3"/>
  <c r="O216" i="3"/>
  <c r="O217" i="3"/>
  <c r="O218" i="3"/>
  <c r="O219" i="3"/>
  <c r="O220" i="3"/>
  <c r="O221" i="3"/>
  <c r="O222" i="3"/>
  <c r="O223" i="3"/>
  <c r="O224" i="3"/>
  <c r="O225" i="3"/>
  <c r="O226" i="3"/>
  <c r="O227" i="3"/>
  <c r="O228" i="3"/>
  <c r="O229" i="3"/>
  <c r="O230" i="3"/>
  <c r="O231" i="3"/>
  <c r="O232" i="3"/>
  <c r="O233" i="3"/>
  <c r="O234" i="3"/>
  <c r="O235" i="3"/>
  <c r="O236" i="3"/>
  <c r="O237" i="3"/>
  <c r="O238" i="3"/>
  <c r="O239" i="3"/>
  <c r="O240" i="3"/>
  <c r="O241" i="3"/>
  <c r="O242" i="3"/>
  <c r="O243" i="3"/>
  <c r="O244" i="3"/>
  <c r="O245" i="3"/>
  <c r="O246" i="3"/>
  <c r="O247" i="3"/>
  <c r="O248" i="3"/>
  <c r="O249" i="3"/>
  <c r="O250" i="3"/>
  <c r="O251" i="3"/>
  <c r="O252" i="3"/>
  <c r="O253" i="3"/>
  <c r="O254" i="3"/>
  <c r="O255" i="3"/>
  <c r="O256" i="3"/>
  <c r="O257" i="3"/>
  <c r="O258" i="3"/>
  <c r="O259" i="3"/>
  <c r="O260" i="3"/>
  <c r="O261" i="3"/>
  <c r="O262" i="3"/>
  <c r="O263" i="3"/>
  <c r="O264" i="3"/>
  <c r="O265" i="3"/>
  <c r="O266" i="3"/>
  <c r="O267" i="3"/>
  <c r="O268" i="3"/>
  <c r="O269" i="3"/>
  <c r="O270" i="3"/>
  <c r="O271" i="3"/>
  <c r="O272" i="3"/>
  <c r="O273" i="3"/>
  <c r="O274" i="3"/>
  <c r="O275" i="3"/>
  <c r="O276" i="3"/>
  <c r="O277" i="3"/>
  <c r="O278" i="3"/>
  <c r="O279" i="3"/>
  <c r="O280" i="3"/>
  <c r="O281" i="3"/>
  <c r="O282" i="3"/>
  <c r="O283" i="3"/>
  <c r="O284" i="3"/>
  <c r="O285" i="3"/>
  <c r="O286" i="3"/>
  <c r="O287" i="3"/>
  <c r="O288" i="3"/>
  <c r="O289" i="3"/>
  <c r="O290" i="3"/>
  <c r="O291" i="3"/>
  <c r="O292" i="3"/>
  <c r="O293" i="3"/>
  <c r="O294" i="3"/>
  <c r="O295" i="3"/>
  <c r="O296" i="3"/>
  <c r="O297" i="3"/>
  <c r="O298" i="3"/>
  <c r="O299" i="3"/>
  <c r="O300" i="3"/>
  <c r="O301" i="3"/>
  <c r="O302" i="3"/>
  <c r="O303" i="3"/>
  <c r="O304" i="3"/>
  <c r="O305" i="3"/>
  <c r="O306" i="3"/>
  <c r="O307" i="3"/>
  <c r="O308" i="3"/>
  <c r="O309" i="3"/>
  <c r="O310" i="3"/>
  <c r="O311" i="3"/>
  <c r="O312" i="3"/>
  <c r="O313" i="3"/>
  <c r="O314" i="3"/>
  <c r="O315" i="3"/>
  <c r="O316" i="3"/>
  <c r="O317" i="3"/>
  <c r="O318" i="3"/>
  <c r="O319" i="3"/>
  <c r="O320" i="3"/>
  <c r="O321" i="3"/>
  <c r="O322" i="3"/>
  <c r="O323" i="3"/>
  <c r="O324" i="3"/>
  <c r="O325" i="3"/>
  <c r="O326" i="3"/>
  <c r="O327" i="3"/>
  <c r="O328" i="3"/>
  <c r="O329" i="3"/>
  <c r="O330" i="3"/>
  <c r="O331" i="3"/>
  <c r="O332" i="3"/>
  <c r="O333" i="3"/>
  <c r="O334" i="3"/>
  <c r="O335" i="3"/>
  <c r="O336" i="3"/>
  <c r="O337" i="3"/>
  <c r="O338" i="3"/>
  <c r="O339" i="3"/>
  <c r="O340" i="3"/>
  <c r="O341" i="3"/>
  <c r="O342" i="3"/>
  <c r="O343" i="3"/>
  <c r="O344" i="3"/>
  <c r="O345" i="3"/>
  <c r="O346" i="3"/>
  <c r="O347" i="3"/>
  <c r="O348" i="3"/>
  <c r="O349" i="3"/>
  <c r="O350" i="3"/>
  <c r="O351" i="3"/>
  <c r="O352" i="3"/>
  <c r="O353" i="3"/>
  <c r="O354" i="3"/>
  <c r="O355" i="3"/>
  <c r="O356" i="3"/>
  <c r="O357" i="3"/>
  <c r="O358" i="3"/>
  <c r="O359" i="3"/>
  <c r="O360" i="3"/>
  <c r="O361" i="3"/>
  <c r="O362" i="3"/>
  <c r="O363" i="3"/>
  <c r="O364" i="3"/>
  <c r="O365" i="3"/>
  <c r="O366" i="3"/>
  <c r="O367" i="3"/>
  <c r="O368" i="3"/>
  <c r="O369" i="3"/>
  <c r="O370" i="3"/>
  <c r="O371" i="3"/>
  <c r="O372" i="3"/>
  <c r="O373" i="3"/>
  <c r="O374" i="3"/>
  <c r="O375" i="3"/>
  <c r="O376" i="3"/>
  <c r="O377" i="3"/>
  <c r="O378" i="3"/>
  <c r="O379" i="3"/>
  <c r="O380" i="3"/>
  <c r="O381" i="3"/>
  <c r="O382" i="3"/>
  <c r="O383" i="3"/>
  <c r="O384" i="3"/>
  <c r="O385" i="3"/>
  <c r="O386" i="3"/>
  <c r="O387" i="3"/>
  <c r="O388" i="3"/>
  <c r="O389" i="3"/>
  <c r="O390" i="3"/>
  <c r="O391" i="3"/>
  <c r="O392" i="3"/>
  <c r="O393" i="3"/>
  <c r="O394" i="3"/>
  <c r="O395" i="3"/>
  <c r="O396" i="3"/>
  <c r="O397" i="3"/>
  <c r="O398" i="3"/>
  <c r="O399" i="3"/>
  <c r="O400" i="3"/>
  <c r="O401" i="3"/>
  <c r="O402" i="3"/>
  <c r="O403" i="3"/>
  <c r="O404" i="3"/>
  <c r="O405" i="3"/>
  <c r="O406" i="3"/>
  <c r="O407" i="3"/>
  <c r="O408" i="3"/>
  <c r="O409" i="3"/>
  <c r="O410" i="3"/>
  <c r="O411" i="3"/>
  <c r="O412" i="3"/>
  <c r="O413" i="3"/>
  <c r="O414" i="3"/>
  <c r="O415" i="3"/>
  <c r="O416" i="3"/>
  <c r="O417" i="3"/>
  <c r="O418" i="3"/>
  <c r="O419" i="3"/>
  <c r="O420" i="3"/>
  <c r="O421" i="3"/>
  <c r="O422" i="3"/>
  <c r="O423" i="3"/>
  <c r="O424" i="3"/>
  <c r="O425" i="3"/>
  <c r="O426" i="3"/>
  <c r="O427" i="3"/>
  <c r="O428" i="3"/>
  <c r="O429" i="3"/>
  <c r="O430" i="3"/>
  <c r="O431" i="3"/>
  <c r="O432" i="3"/>
  <c r="O433" i="3"/>
  <c r="O434" i="3"/>
  <c r="O435" i="3"/>
  <c r="O436" i="3"/>
  <c r="O437" i="3"/>
  <c r="O438" i="3"/>
  <c r="O439" i="3"/>
  <c r="O440" i="3"/>
  <c r="O441" i="3"/>
  <c r="O442" i="3"/>
  <c r="O443" i="3"/>
  <c r="O444" i="3"/>
  <c r="O445" i="3"/>
  <c r="O446" i="3"/>
  <c r="O447" i="3"/>
  <c r="O448" i="3"/>
  <c r="O449" i="3"/>
  <c r="O450" i="3"/>
  <c r="O451" i="3"/>
  <c r="O452" i="3"/>
  <c r="O453" i="3"/>
  <c r="O454" i="3"/>
  <c r="O455" i="3"/>
  <c r="O456" i="3"/>
  <c r="O457" i="3"/>
  <c r="O458" i="3"/>
  <c r="O459" i="3"/>
  <c r="O460" i="3"/>
  <c r="O461" i="3"/>
  <c r="O462" i="3"/>
  <c r="O463" i="3"/>
  <c r="O464" i="3"/>
  <c r="O465" i="3"/>
  <c r="O466" i="3"/>
  <c r="O467" i="3"/>
  <c r="O468" i="3"/>
  <c r="O469" i="3"/>
  <c r="O470" i="3"/>
  <c r="O471" i="3"/>
  <c r="O472" i="3"/>
  <c r="O473" i="3"/>
  <c r="O474" i="3"/>
  <c r="O475" i="3"/>
  <c r="O476" i="3"/>
  <c r="O477" i="3"/>
  <c r="O478" i="3"/>
  <c r="O479" i="3"/>
  <c r="O480" i="3"/>
  <c r="O481" i="3"/>
  <c r="O482" i="3"/>
  <c r="O483" i="3"/>
  <c r="O484" i="3"/>
  <c r="O485" i="3"/>
  <c r="O486" i="3"/>
  <c r="O487" i="3"/>
  <c r="O488" i="3"/>
  <c r="O489" i="3"/>
  <c r="O490" i="3"/>
  <c r="O491" i="3"/>
  <c r="O492" i="3"/>
  <c r="O493" i="3"/>
  <c r="O494" i="3"/>
  <c r="O495" i="3"/>
  <c r="O496" i="3"/>
  <c r="O497" i="3"/>
  <c r="O498" i="3"/>
  <c r="O499" i="3"/>
  <c r="O500" i="3"/>
  <c r="O501" i="3"/>
  <c r="O502" i="3"/>
  <c r="O503" i="3"/>
  <c r="O504" i="3"/>
  <c r="O505" i="3"/>
  <c r="O506" i="3"/>
  <c r="O507" i="3"/>
  <c r="O508" i="3"/>
  <c r="O509" i="3"/>
  <c r="O510" i="3"/>
  <c r="O511" i="3"/>
  <c r="O512" i="3"/>
  <c r="O513" i="3"/>
  <c r="O514" i="3"/>
  <c r="O515" i="3"/>
  <c r="O516" i="3"/>
  <c r="O517" i="3"/>
  <c r="O518" i="3"/>
  <c r="O519" i="3"/>
  <c r="O520" i="3"/>
  <c r="O521" i="3"/>
  <c r="O522" i="3"/>
  <c r="O523" i="3"/>
  <c r="O524" i="3"/>
  <c r="O525" i="3"/>
  <c r="O526" i="3"/>
  <c r="O527" i="3"/>
  <c r="O528" i="3"/>
  <c r="O529" i="3"/>
  <c r="O530" i="3"/>
  <c r="O531" i="3"/>
  <c r="O532" i="3"/>
  <c r="O533" i="3"/>
  <c r="O534" i="3"/>
  <c r="O535" i="3"/>
  <c r="O536" i="3"/>
  <c r="O537" i="3"/>
  <c r="O538" i="3"/>
  <c r="O539" i="3"/>
  <c r="O540" i="3"/>
  <c r="O541" i="3"/>
  <c r="O542" i="3"/>
  <c r="O543" i="3"/>
  <c r="O544" i="3"/>
  <c r="O545" i="3"/>
  <c r="O546" i="3"/>
  <c r="O547" i="3"/>
  <c r="O548" i="3"/>
  <c r="O549" i="3"/>
  <c r="O550" i="3"/>
  <c r="O551" i="3"/>
  <c r="O552" i="3"/>
  <c r="O553" i="3"/>
  <c r="O554" i="3"/>
  <c r="O555" i="3"/>
  <c r="O556" i="3"/>
  <c r="O557" i="3"/>
  <c r="O558" i="3"/>
  <c r="O559" i="3"/>
  <c r="O560" i="3"/>
  <c r="O561" i="3"/>
  <c r="O562" i="3"/>
  <c r="O563" i="3"/>
  <c r="O564" i="3"/>
  <c r="O565" i="3"/>
  <c r="O566" i="3"/>
  <c r="O567" i="3"/>
  <c r="O568" i="3"/>
  <c r="O569" i="3"/>
  <c r="O570" i="3"/>
  <c r="O571" i="3"/>
  <c r="O572" i="3"/>
  <c r="O573" i="3"/>
  <c r="O574" i="3"/>
  <c r="O575" i="3"/>
  <c r="O576" i="3"/>
  <c r="O577" i="3"/>
  <c r="O578" i="3"/>
  <c r="O579" i="3"/>
  <c r="O580" i="3"/>
  <c r="O581" i="3"/>
  <c r="O582" i="3"/>
  <c r="O583" i="3"/>
  <c r="O584" i="3"/>
  <c r="O585" i="3"/>
  <c r="O586" i="3"/>
  <c r="O587" i="3"/>
  <c r="O588" i="3"/>
  <c r="O589" i="3"/>
  <c r="O590" i="3"/>
  <c r="O591" i="3"/>
  <c r="O592" i="3"/>
  <c r="O593" i="3"/>
  <c r="O594" i="3"/>
  <c r="O595" i="3"/>
  <c r="O596" i="3"/>
  <c r="O597" i="3"/>
  <c r="O598" i="3"/>
  <c r="O599" i="3"/>
  <c r="O600" i="3"/>
  <c r="O601" i="3"/>
  <c r="O602" i="3"/>
  <c r="O603" i="3"/>
  <c r="O604" i="3"/>
  <c r="O605" i="3"/>
  <c r="O606" i="3"/>
  <c r="O607" i="3"/>
  <c r="O608" i="3"/>
  <c r="O609" i="3"/>
  <c r="O610" i="3"/>
  <c r="O611" i="3"/>
  <c r="O612" i="3"/>
  <c r="O613" i="3"/>
  <c r="O614" i="3"/>
  <c r="O615" i="3"/>
  <c r="O616" i="3"/>
  <c r="O617" i="3"/>
  <c r="O618" i="3"/>
  <c r="O619" i="3"/>
  <c r="O620" i="3"/>
  <c r="O621" i="3"/>
  <c r="O622" i="3"/>
  <c r="O623" i="3"/>
  <c r="O624" i="3"/>
  <c r="O625" i="3"/>
  <c r="O626" i="3"/>
  <c r="O627" i="3"/>
  <c r="O628" i="3"/>
  <c r="O629" i="3"/>
  <c r="O630" i="3"/>
  <c r="O631" i="3"/>
  <c r="O632" i="3"/>
  <c r="O633" i="3"/>
  <c r="O634" i="3"/>
  <c r="O635" i="3"/>
  <c r="O636" i="3"/>
  <c r="O637" i="3"/>
  <c r="O638" i="3"/>
  <c r="O639" i="3"/>
  <c r="O640" i="3"/>
  <c r="O641" i="3"/>
  <c r="O642" i="3"/>
  <c r="O643" i="3"/>
  <c r="O644" i="3"/>
  <c r="O645" i="3"/>
  <c r="O646" i="3"/>
  <c r="O647" i="3"/>
  <c r="O648" i="3"/>
  <c r="O649" i="3"/>
  <c r="O650" i="3"/>
  <c r="O651" i="3"/>
  <c r="O652" i="3"/>
  <c r="O653" i="3"/>
  <c r="O654" i="3"/>
  <c r="O655" i="3"/>
  <c r="O656" i="3"/>
  <c r="O657" i="3"/>
  <c r="O658" i="3"/>
  <c r="O659" i="3"/>
  <c r="O660" i="3"/>
  <c r="O661" i="3"/>
  <c r="O662" i="3"/>
  <c r="O663" i="3"/>
  <c r="O664" i="3"/>
  <c r="O665" i="3"/>
  <c r="O666" i="3"/>
  <c r="O667" i="3"/>
  <c r="O668" i="3"/>
  <c r="O669" i="3"/>
  <c r="O670" i="3"/>
  <c r="O671" i="3"/>
  <c r="O672" i="3"/>
  <c r="O673" i="3"/>
  <c r="O674" i="3"/>
  <c r="O675" i="3"/>
  <c r="O676" i="3"/>
  <c r="O677" i="3"/>
  <c r="O678" i="3"/>
  <c r="O679" i="3"/>
  <c r="O680" i="3"/>
  <c r="O681" i="3"/>
  <c r="O682" i="3"/>
  <c r="O683" i="3"/>
  <c r="O684" i="3"/>
  <c r="O685" i="3"/>
  <c r="O686" i="3"/>
  <c r="O687" i="3"/>
  <c r="O688" i="3"/>
  <c r="O689" i="3"/>
  <c r="O690" i="3"/>
  <c r="O691" i="3"/>
  <c r="O692" i="3"/>
  <c r="O693" i="3"/>
  <c r="O694" i="3"/>
  <c r="O695" i="3"/>
  <c r="O696" i="3"/>
  <c r="O697" i="3"/>
  <c r="O698" i="3"/>
  <c r="O699" i="3"/>
  <c r="O700" i="3"/>
  <c r="O701" i="3"/>
  <c r="O702" i="3"/>
  <c r="O703" i="3"/>
  <c r="O704" i="3"/>
  <c r="O705" i="3"/>
  <c r="O706" i="3"/>
  <c r="O707" i="3"/>
  <c r="O708" i="3"/>
  <c r="O709" i="3"/>
  <c r="O710" i="3"/>
  <c r="O711" i="3"/>
  <c r="O712" i="3"/>
  <c r="O713" i="3"/>
  <c r="O714" i="3"/>
  <c r="O715" i="3"/>
  <c r="O716" i="3"/>
  <c r="O717" i="3"/>
  <c r="O718" i="3"/>
  <c r="O719" i="3"/>
  <c r="O720" i="3"/>
  <c r="O721" i="3"/>
  <c r="O722" i="3"/>
  <c r="O723" i="3"/>
  <c r="O724" i="3"/>
  <c r="O725" i="3"/>
  <c r="O726" i="3"/>
  <c r="O727" i="3"/>
  <c r="O728" i="3"/>
  <c r="O729" i="3"/>
  <c r="O730" i="3"/>
  <c r="O731" i="3"/>
  <c r="O732" i="3"/>
  <c r="O733" i="3"/>
  <c r="O734" i="3"/>
  <c r="O735" i="3"/>
  <c r="O736" i="3"/>
  <c r="O737" i="3"/>
  <c r="O738" i="3"/>
  <c r="O739" i="3"/>
  <c r="O740" i="3"/>
  <c r="O741" i="3"/>
  <c r="O742" i="3"/>
  <c r="O743" i="3"/>
  <c r="O744" i="3"/>
  <c r="O745" i="3"/>
  <c r="O746" i="3"/>
  <c r="O747" i="3"/>
  <c r="O748" i="3"/>
  <c r="O749" i="3"/>
  <c r="O750" i="3"/>
  <c r="O751" i="3"/>
  <c r="O752" i="3"/>
  <c r="O753" i="3"/>
  <c r="O754" i="3"/>
  <c r="O755" i="3"/>
  <c r="O756" i="3"/>
  <c r="O757" i="3"/>
  <c r="O758" i="3"/>
  <c r="O759" i="3"/>
  <c r="O760" i="3"/>
  <c r="O761" i="3"/>
  <c r="O762" i="3"/>
  <c r="O763" i="3"/>
  <c r="O764" i="3"/>
  <c r="O765" i="3"/>
  <c r="O766" i="3"/>
  <c r="O767" i="3"/>
  <c r="O768" i="3"/>
  <c r="O769" i="3"/>
  <c r="O770" i="3"/>
  <c r="O771" i="3"/>
  <c r="O772" i="3"/>
  <c r="O773" i="3"/>
  <c r="O774" i="3"/>
  <c r="O775" i="3"/>
  <c r="O776" i="3"/>
  <c r="O777" i="3"/>
  <c r="O778" i="3"/>
  <c r="O779" i="3"/>
  <c r="O780" i="3"/>
  <c r="O781" i="3"/>
  <c r="O782" i="3"/>
  <c r="O783" i="3"/>
  <c r="O784" i="3"/>
  <c r="O785" i="3"/>
  <c r="O786" i="3"/>
  <c r="O787" i="3"/>
  <c r="O788" i="3"/>
  <c r="O789" i="3"/>
  <c r="O790" i="3"/>
  <c r="O791" i="3"/>
  <c r="O792" i="3"/>
  <c r="O793" i="3"/>
  <c r="O794" i="3"/>
  <c r="O795" i="3"/>
  <c r="O796" i="3"/>
  <c r="O797" i="3"/>
  <c r="O798" i="3"/>
  <c r="O799" i="3"/>
  <c r="O800" i="3"/>
  <c r="O801" i="3"/>
  <c r="O802" i="3"/>
  <c r="O803" i="3"/>
  <c r="O804" i="3"/>
  <c r="O805" i="3"/>
  <c r="O806" i="3"/>
  <c r="O807" i="3"/>
  <c r="O808" i="3"/>
  <c r="O809" i="3"/>
  <c r="O810" i="3"/>
  <c r="O811" i="3"/>
  <c r="O812" i="3"/>
  <c r="O813" i="3"/>
  <c r="O814" i="3"/>
  <c r="O815" i="3"/>
  <c r="O816" i="3"/>
  <c r="O817" i="3"/>
  <c r="O818" i="3"/>
  <c r="O819" i="3"/>
  <c r="O820" i="3"/>
  <c r="O821" i="3"/>
  <c r="O822" i="3"/>
  <c r="O823" i="3"/>
  <c r="O824" i="3"/>
  <c r="O825" i="3"/>
  <c r="O826" i="3"/>
  <c r="O827" i="3"/>
  <c r="O828" i="3"/>
  <c r="O829" i="3"/>
  <c r="O830" i="3"/>
  <c r="O831" i="3"/>
  <c r="O832" i="3"/>
  <c r="O833" i="3"/>
  <c r="O834" i="3"/>
  <c r="O835" i="3"/>
  <c r="O836" i="3"/>
  <c r="O837" i="3"/>
  <c r="O838" i="3"/>
  <c r="O839" i="3"/>
  <c r="O840" i="3"/>
  <c r="O841" i="3"/>
  <c r="O842" i="3"/>
  <c r="O843" i="3"/>
  <c r="O844" i="3"/>
  <c r="O845" i="3"/>
  <c r="O846" i="3"/>
  <c r="O847" i="3"/>
  <c r="O848" i="3"/>
  <c r="O849" i="3"/>
  <c r="O850" i="3"/>
  <c r="O851" i="3"/>
  <c r="O852" i="3"/>
  <c r="O853" i="3"/>
  <c r="O854" i="3"/>
  <c r="O855" i="3"/>
  <c r="O856" i="3"/>
  <c r="O857" i="3"/>
  <c r="O858" i="3"/>
  <c r="O859" i="3"/>
  <c r="O860" i="3"/>
  <c r="O861" i="3"/>
  <c r="O862" i="3"/>
  <c r="O863" i="3"/>
  <c r="O864" i="3"/>
  <c r="O865" i="3"/>
  <c r="O866" i="3"/>
  <c r="O867" i="3"/>
  <c r="O868" i="3"/>
  <c r="O869" i="3"/>
  <c r="O870" i="3"/>
  <c r="O871" i="3"/>
  <c r="O872" i="3"/>
  <c r="O873" i="3"/>
  <c r="O874" i="3"/>
  <c r="O875" i="3"/>
  <c r="O876" i="3"/>
  <c r="O877" i="3"/>
  <c r="O878" i="3"/>
  <c r="O879" i="3"/>
  <c r="O880" i="3"/>
  <c r="O881" i="3"/>
  <c r="O882" i="3"/>
  <c r="O883" i="3"/>
  <c r="O884" i="3"/>
  <c r="O885" i="3"/>
  <c r="O886" i="3"/>
  <c r="O887" i="3"/>
  <c r="O888" i="3"/>
  <c r="O889" i="3"/>
  <c r="O890" i="3"/>
  <c r="O891" i="3"/>
  <c r="O892" i="3"/>
  <c r="O893" i="3"/>
  <c r="O894" i="3"/>
  <c r="O895" i="3"/>
  <c r="O896" i="3"/>
  <c r="O897" i="3"/>
  <c r="O898" i="3"/>
  <c r="O899" i="3"/>
  <c r="O900" i="3"/>
  <c r="O901" i="3"/>
  <c r="O902" i="3"/>
  <c r="O903" i="3"/>
  <c r="O904" i="3"/>
  <c r="O905" i="3"/>
  <c r="O906" i="3"/>
  <c r="O907" i="3"/>
  <c r="O908" i="3"/>
  <c r="O909" i="3"/>
  <c r="O910" i="3"/>
  <c r="O911" i="3"/>
  <c r="O912" i="3"/>
  <c r="O913" i="3"/>
  <c r="O914" i="3"/>
  <c r="O915" i="3"/>
  <c r="O916" i="3"/>
  <c r="O917" i="3"/>
  <c r="O918" i="3"/>
  <c r="O919" i="3"/>
  <c r="O920" i="3"/>
  <c r="O921" i="3"/>
  <c r="O922" i="3"/>
  <c r="O923" i="3"/>
  <c r="O924" i="3"/>
  <c r="O925" i="3"/>
  <c r="O926" i="3"/>
  <c r="O927" i="3"/>
  <c r="O928" i="3"/>
  <c r="O929" i="3"/>
  <c r="O930" i="3"/>
  <c r="O931" i="3"/>
  <c r="O932" i="3"/>
  <c r="O933" i="3"/>
  <c r="O934" i="3"/>
  <c r="O935" i="3"/>
  <c r="O936" i="3"/>
  <c r="O937" i="3"/>
  <c r="O938" i="3"/>
  <c r="O939" i="3"/>
  <c r="O940" i="3"/>
  <c r="O941" i="3"/>
  <c r="O942" i="3"/>
  <c r="O943" i="3"/>
  <c r="O944" i="3"/>
  <c r="O945" i="3"/>
  <c r="O946" i="3"/>
  <c r="O947" i="3"/>
  <c r="O948" i="3"/>
  <c r="O949" i="3"/>
  <c r="O950" i="3"/>
  <c r="O951" i="3"/>
  <c r="O952" i="3"/>
  <c r="O953" i="3"/>
  <c r="O954" i="3"/>
  <c r="O955" i="3"/>
  <c r="O956" i="3"/>
  <c r="O957" i="3"/>
  <c r="O958" i="3"/>
  <c r="O959" i="3"/>
  <c r="O960" i="3"/>
  <c r="O961" i="3"/>
  <c r="O962" i="3"/>
  <c r="O963" i="3"/>
  <c r="O964" i="3"/>
  <c r="O965" i="3"/>
  <c r="O966" i="3"/>
  <c r="O967" i="3"/>
  <c r="O968" i="3"/>
  <c r="O969" i="3"/>
  <c r="O970" i="3"/>
  <c r="O971" i="3"/>
  <c r="O972" i="3"/>
  <c r="O973" i="3"/>
  <c r="O974" i="3"/>
  <c r="O975" i="3"/>
  <c r="O976" i="3"/>
  <c r="O977" i="3"/>
  <c r="O978" i="3"/>
  <c r="O979" i="3"/>
  <c r="O980" i="3"/>
  <c r="O981" i="3"/>
  <c r="O982" i="3"/>
  <c r="O983" i="3"/>
  <c r="O984" i="3"/>
  <c r="O985" i="3"/>
  <c r="O986" i="3"/>
  <c r="O987" i="3"/>
  <c r="O988" i="3"/>
  <c r="O989" i="3"/>
  <c r="O990" i="3"/>
  <c r="O991" i="3"/>
  <c r="O992" i="3"/>
  <c r="O993" i="3"/>
  <c r="O994" i="3"/>
  <c r="O995" i="3"/>
  <c r="O996" i="3"/>
  <c r="O997" i="3"/>
  <c r="O998" i="3"/>
  <c r="O999" i="3"/>
  <c r="O1000" i="3"/>
  <c r="O1001" i="3"/>
  <c r="O1002" i="3"/>
  <c r="O1003" i="3"/>
  <c r="O1004" i="3"/>
  <c r="O1005" i="3"/>
  <c r="O1006" i="3"/>
  <c r="O1007" i="3"/>
  <c r="O1008" i="3"/>
  <c r="O1009" i="3"/>
  <c r="O1010" i="3"/>
  <c r="O1011" i="3"/>
  <c r="O1012" i="3"/>
  <c r="O1013" i="3"/>
  <c r="O1014" i="3"/>
  <c r="O1015" i="3"/>
  <c r="O1016" i="3"/>
  <c r="O1017" i="3"/>
  <c r="O1018" i="3"/>
  <c r="O1019" i="3"/>
  <c r="O1020" i="3"/>
  <c r="O1021" i="3"/>
  <c r="O1022" i="3"/>
  <c r="O1023" i="3"/>
  <c r="O1024" i="3"/>
  <c r="O1025" i="3"/>
  <c r="O1026" i="3"/>
  <c r="O1027" i="3"/>
  <c r="O1028" i="3"/>
  <c r="O1029" i="3"/>
  <c r="O1030" i="3"/>
  <c r="O1031" i="3"/>
  <c r="O1032" i="3"/>
  <c r="O1033" i="3"/>
  <c r="O1034" i="3"/>
  <c r="O1035" i="3"/>
  <c r="O1036" i="3"/>
  <c r="O1037" i="3"/>
  <c r="O1038" i="3"/>
  <c r="O1039" i="3"/>
  <c r="O1040" i="3"/>
  <c r="O1041" i="3"/>
  <c r="O1042" i="3"/>
  <c r="O1043" i="3"/>
  <c r="O1044" i="3"/>
  <c r="O1045" i="3"/>
  <c r="O1046" i="3"/>
  <c r="O1047" i="3"/>
  <c r="O1048" i="3"/>
  <c r="O1049" i="3"/>
  <c r="O1050" i="3"/>
  <c r="O1051" i="3"/>
  <c r="O1052" i="3"/>
  <c r="O1053" i="3"/>
  <c r="O1054" i="3"/>
  <c r="O1055" i="3"/>
  <c r="O1056" i="3"/>
  <c r="O1057" i="3"/>
  <c r="O1058" i="3"/>
  <c r="O1059" i="3"/>
  <c r="O1060" i="3"/>
  <c r="O1061" i="3"/>
  <c r="O1062" i="3"/>
  <c r="O1063" i="3"/>
  <c r="O1064" i="3"/>
  <c r="O1065" i="3"/>
  <c r="O1066" i="3"/>
  <c r="O1067" i="3"/>
  <c r="O1068" i="3"/>
  <c r="O1069" i="3"/>
  <c r="O1070" i="3"/>
  <c r="O1071" i="3"/>
  <c r="O1072" i="3"/>
  <c r="O1073" i="3"/>
  <c r="O1074" i="3"/>
  <c r="O1075" i="3"/>
  <c r="O1076" i="3"/>
  <c r="O1077" i="3"/>
  <c r="O1078" i="3"/>
  <c r="O1079" i="3"/>
  <c r="O1080" i="3"/>
  <c r="O1081" i="3"/>
  <c r="O1082" i="3"/>
  <c r="O1083" i="3"/>
  <c r="O1084" i="3"/>
  <c r="O1085" i="3"/>
  <c r="O1086" i="3"/>
  <c r="O1087" i="3"/>
  <c r="O1088" i="3"/>
  <c r="O1089" i="3"/>
  <c r="O1090" i="3"/>
  <c r="O1091" i="3"/>
  <c r="O1092" i="3"/>
  <c r="O1093" i="3"/>
  <c r="O1094" i="3"/>
  <c r="O1095" i="3"/>
  <c r="O1096" i="3"/>
  <c r="O1097" i="3"/>
  <c r="O1098" i="3"/>
  <c r="O1099" i="3"/>
  <c r="O1100" i="3"/>
  <c r="O1101" i="3"/>
  <c r="O1102" i="3"/>
  <c r="O1103" i="3"/>
  <c r="O1104" i="3"/>
  <c r="O1105" i="3"/>
  <c r="O1106" i="3"/>
  <c r="O1107" i="3"/>
  <c r="O1108" i="3"/>
  <c r="O1109" i="3"/>
  <c r="O1110" i="3"/>
  <c r="O1111" i="3"/>
  <c r="O1112" i="3"/>
  <c r="O1113" i="3"/>
  <c r="O1114" i="3"/>
  <c r="O1115" i="3"/>
  <c r="O1116" i="3"/>
  <c r="O1117" i="3"/>
  <c r="O1118" i="3"/>
  <c r="O1119" i="3"/>
  <c r="O1120" i="3"/>
  <c r="O1121" i="3"/>
  <c r="O1122" i="3"/>
  <c r="O1123" i="3"/>
  <c r="O1124" i="3"/>
  <c r="O1125" i="3"/>
  <c r="O1126" i="3"/>
  <c r="O1127" i="3"/>
  <c r="O1128" i="3"/>
  <c r="O1129" i="3"/>
  <c r="O1130" i="3"/>
  <c r="O1131" i="3"/>
  <c r="O1132" i="3"/>
  <c r="O1133" i="3"/>
  <c r="O1134" i="3"/>
  <c r="O1135" i="3"/>
  <c r="O1136" i="3"/>
  <c r="O1137" i="3"/>
  <c r="O1138" i="3"/>
  <c r="O1139" i="3"/>
  <c r="O1140" i="3"/>
  <c r="O1141" i="3"/>
  <c r="O1142" i="3"/>
  <c r="O1143" i="3"/>
  <c r="O1144" i="3"/>
  <c r="O1145" i="3"/>
  <c r="O1146" i="3"/>
  <c r="O1147" i="3"/>
  <c r="O1148" i="3"/>
  <c r="O1149" i="3"/>
  <c r="O1150" i="3"/>
  <c r="O1151" i="3"/>
  <c r="O1152" i="3"/>
  <c r="O1153" i="3"/>
  <c r="O1154" i="3"/>
  <c r="O1155" i="3"/>
  <c r="O1156" i="3"/>
  <c r="O1157" i="3"/>
  <c r="O1158" i="3"/>
  <c r="O1159" i="3"/>
  <c r="O1160" i="3"/>
  <c r="O1161" i="3"/>
  <c r="O1162" i="3"/>
  <c r="O1163" i="3"/>
  <c r="O1164" i="3"/>
  <c r="O1165" i="3"/>
  <c r="O1166" i="3"/>
  <c r="O1167" i="3"/>
  <c r="O1168" i="3"/>
  <c r="O1169" i="3"/>
  <c r="O1170" i="3"/>
  <c r="O1171" i="3"/>
  <c r="O1172" i="3"/>
  <c r="O1173" i="3"/>
  <c r="O1174" i="3"/>
  <c r="O1175" i="3"/>
  <c r="O1176" i="3"/>
  <c r="O1177" i="3"/>
  <c r="O1178" i="3"/>
  <c r="O1179" i="3"/>
  <c r="O1180" i="3"/>
  <c r="O1181" i="3"/>
  <c r="O1182" i="3"/>
  <c r="O1183" i="3"/>
  <c r="O1184" i="3"/>
  <c r="O1185" i="3"/>
  <c r="O1186" i="3"/>
  <c r="O1187" i="3"/>
  <c r="O1188" i="3"/>
  <c r="O1189" i="3"/>
  <c r="O1190" i="3"/>
  <c r="O1191" i="3"/>
  <c r="O1192" i="3"/>
  <c r="O1193" i="3"/>
  <c r="O1194" i="3"/>
  <c r="O1195" i="3"/>
  <c r="O1196" i="3"/>
  <c r="O1197" i="3"/>
  <c r="O1198" i="3"/>
  <c r="O1199" i="3"/>
  <c r="O1200" i="3"/>
  <c r="O1201" i="3"/>
  <c r="O1202" i="3"/>
  <c r="O1203" i="3"/>
  <c r="O1204" i="3"/>
  <c r="O1205" i="3"/>
  <c r="O1206" i="3"/>
  <c r="O1207" i="3"/>
  <c r="O1208" i="3"/>
  <c r="O1209" i="3"/>
  <c r="O1210" i="3"/>
  <c r="O1211" i="3"/>
  <c r="O1212" i="3"/>
  <c r="O1213" i="3"/>
  <c r="O1214" i="3"/>
  <c r="O1215" i="3"/>
  <c r="O1216" i="3"/>
  <c r="O1217" i="3"/>
  <c r="O1218" i="3"/>
  <c r="O1219" i="3"/>
  <c r="O1220" i="3"/>
  <c r="O1221" i="3"/>
  <c r="O1222" i="3"/>
  <c r="O1223" i="3"/>
  <c r="O1224" i="3"/>
  <c r="O1225" i="3"/>
  <c r="O1226" i="3"/>
  <c r="O1227" i="3"/>
  <c r="O1228" i="3"/>
  <c r="O1229" i="3"/>
  <c r="O1230" i="3"/>
  <c r="O1231" i="3"/>
  <c r="O1232" i="3"/>
  <c r="O1233" i="3"/>
  <c r="O1234" i="3"/>
  <c r="O1235" i="3"/>
  <c r="O1236" i="3"/>
  <c r="O1237" i="3"/>
  <c r="O1238" i="3"/>
  <c r="O1239" i="3"/>
  <c r="O1240" i="3"/>
  <c r="O1241" i="3"/>
  <c r="O1242" i="3"/>
  <c r="O1243" i="3"/>
  <c r="O1244" i="3"/>
  <c r="O1245" i="3"/>
  <c r="O1246" i="3"/>
  <c r="O1247" i="3"/>
  <c r="O1248" i="3"/>
  <c r="O1249" i="3"/>
  <c r="O1250" i="3"/>
  <c r="O1251" i="3"/>
  <c r="O1252" i="3"/>
  <c r="O1253" i="3"/>
  <c r="O1254" i="3"/>
  <c r="O1255" i="3"/>
  <c r="O1256" i="3"/>
  <c r="O1257" i="3"/>
  <c r="O1258" i="3"/>
  <c r="O1259" i="3"/>
  <c r="O1260" i="3"/>
  <c r="O1261" i="3"/>
  <c r="O1262" i="3"/>
  <c r="O1263" i="3"/>
  <c r="O1264" i="3"/>
  <c r="O1265" i="3"/>
  <c r="O1266" i="3"/>
  <c r="O1267" i="3"/>
  <c r="O1268" i="3"/>
  <c r="O1269" i="3"/>
  <c r="O1270" i="3"/>
  <c r="O1271" i="3"/>
  <c r="O1272" i="3"/>
  <c r="O1273" i="3"/>
  <c r="O1274" i="3"/>
  <c r="O1275" i="3"/>
  <c r="O1276" i="3"/>
  <c r="O1277" i="3"/>
  <c r="O1278" i="3"/>
  <c r="O1279" i="3"/>
  <c r="O1280" i="3"/>
  <c r="O1281" i="3"/>
  <c r="O1282" i="3"/>
  <c r="O1283" i="3"/>
  <c r="O1284" i="3"/>
  <c r="O1285" i="3"/>
  <c r="O1286" i="3"/>
  <c r="O1287" i="3"/>
  <c r="O1288" i="3"/>
  <c r="O1289" i="3"/>
  <c r="O1290" i="3"/>
  <c r="O1291" i="3"/>
  <c r="O1292" i="3"/>
  <c r="O1293" i="3"/>
  <c r="O1294" i="3"/>
  <c r="O1295" i="3"/>
  <c r="O1296" i="3"/>
  <c r="O1297" i="3"/>
  <c r="O1298" i="3"/>
  <c r="O1299" i="3"/>
  <c r="O1300" i="3"/>
  <c r="O1301" i="3"/>
  <c r="O1302" i="3"/>
  <c r="O1303" i="3"/>
  <c r="O1304" i="3"/>
  <c r="O1305" i="3"/>
  <c r="O1306" i="3"/>
  <c r="O1307" i="3"/>
  <c r="O1308" i="3"/>
  <c r="O1309" i="3"/>
  <c r="O1310" i="3"/>
  <c r="O1311" i="3"/>
  <c r="O1312" i="3"/>
  <c r="O1313" i="3"/>
  <c r="O1314" i="3"/>
  <c r="O1315" i="3"/>
  <c r="O1316" i="3"/>
  <c r="O1317" i="3"/>
  <c r="O1318" i="3"/>
  <c r="O1319" i="3"/>
  <c r="O1320" i="3"/>
  <c r="O1321" i="3"/>
  <c r="O1322" i="3"/>
  <c r="O1323" i="3"/>
  <c r="O1324" i="3"/>
  <c r="O1325" i="3"/>
  <c r="O1326" i="3"/>
  <c r="O1327" i="3"/>
  <c r="O1328" i="3"/>
  <c r="O1329" i="3"/>
  <c r="O1330" i="3"/>
  <c r="O1331" i="3"/>
  <c r="O1332" i="3"/>
  <c r="O1333" i="3"/>
  <c r="O1334" i="3"/>
  <c r="O1335" i="3"/>
  <c r="O1336" i="3"/>
  <c r="O1337" i="3"/>
  <c r="O1338" i="3"/>
  <c r="O1339" i="3"/>
  <c r="O1340" i="3"/>
  <c r="O1341" i="3"/>
  <c r="O1342" i="3"/>
  <c r="O1343" i="3"/>
  <c r="O1344" i="3"/>
  <c r="O1345" i="3"/>
  <c r="O1346" i="3"/>
  <c r="O1347" i="3"/>
  <c r="O1348" i="3"/>
  <c r="O1349" i="3"/>
  <c r="O1350" i="3"/>
  <c r="O1351" i="3"/>
  <c r="O1352" i="3"/>
  <c r="O1353" i="3"/>
  <c r="O1354" i="3"/>
  <c r="O1355" i="3"/>
  <c r="O1356" i="3"/>
  <c r="O1357" i="3"/>
  <c r="O1358" i="3"/>
  <c r="O1359" i="3"/>
  <c r="O1360" i="3"/>
  <c r="O1361" i="3"/>
  <c r="O1362" i="3"/>
  <c r="O1363" i="3"/>
  <c r="O1364" i="3"/>
  <c r="O1365" i="3"/>
  <c r="O1366" i="3"/>
  <c r="O1367" i="3"/>
  <c r="O1368" i="3"/>
  <c r="O1369" i="3"/>
  <c r="O1370" i="3"/>
  <c r="O1371" i="3"/>
  <c r="O1372" i="3"/>
  <c r="O1373" i="3"/>
  <c r="O1374" i="3"/>
  <c r="O1375" i="3"/>
  <c r="O1376" i="3"/>
  <c r="O1377" i="3"/>
  <c r="O1378" i="3"/>
  <c r="O1379" i="3"/>
  <c r="O1380" i="3"/>
  <c r="O1381" i="3"/>
  <c r="O1382" i="3"/>
  <c r="O1383" i="3"/>
  <c r="O1384" i="3"/>
  <c r="O1385" i="3"/>
  <c r="O1386" i="3"/>
  <c r="O1387" i="3"/>
  <c r="O1388" i="3"/>
  <c r="O1389" i="3"/>
  <c r="O1390" i="3"/>
  <c r="O1391" i="3"/>
  <c r="O1392" i="3"/>
  <c r="O1393" i="3"/>
  <c r="O1394" i="3"/>
  <c r="O1395" i="3"/>
  <c r="O1396" i="3"/>
  <c r="O1397" i="3"/>
  <c r="O1398" i="3"/>
  <c r="O1399" i="3"/>
  <c r="O1400" i="3"/>
  <c r="O1401" i="3"/>
  <c r="O1402" i="3"/>
  <c r="O1403" i="3"/>
  <c r="O1404" i="3"/>
  <c r="O1405" i="3"/>
  <c r="O1406" i="3"/>
  <c r="O1407" i="3"/>
  <c r="O1408" i="3"/>
  <c r="O1409" i="3"/>
  <c r="O1410" i="3"/>
  <c r="O1411" i="3"/>
  <c r="O1412" i="3"/>
  <c r="O1413" i="3"/>
  <c r="O1414" i="3"/>
  <c r="O1415" i="3"/>
  <c r="O1416" i="3"/>
  <c r="O1417" i="3"/>
  <c r="O1418" i="3"/>
  <c r="O1419" i="3"/>
  <c r="O1420" i="3"/>
  <c r="O1421" i="3"/>
  <c r="O1422" i="3"/>
  <c r="O1423" i="3"/>
  <c r="O1424" i="3"/>
  <c r="O1425" i="3"/>
  <c r="O1426" i="3"/>
  <c r="O1427" i="3"/>
  <c r="O1428" i="3"/>
  <c r="O1429" i="3"/>
  <c r="O1430" i="3"/>
  <c r="O1431" i="3"/>
  <c r="O1432" i="3"/>
  <c r="O1433" i="3"/>
  <c r="O1434" i="3"/>
  <c r="O1435" i="3"/>
  <c r="O1436" i="3"/>
  <c r="O1437" i="3"/>
  <c r="O1438" i="3"/>
  <c r="O1439" i="3"/>
  <c r="O1440" i="3"/>
  <c r="O1441" i="3"/>
  <c r="O1442" i="3"/>
  <c r="O1443" i="3"/>
  <c r="O1444" i="3"/>
  <c r="O1445" i="3"/>
  <c r="O1446" i="3"/>
  <c r="O1447" i="3"/>
  <c r="O1448" i="3"/>
  <c r="O1449" i="3"/>
  <c r="O1450" i="3"/>
  <c r="O1451" i="3"/>
  <c r="O1452" i="3"/>
  <c r="O1453" i="3"/>
  <c r="O1454" i="3"/>
  <c r="O1455" i="3"/>
  <c r="O1456" i="3"/>
  <c r="O1457" i="3"/>
  <c r="O1458" i="3"/>
  <c r="O1459" i="3"/>
  <c r="O1460" i="3"/>
  <c r="O1461" i="3"/>
  <c r="O1462" i="3"/>
  <c r="O1463" i="3"/>
  <c r="O1464" i="3"/>
  <c r="O1465" i="3"/>
  <c r="O1466" i="3"/>
  <c r="O1467" i="3"/>
  <c r="O1468" i="3"/>
  <c r="O1469" i="3"/>
  <c r="O1470" i="3"/>
  <c r="O1471" i="3"/>
  <c r="O1472" i="3"/>
  <c r="O1473" i="3"/>
  <c r="O1474" i="3"/>
  <c r="O1475" i="3"/>
  <c r="O1476" i="3"/>
  <c r="O1477" i="3"/>
  <c r="O1478" i="3"/>
  <c r="O1479" i="3"/>
  <c r="O1480" i="3"/>
  <c r="O1481" i="3"/>
  <c r="O1482" i="3"/>
  <c r="O1483" i="3"/>
  <c r="O1484" i="3"/>
  <c r="O1485" i="3"/>
  <c r="O1486" i="3"/>
  <c r="O1487" i="3"/>
  <c r="O1488" i="3"/>
  <c r="O1489" i="3"/>
  <c r="O1490" i="3"/>
  <c r="O1491" i="3"/>
  <c r="O1492" i="3"/>
  <c r="O1493" i="3"/>
  <c r="O1494" i="3"/>
  <c r="O1495" i="3"/>
  <c r="O1496" i="3"/>
  <c r="O1497" i="3"/>
  <c r="O1498" i="3"/>
  <c r="O1499" i="3"/>
  <c r="O1500" i="3"/>
  <c r="O1501" i="3"/>
  <c r="O1502" i="3"/>
  <c r="O1503" i="3"/>
  <c r="O1504" i="3"/>
  <c r="O1505" i="3"/>
  <c r="O1506" i="3"/>
  <c r="O1507" i="3"/>
  <c r="O1508" i="3"/>
  <c r="O1509" i="3"/>
  <c r="O1510" i="3"/>
  <c r="O1511" i="3"/>
  <c r="O1512" i="3"/>
  <c r="O1513" i="3"/>
  <c r="O1514" i="3"/>
  <c r="O1515" i="3"/>
  <c r="O1516" i="3"/>
  <c r="O1517" i="3"/>
  <c r="O1518" i="3"/>
  <c r="O1519" i="3"/>
  <c r="O1520" i="3"/>
  <c r="O1521" i="3"/>
  <c r="O1522" i="3"/>
  <c r="O1523" i="3"/>
  <c r="O1524" i="3"/>
  <c r="O1525" i="3"/>
  <c r="O1526" i="3"/>
  <c r="O1527" i="3"/>
  <c r="O1528" i="3"/>
  <c r="O1529" i="3"/>
  <c r="O1530" i="3"/>
  <c r="O1531" i="3"/>
  <c r="O1532" i="3"/>
  <c r="O1533" i="3"/>
  <c r="O1534" i="3"/>
  <c r="O1535" i="3"/>
  <c r="O1536" i="3"/>
  <c r="O1537" i="3"/>
  <c r="O1538" i="3"/>
  <c r="O1539" i="3"/>
  <c r="O1540" i="3"/>
  <c r="O1541" i="3"/>
  <c r="O1542" i="3"/>
  <c r="O1543" i="3"/>
  <c r="O1544" i="3"/>
  <c r="O1545" i="3"/>
  <c r="O1546" i="3"/>
  <c r="O1547" i="3"/>
  <c r="O1548" i="3"/>
  <c r="O1549" i="3"/>
  <c r="O1550" i="3"/>
  <c r="O1551" i="3"/>
  <c r="O1552" i="3"/>
  <c r="O1553" i="3"/>
  <c r="O1554" i="3"/>
  <c r="O1555" i="3"/>
  <c r="O1556" i="3"/>
  <c r="O1557" i="3"/>
  <c r="O1558" i="3"/>
  <c r="O1559" i="3"/>
  <c r="O1560" i="3"/>
  <c r="O1561" i="3"/>
  <c r="O1562" i="3"/>
  <c r="O1563" i="3"/>
  <c r="O1564" i="3"/>
  <c r="O1565" i="3"/>
  <c r="O1566" i="3"/>
  <c r="O1567" i="3"/>
  <c r="O1568" i="3"/>
  <c r="O1569" i="3"/>
  <c r="O1570" i="3"/>
  <c r="O1571" i="3"/>
  <c r="O1572" i="3"/>
  <c r="O1573" i="3"/>
  <c r="O1574" i="3"/>
  <c r="O1575" i="3"/>
  <c r="O1576" i="3"/>
  <c r="O1577" i="3"/>
  <c r="O1578" i="3"/>
  <c r="O1579" i="3"/>
  <c r="O1580" i="3"/>
  <c r="O1581" i="3"/>
  <c r="O1582" i="3"/>
  <c r="O1583" i="3"/>
  <c r="O1584" i="3"/>
  <c r="O1585" i="3"/>
  <c r="O1586" i="3"/>
  <c r="O1587" i="3"/>
  <c r="O1588" i="3"/>
  <c r="O1589" i="3"/>
  <c r="O1590" i="3"/>
  <c r="O1591" i="3"/>
  <c r="O1592" i="3"/>
  <c r="O1593" i="3"/>
  <c r="O1594" i="3"/>
  <c r="O1595" i="3"/>
  <c r="O1596" i="3"/>
  <c r="O1597" i="3"/>
  <c r="O1598" i="3"/>
  <c r="O1599" i="3"/>
  <c r="O1600" i="3"/>
  <c r="O1601" i="3"/>
  <c r="O1602" i="3"/>
  <c r="O1603" i="3"/>
  <c r="O1604" i="3"/>
  <c r="O1605" i="3"/>
  <c r="O1606" i="3"/>
  <c r="O1607" i="3"/>
  <c r="O1608" i="3"/>
  <c r="O1609" i="3"/>
  <c r="O1610" i="3"/>
  <c r="O1611" i="3"/>
  <c r="O1612" i="3"/>
  <c r="O1613" i="3"/>
  <c r="O1614" i="3"/>
  <c r="O1615" i="3"/>
  <c r="O1616" i="3"/>
  <c r="O1617" i="3"/>
  <c r="O1618" i="3"/>
  <c r="O1619" i="3"/>
  <c r="O1620" i="3"/>
  <c r="O1621" i="3"/>
  <c r="O1622" i="3"/>
  <c r="O1623" i="3"/>
  <c r="O1624" i="3"/>
  <c r="O1625" i="3"/>
  <c r="O1626" i="3"/>
  <c r="O1627" i="3"/>
  <c r="O1628" i="3"/>
  <c r="O1629" i="3"/>
  <c r="O1630" i="3"/>
  <c r="O1631" i="3"/>
  <c r="O1632" i="3"/>
  <c r="O1633" i="3"/>
  <c r="O1634" i="3"/>
  <c r="O1635" i="3"/>
  <c r="O1636" i="3"/>
  <c r="O1637" i="3"/>
  <c r="O1638" i="3"/>
  <c r="O1639" i="3"/>
  <c r="O1640" i="3"/>
  <c r="O1641" i="3"/>
  <c r="O1642" i="3"/>
  <c r="O1643" i="3"/>
  <c r="O1644" i="3"/>
  <c r="O1645" i="3"/>
  <c r="O1646" i="3"/>
  <c r="O1647" i="3"/>
  <c r="O1648" i="3"/>
  <c r="O1649" i="3"/>
  <c r="O1650" i="3"/>
  <c r="O1651" i="3"/>
  <c r="O1652" i="3"/>
  <c r="O1653" i="3"/>
  <c r="O1654" i="3"/>
  <c r="O1655" i="3"/>
  <c r="O1656" i="3"/>
  <c r="O1657" i="3"/>
  <c r="O1658" i="3"/>
  <c r="O1659" i="3"/>
  <c r="O1660" i="3"/>
  <c r="O1661" i="3"/>
  <c r="O1662" i="3"/>
  <c r="O1663" i="3"/>
  <c r="O1664" i="3"/>
  <c r="O1665" i="3"/>
  <c r="O1666" i="3"/>
  <c r="O1667" i="3"/>
  <c r="O1668" i="3"/>
  <c r="O1669" i="3"/>
  <c r="O1670" i="3"/>
  <c r="O1671" i="3"/>
  <c r="O1672" i="3"/>
  <c r="O1673" i="3"/>
  <c r="O1674" i="3"/>
  <c r="O1675" i="3"/>
  <c r="O1676" i="3"/>
  <c r="O1677" i="3"/>
  <c r="O1678" i="3"/>
  <c r="O1679" i="3"/>
  <c r="O1680" i="3"/>
  <c r="O1681" i="3"/>
  <c r="O1682" i="3"/>
  <c r="O1683" i="3"/>
  <c r="O1684" i="3"/>
  <c r="O1685" i="3"/>
  <c r="O1686" i="3"/>
  <c r="O1687" i="3"/>
  <c r="O1688" i="3"/>
  <c r="O1689" i="3"/>
  <c r="O1690" i="3"/>
  <c r="O1691" i="3"/>
  <c r="O1692" i="3"/>
  <c r="O1693" i="3"/>
  <c r="O1694" i="3"/>
  <c r="O1695" i="3"/>
  <c r="O1696" i="3"/>
  <c r="O1697" i="3"/>
  <c r="O1698" i="3"/>
  <c r="O1699" i="3"/>
  <c r="O1700" i="3"/>
  <c r="O1701" i="3"/>
  <c r="O1702" i="3"/>
  <c r="O1703" i="3"/>
  <c r="O1704" i="3"/>
  <c r="O1705" i="3"/>
  <c r="O1706" i="3"/>
  <c r="O1707" i="3"/>
  <c r="O1708" i="3"/>
  <c r="O1709" i="3"/>
  <c r="O1710" i="3"/>
  <c r="O1711" i="3"/>
  <c r="O1712" i="3"/>
  <c r="O1713" i="3"/>
  <c r="O1714" i="3"/>
  <c r="O1715" i="3"/>
  <c r="O1716" i="3"/>
  <c r="O1717" i="3"/>
  <c r="O1718" i="3"/>
  <c r="O1719" i="3"/>
  <c r="O1720" i="3"/>
  <c r="O1721" i="3"/>
  <c r="O1722" i="3"/>
  <c r="O1723" i="3"/>
  <c r="O1724" i="3"/>
  <c r="O1725" i="3"/>
  <c r="O1726" i="3"/>
  <c r="O1727" i="3"/>
  <c r="O1728" i="3"/>
  <c r="O1729" i="3"/>
  <c r="O1730" i="3"/>
  <c r="O1731" i="3"/>
  <c r="O1732" i="3"/>
  <c r="O1733" i="3"/>
  <c r="O1734" i="3"/>
  <c r="O1735" i="3"/>
  <c r="O1736" i="3"/>
  <c r="O1737" i="3"/>
  <c r="O1738" i="3"/>
  <c r="O1739" i="3"/>
  <c r="O1740" i="3"/>
  <c r="O1741" i="3"/>
  <c r="O1742" i="3"/>
  <c r="O1743" i="3"/>
  <c r="O1744" i="3"/>
  <c r="O1745" i="3"/>
  <c r="O1746" i="3"/>
  <c r="O1747" i="3"/>
  <c r="O1748" i="3"/>
  <c r="O1749" i="3"/>
  <c r="O1750" i="3"/>
  <c r="O1751" i="3"/>
  <c r="O1752" i="3"/>
  <c r="O1753" i="3"/>
  <c r="O1754" i="3"/>
  <c r="O1755" i="3"/>
  <c r="O1756" i="3"/>
  <c r="O1757" i="3"/>
  <c r="O1758" i="3"/>
  <c r="O1759" i="3"/>
  <c r="O1760" i="3"/>
  <c r="O1761" i="3"/>
  <c r="O1762" i="3"/>
  <c r="O1763" i="3"/>
  <c r="O1764" i="3"/>
  <c r="O1765" i="3"/>
  <c r="O1766" i="3"/>
  <c r="O1767" i="3"/>
  <c r="O1768" i="3"/>
  <c r="O1769" i="3"/>
  <c r="O1770" i="3"/>
  <c r="O1771" i="3"/>
  <c r="O1772" i="3"/>
  <c r="O1773" i="3"/>
  <c r="O1774" i="3"/>
  <c r="O1775" i="3"/>
  <c r="O1776" i="3"/>
  <c r="O1777" i="3"/>
  <c r="O1778" i="3"/>
  <c r="O1779" i="3"/>
  <c r="O1780" i="3"/>
  <c r="O1781" i="3"/>
  <c r="O1782" i="3"/>
  <c r="O1783" i="3"/>
  <c r="O1784" i="3"/>
  <c r="O1785" i="3"/>
  <c r="O1786" i="3"/>
  <c r="O1787" i="3"/>
  <c r="O1788" i="3"/>
  <c r="O1789" i="3"/>
  <c r="O1790" i="3"/>
  <c r="O1791" i="3"/>
  <c r="O1792" i="3"/>
  <c r="O1793" i="3"/>
  <c r="O1794" i="3"/>
  <c r="O1795" i="3"/>
  <c r="O1796" i="3"/>
  <c r="O1797" i="3"/>
  <c r="O1798" i="3"/>
  <c r="O1799" i="3"/>
  <c r="O1800" i="3"/>
  <c r="O1801" i="3"/>
  <c r="O1802" i="3"/>
  <c r="O1803" i="3"/>
  <c r="O1804" i="3"/>
  <c r="O1805" i="3"/>
  <c r="O1806" i="3"/>
  <c r="O1807" i="3"/>
  <c r="O1808" i="3"/>
  <c r="O1809" i="3"/>
  <c r="O1810" i="3"/>
  <c r="O1811" i="3"/>
  <c r="O1812" i="3"/>
  <c r="O1813" i="3"/>
  <c r="O1814" i="3"/>
  <c r="O1815" i="3"/>
  <c r="O1816" i="3"/>
  <c r="O1817" i="3"/>
  <c r="O1818" i="3"/>
  <c r="O1819" i="3"/>
  <c r="O1820" i="3"/>
  <c r="O1821" i="3"/>
  <c r="O1822" i="3"/>
  <c r="O1823" i="3"/>
  <c r="O1824" i="3"/>
  <c r="O1825" i="3"/>
  <c r="O1826" i="3"/>
  <c r="O1827" i="3"/>
  <c r="O1828" i="3"/>
  <c r="O1829" i="3"/>
  <c r="O1830" i="3"/>
  <c r="O1831" i="3"/>
  <c r="O1832" i="3"/>
  <c r="O1833" i="3"/>
  <c r="O1834" i="3"/>
  <c r="O1835" i="3"/>
  <c r="O1836" i="3"/>
  <c r="O1837" i="3"/>
  <c r="O1838" i="3"/>
  <c r="O1839" i="3"/>
  <c r="O1840" i="3"/>
  <c r="O1841" i="3"/>
  <c r="O1842" i="3"/>
  <c r="O1843" i="3"/>
  <c r="O1844" i="3"/>
  <c r="O1845" i="3"/>
  <c r="O1846" i="3"/>
  <c r="O1847" i="3"/>
  <c r="O1848" i="3"/>
  <c r="O1849" i="3"/>
  <c r="O1850" i="3"/>
  <c r="O1851" i="3"/>
  <c r="O1852" i="3"/>
  <c r="O1853" i="3"/>
  <c r="O1854" i="3"/>
  <c r="O1855" i="3"/>
  <c r="O1856" i="3"/>
  <c r="O1857" i="3"/>
  <c r="O1858" i="3"/>
  <c r="O1859" i="3"/>
  <c r="O1860" i="3"/>
  <c r="O1861" i="3"/>
  <c r="O1862" i="3"/>
  <c r="O1863" i="3"/>
  <c r="O1864" i="3"/>
  <c r="O1865" i="3"/>
  <c r="O1866" i="3"/>
  <c r="O1867" i="3"/>
  <c r="O1868" i="3"/>
  <c r="O1869" i="3"/>
  <c r="O1870" i="3"/>
  <c r="O1871" i="3"/>
  <c r="O1872" i="3"/>
  <c r="O1873" i="3"/>
  <c r="O1874" i="3"/>
  <c r="O1875" i="3"/>
  <c r="O1876" i="3"/>
  <c r="O1877" i="3"/>
  <c r="O1878" i="3"/>
  <c r="O1879" i="3"/>
  <c r="O1880" i="3"/>
  <c r="O1881" i="3"/>
  <c r="O1882" i="3"/>
  <c r="O1883" i="3"/>
  <c r="O1884" i="3"/>
  <c r="O1885" i="3"/>
  <c r="O1886" i="3"/>
  <c r="O1887" i="3"/>
  <c r="O1888" i="3"/>
  <c r="O1889" i="3"/>
  <c r="O1890" i="3"/>
  <c r="O1891" i="3"/>
  <c r="O1892" i="3"/>
  <c r="O1893" i="3"/>
  <c r="O1894" i="3"/>
  <c r="O1895" i="3"/>
  <c r="O1896" i="3"/>
  <c r="O1897" i="3"/>
  <c r="O1898" i="3"/>
  <c r="O1899" i="3"/>
  <c r="O1900" i="3"/>
  <c r="O1901" i="3"/>
  <c r="O1902" i="3"/>
  <c r="O1903" i="3"/>
  <c r="O1904" i="3"/>
  <c r="O1905" i="3"/>
  <c r="O1906" i="3"/>
  <c r="O1907" i="3"/>
  <c r="O1908" i="3"/>
  <c r="O1909" i="3"/>
  <c r="O1910" i="3"/>
  <c r="O1911" i="3"/>
  <c r="O1912" i="3"/>
  <c r="O1913" i="3"/>
  <c r="O1914" i="3"/>
  <c r="O1915" i="3"/>
  <c r="O1916" i="3"/>
  <c r="O1917" i="3"/>
  <c r="O1918" i="3"/>
  <c r="O1919" i="3"/>
  <c r="O1920" i="3"/>
  <c r="O1921" i="3"/>
  <c r="O1922" i="3"/>
  <c r="O1923" i="3"/>
  <c r="O6" i="3"/>
  <c r="L23" i="1" l="1"/>
  <c r="U23" i="1" s="1"/>
  <c r="L38" i="1"/>
  <c r="U38" i="1" s="1"/>
  <c r="L16" i="1"/>
  <c r="U16" i="1" s="1"/>
  <c r="L53" i="1"/>
  <c r="U53" i="1" s="1"/>
  <c r="L49" i="1"/>
  <c r="U49" i="1" s="1"/>
  <c r="L40" i="1"/>
  <c r="U40" i="1" s="1"/>
  <c r="L19" i="1"/>
  <c r="U19" i="1" s="1"/>
  <c r="L15" i="1"/>
  <c r="U15" i="1" s="1"/>
  <c r="L14" i="1"/>
  <c r="U14" i="1" s="1"/>
  <c r="L55" i="1"/>
  <c r="U55" i="1" s="1"/>
  <c r="L20" i="1"/>
  <c r="U20" i="1" s="1"/>
  <c r="L62" i="1"/>
  <c r="U62" i="1" s="1"/>
  <c r="L56" i="1"/>
  <c r="U56" i="1" s="1"/>
  <c r="L43" i="1"/>
  <c r="U43" i="1" s="1"/>
  <c r="L65" i="1"/>
  <c r="U65" i="1" s="1"/>
  <c r="L59" i="1"/>
  <c r="U59" i="1" s="1"/>
  <c r="L52" i="1"/>
  <c r="U52" i="1" s="1"/>
  <c r="L42" i="1"/>
  <c r="U42" i="1" s="1"/>
  <c r="L30" i="1"/>
  <c r="U30" i="1" s="1"/>
  <c r="L64" i="1"/>
  <c r="U64" i="1" s="1"/>
  <c r="L58" i="1"/>
  <c r="U58" i="1" s="1"/>
  <c r="L50" i="1"/>
  <c r="U50" i="1" s="1"/>
  <c r="L45" i="1"/>
  <c r="L35" i="1"/>
  <c r="U35" i="1" s="1"/>
  <c r="L32" i="1"/>
  <c r="U32" i="1" s="1"/>
  <c r="L29" i="1"/>
  <c r="U29" i="1" s="1"/>
  <c r="L46" i="1"/>
  <c r="U46" i="1" s="1"/>
  <c r="L37" i="1"/>
  <c r="U37" i="1" s="1"/>
  <c r="L33" i="1"/>
  <c r="U33" i="1" s="1"/>
  <c r="L63" i="1"/>
  <c r="U63" i="1" s="1"/>
  <c r="L51" i="1"/>
  <c r="U51" i="1" s="1"/>
  <c r="L41" i="1"/>
  <c r="U41" i="1" s="1"/>
  <c r="L34" i="1"/>
  <c r="U34" i="1" s="1"/>
  <c r="L31" i="1"/>
  <c r="U31" i="1" s="1"/>
  <c r="L48" i="1"/>
  <c r="U48" i="1" s="1"/>
  <c r="L39" i="1"/>
  <c r="U39" i="1" s="1"/>
  <c r="L18" i="1"/>
  <c r="U18" i="1" s="1"/>
  <c r="L27" i="1"/>
  <c r="U27" i="1" s="1"/>
  <c r="L47" i="1"/>
  <c r="U47" i="1" s="1"/>
  <c r="L60" i="1"/>
  <c r="U60" i="1" s="1"/>
  <c r="L26" i="1"/>
  <c r="U26" i="1" s="1"/>
  <c r="L17" i="1"/>
  <c r="U17" i="1" s="1"/>
  <c r="L24" i="1"/>
  <c r="U24" i="1" s="1"/>
  <c r="L25" i="1"/>
  <c r="U25" i="1" s="1"/>
  <c r="L54" i="1"/>
  <c r="U54" i="1" s="1"/>
  <c r="L61" i="1"/>
  <c r="U61" i="1" s="1"/>
  <c r="L44" i="1"/>
  <c r="U44" i="1" s="1"/>
  <c r="L28" i="1"/>
  <c r="U28" i="1" s="1"/>
  <c r="L36" i="1"/>
  <c r="U36" i="1" s="1"/>
  <c r="K21" i="1"/>
  <c r="K56" i="1"/>
  <c r="K40" i="1"/>
  <c r="K61" i="1"/>
  <c r="K42" i="1"/>
  <c r="K33" i="1"/>
  <c r="K41" i="1"/>
  <c r="K43" i="1"/>
  <c r="K49" i="1"/>
  <c r="K14" i="1"/>
  <c r="K53" i="1"/>
  <c r="K31" i="1"/>
  <c r="K15" i="1"/>
  <c r="K47" i="1"/>
  <c r="K45" i="1"/>
  <c r="K16" i="1"/>
  <c r="K18" i="1"/>
  <c r="K35" i="1"/>
  <c r="K62" i="1"/>
  <c r="K17" i="1"/>
  <c r="K65" i="1"/>
  <c r="K19" i="1"/>
  <c r="K54" i="1"/>
  <c r="K37" i="1"/>
  <c r="K27" i="1"/>
  <c r="K39" i="1"/>
  <c r="K64" i="1"/>
  <c r="K38" i="1"/>
  <c r="K20" i="1"/>
  <c r="K34" i="1"/>
  <c r="K32" i="1"/>
  <c r="K22" i="1"/>
  <c r="K51" i="1"/>
  <c r="K59" i="1"/>
  <c r="K28" i="1"/>
  <c r="K26" i="1"/>
  <c r="K48" i="1"/>
  <c r="K57" i="1"/>
  <c r="K46" i="1"/>
  <c r="K24" i="1"/>
  <c r="K44" i="1"/>
  <c r="K52" i="1"/>
  <c r="K55" i="1"/>
  <c r="K63" i="1"/>
  <c r="K60" i="1"/>
  <c r="K36" i="1"/>
  <c r="K30" i="1"/>
  <c r="K58" i="1"/>
  <c r="K29" i="1"/>
  <c r="K23" i="1"/>
  <c r="K50" i="1"/>
  <c r="K25" i="1"/>
  <c r="U45" i="1" l="1"/>
  <c r="AB27" i="5" s="1"/>
  <c r="AE27" i="5" s="1" a="1"/>
  <c r="AE27" i="5" s="1"/>
  <c r="AB9" i="5"/>
  <c r="AB25" i="5"/>
  <c r="AB28" i="5"/>
  <c r="AB12" i="5"/>
  <c r="AB8" i="5"/>
  <c r="AB24" i="5"/>
  <c r="AB20" i="5"/>
  <c r="AE20" i="5" s="1" a="1"/>
  <c r="AE20" i="5" s="1"/>
  <c r="AB4" i="5"/>
  <c r="AB10" i="5"/>
  <c r="AB26" i="5"/>
  <c r="AB22" i="5"/>
  <c r="AB6" i="5"/>
  <c r="AB21" i="5"/>
  <c r="AB5" i="5"/>
  <c r="AB19" i="5"/>
  <c r="AE19" i="5" s="1" a="1"/>
  <c r="AE19" i="5" s="1"/>
  <c r="AB3" i="5"/>
  <c r="AE3" i="5" s="1" a="1"/>
  <c r="AE3" i="5" s="1"/>
  <c r="AB23" i="5"/>
  <c r="AE23" i="5" s="1" a="1"/>
  <c r="AE23" i="5" s="1"/>
  <c r="AB7" i="5"/>
  <c r="AE7" i="5" s="1" a="1"/>
  <c r="AE7" i="5" s="1"/>
  <c r="AB11" i="5"/>
  <c r="AA23" i="5"/>
  <c r="AD23" i="5" s="1" a="1"/>
  <c r="AD23" i="5" s="1"/>
  <c r="Z23" i="5"/>
  <c r="AA20" i="5"/>
  <c r="AD20" i="5" s="1" a="1"/>
  <c r="AD20" i="5" s="1"/>
  <c r="Z20" i="5"/>
  <c r="AA28" i="5"/>
  <c r="AD28" i="5" s="1" a="1"/>
  <c r="AD28" i="5" s="1"/>
  <c r="Z28" i="5"/>
  <c r="AE28" i="5" a="1"/>
  <c r="AE28" i="5" s="1"/>
  <c r="AE26" i="5" a="1"/>
  <c r="AE26" i="5" s="1"/>
  <c r="AA26" i="5"/>
  <c r="AD26" i="5" s="1" a="1"/>
  <c r="AD26" i="5" s="1"/>
  <c r="Z26" i="5"/>
  <c r="AE22" i="5" a="1"/>
  <c r="AE22" i="5" s="1"/>
  <c r="AA22" i="5"/>
  <c r="AD22" i="5" s="1" a="1"/>
  <c r="AD22" i="5" s="1"/>
  <c r="Z22" i="5"/>
  <c r="Z19" i="5"/>
  <c r="AA19" i="5"/>
  <c r="AD19" i="5" s="1" a="1"/>
  <c r="AD19" i="5" s="1"/>
  <c r="Z27" i="5"/>
  <c r="AE21" i="5" a="1"/>
  <c r="AE21" i="5" s="1"/>
  <c r="AA21" i="5"/>
  <c r="AD21" i="5" s="1" a="1"/>
  <c r="AD21" i="5" s="1"/>
  <c r="Z21" i="5"/>
  <c r="AA27" i="5"/>
  <c r="AD27" i="5" s="1" a="1"/>
  <c r="AD27" i="5" s="1"/>
  <c r="AA18" i="5"/>
  <c r="Z18" i="5"/>
  <c r="AE9" i="5" a="1"/>
  <c r="AE9" i="5" s="1"/>
  <c r="AE25" i="5" a="1"/>
  <c r="AE25" i="5" s="1"/>
  <c r="Z25" i="5"/>
  <c r="AA25" i="5"/>
  <c r="AD25" i="5" s="1" a="1"/>
  <c r="AD25" i="5" s="1"/>
  <c r="AE24" i="5" a="1"/>
  <c r="AE24" i="5" s="1"/>
  <c r="AA24" i="5"/>
  <c r="AD24" i="5" s="1" a="1"/>
  <c r="AD24" i="5" s="1"/>
  <c r="AE8" i="5" a="1"/>
  <c r="AE8" i="5" s="1"/>
  <c r="Z24" i="5"/>
  <c r="Z11" i="5"/>
  <c r="AC11" i="5" s="1" a="1"/>
  <c r="AC11" i="5" s="1"/>
  <c r="AA12" i="5"/>
  <c r="AD12" i="5" s="1" a="1"/>
  <c r="AD12" i="5" s="1"/>
  <c r="AA7" i="5"/>
  <c r="AD7" i="5" s="1" a="1"/>
  <c r="AD7" i="5" s="1"/>
  <c r="Z7" i="5"/>
  <c r="AC7" i="5" s="1" a="1"/>
  <c r="AC7" i="5" s="1"/>
  <c r="AA3" i="5"/>
  <c r="AD3" i="5" s="1" a="1"/>
  <c r="AD3" i="5" s="1"/>
  <c r="AE11" i="5" a="1"/>
  <c r="AE11" i="5" s="1"/>
  <c r="Z3" i="5"/>
  <c r="AE12" i="5" a="1"/>
  <c r="AE12" i="5" s="1"/>
  <c r="AA11" i="5"/>
  <c r="AD11" i="5" s="1" a="1"/>
  <c r="AD11" i="5" s="1"/>
  <c r="Z12" i="5"/>
  <c r="AE5" i="5" a="1"/>
  <c r="AE5" i="5" s="1"/>
  <c r="AA4" i="5"/>
  <c r="AD4" i="5" s="1" a="1"/>
  <c r="AD4" i="5" s="1"/>
  <c r="AA8" i="5"/>
  <c r="AD8" i="5" s="1" a="1"/>
  <c r="AD8" i="5" s="1"/>
  <c r="Z8" i="5"/>
  <c r="Z10" i="5"/>
  <c r="AA10" i="5"/>
  <c r="AD10" i="5" s="1" a="1"/>
  <c r="AD10" i="5" s="1"/>
  <c r="AE10" i="5" a="1"/>
  <c r="AE10" i="5" s="1"/>
  <c r="AE4" i="5" a="1"/>
  <c r="AE4" i="5" s="1"/>
  <c r="Z4" i="5"/>
  <c r="AA9" i="5"/>
  <c r="AD9" i="5" s="1" a="1"/>
  <c r="AD9" i="5" s="1"/>
  <c r="Z9" i="5"/>
  <c r="AE2" i="5" a="1"/>
  <c r="AE2" i="5" s="1"/>
  <c r="Z2" i="5"/>
  <c r="AA2" i="5"/>
  <c r="AD2" i="5" s="1" a="1"/>
  <c r="AD2" i="5" s="1"/>
  <c r="AA5" i="5"/>
  <c r="AD5" i="5" s="1" a="1"/>
  <c r="AD5" i="5" s="1"/>
  <c r="Z5" i="5"/>
  <c r="AE6" i="5" a="1"/>
  <c r="AE6" i="5" s="1"/>
  <c r="Z6" i="5"/>
  <c r="AA6" i="5"/>
  <c r="AD6" i="5" s="1" a="1"/>
  <c r="AD6" i="5" s="1"/>
  <c r="AB29" i="5" l="1"/>
  <c r="AB17" i="5" s="1"/>
  <c r="AE18" i="5" a="1"/>
  <c r="AE18" i="5" s="1"/>
  <c r="AC26" i="5" a="1"/>
  <c r="AC26" i="5" s="1"/>
  <c r="W26" i="5"/>
  <c r="AC20" i="5" a="1"/>
  <c r="AC20" i="5" s="1"/>
  <c r="W20" i="5"/>
  <c r="AC25" i="5" a="1"/>
  <c r="AC25" i="5" s="1"/>
  <c r="W25" i="5"/>
  <c r="Y25" i="5" s="1"/>
  <c r="AC19" i="5" a="1"/>
  <c r="AC19" i="5" s="1"/>
  <c r="W19" i="5"/>
  <c r="W21" i="5"/>
  <c r="Y21" i="5" s="1"/>
  <c r="AC21" i="5" a="1"/>
  <c r="AC21" i="5" s="1"/>
  <c r="AC23" i="5" a="1"/>
  <c r="AC23" i="5" s="1"/>
  <c r="W23" i="5"/>
  <c r="AC22" i="5" a="1"/>
  <c r="AC22" i="5" s="1"/>
  <c r="W22" i="5"/>
  <c r="AC24" i="5" a="1"/>
  <c r="AC24" i="5" s="1"/>
  <c r="W24" i="5"/>
  <c r="AC28" i="5" a="1"/>
  <c r="AC28" i="5" s="1"/>
  <c r="W28" i="5"/>
  <c r="AC18" i="5" a="1"/>
  <c r="AC18" i="5" s="1"/>
  <c r="W18" i="5"/>
  <c r="Y18" i="5" s="1"/>
  <c r="Z29" i="5"/>
  <c r="Z17" i="5" s="1"/>
  <c r="W27" i="5"/>
  <c r="AC27" i="5" a="1"/>
  <c r="AC27" i="5" s="1"/>
  <c r="AD18" i="5" a="1"/>
  <c r="AD18" i="5" s="1"/>
  <c r="AA29" i="5"/>
  <c r="AA17" i="5" s="1"/>
  <c r="W7" i="5"/>
  <c r="Y7" i="5" s="1"/>
  <c r="AC10" i="5" a="1"/>
  <c r="AC10" i="5" s="1"/>
  <c r="W3" i="5"/>
  <c r="Y3" i="5" s="1"/>
  <c r="AC3" i="5" a="1"/>
  <c r="AC3" i="5" s="1"/>
  <c r="W11" i="5"/>
  <c r="Y11" i="5" s="1"/>
  <c r="AC9" i="5" a="1"/>
  <c r="AC9" i="5" s="1"/>
  <c r="W6" i="5"/>
  <c r="Y6" i="5" s="1"/>
  <c r="AC8" i="5" a="1"/>
  <c r="AC8" i="5" s="1"/>
  <c r="W5" i="5"/>
  <c r="Y5" i="5" s="1"/>
  <c r="AC5" i="5" a="1"/>
  <c r="AC5" i="5" s="1"/>
  <c r="W9" i="5"/>
  <c r="Y9" i="5" s="1"/>
  <c r="AC4" i="5" a="1"/>
  <c r="AC4" i="5" s="1"/>
  <c r="W10" i="5"/>
  <c r="Y10" i="5" s="1"/>
  <c r="W4" i="5"/>
  <c r="Y4" i="5" s="1"/>
  <c r="AC12" i="5" a="1"/>
  <c r="AC12" i="5" s="1"/>
  <c r="W2" i="5"/>
  <c r="Y2" i="5" s="1"/>
  <c r="AC6" i="5" a="1"/>
  <c r="AC6" i="5" s="1"/>
  <c r="W8" i="5"/>
  <c r="Y8" i="5" s="1"/>
  <c r="AC2" i="5" a="1"/>
  <c r="AC2" i="5" s="1"/>
  <c r="W12" i="5"/>
  <c r="Y12" i="5" s="1"/>
  <c r="AB13" i="5"/>
  <c r="AB1" i="5" s="1"/>
  <c r="AA13" i="5"/>
  <c r="AA1" i="5" s="1"/>
  <c r="Z13" i="5"/>
  <c r="Z1" i="5" s="1"/>
  <c r="Y27" i="5" l="1"/>
  <c r="V27" i="5"/>
  <c r="Y22" i="5"/>
  <c r="V22" i="5"/>
  <c r="V23" i="5"/>
  <c r="Y23" i="5"/>
  <c r="Y20" i="5"/>
  <c r="V20" i="5"/>
  <c r="V28" i="5"/>
  <c r="Y28" i="5"/>
  <c r="Y26" i="5"/>
  <c r="V26" i="5"/>
  <c r="V24" i="5"/>
  <c r="Y24" i="5"/>
  <c r="V19" i="5"/>
  <c r="Y19" i="5"/>
  <c r="V7" i="5"/>
  <c r="V6" i="5"/>
  <c r="V4" i="5"/>
  <c r="V12" i="5"/>
  <c r="V10" i="5"/>
  <c r="V11" i="5"/>
  <c r="V8" i="5"/>
  <c r="V3"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<sst xmlns="http://schemas.openxmlformats.org/spreadsheetml/2006/main" count="21402" uniqueCount="2365">
  <si>
    <t>Rādītājs Kods</t>
  </si>
  <si>
    <t>4. Reforma/Investīcija Kods</t>
  </si>
  <si>
    <t>4. Reforma/Investīcija Nosaukums</t>
  </si>
  <si>
    <t>Nozares ministrija</t>
  </si>
  <si>
    <t>3</t>
  </si>
  <si>
    <t>Transporta projekti</t>
  </si>
  <si>
    <t>2026Q3</t>
  </si>
  <si>
    <t>1.1.1.i</t>
  </si>
  <si>
    <t>Rīgas metropoles transporta infrastruktūras uzlabošana</t>
  </si>
  <si>
    <t>Procesā</t>
  </si>
  <si>
    <t>Satiksmes ministrija</t>
  </si>
  <si>
    <t>4</t>
  </si>
  <si>
    <t>Pabeigts</t>
  </si>
  <si>
    <t>2</t>
  </si>
  <si>
    <t>Ilgtspējīga sabiedriskā transporta reforma</t>
  </si>
  <si>
    <t>2025Q4</t>
  </si>
  <si>
    <t>1.1.1.r</t>
  </si>
  <si>
    <t>Rīgas metropoles areāla transporta sistēmas zaļināšana</t>
  </si>
  <si>
    <t>9</t>
  </si>
  <si>
    <t>Primārās enerģijas patēriņa samazinājums daudzdzīvokļu mājās</t>
  </si>
  <si>
    <t>1.2.1.1.i</t>
  </si>
  <si>
    <t>Daudzdzīvokļu māju energoefektivitātes uzlabošana</t>
  </si>
  <si>
    <t>Ekonomikas ministrija</t>
  </si>
  <si>
    <t>11</t>
  </si>
  <si>
    <t>1.2.1.2.i</t>
  </si>
  <si>
    <t>Energoefektivitātes paaugstināšana uzņēmējdarbībā, ko plānots īstenot valsts mērogā apvienota finanšu instrumenta veidā</t>
  </si>
  <si>
    <t>12</t>
  </si>
  <si>
    <t>Noslēgti līgumi</t>
  </si>
  <si>
    <t>Nav pabeigts</t>
  </si>
  <si>
    <t>15</t>
  </si>
  <si>
    <t>Primārās enerģijas patēriņa samazināšana pašvaldību ēkās</t>
  </si>
  <si>
    <t>1.2.1.3.i</t>
  </si>
  <si>
    <t>Pašvaldību ēku energoefektivitātes uzlabošana</t>
  </si>
  <si>
    <t>Viedās administrācijas un reģionālās attīstības ministrija</t>
  </si>
  <si>
    <t>18</t>
  </si>
  <si>
    <t>Primārās enerģijas patēriņa samazinājums valsts ēkās</t>
  </si>
  <si>
    <t>1.2.1.4.i</t>
  </si>
  <si>
    <t>Energoefektivitātes uzlabošana valsts sektora ēkās</t>
  </si>
  <si>
    <t>20</t>
  </si>
  <si>
    <t>Pieslēgumpunkti elektrotransportlīdzekļu uzlādei un mikroģenerācijas iekārtām</t>
  </si>
  <si>
    <t>1.2.1.5.i</t>
  </si>
  <si>
    <t>Elektroenerģijas pārvades un sadales tīklu modernizācija</t>
  </si>
  <si>
    <t>23</t>
  </si>
  <si>
    <t>Energoefektīvi katastrofu pārvaldības centri</t>
  </si>
  <si>
    <t>2026Q1</t>
  </si>
  <si>
    <t>1.3.1.1.i</t>
  </si>
  <si>
    <t>Katastrofu pārvaldības sistēmas adaptācija klimata pārmaiņām, glābšanas un ātrās reaģēšanas dienesti</t>
  </si>
  <si>
    <t>Iekšlietu ministrija</t>
  </si>
  <si>
    <t>26</t>
  </si>
  <si>
    <t>Plūdu riska mazināšanas projekti</t>
  </si>
  <si>
    <t>1.3.1.2.i</t>
  </si>
  <si>
    <t>Investīcijas plūdu risku mazināšanas infrastruktūrā</t>
  </si>
  <si>
    <t>Zemkopības ministrija</t>
  </si>
  <si>
    <t>30</t>
  </si>
  <si>
    <t>IKT risinājumi vai sistēmas</t>
  </si>
  <si>
    <t>2.1.1.1.i</t>
  </si>
  <si>
    <t>Pārvaldes modernizācija un pakalpojumu digitālā transformācija</t>
  </si>
  <si>
    <t>34</t>
  </si>
  <si>
    <t>Centralizētās IKT platformas, risinājumi un sistēmas</t>
  </si>
  <si>
    <t>2.1.2.1.i</t>
  </si>
  <si>
    <t>Centralizētas platformas, risinājumi vai sistēmas</t>
  </si>
  <si>
    <t>39</t>
  </si>
  <si>
    <t>Nozares, par kurām datu kopas ir pieejamas platformās</t>
  </si>
  <si>
    <t>2.1.3.1.i</t>
  </si>
  <si>
    <t>Datu pieejamība, koplietošana un analītika</t>
  </si>
  <si>
    <t>53</t>
  </si>
  <si>
    <t>2.2.1.5.i</t>
  </si>
  <si>
    <t>Kultūras ministrija</t>
  </si>
  <si>
    <t>62</t>
  </si>
  <si>
    <t>Augstākās izglītības studiju programmām paredzētie moduļi</t>
  </si>
  <si>
    <t>2.3.1.1.i</t>
  </si>
  <si>
    <t>Padziļinātu digitālo prasmju nodrošināšana</t>
  </si>
  <si>
    <t>Izglītības un zinātnes ministrija</t>
  </si>
  <si>
    <t>64</t>
  </si>
  <si>
    <t>Uzņēmumiem nodrošināto digitālo pamatprasmju mācības</t>
  </si>
  <si>
    <t>2026Q2</t>
  </si>
  <si>
    <t>2.3.1.2.i</t>
  </si>
  <si>
    <t>Uzņēmumu digitālo prasmju attīstība</t>
  </si>
  <si>
    <t>61</t>
  </si>
  <si>
    <t>Individuālo mācību kontu pieeja</t>
  </si>
  <si>
    <t>2.3.1.r IZM</t>
  </si>
  <si>
    <t>Ilgtspējīgas un sociāli atbildīgas atbalsta sistēmas pieaugušo izglītībai attīstība</t>
  </si>
  <si>
    <t>73</t>
  </si>
  <si>
    <t>Digitālā jaunatnes darba sistēma pašvaldībās</t>
  </si>
  <si>
    <t>2.3.2.1.i</t>
  </si>
  <si>
    <t>Digitālās prasmes iedzīvotājiem, t.sk. jauniešiem</t>
  </si>
  <si>
    <t>76</t>
  </si>
  <si>
    <t>Apmeklētās apmācības</t>
  </si>
  <si>
    <t>2.3.2.2.i</t>
  </si>
  <si>
    <t>Valsts un pašvaldību digitālās transformācijas prasmju un spēju attīstība</t>
  </si>
  <si>
    <t>83</t>
  </si>
  <si>
    <t>Piekļuve ļoti augstas veiktspējas platjoslas tīkliem</t>
  </si>
  <si>
    <t>2.4.1.2.i</t>
  </si>
  <si>
    <t>Platjoslas jeb ļoti augstas veiktspējas tīklu “pēdējās jūdzes” infrastruktūras attīstībā</t>
  </si>
  <si>
    <t>96</t>
  </si>
  <si>
    <t>Industriālie parki un teritorijas reģionos</t>
  </si>
  <si>
    <t>3.1.1.3.i</t>
  </si>
  <si>
    <t>Investīcijas publiskajā infrastruktūrā industriālo parku attīstīšanai reģionos</t>
  </si>
  <si>
    <t>103</t>
  </si>
  <si>
    <t>Uzcelto dzīvokļu skaits</t>
  </si>
  <si>
    <t>3.1.1.4.i</t>
  </si>
  <si>
    <t>Finansēšanas fonda izveide zemas īres mājokļu būvniecībai</t>
  </si>
  <si>
    <t>106</t>
  </si>
  <si>
    <t>Izglītības iestāžu infrastruktūra</t>
  </si>
  <si>
    <t>3.1.1.5.i</t>
  </si>
  <si>
    <t>Izglītības iestāžu infrastruktūras pilnveide un aprīkošana</t>
  </si>
  <si>
    <t>109</t>
  </si>
  <si>
    <t>Elektriskie skolas autobusi</t>
  </si>
  <si>
    <t>3.1.1.6.i</t>
  </si>
  <si>
    <t>Pašvaldību autonomo funkciju un no tām izrietošo pārvaldes uzdevumu izpildei nepieciešamo bezemisiju transportlīdzekļu iegāde</t>
  </si>
  <si>
    <t>114</t>
  </si>
  <si>
    <t>Valsts un pašvaldību ēku pielāgošana</t>
  </si>
  <si>
    <t>3.1.2.1.i</t>
  </si>
  <si>
    <t>Publisko pakalpojumu un nodarbinātības pieejamības veicināšanas pasākumi cilvēkiem ar funkcionāliem traucējumiem</t>
  </si>
  <si>
    <t>Labklājības ministrija</t>
  </si>
  <si>
    <t>117</t>
  </si>
  <si>
    <t>Mājokļu pielāgošana</t>
  </si>
  <si>
    <t>120</t>
  </si>
  <si>
    <t>Prognozēšanas rīka izstrāde</t>
  </si>
  <si>
    <t>3.1.2.2.i</t>
  </si>
  <si>
    <t>123</t>
  </si>
  <si>
    <t>Ilgstošās aprūpes pakalpojumu sniegšanas vietu nodrošināšana</t>
  </si>
  <si>
    <t>3.1.2.3.i</t>
  </si>
  <si>
    <t>Ilgstošas sociālās aprūpes pakalpojuma noturība un nepārtrauktība</t>
  </si>
  <si>
    <t>125</t>
  </si>
  <si>
    <t>Ēku pielāgošana</t>
  </si>
  <si>
    <t>3.1.2.4.i</t>
  </si>
  <si>
    <t>Sociālās un profesionālās rehabilitācijas pakalpojumu sinerģiska attīstība personu ar funkcionāliem traucējumiem drošumspējas veicināšanai</t>
  </si>
  <si>
    <t>137</t>
  </si>
  <si>
    <t>Sabiedrības veselības politika, kas izstrādāta pēc pētījumiem antimikrobiālās rezistences (AMR), nevakcinācijas iemeslu un infekcijas slimību jomā.</t>
  </si>
  <si>
    <t>4.1.1.1.i</t>
  </si>
  <si>
    <t>Atbalsts sabiedrības veselības pētījumu veikšanai</t>
  </si>
  <si>
    <t>Veselības ministrija</t>
  </si>
  <si>
    <t>140</t>
  </si>
  <si>
    <t>Slimnīcas infrastruktūra vai aprīkojums</t>
  </si>
  <si>
    <t>4.1.1.2.i</t>
  </si>
  <si>
    <t>Atbalsts slimnīcu infrastruktūrai vai aprīkojumam</t>
  </si>
  <si>
    <t>142</t>
  </si>
  <si>
    <t>Sekundārās ambulatorās veselības aprūpes pakalpojumu sniedzēji</t>
  </si>
  <si>
    <t>4.1.1.3.i</t>
  </si>
  <si>
    <t>Atbalsts sekundāro ambulatoro veselības aprūpes pakalpojumu sniedzēju infrastruktūrai vai aprīkojumam</t>
  </si>
  <si>
    <t>150</t>
  </si>
  <si>
    <t>Jauni veselības aprūpes pakalpojumu sniegšanas modeļi</t>
  </si>
  <si>
    <t>4.3.1.1.i</t>
  </si>
  <si>
    <t>Atbalsts sekundārās ambulatorās veselības aprūpes kvalitātes un pieejamības novērtēšanai un uzlabošanai</t>
  </si>
  <si>
    <t>156</t>
  </si>
  <si>
    <t>Uzraudzības ziņojumi</t>
  </si>
  <si>
    <t>5.1.1.1.i</t>
  </si>
  <si>
    <t>Atbalsts pilnvērtīgam inovāciju sistēmas pārvaldības modelim</t>
  </si>
  <si>
    <t>158</t>
  </si>
  <si>
    <t>5.1.1.2.i</t>
  </si>
  <si>
    <t>163</t>
  </si>
  <si>
    <t>Gala maksājumu lēmumi konsolidācijas plāniem</t>
  </si>
  <si>
    <t>5.2.1.1.i</t>
  </si>
  <si>
    <t>Pētniecības, attīstības un konsolidācijas granti</t>
  </si>
  <si>
    <t>164</t>
  </si>
  <si>
    <t>Parakstīti akadēmiskās karjeras un pētniecības grantu līgumi</t>
  </si>
  <si>
    <t>160</t>
  </si>
  <si>
    <t>Augstākās izglītības reforma</t>
  </si>
  <si>
    <t>5.2.1.r</t>
  </si>
  <si>
    <t>Augstākās izglītības un zinātnes izcilības un pārvaldības reforma</t>
  </si>
  <si>
    <t>162</t>
  </si>
  <si>
    <t>176</t>
  </si>
  <si>
    <t>Dzelzceļa skeneri, kas savienoti ar BAXE informācijas sistēmu</t>
  </si>
  <si>
    <t>6.1.2.1.i</t>
  </si>
  <si>
    <t>Dzelzceļa rentgeniekārtu sasaiste ar BAXE un mākslīgā intelekta izmantošana dzelzceļu kravu skenēšanas attēlu analīzei</t>
  </si>
  <si>
    <t>Finanšu ministrija</t>
  </si>
  <si>
    <t>177</t>
  </si>
  <si>
    <t>Rentgena attēlu analīzes platforma</t>
  </si>
  <si>
    <t>180</t>
  </si>
  <si>
    <t>6.1.2.3.i</t>
  </si>
  <si>
    <t>Saņemto pasta sūtījumu muitas kontroles pilnveidošana Lidostas MKP</t>
  </si>
  <si>
    <t>183</t>
  </si>
  <si>
    <t>Nesošās un norobežojošās konstrukcijas un aprīkojums vadības pakalpojumu veikšanai</t>
  </si>
  <si>
    <t>6.1.2.4.i</t>
  </si>
  <si>
    <t>Infrastruktūras izveide kontroles dienestu funkciju īstenošanai Kundziņsalā</t>
  </si>
  <si>
    <t>44a</t>
  </si>
  <si>
    <t>Eiropas digitālās inovācijas centru (EDIC) atbalsts struktūru digitālajai pārveidei.</t>
  </si>
  <si>
    <t>2.2.1.1.i</t>
  </si>
  <si>
    <t>Atbalsts digitālās inovācijas centru un reģionālo kontaktpunktu izveidei</t>
  </si>
  <si>
    <t>221</t>
  </si>
  <si>
    <t>Elektroenerģiju uzkrājošo bateriju sistēma (BESS)</t>
  </si>
  <si>
    <t>7.1.1.1.i</t>
  </si>
  <si>
    <t>Elektroenerģijas pārvades sistēmas sinhronizācija</t>
  </si>
  <si>
    <t>Klimata un enerģētikas ministrija</t>
  </si>
  <si>
    <t>224</t>
  </si>
  <si>
    <t>Elektrotīkla papildu jauda</t>
  </si>
  <si>
    <t>7.1.1.2.i</t>
  </si>
  <si>
    <t>225</t>
  </si>
  <si>
    <t>Apakšstacijas</t>
  </si>
  <si>
    <t>226</t>
  </si>
  <si>
    <t>Gaisvadu elektrolīnijas kas nomainītas pret kabeļu līnijām</t>
  </si>
  <si>
    <t>227</t>
  </si>
  <si>
    <t>Sadales tīkla pārvaldības sistēmas uzlabojumi  un automātiskie slēdži</t>
  </si>
  <si>
    <t>231</t>
  </si>
  <si>
    <t>Pabeigts reģionālais biometāna ievades punkts</t>
  </si>
  <si>
    <t>7.1.1.3.i</t>
  </si>
  <si>
    <t>Biometāna īpatsvara galapatēriņā palielināšana</t>
  </si>
  <si>
    <t>232</t>
  </si>
  <si>
    <t>IT risinājums biometāna ievades punkta (BIP) pārvaldībai</t>
  </si>
  <si>
    <t>130a</t>
  </si>
  <si>
    <t>7,2 miljoni eiro piešķirti NRC “Vaivari”, lai sekmētu tehnisko palīglīdzekļu pieejamību</t>
  </si>
  <si>
    <t>3.1.2.6.i</t>
  </si>
  <si>
    <t>Tehnisko palīglīdzekļu pieejamības sekmēšana</t>
  </si>
  <si>
    <t>4a</t>
  </si>
  <si>
    <t>Rīgas Centrālā dzelzceļa stacija</t>
  </si>
  <si>
    <t>109a</t>
  </si>
  <si>
    <t>Īstenošanas nolīgums un investīcijas pabeigšana</t>
  </si>
  <si>
    <t>3.1.1.7.i</t>
  </si>
  <si>
    <t>Aizdevumi nekustamā īpašuma attīstītājiem zemas īres maksas mājokļu būvniecībai</t>
  </si>
  <si>
    <t>109b</t>
  </si>
  <si>
    <t>Ar galīgajiem saņēmējiem parakstītie juridiskie nolīgumi.</t>
  </si>
  <si>
    <t>68a</t>
  </si>
  <si>
    <t>Digitālo prasmju apmācība</t>
  </si>
  <si>
    <t>2.3.1.5.i</t>
  </si>
  <si>
    <t>Digitālās prasmes, kas nodrošinātas Individuālo mācību kontu platformā</t>
  </si>
  <si>
    <t>79a</t>
  </si>
  <si>
    <t>IKT aprīkojuma iegāde</t>
  </si>
  <si>
    <t>2.3.2.3.i</t>
  </si>
  <si>
    <t>Digitālās plaisas mazināšana sociāli neaizsargātajām grupām un izglītības iestādēs</t>
  </si>
  <si>
    <t>Līgums</t>
  </si>
  <si>
    <t>Akciju sabiedrība "Conexus Baltic Grid"</t>
  </si>
  <si>
    <t>7.1.1.3.i Biometāna īpatsvara galapatēriņa palielināšana</t>
  </si>
  <si>
    <t>7.1.1.3.i.0/1/24/I/CFLA/001</t>
  </si>
  <si>
    <t>REPowerEU</t>
  </si>
  <si>
    <t>7</t>
  </si>
  <si>
    <t>Akciju sabiedrība "Augstsprieguma tīkls"</t>
  </si>
  <si>
    <t>7.1.1.2.i Elektroenerģijas pārvades un sadales tīklu modernizācija</t>
  </si>
  <si>
    <t>7.1.1.2.i.0/1/24/I/CFLA/002</t>
  </si>
  <si>
    <t>Akciju sabiedrība "Sadales tīkls"</t>
  </si>
  <si>
    <t>AS "Sadales tīkls" elektroenerģijas sadales tīklu modernizācija</t>
  </si>
  <si>
    <t>7.1.1.2.i.0/1/24/I/CFLA/001</t>
  </si>
  <si>
    <t>7.1.1.1.i. Elektroenerģijas pārvades sistēmas sinhronizācija</t>
  </si>
  <si>
    <t>7.1.1.1.i.0/1/24/I/CFLA/001</t>
  </si>
  <si>
    <t>Valsts kanceleja</t>
  </si>
  <si>
    <t>Sabiedrības integrācijas fonds</t>
  </si>
  <si>
    <t>6.3.1.4.i. investīciju atbalsta programmas ietekmes izvērtējums</t>
  </si>
  <si>
    <t>6.3.1.4.i.0/2/25/I/VK/001</t>
  </si>
  <si>
    <t>6.3.1.4.i</t>
  </si>
  <si>
    <t>Likuma vara</t>
  </si>
  <si>
    <t>6</t>
  </si>
  <si>
    <t>Fonds PLECS</t>
  </si>
  <si>
    <t>Sociālās drošības interešu pārstāvības tīkls</t>
  </si>
  <si>
    <t>6.3.1.4.i.0/1/23/A/SIF/014</t>
  </si>
  <si>
    <t>Latvijas Bērnu labklājības tīkls</t>
  </si>
  <si>
    <t>Projekts "Bērnu interešu pārstāvniecība sociālās drošības jomā" / tematiskais virziens “Sabiedrības vismazāk aizsargāto grupu interešu pārstāvniecība sociālās drošības jomā”</t>
  </si>
  <si>
    <t>6.3.1.4.i.0/1/23/A/SIF/016</t>
  </si>
  <si>
    <t>"Sabiedriskās politikas centrs PROVIDUS"</t>
  </si>
  <si>
    <t>ES fondu uzraugi</t>
  </si>
  <si>
    <t>6.3.1.4.i.0/1/23/A/SIF/013</t>
  </si>
  <si>
    <t>"Latvijas Platforma attīstības sadarbībai"</t>
  </si>
  <si>
    <t>Efektīvs un atbildīgs attīstības sadarbības finansējums</t>
  </si>
  <si>
    <t>6.3.1.4.i.0/1/23/A/SIF/015</t>
  </si>
  <si>
    <t>"Latvijas Dabas fonds"</t>
  </si>
  <si>
    <t>Efektīvs NBK.  Principa ''nenodarīt būtisku kaitējumu'' piemērošanas, ieviešanas un uzraudzības stiprināšana publiskos investīciju projektos
("Sabiedrības interešu uzraudzība attiecībā uz ārvalstu investīciju un valsts budžeta finansējuma izlietojumu")</t>
  </si>
  <si>
    <t>6.3.1.4.i.0/1/23/A/SIF/011</t>
  </si>
  <si>
    <t>"BĒRNU SLIMNĪCAS FONDS"</t>
  </si>
  <si>
    <t>Konkurss “Sabiedrības vismazāk aizsargāto grupu interešu pārstāvniecība sociālās drošības jomā”,
Projekts "Mazaizsargātas sabiedrības grupas - nepilngadīgu grūtnieču interešu aizstāvība, veidojot valsts atbalsta sistēmu, II posms".</t>
  </si>
  <si>
    <t>6.3.1.4.i.0/1/23/A/SIF/005</t>
  </si>
  <si>
    <t>Latvijas Jaunatnes padome</t>
  </si>
  <si>
    <t>"Reģionālo jaunatnes organizāciju kapacitātes siprināšana interešu aizstāvības jomā (LJP 9.0)"</t>
  </si>
  <si>
    <t>6.3.1.4.i.0/1/23/A/SIF/017</t>
  </si>
  <si>
    <t>Nodibinājums "Palīdzēsim.lv"</t>
  </si>
  <si>
    <t>Sociālā atbalsta programma “Līdz.Vērtīgs”</t>
  </si>
  <si>
    <t>6.3.1.4.i.0/1/23/A/SIF/019</t>
  </si>
  <si>
    <t>"Vidusdaugavas NVO centrs"</t>
  </si>
  <si>
    <t>Trešās paaudzes universitāšu tīkla izveide Latvijā sabiedrības vecākās paaudzes sociālās labklājības un drošības vairošanas interesēs</t>
  </si>
  <si>
    <t>6.3.1.4.i.0/1/23/A/SIF/020</t>
  </si>
  <si>
    <t>Sabiedrība par atklātību-Delna</t>
  </si>
  <si>
    <t>Integritātes pakti – sabiedrības iesaiste publiskā finansējuma izlietojuma uzraudzībā
"Sabiedrības interešu uzraudzība attiecībā uz ārvalstu investīciju un valsts budžeta finansējuma izlietojumu".</t>
  </si>
  <si>
    <t>6.3.1.4.i.0/1/23/A/SIF/004</t>
  </si>
  <si>
    <t>Publiskās pārvaldes inovācijas eko-sistēmas attīstība.</t>
  </si>
  <si>
    <t>6.3.1.3.i.0/1/22/I/VK/001</t>
  </si>
  <si>
    <t>6.3.1.3.i</t>
  </si>
  <si>
    <t>Valsts administrācijas skola</t>
  </si>
  <si>
    <t>Publiskās pārvaldes profesionalizācija un administratīvās kapacitātes stiprināšana</t>
  </si>
  <si>
    <t>6.3.1.2.i.0/1/22/I/VK/001</t>
  </si>
  <si>
    <t>6.3.1.2.i</t>
  </si>
  <si>
    <t>Atvērtas, caurskatāmas, godprātīgas un atbildīgas publiskās pārvaldes attīstība</t>
  </si>
  <si>
    <t>6.3.1.1.i.0/1/22/I/VK/001</t>
  </si>
  <si>
    <t>6.3.1.1.i</t>
  </si>
  <si>
    <t>Tieslietu ministrija</t>
  </si>
  <si>
    <t>Tiesu administrācija</t>
  </si>
  <si>
    <t>Vienota tiesnešu, tiesu darbinieku, prokuroru, prokuroru palīgu un specializēto izmeklētāju (starpdisciplināros jautājumos) kvalifikācijas pilnveides mācību centra izveide</t>
  </si>
  <si>
    <t>6.2.1.3.i.0/1/22/I/TM/001</t>
  </si>
  <si>
    <t>6.2.1.3.i</t>
  </si>
  <si>
    <t>Valsts policija</t>
  </si>
  <si>
    <t>Ekonomisko noziegumu izmeklēšanas kapacitātes stiprināšana</t>
  </si>
  <si>
    <t>6.2.1.2.i.0/1/22/I/IEM/001</t>
  </si>
  <si>
    <t>6.2.1.2.i</t>
  </si>
  <si>
    <t>Finanšu izlūkošanas dienests</t>
  </si>
  <si>
    <t>AML inovāciju centra izveide noziedzīgi iegūtu līdzekļu legalizācijas identificēšanas uzlabošanai</t>
  </si>
  <si>
    <t>6.2.1.1.i.0/1/22/I/IEM/001</t>
  </si>
  <si>
    <t>6.2.1.1.i</t>
  </si>
  <si>
    <t>Valsts akciju sabiedrība "Valsts nekustamie īpašumi"</t>
  </si>
  <si>
    <t>6.1.2.4.i.0/1/23/I/CFLA/001</t>
  </si>
  <si>
    <t>Valsts ieņēmumu dienests</t>
  </si>
  <si>
    <t>6.1.2.3.i.0/1/23/I/CFLA/001</t>
  </si>
  <si>
    <t>6.1.2.2.i. Muitas laboratorijas kapacitātes stiprināšana</t>
  </si>
  <si>
    <t>6.1.2.2.i.0/1/22/I/CFLA/001</t>
  </si>
  <si>
    <t>6.1.2.2.i</t>
  </si>
  <si>
    <t>6.1.2.1.i.0/1/23/I/CFLA/001</t>
  </si>
  <si>
    <t>6.1.1.3.i. Personāla apmācības darbam ar analītisko platformu un konsultācijas</t>
  </si>
  <si>
    <t>6.1.1.3.i.0/1/22/I/CFLA/001</t>
  </si>
  <si>
    <t>6.1.1.3.i</t>
  </si>
  <si>
    <t>6.1.1.2.i.Jaunu analīzes sistēmu izstrāde</t>
  </si>
  <si>
    <t>6.1.1.2.i.0/1/22/I/CFLA/001</t>
  </si>
  <si>
    <t>6.1.1.2.i</t>
  </si>
  <si>
    <t>6.1.1.1.i. Esošo analītisko risinājumu modernizācija</t>
  </si>
  <si>
    <t>6.1.1.1.i.0/1/22/I/CFLA/001</t>
  </si>
  <si>
    <t>6.1.1.1.i</t>
  </si>
  <si>
    <t>Valsts zinātniskais institūts - atvasināta publiska persona "Elektronikas un datorzinātņu institūts"</t>
  </si>
  <si>
    <t>Elektronikas un datorzinātņu institūta kapacitātes paplašināšana ar enerģētikas pētniecības virzienu (E-EDI)</t>
  </si>
  <si>
    <t>5.2.1.1.i.0/2/24/I/CFLA/006</t>
  </si>
  <si>
    <t>Ekonomikas transformācija un produktivitāte</t>
  </si>
  <si>
    <t>5</t>
  </si>
  <si>
    <t>Latvijas Biozinātņu un tehnoloģiju universitāte</t>
  </si>
  <si>
    <t>LBTU institucionālās kapacitātes stiprināšana izcilībai studijās un pētniecībā</t>
  </si>
  <si>
    <t>5.2.1.1.i.0/2/24/I/CFLA/002</t>
  </si>
  <si>
    <t>Rīgas Stradiņa universitāte</t>
  </si>
  <si>
    <t>RSU iekšējā un RSU ar LSPA ārējā konsolidācija</t>
  </si>
  <si>
    <t>5.2.1.1.i.0/2/24/I/CFLA/005</t>
  </si>
  <si>
    <t>Atvasināta publiska persona "Latvijas Organiskās sintēzes institūts"</t>
  </si>
  <si>
    <t>Latvijas Organiskās sintēzes institūta un Latvijas Biomedicīnas pētījumu un studiju centra konsolidācija</t>
  </si>
  <si>
    <t>5.2.1.1.i.0/2/24/I/CFLA/001</t>
  </si>
  <si>
    <t>Latvijas Kultūras akadēmija</t>
  </si>
  <si>
    <t>Latvijas Kultūras akadēmijas un Latvijas Kultūras koledžas konsolidācija un attīstība</t>
  </si>
  <si>
    <t>5.2.1.1.i.0/2/24/I/CFLA/004</t>
  </si>
  <si>
    <t>Rīgas Tehniskā universitāte</t>
  </si>
  <si>
    <t>Konsolidācijas un pārvaldības izmaiņu ieviešana Rīgas Tehniskajā universitātē, Liepājas Universitātē, Rēzeknes Tehnoloģiju akadēmijā un Latvijas Jūras akadēmijā un Liepājas Jūrniecības koledžā virzībai uz izcilību augstākajā izglītībā, zinātnē un inovācijās</t>
  </si>
  <si>
    <t>5.2.1.1.i.0/2/24/I/CFLA/003</t>
  </si>
  <si>
    <t>Latvijas Universitāte</t>
  </si>
  <si>
    <t>Latvijas Universitātes iekšējā un ārējā konsolidācija</t>
  </si>
  <si>
    <t>5.2.1.1.i.0/2/24/I/CFLA/007</t>
  </si>
  <si>
    <t>Zināšanu un pētniecības kapacitātes stiprināšana noziedzīgi iegūtu līdzekļu legalizācijas novēršanas, finanšu tehnoloģiju un sektora analīzes jomās</t>
  </si>
  <si>
    <t>5.2.1.1.i.0/1/23/I/CFLA/001</t>
  </si>
  <si>
    <t>SIA "DATI Group"</t>
  </si>
  <si>
    <t>Mākslīgā intelekta vadīta nelabvēlīgu audzēju un metastāžu diagnostikas risinājuma izstrāde (OncoAIM)</t>
  </si>
  <si>
    <t>5.1.1.2.i.0/4/25/A/CFLA/008</t>
  </si>
  <si>
    <t>Sabiedrība ar ierobežotu atbildību "UNISO"</t>
  </si>
  <si>
    <t>Nanokeramikas un nanokeramiku kompozītu sintēze medicīnas pielietojumam</t>
  </si>
  <si>
    <t>5.1.1.2.i.0/4/25/A/CFLA/004</t>
  </si>
  <si>
    <t>"LabMedTech" AS</t>
  </si>
  <si>
    <t>Izelpas gaistošo marķieru diagnostikas koncepta agrīnai un
personalizētai vēža diagnostikai attīstīšana un infrastruktūras
nodrošināšana pētījumu veikšanai Eiropas un globālā līmenī. (BRAVO)</t>
  </si>
  <si>
    <t>5.1.1.2.i.0/4/25/A/CFLA/006</t>
  </si>
  <si>
    <t>Sabiedrība ar ierobežotu atbildību "Cellboxlab"</t>
  </si>
  <si>
    <t>Personalizēta mikrobiotas izpētes un testēšanas čipa platforma jaunu terapiju izstrādei un validācijai (PERFORM-CHIP)</t>
  </si>
  <si>
    <t>5.1.1.2.i.0/4/25/A/CFLA/007</t>
  </si>
  <si>
    <t>Latvijas Universitātes Matemātikas un informātikas institūts</t>
  </si>
  <si>
    <t>Kvantu vairogs datiem</t>
  </si>
  <si>
    <t>5.1.1.2.i.0/4/25/A/CFLA/005</t>
  </si>
  <si>
    <t>Sabiedrība ar ierobežotu atbildību "TILDE"</t>
  </si>
  <si>
    <t>Daudzvalodības servisi Eiropas mākoņdatošanas infrastruktūrā</t>
  </si>
  <si>
    <t>5.1.1.2.i.0/4/24/A/CFLA/002</t>
  </si>
  <si>
    <t>SIA Aspired</t>
  </si>
  <si>
    <t>Nākamās paaudzes mikroražotnes.</t>
  </si>
  <si>
    <t>5.1.1.2.i.0/4/24/A/CFLA/003</t>
  </si>
  <si>
    <t>DigiTDevOps - digitālo dvīņu izstrādes un darbināšanas platformas izveide</t>
  </si>
  <si>
    <t>5.1.1.2.i.0/4/24/A/CFLA/001</t>
  </si>
  <si>
    <t>SIA "MAŠĪNBŪVES KOMPETENCES CENTRS"</t>
  </si>
  <si>
    <t>Mašīnbūves kompetences centra atbalsts pētniecībai</t>
  </si>
  <si>
    <t>5.1.1.2.i.0/2/24/A/CFLA/008</t>
  </si>
  <si>
    <t>SIA "IT KOMPETENCES CENTRS"</t>
  </si>
  <si>
    <t>Informācijas un komunikācijas tehnoloģiju kompetences centrs pētniecībai</t>
  </si>
  <si>
    <t>5.1.1.2.i.0/2/24/A/CFLA/007</t>
  </si>
  <si>
    <t>SIA "Farmācijas, biomedicīnas un medicīnas tehnoloģiju Kompetences centrs"</t>
  </si>
  <si>
    <t>Atbalsts pētniecībai un internacionalizācijai Farmācijas, biomedicīnas un medicīnas tehnoloģiju kompetences centra ietvaros</t>
  </si>
  <si>
    <t>5.1.1.2.i.0/2/24/A/CFLA/005</t>
  </si>
  <si>
    <t>Sabiedrība ar ierobežotu atbildību "VMKC"</t>
  </si>
  <si>
    <t>Atbalsts pētniecībai un internacionalizācijai Viedo materiālu kompetences centra ietvaros</t>
  </si>
  <si>
    <t>5.1.1.2.i.0/2/24/A/CFLA/004</t>
  </si>
  <si>
    <t>SIA "LATVIJAS PĀRTIKAS KOMPETENCES CENTRS"</t>
  </si>
  <si>
    <t>Latvijas Pārtikas Kompetences Centrs – jauni produkti</t>
  </si>
  <si>
    <t>5.1.1.2.i.0/2/24/A/CFLA/003</t>
  </si>
  <si>
    <t>SIA "ETKC"</t>
  </si>
  <si>
    <t>Atbalsts pētniecībai un internacionalizācijai Enerģētikas un transporta kompetences centra ietvaros</t>
  </si>
  <si>
    <t>5.1.1.2.i.0/2/24/A/CFLA/002</t>
  </si>
  <si>
    <t>SIA "Meža nozares kompetences centrs"</t>
  </si>
  <si>
    <t>Meža nozares kompetences centrs</t>
  </si>
  <si>
    <t>5.1.1.2.i.0/2/24/A/CFLA/001</t>
  </si>
  <si>
    <t>SIA "LEO PĒTĪJUMU CENTRS"</t>
  </si>
  <si>
    <t>Latvijas Elektrisko un optisko iekārtu ražošanas nozares kompetences centrs</t>
  </si>
  <si>
    <t>5.1.1.2.i.0/2/24/A/CFLA/006</t>
  </si>
  <si>
    <t>CLEANTECH LATVIA</t>
  </si>
  <si>
    <t>5.1.1.2.i.0/3/24/A/CFLA/011</t>
  </si>
  <si>
    <t>"Mašīnbūves un metālapstrādes rūpniecības asociācija"</t>
  </si>
  <si>
    <t>Mašīnbūves klasteris</t>
  </si>
  <si>
    <t>5.1.1.2.i.0/3/24/A/CFLA/004</t>
  </si>
  <si>
    <t>PASSIVE HOUSE LATVIJA</t>
  </si>
  <si>
    <t>Zaļā kursa sadarbības tīkls</t>
  </si>
  <si>
    <t>5.1.1.2.i.0/3/24/A/CFLA/007</t>
  </si>
  <si>
    <t>"Latvijas Drošības un aizsardzības industriju federācija"</t>
  </si>
  <si>
    <t>Latvijas Drošības un aizsardzības industriju sadarbības tīkla izveide</t>
  </si>
  <si>
    <t>5.1.1.2.i.0/3/24/A/CFLA/008</t>
  </si>
  <si>
    <t>Latvijas Elektrotehnikas un elektronikas rūpniecības asociācija</t>
  </si>
  <si>
    <t>Latvijas Elektrotehnikas un elektronikas nozares klasteris</t>
  </si>
  <si>
    <t>5.1.1.2.i.0/3/24/A/CFLA/005</t>
  </si>
  <si>
    <t>"Latvijas Ķīmijas un farmācijas uzņēmēju asociācija"</t>
  </si>
  <si>
    <t>Latvijas Dzīvības zinātņu nozares attīstības sadarbības tīkla pētniecības un internacionalizācijas veicināšana</t>
  </si>
  <si>
    <t>5.1.1.2.i.0/3/24/A/CFLA/003</t>
  </si>
  <si>
    <t>Latvijas Pārtikas uzņēmumu federācija</t>
  </si>
  <si>
    <t>Latvijas Pārtikas Klasteris</t>
  </si>
  <si>
    <t>5.1.1.2.i.0/3/24/A/CFLA/006</t>
  </si>
  <si>
    <t>"Zaļo un Viedo Tehnoloģiju Klasteris"</t>
  </si>
  <si>
    <t>Zaļo un Viedo Tehnoloģiju Klasteris</t>
  </si>
  <si>
    <t>5.1.1.2.i.0/3/24/A/CFLA/009</t>
  </si>
  <si>
    <t>"Latvijas Informācijas tehnoloģiju klasteris"</t>
  </si>
  <si>
    <t>Klastera atbalsts IKT nozares internacionalizācijai un attīstības veicināšanai</t>
  </si>
  <si>
    <t>5.1.1.2.i.0/3/24/A/CFLA/010</t>
  </si>
  <si>
    <t>Latvijas Poligrāfijas uzņēmumu asociācija</t>
  </si>
  <si>
    <t>Drukas un mediju sadarbības tīkls</t>
  </si>
  <si>
    <t>5.1.1.2.i.0/3/24/A/CFLA/001</t>
  </si>
  <si>
    <t>"LATVIJAS KOKA BŪVNIECĪBAS KLASTERIS"</t>
  </si>
  <si>
    <t>Koka būvniecības sadarbības tīkls</t>
  </si>
  <si>
    <t>5.1.1.2.i.0/3/24/A/CFLA/002</t>
  </si>
  <si>
    <t>Informācijas un komunikācijas tehnoloģiju kompetences centrs</t>
  </si>
  <si>
    <t>5.1.1.2.i.0/1/22/A/CFLA/008</t>
  </si>
  <si>
    <t>LATVIJAS PĀRTIKAS KOMPETENCES CENTRS</t>
  </si>
  <si>
    <t>5.1.1.2.i.0/1/22/A/CFLA/003</t>
  </si>
  <si>
    <t>FARMĀCIJAS, BIOMEDICĪNAS UN MEDICĪNAS TEHNOLOĢIJU KOMPETENCES CENTRS</t>
  </si>
  <si>
    <t>5.1.1.2.i.0/1/22/A/CFLA/004</t>
  </si>
  <si>
    <t>Viedo materiālu un tehnoloģiju kompetences centrs</t>
  </si>
  <si>
    <t>5.1.1.2.i.0/1/22/A/CFLA/005</t>
  </si>
  <si>
    <t>5.1.1.2.i.0/1/22/A/CFLA/007</t>
  </si>
  <si>
    <t>5.1.1.2.i.0/1/22/A/CFLA/002</t>
  </si>
  <si>
    <t>Enerģētikas un transporta kompetences centrs</t>
  </si>
  <si>
    <t>5.1.1.2.i.0/1/22/A/CFLA/001</t>
  </si>
  <si>
    <t>Mašīnbūves kompetences centrs</t>
  </si>
  <si>
    <t>5.1.1.2.i.0/1/22/A/CFLA/006</t>
  </si>
  <si>
    <t>Latvijas Investīciju un attīstības aģentūra</t>
  </si>
  <si>
    <t>Pilnvērtīga inovāciju sistēmas pārvaldības modeļa izstrāde un tā nepārtraukta darbināšana</t>
  </si>
  <si>
    <t>5.1.1.1.i.0/1/23/I/EM/002</t>
  </si>
  <si>
    <t>Pilnvērtīga inovāciju sistēmas pārvaldības modeļa izstrāde un tā nepārtraukta darbināšana.</t>
  </si>
  <si>
    <t>5.1.1.1.i.0/1/23/I/EM/001</t>
  </si>
  <si>
    <t>Nacionālais veselības dienests</t>
  </si>
  <si>
    <t>Veselības aprūpes pakalpojumu modeļu attīstības laboratorija</t>
  </si>
  <si>
    <t>4.3.1.1.i.0/1/22/I/VM/001</t>
  </si>
  <si>
    <t>Veselība</t>
  </si>
  <si>
    <t>Sabiedrība ar ierobežotu atbildību "LIEPĀJAS REĢIONĀLĀ SLIMNĪCA"</t>
  </si>
  <si>
    <t>Ārstniecības personu profesionālo prasmju uzlabošana SIA "Liepājas reģionālā slimnīca", iegādājoties medicīniskos simulatorus un aprīkojumu</t>
  </si>
  <si>
    <t>4.2.1.1.i.0/1/24/I/VM/005</t>
  </si>
  <si>
    <t>4.2.1.1.i</t>
  </si>
  <si>
    <t>Sabiedrība ar ierobežotu atbildību "Daugavpils reģionālā slimnīca"</t>
  </si>
  <si>
    <t>Sabiedrības ar ierobežotu atbildību “Daugavpils reģionālā slimnīca” medicīniskā personāla kapacitātes paaugstināšana, atbalstot cilvēkresursu attīstības sistēmas ieviešanu</t>
  </si>
  <si>
    <t>4.2.1.1.i.0/1/24/I/VM/010</t>
  </si>
  <si>
    <t>Valsts sabiedrība ar ierobežotu atbildību "Paula Stradiņa klīniskā universitātes slimnīca"</t>
  </si>
  <si>
    <t>Simulācijās balstītas mācību vides attīstīšana PSKUS mācību centrā tālākizglītības procesu pilnveidošanai</t>
  </si>
  <si>
    <t>4.2.1.1.i.0/1/24/I/VM/009</t>
  </si>
  <si>
    <t>SIA "JELGAVAS PILSĒTAS SLIMNĪCA"</t>
  </si>
  <si>
    <t>Simulāciju pieejamības attīstība SIA "Jelgavas pilsētas slimnīca"</t>
  </si>
  <si>
    <t>4.2.1.1.i.0/1/24/I/VM/004</t>
  </si>
  <si>
    <t>Sabiedrība ar ierobežotu atbildību "Vidzemes slimnīca"</t>
  </si>
  <si>
    <t>Medicīnisko simulatoru un aprīkojuma iegāde un uzstādīšana.</t>
  </si>
  <si>
    <t>4.2.1.1.i.0/1/24/I/VM/007</t>
  </si>
  <si>
    <t>Sabiedrība ar ierobežotu atbildību "RĒZEKNES SLIMNĪCA"</t>
  </si>
  <si>
    <t>Atbalsts cilvēkresursu attīstības sistēmas ieviešanai SIA “RĒZEKNES SLIMNĪCA”</t>
  </si>
  <si>
    <t>4.2.1.1.i.0/1/24/I/VM/003</t>
  </si>
  <si>
    <t>Valsts sabiedrība ar ierobežotu atbildību "Bērnu klīniskā universitātes slimnīca"</t>
  </si>
  <si>
    <t>Simulāciju tehnoloģijas BKUS cilvēkresursu prasmju attīstīšanai</t>
  </si>
  <si>
    <t>4.2.1.1.i.0/1/24/I/VM/011</t>
  </si>
  <si>
    <t>Sabiedrība ar ierobežotu atbildību "Jēkabpils reģionālā slimnīca"</t>
  </si>
  <si>
    <t>SIA “Jēkabpils reģionālā slimnīca” cilvēkresursu nodrošinājuma un prasmju pilnveides sistēmas uzlabošana.</t>
  </si>
  <si>
    <t>4.2.1.1.i.0/1/24/I/VM/006</t>
  </si>
  <si>
    <t>SIA "Ziemeļkurzemes reģionālā slimnīca"</t>
  </si>
  <si>
    <t>Veselības aprūpes prasmju apguve un pilnveidošana ar simulatoru palīdzību</t>
  </si>
  <si>
    <t>4.2.1.1.i.0/1/24/I/VM/002</t>
  </si>
  <si>
    <t>SIA "Rīgas Austrumu klīniskā universitātes slimnīca"</t>
  </si>
  <si>
    <t>Simulācijās balstītas apmācības pieejas attīstība Rīgas Austrumu klīniskajā universitātes slimnīcā</t>
  </si>
  <si>
    <t>4.2.1.1.i.0/1/24/I/VM/008</t>
  </si>
  <si>
    <t>Rīgas Stradiņa universitātes Medicīnas izglītības tehnoloģiju centra simulāciju tehnoloģiju resursu atjaunošana un modernizācija</t>
  </si>
  <si>
    <t>4.2.1.1.i.0/1/24/I/VM/001</t>
  </si>
  <si>
    <t>Latvijas Republikas Veselības ministrija</t>
  </si>
  <si>
    <t>Veselības darbaspēka stratēģisko attīstības risinājumu ieviešana</t>
  </si>
  <si>
    <t>4.2.1.r.0/1/24/I/VM/001</t>
  </si>
  <si>
    <t>4.2.1.r</t>
  </si>
  <si>
    <t>Sabiedrība ar ierobežotu atbildību "OGRES RAJONA SLIMNĪCA"</t>
  </si>
  <si>
    <t>Ambulatoro veselības aprūpes pakalpojumu infrastruktūras stiprināšana SIA "Ogres rajona slimnīca"</t>
  </si>
  <si>
    <t>4.1.1.3.i.0/1/24/I/CFLA/044</t>
  </si>
  <si>
    <t>AS "Veselības centru apvienība"</t>
  </si>
  <si>
    <t>Medicīnas un informācijas tehnoloģiju iegāde veselības aprūpes pakalpojumu sniegšanas infrastruktūras stiprināšanai.</t>
  </si>
  <si>
    <t>4.1.1.3.i.0/1/23/I/CFLA/043</t>
  </si>
  <si>
    <t>Sabiedrība ar ierobežotu atbildību "SANARE-KRC JAUNĶEMERI"</t>
  </si>
  <si>
    <t>KRC “Jaunķemeri” infrastruktūras uzlabošana ambulatoro pakalpojumu sniegšanai</t>
  </si>
  <si>
    <t>4.1.1.3.i.0/1/23/I/CFLA/040</t>
  </si>
  <si>
    <t>Pašvaldības aģentūra "Saulkrastu veselības centrs"</t>
  </si>
  <si>
    <t>Steidzamās medicīniskās palīdzības punkta renovācija</t>
  </si>
  <si>
    <t>4.1.1.3.i.0/1/23/I/CFLA/038</t>
  </si>
  <si>
    <t>Sabiedrība ar ierobežotu atbildību "Saldus medicīnas centrs"</t>
  </si>
  <si>
    <t>Ieguldījumi fizioterapijas pakalpojuma pilnveidošanā un epidemioloģiskās drošības uzlabošanā</t>
  </si>
  <si>
    <t>4.1.1.3.i.0/1/23/I/CFLA/023</t>
  </si>
  <si>
    <t>Sabiedrība ar ierobežotu atbildību "Tukuma slimnīca"</t>
  </si>
  <si>
    <t>“Veselības aprūpes tehnoloģiju atjaunošana un pilnveidošana sekundāro ambulatoro pakalpojumu sniegšanai SIA “Tukuma slimnīca”</t>
  </si>
  <si>
    <t>4.1.1.3.i.0/1/23/I/CFLA/012</t>
  </si>
  <si>
    <t>Akciju sabiedrība "Latvijas Jūras medicīnas centrs"</t>
  </si>
  <si>
    <t>Veselības aprūpes pakalpojumu infrastruktūras uzlabošana</t>
  </si>
  <si>
    <t>4.1.1.3.i.0/1/23/I/CFLA/022</t>
  </si>
  <si>
    <t>SIA "Rīgas veselības centrs"</t>
  </si>
  <si>
    <t>SIA “Rīgas veselības centrs” veselības aprūpes infrastruktūras stiprināšana, lai nodrošinātu visaptverošu ilgtspējīgu integrētu veselības pakalpojumu, mazinātu infekciju slimību izplatību epidemioloģisko prasību nodrošināšanā.</t>
  </si>
  <si>
    <t>4.1.1.3.i.0/1/23/I/CFLA/015</t>
  </si>
  <si>
    <t>Pašvaldības sabiedrība ar ierobežotu atbildību "Kauguru veselības centrs"</t>
  </si>
  <si>
    <t>Ventilācijas sistēmas izbūve Kauguru veselības centrā</t>
  </si>
  <si>
    <t>4.1.1.3.i.0/1/23/I/CFLA/013</t>
  </si>
  <si>
    <t>Sabiedrība ar ierobežotu atbildību "Salaspils veselības un sociālās aprūpes centrs"</t>
  </si>
  <si>
    <t>Ēkas Lauku ielā 8, Salaspilī, Salaspils novadā, kadastra Nr. 80110040510, ieejas mezgla pārbūve</t>
  </si>
  <si>
    <t>4.1.1.3.i.0/1/23/I/CFLA/041</t>
  </si>
  <si>
    <t>Sabiedrība ar ierobežotu atbildību "VESELĪBAS CENTRS 4"</t>
  </si>
  <si>
    <t>Sekundāro ambulatoro pakalpojumu stiprināšanas pasākumi Veselības centrā 4</t>
  </si>
  <si>
    <t>4.1.1.3.i.0/1/23/I/CFLA/033</t>
  </si>
  <si>
    <t>Sabiedrība ar ierobežotu atbildību "Balvu un Gulbenes slimnīcu apvienība"</t>
  </si>
  <si>
    <t>SIA „Balvu un Gulbenes slimnīcu apvienība” veselības aprūpes infrastruktūras attīstība un uzlabošana</t>
  </si>
  <si>
    <t>4.1.1.3.i.0/1/23/I/CFLA/039</t>
  </si>
  <si>
    <t>Sabiedrība ar ierobežotu atbildību "GRĪVAS POLIKLĪNIKA"</t>
  </si>
  <si>
    <t>Sekundāro ambulatoro pakalpojumu sniedzēja SIA "Grīvas poliklīnika" veselības aprūpes infrastruktūras stiprināšana</t>
  </si>
  <si>
    <t>4.1.1.3.i.0/1/23/I/CFLA/035</t>
  </si>
  <si>
    <t>SIA Aizkraukles klīnika</t>
  </si>
  <si>
    <t>Sekundārās ambulatorās veselības aprūpes infrastruktūras stiprināšana SIA “Aizkraukles slimnīca”, nodrošinot ilgtspējīgus integrētus veselības pakalpojumus, ievērojot epidemioloģiskās prasības un mazinot infekcijas slimību izplatību</t>
  </si>
  <si>
    <t>4.1.1.3.i.0/1/23/I/CFLA/010</t>
  </si>
  <si>
    <t>Sabiedrība ar ierobežotu atbildību "LIMBAŽU SLIMNĪCA"</t>
  </si>
  <si>
    <t>Ieguldījumi Limbažu slimnīcas infrastruktūrā</t>
  </si>
  <si>
    <t>4.1.1.3.i.0/1/23/I/CFLA/037</t>
  </si>
  <si>
    <t>SIA "Sarkanā Krusta Smiltenes slimnīca"</t>
  </si>
  <si>
    <t>Jaunas tehnoloģijas ieviešana un pakalpojuma kvalitātes uzlabošana  - SIA " Smiltenes Sarkanā Krusta slimnīcā"</t>
  </si>
  <si>
    <t>4.1.1.3.i.0/1/23/I/CFLA/014</t>
  </si>
  <si>
    <t>SIA "TALSU VESELĪBAS CENTRS"</t>
  </si>
  <si>
    <t>Ambulatoro pakalpojumu veselības aprūpes infrastruktūras stiprināšana Talsu veselības centrā.</t>
  </si>
  <si>
    <t>4.1.1.3.i.0/1/23/I/CFLA/005</t>
  </si>
  <si>
    <t>SIA "PRIEKULES SLIMNĪCA"</t>
  </si>
  <si>
    <t>Infrastruktūras pilnveidošana sekundāro ambulatoro pakalpojumu sniegšanai SIA "Priekules slimnīca", nodrošinot visaptverošu, ilgtspējīgu un integrētu veselības pakalpojumu sniegšanu un veicinātu epidemioloģisko prasību ievērošanu.</t>
  </si>
  <si>
    <t>4.1.1.3.i.0/1/23/I/CFLA/011</t>
  </si>
  <si>
    <t>Sabiedrība ar ierobežotu atbildību "DZELZCEĻA VESELĪBAS CENTRS"</t>
  </si>
  <si>
    <t>Sirds un asinsvadu saslimšanu un ginekoloģisko saslimšanu diagnostisko iespēju un grūtniecības monitorēšanas iespēju uzlabošana “Dzelzceļš veselības centrā”</t>
  </si>
  <si>
    <t>4.1.1.3.i.0/1/23/I/CFLA/042</t>
  </si>
  <si>
    <t>SIA "Rīgas 2. slimnīca"</t>
  </si>
  <si>
    <t>SIA "Rīgas 2. slimnīcas" infrastruktūras uzlabošana epidemioloģisko prasību, vides pieejamības un integrētas pakalpojumu pieejamības nodrošināšanai sekundāro ambulatoro pakalpojumu sniegšanā</t>
  </si>
  <si>
    <t>4.1.1.3.i.0/1/23/I/CFLA/021</t>
  </si>
  <si>
    <t>Sekundārās veselības aprūpes infrastruktūras  uzlabošana AS “Veselības centru apvienība” veselības aprūpes pakalpojumu sniegšanas adresēs”</t>
  </si>
  <si>
    <t>4.1.1.3.i.0/1/23/I/CFLA/031</t>
  </si>
  <si>
    <t>Sabiedrība ar ierobežotu atbildību "Preiļu slimnīca"</t>
  </si>
  <si>
    <t>SIA "Preiļu slimnīca" infrastruktūras attīstīšana integrētu pakalpojumu pieejamībai</t>
  </si>
  <si>
    <t>4.1.1.3.i.0/1/23/I/CFLA/016</t>
  </si>
  <si>
    <t>SIA "Bauskas slimnīca"</t>
  </si>
  <si>
    <t>Iekārtu un aprīkojuma iegāde SIA "Bauskas slimnīca" Iecavas filiālē</t>
  </si>
  <si>
    <t>4.1.1.3.i.0/1/23/I/CFLA/018</t>
  </si>
  <si>
    <t>Sabiedrība ar ierobežotu atbildību "Alūksnes slimnīca"</t>
  </si>
  <si>
    <t>Medicīnas tehnoloģiju atjaunošana Alūksnes slimnīcas rentgena kabinetā, nodrošinot visaptverošu un ilgtspējīgu sekundāro ambulatoro pakalpojumu sniegšanu epidemioloģiski drošā vidē</t>
  </si>
  <si>
    <t>4.1.1.3.i.0/1/23/I/CFLA/017</t>
  </si>
  <si>
    <t>Sabiedrība ar ierobežotu atbildību "JELGAVAS KLĪNIKA"</t>
  </si>
  <si>
    <t>"SIA "JELGAVAS KLĪNIKA" veselības aprūpes infrastruktūras stiprināšana, vides pieejamības uzlabošana"</t>
  </si>
  <si>
    <t>4.1.1.3.i.0/1/23/I/CFLA/027</t>
  </si>
  <si>
    <t>Sabiedrība ar ierobežotu atbildību "Kronoss"</t>
  </si>
  <si>
    <t>Sekundāro ambulatoro pakalpojumu sniedzēja Sia "Kronoss" veselības aprūpes infrastruktūras stiprināšana, lai nodrošinātu visaptverošus, ilgtspējīgus un integrētus veselības pakalpojumus.</t>
  </si>
  <si>
    <t>4.1.1.3.i.0/1/23/I/CFLA/008</t>
  </si>
  <si>
    <t>Sabiedrība ar ierobežotu atbildību "medicīnas firma "Elpa""</t>
  </si>
  <si>
    <t>Ultrasonogrāfijas iekārtu iegāde SIA "medicīnas firma "Elpa""</t>
  </si>
  <si>
    <t>4.1.1.3.i.0/1/23/I/CFLA/025</t>
  </si>
  <si>
    <t>Sabiedrība ar ierobežotu atbildību "MOŽUMS-1"</t>
  </si>
  <si>
    <t>Rentgena iekārtas iegāde SIA "Možums-1"</t>
  </si>
  <si>
    <t>4.1.1.3.i.0/1/23/I/CFLA/026</t>
  </si>
  <si>
    <t>Sabiedrība ar ierobežotu atbildību "Dziedniecība"</t>
  </si>
  <si>
    <t>Magnētiskās rezonanses iekārtas un LOR kabineta aprīkojuma iegāde SIA "Dziedniecība"</t>
  </si>
  <si>
    <t>4.1.1.3.i.0/1/23/I/CFLA/028</t>
  </si>
  <si>
    <t>Pašvaldības sabiedrība ar ierobežotu atbildību "ĀDAŽU SLIMNĪCA"</t>
  </si>
  <si>
    <t>Ilgtspējīgu integrētu veselības pakalpojumu ieviešana PSIA "ĀDAŽU SLIMNĪCA"</t>
  </si>
  <si>
    <t>4.1.1.3.i.0/1/23/I/CFLA/032</t>
  </si>
  <si>
    <t>Pašvaldības SIA "Ventspils poliklīnika"</t>
  </si>
  <si>
    <t>Pašvaldības SIA “Ventspils poliklīnika” sekundārās ambulatorās veselības aprūpes pakalpojumu attīstība</t>
  </si>
  <si>
    <t>4.1.1.3.i.0/1/23/I/CFLA/002</t>
  </si>
  <si>
    <t>Madonas novada pašvaldības SIA "Madonas slimnīca"</t>
  </si>
  <si>
    <t>Madonas novada pašvaldības SIA “Madonas slimnīca” infrastruktūras uzlabošana, nodrošinot ilgtspējīgus integrētus veselības pakalpojumus</t>
  </si>
  <si>
    <t>4.1.1.3.i.0/1/23/I/CFLA/034</t>
  </si>
  <si>
    <t>SIA "Rīgas 1. slimnīca"</t>
  </si>
  <si>
    <t>SIA "Rīgas 1.slimnīcas" infrastruktūras stiprināšana, veicot dienas stacionāra nodaļu renovāciju, lai nodrošinātu visaptverošu ilgtspējīgu integrētu veselības pakalpojumu, mazinātu infekciju slimību izplatību un nodrošinātu epidemioloģiskās prasības</t>
  </si>
  <si>
    <t>4.1.1.3.i.0/1/23/I/CFLA/007</t>
  </si>
  <si>
    <t>Sabiedrība ar ierobežotu atbildību "Jūrmalas slimnīca"</t>
  </si>
  <si>
    <t>Sonogrāfa iegāde ambulatoro pakalpojumu pieejamības uzlabošanai</t>
  </si>
  <si>
    <t>4.1.1.3.i.0/1/23/I/CFLA/004</t>
  </si>
  <si>
    <t>Sabiedrība ar ierobežotu atbildību "Kuldīgas slimnīca"</t>
  </si>
  <si>
    <t>Ventilācijas sistēmas uzlabošana SIA "Kuldīgas slimnīca" ilgtspējīgu un integrētu veselības pakalpojumu nodrošināšanai epidemioloģiski drošā vidē</t>
  </si>
  <si>
    <t>4.1.1.3.i.0/1/23/I/CFLA/009</t>
  </si>
  <si>
    <t>Sabiedrība ar ierobežotu atbildību "CĒSU KLĪNIKA"</t>
  </si>
  <si>
    <t>Cēsu klīnikas Bērnu veselības centra dienas stacionāra un rehabilitācijas pakalpojuma pilnveidošana un infrastruktūras atjaunošana</t>
  </si>
  <si>
    <t>4.1.1.3.i.0/1/23/I/CFLA/030</t>
  </si>
  <si>
    <t>Sabiedrība ar ierobežotu atbildību "Ludzas medicīnas centrs"</t>
  </si>
  <si>
    <t>Infrastruktūras uzlabošana SIA "Ludzas medicīnas centrs" ambulatoro veselības aprūpes pakalpojumu nodrošināšanai</t>
  </si>
  <si>
    <t>4.1.1.3.i.0/1/23/I/CFLA/036</t>
  </si>
  <si>
    <t>Krāslavas novada Labklājības pārvalde</t>
  </si>
  <si>
    <t>Veselības aprūpes pakalpojumu sniegšanas infrastruktūras stiprināšana Krāslavas novada Veselības un sociālo pakalpojumu centrā "Dagda"</t>
  </si>
  <si>
    <t>4.1.1.3.i.0/1/23/I/CFLA/020</t>
  </si>
  <si>
    <t>SIA "Siguldas slimnīca"</t>
  </si>
  <si>
    <t>Siguldas slimnīcas veselības aprūpes infrastruktūras stiprināšana</t>
  </si>
  <si>
    <t>4.1.1.3.i.0/1/23/I/CFLA/006</t>
  </si>
  <si>
    <t>"VALMIERAS VESELĪBAS CENTRS" SIA</t>
  </si>
  <si>
    <t>Medicīnas  un informācijas tehnoloģiju iegāde sekundāro ambulatoro pakalpojumu infrastruktūras stiprināšanai SIA "Valmieras veselības centrs"</t>
  </si>
  <si>
    <t>4.1.1.3.i.0/1/23/I/CFLA/024</t>
  </si>
  <si>
    <t>SIA "Dobeles un apkārtnes slimnīca"</t>
  </si>
  <si>
    <t>SIA “Dobeles un apkārtnes slimnīca” ambulatoro pakalpojumu infrastruktūras attīstība, infekciju slimību ierobežošana, ilgspējīgas integrētas veselības aprūpes pakalpojumu kvalitātes, pieejamības uzlabošana un stiprināšana</t>
  </si>
  <si>
    <t>4.1.1.3.i.0/1/23/I/CFLA/001</t>
  </si>
  <si>
    <t>SIA “Bauskas slimnīca” sekundāro ambulatoro pakalpojumu uzlabošana</t>
  </si>
  <si>
    <t>4.1.1.3.i.0/1/23/I/CFLA/019</t>
  </si>
  <si>
    <t>Sabiedrība ar ierobežotu atbildību "Krāslavas slimnīca"</t>
  </si>
  <si>
    <t>SIA "Krāslavas slimnīca" veselības aprūpes infrastruktūras stiprināšana</t>
  </si>
  <si>
    <t>4.1.1.3.i.0/1/23/I/CFLA/003</t>
  </si>
  <si>
    <t>Nacionālais psihiskās veselības centrs, Valsts SIA</t>
  </si>
  <si>
    <t>Psihiskās veselības aprūpes infrastruktūras stiprināšana, lai mazinātu infekciju slimību izplatību, epidemioloģisko prasību nodrošināšanā</t>
  </si>
  <si>
    <t>4.1.1.2.i.0/2/25/I/CFLA/006</t>
  </si>
  <si>
    <t>Valsts sabiedrība ar ierobežotu atbildību "BĒRNU PSIHONEIROLOĢISKĀ SLIMNĪCA "AINAŽI""</t>
  </si>
  <si>
    <t>Ieguldījumi Ainažu slimnīcas infrastruktūrā</t>
  </si>
  <si>
    <t>4.1.1.2.i.0/2/25/I/CFLA/005</t>
  </si>
  <si>
    <t>Veselības aprūpes pakalpojumu sniegšanas infrastruktūras attīstība SlA "Liepājas reģionālā slimnīca", iegādājoties medicīnas tehnoloģijas un aprīkojumu</t>
  </si>
  <si>
    <t>4.1.1.2.i.0/2/25/I/CFLA/004</t>
  </si>
  <si>
    <t>Valsts sabiedrība ar ierobežotu atbildību "Nacionālais rehabilitācijas centrs "Vaivari""</t>
  </si>
  <si>
    <t>Atbalsts Nacionālā rehabilitācijas centra “Vaivari“ infrastruktūras stiprināšanai, lai nodrošinātu visaptverošu ilgtspējīgu integrētu veselības pakalpojumu, mazinātu infekciju slimību izplatību, epidemioloģisko prasību nodrošināšanā</t>
  </si>
  <si>
    <t>4.1.1.2.i.0/2/25/I/CFLA/002</t>
  </si>
  <si>
    <t>Valsts sabiedrība ar ierobežotu atbildību "Piejūras slimnīca"</t>
  </si>
  <si>
    <t>Ārstniecības ēkas Jūrmalas ielā 2, Liepājā (kadastra apzīmējums 1700 040 0213 031) infrastruktūras attīstība</t>
  </si>
  <si>
    <t>4.1.1.2.i.0/2/25/I/CFLA/003</t>
  </si>
  <si>
    <t>Valsts sabiedrība ar ierobežotu atbildību "Traumatoloģijas un ortopēdijas slimnīca"</t>
  </si>
  <si>
    <t>“VSIA "Traumatoloģijas un ortopēdijas slimnīca" veselības aprūpes infrastruktūras stiprināšana, lai nodrošinātu visaptverošus un ilgtspējīgus veselības aprūpes pakalpojumus.</t>
  </si>
  <si>
    <t>4.1.1.2.i.0/2/25/I/CFLA/001</t>
  </si>
  <si>
    <t>Infrastruktūras attīstība SIA “Jelgavas pilsētas slimnīcas”</t>
  </si>
  <si>
    <t>4.1.1.2.i.0/1/22/I/CFLA/010</t>
  </si>
  <si>
    <t>Daugavpils reģionālās slimnīcas veselības aprūpes infrastruktūras stiprināšana, pilnveidojot veselības aprūpes pakalpojumu onkoloģijas jomā</t>
  </si>
  <si>
    <t>4.1.1.2.i.0/1/22/I/CFLA/009</t>
  </si>
  <si>
    <t>SIA “Jēkabpils reģionālā slimnīca” integrētas veselības pakalpojumu nodrošināšana</t>
  </si>
  <si>
    <t>4.1.1.2.i.0/1/22/I/CFLA/007</t>
  </si>
  <si>
    <t>VSIA “Bērnu klīniskā universitātes slimnīca” integrētās veselības aprūpes sistēmas attīstība</t>
  </si>
  <si>
    <t>4.1.1.2.i.0/1/22/I/CFLA/006</t>
  </si>
  <si>
    <t>Vidzemes slimnīcas Rehabilitācijas centra pārbūve, nodrošinot visaptverošu un ilgtspējīgu rehabilitācijas pakalpojumu sniegšanu epidemioloģiski drošā vidē.</t>
  </si>
  <si>
    <t>4.1.1.2.i.0/1/22/I/CFLA/005</t>
  </si>
  <si>
    <t>Mūsdienīgas infrastruktūras attīstība integrētu veselības aprūpes pakalpojumu nodrošināšanai P. Stradiņa slimnīcā</t>
  </si>
  <si>
    <t>4.1.1.2.i.0/1/22/I/CFLA/004</t>
  </si>
  <si>
    <t>Infrastruktūras attīstība SIA "Liepājas reģionālā slimnīca", iegādājoties modernu lineāro paātrinātāju</t>
  </si>
  <si>
    <t>4.1.1.2.i.0/1/22/I/CFLA/003</t>
  </si>
  <si>
    <t>SIA “RĒZEKNES SLIMNĪCA” veselības aprūpes infrastruktūras stiprināšana, lai nodrošinātu visaptverošu ilgtspējīgu integrētu veselības pakalpojumu, mazinātu infekciju slimību izplatību, epidemioloģisko prasību nodrošināšanā</t>
  </si>
  <si>
    <t>4.1.1.2.i.0/1/22/I/CFLA/008</t>
  </si>
  <si>
    <t>SIA “Rīgas Austrumu klīniskā universitātes slimnīca” infekciju slimību un plaušu veselības korpusa būvniecība</t>
  </si>
  <si>
    <t>4.1.1.2.i.0/1/22/I/CFLA/002</t>
  </si>
  <si>
    <t>SIA “Ziemeļkurzemes reģionālā slimnīca” veselības aprūpes infrastruktūras stiprināšana</t>
  </si>
  <si>
    <t>4.1.1.2.i.0/1/22/I/CFLA/001</t>
  </si>
  <si>
    <t>Slimību profilakses un kontroles centrs</t>
  </si>
  <si>
    <t>Slimību profilakses un kontroles centra organizētie sabiedrības veselības pētījumi</t>
  </si>
  <si>
    <t>4.1.1.1.i.0/1/22/I/VM/001</t>
  </si>
  <si>
    <t>Latvijas Vēža centra izveide</t>
  </si>
  <si>
    <t>4.1.1.r.0/2/23/I/VM/001</t>
  </si>
  <si>
    <t>4.1.1.r</t>
  </si>
  <si>
    <t>Atvasināta publiska persona "Latvijas Biomedicīnas pētījumu un studiju centrs"</t>
  </si>
  <si>
    <t>Latvijas iedzīvotāju genoma references izveide</t>
  </si>
  <si>
    <t>4.1.1.r.0/3/22/I/VM/001</t>
  </si>
  <si>
    <t>Ieteikumu izstrāde integrētas veselības aprūpes attīstībai</t>
  </si>
  <si>
    <t>4.1.1.r.0/1/22/I/VM/001</t>
  </si>
  <si>
    <t>Akciju sabiedrība "Attīstības finanšu institūcija Altum"</t>
  </si>
  <si>
    <t>3.1.1.7.i.0/1/25/FI/EM/001</t>
  </si>
  <si>
    <t>Nevienlīdzības mazināšana</t>
  </si>
  <si>
    <t>3.1.2.6.i.0/1/25/I/CFLA/001</t>
  </si>
  <si>
    <t>Nodarbinātības valsts aģentūra</t>
  </si>
  <si>
    <t>Prasmju pilnveide pieaugušajiem</t>
  </si>
  <si>
    <t>3.1.2.5.i.0/1/23/I/CFLA/001</t>
  </si>
  <si>
    <t>3.1.2.5.i</t>
  </si>
  <si>
    <t xml:space="preserve">Sociālās integrācijas valsts aģentūra </t>
  </si>
  <si>
    <t>RAITI: Rehabilitācija. Atbalsts. Iekļaušana. TālākIzglītība.</t>
  </si>
  <si>
    <t>3.1.2.4.i.0/1/22/I/LM/001</t>
  </si>
  <si>
    <t>Sabiedrība ar ierobežotu atbildību "Magnum Social &amp; Medical Care"</t>
  </si>
  <si>
    <t>Ģimeniskai videi pietuvināta aprūpes pakalpojuma izveide pensijas vecuma personām Augšdaugavas novadā</t>
  </si>
  <si>
    <t>3.1.2.3.i.0/2/24/A/CFLA/010</t>
  </si>
  <si>
    <t>Ģimeniskai videi pietuvināta aprūpes pakalpojuma izveide pensijas vecuma personām Liepājā</t>
  </si>
  <si>
    <t>3.1.2.3.i.0/2/24/A/CFLA/009</t>
  </si>
  <si>
    <t>Ģimeniskai videi pietuvināta aprūpes pakalpojuma izveide pensijas vecuma personām Olainē</t>
  </si>
  <si>
    <t>3.1.2.3.i.0/2/24/A/CFLA/008</t>
  </si>
  <si>
    <t>Ģimeniskai videi pietuvināta aprūpes pakalpojuma izveide pensijas vecuma personām Talsu novadā</t>
  </si>
  <si>
    <t>3.1.2.3.i.0/2/24/A/CFLA/007</t>
  </si>
  <si>
    <t>"Latvijas Samariešu apvienība"</t>
  </si>
  <si>
    <t>“MAN (mājīgais aprūpes nams) “Bišumuiža”"</t>
  </si>
  <si>
    <t>3.1.2.3.i.0/2/24/A/CFLA/011</t>
  </si>
  <si>
    <t>Nodibinājums "Raunas evaņģēliski luteriskās draudzes diakonijas centrs"</t>
  </si>
  <si>
    <t>Ģimeniskai videi pietuvināta aprūpes pakalpojuma izveide pensijas vecuma personām Miera ielā 8, Raunā.</t>
  </si>
  <si>
    <t>3.1.2.3.i.0/2/24/A/CFLA/005</t>
  </si>
  <si>
    <t>Madonas novada pašvaldība</t>
  </si>
  <si>
    <t>“Jauna ģimeniskai videi pietuvināta aprūpes pakalpojuma izveide pensijas vecuma personām Madonas novadā”</t>
  </si>
  <si>
    <t>3.1.2.3.i.0/2/23/A/CFLA/002</t>
  </si>
  <si>
    <t>Bauskas novada pašvaldība</t>
  </si>
  <si>
    <t>Ģimeniskai videi pietuvināta aprūpes pakalpojuma izveide pensijas vecuma personām Bauskas novadā</t>
  </si>
  <si>
    <t>3.1.2.3.i.0/2/23/A/CFLA/001</t>
  </si>
  <si>
    <t>Valsts sabiedrība ar ierobežotu atbildību "Šampētera nams"</t>
  </si>
  <si>
    <t>Tipveida būvprojekta izstrāde senioru ĢVPP projekta realizācijai</t>
  </si>
  <si>
    <t>3.1.2.3.i.0/1/22/I/LM/001</t>
  </si>
  <si>
    <t>Investīcijas projekts “Prognozēšanas rīka izstrāde sociālās apdrošināšanas sistēmas 
ilgtermiņa prognozēm, sistēmas ilgtermiņa 
stabilitātes izvērtēšanai un nodrošināšanai”.</t>
  </si>
  <si>
    <t>3.1.2.2.i.0/1/22/I/LM/001</t>
  </si>
  <si>
    <t>Rīgas valstspilsētas pašvaldība</t>
  </si>
  <si>
    <t>“Atbalsta pasākumi cilvēkiem ar invaliditāti mājokļu vides pieejamības nodrošināšanai”</t>
  </si>
  <si>
    <t>3.1.2.1.i.0/2/24/I/CFLA/039</t>
  </si>
  <si>
    <t>Smiltenes novada pašvaldība</t>
  </si>
  <si>
    <t>Atbalsta pasākumi cilvēkiem ar invaliditāti mājokļu vides pieejamības nodrošināšanai Smiltenes novadā</t>
  </si>
  <si>
    <t>3.1.2.1.i.0/2/24/I/CFLA/037</t>
  </si>
  <si>
    <t>Rēzeknes valstspilsētas pašvaldība</t>
  </si>
  <si>
    <t>“Atbalsta pasākumi cilvēkiem ar invaliditāti mājokļa vides pieejamības nodrošināšanai Rēzeknes valstspilsētas pašvaldībā"</t>
  </si>
  <si>
    <t>3.1.2.1.i.0/2/24/I/CFLA/024</t>
  </si>
  <si>
    <t>Ventspils valstspilsētas pašvaldības iestāde "Ventspils Sociālais dienests"</t>
  </si>
  <si>
    <t>Atbalsta pasākumi cilvēkiem ar invaliditāti mājokļu vides pieejamības nodrošināšanai</t>
  </si>
  <si>
    <t>3.1.2.1.i.0/2/24/I/CFLA/018</t>
  </si>
  <si>
    <t>Siguldas novada pašvaldība</t>
  </si>
  <si>
    <t>Atbalsta pasākumi mājokļa vides pieejamības nodrošināšanai Siguldas novadā</t>
  </si>
  <si>
    <t>3.1.2.1.i.0/2/24/I/CFLA/026</t>
  </si>
  <si>
    <t>Daugavpils valstspilsētas pašvaldība</t>
  </si>
  <si>
    <t>Mājokļu vides pieejamības nodrošināšana cilvēkiem ar invaliditāti</t>
  </si>
  <si>
    <t>3.1.2.1.i.0/2/24/I/CFLA/034</t>
  </si>
  <si>
    <t>Saulkrastu novada pašvaldība</t>
  </si>
  <si>
    <t>Atbalsta pasākumi cilvēkiem ar invaliditāti mājokļu vides pieejamības nodrošināšanai Saulkrastu novadā</t>
  </si>
  <si>
    <t>3.1.2.1.i.0/2/24/I/CFLA/019</t>
  </si>
  <si>
    <t>Ludzas novada pašvaldība</t>
  </si>
  <si>
    <t>Mājokļu vides pieejamības atbalsta pasākumu nodrošināšana cilvēkiem ar funkcionāliem traucējumiem Ludzas novadā</t>
  </si>
  <si>
    <t>3.1.2.1.i.0/2/24/I/CFLA/014</t>
  </si>
  <si>
    <t>Ropažu novada pašvaldība</t>
  </si>
  <si>
    <t>Atbalsta pasākumi cilvēkiem ar invaliditāti mājokļu vides pieejamības nodrošināšanai Ropažu novadā.</t>
  </si>
  <si>
    <t>3.1.2.1.i.0/2/24/I/CFLA/027</t>
  </si>
  <si>
    <t>Līvānu novada pašvaldība</t>
  </si>
  <si>
    <t>Atbalsta pasākumu cilvēkiem ar invaliditāti mājokļu vides pieejamības nodrošināšana Līvānu novadā</t>
  </si>
  <si>
    <t>3.1.2.1.i.0/2/24/I/CFLA/017</t>
  </si>
  <si>
    <t>Atbalsta pasākumi cilvēkiem ar invaliditāti mājokļu vides pieejamības nodrošināšanai Madonas novadā</t>
  </si>
  <si>
    <t>3.1.2.1.i.0/2/24/I/CFLA/023</t>
  </si>
  <si>
    <t>Salaspils novada pašvaldība</t>
  </si>
  <si>
    <t>Atbalsta pasākumi cilvēkiem ar invaliditāti mājokļu vides pieejamības nodrošināšanai Salaspils novadā</t>
  </si>
  <si>
    <t>3.1.2.1.i.0/2/24/I/CFLA/011</t>
  </si>
  <si>
    <t>Liepājas Centrālā administrācija</t>
  </si>
  <si>
    <t>3.1.2.1.i.0/2/24/I/CFLA/032</t>
  </si>
  <si>
    <t>Augšdaugavas novada pašvaldības Centrālā pārvalde</t>
  </si>
  <si>
    <t>Atbalsta pasākumi mājokļa vides pieejamības nodrošināšanai cilvēkam ar invaliditāti Augšdaugavas novadā</t>
  </si>
  <si>
    <t>3.1.2.1.i.0/2/24/I/CFLA/002</t>
  </si>
  <si>
    <t>Kuldīgas novada pašvaldība</t>
  </si>
  <si>
    <t>Mājokļu vides pieejamības nodrošināšana cilvēkiem ar invaliditāti Kuldīgas novadā</t>
  </si>
  <si>
    <t>3.1.2.1.i.0/2/24/I/CFLA/030</t>
  </si>
  <si>
    <t>Alūksnes novada pašvaldība</t>
  </si>
  <si>
    <t>Vides pieejamības nodrošināšanai personu ar invaliditāti mājokļos</t>
  </si>
  <si>
    <t>3.1.2.1.i.0/2/24/I/CFLA/009</t>
  </si>
  <si>
    <t>Talsu novada pašvaldība</t>
  </si>
  <si>
    <t>Atbalsta pasākumi cilvēkiem ar invaliditāti mājokļu vides pieejamības nodrošināšanai Talsu novadā</t>
  </si>
  <si>
    <t>3.1.2.1.i.0/2/24/I/CFLA/021</t>
  </si>
  <si>
    <t>Mārupes novada pašvaldība</t>
  </si>
  <si>
    <t>Atbalsta pasākumi cilvēkiem ar invaliditāti mājokļu vides nodrošināšanai Mārupes novadā</t>
  </si>
  <si>
    <t>3.1.2.1.i.0/2/24/I/CFLA/012</t>
  </si>
  <si>
    <t>Krāslavas novada pašvaldība</t>
  </si>
  <si>
    <t>Atbalsta pasākumi cilvēkiem ar invaliditāti mājokļu 
vides pieejamības nodrošināšanai Krāslavas novadā</t>
  </si>
  <si>
    <t>3.1.2.1.i.0/2/24/I/CFLA/020</t>
  </si>
  <si>
    <t>Cēsu novada pašvaldība</t>
  </si>
  <si>
    <t>Atbalsta pasākumi cilvēkiem ar invaliditāti mājokļu vides pieejamības nodrošināšanai Cēsu novadā</t>
  </si>
  <si>
    <t>3.1.2.1.i.0/2/24/I/CFLA/005</t>
  </si>
  <si>
    <t>Ogres novada pašvaldība</t>
  </si>
  <si>
    <t>Atbalsta pasākumi cilvēkiem ar invaliditāti mājokļu vides pieejamības nodrošināšanai Ogres novadā</t>
  </si>
  <si>
    <t>3.1.2.1.i.0/2/24/I/CFLA/004</t>
  </si>
  <si>
    <t>Aizkraukles novada pašvaldība</t>
  </si>
  <si>
    <t>Atbalsta pasākumi cilvēkiem ar invaliditāti mājokļu vides pieejamības nodrošināšanai Aizkraukles novadā</t>
  </si>
  <si>
    <t>3.1.2.1.i.0/2/24/I/CFLA/035</t>
  </si>
  <si>
    <t>Tukuma novada pašvaldība</t>
  </si>
  <si>
    <t>Atbalsta pasākumu cilvēkiem ar invaliditāti mājokļu vides pieejamības nodrošināšana Tukuma novadā</t>
  </si>
  <si>
    <t>3.1.2.1.i.0/2/24/I/CFLA/029</t>
  </si>
  <si>
    <t>Balvu novada pašvaldība</t>
  </si>
  <si>
    <t>Atbalsta pasākumu cilvēkiem ar invaliditāti mājokļu vides pieejamības nodrošināšanā Balvu novadā</t>
  </si>
  <si>
    <t>3.1.2.1.i.0/2/24/I/CFLA/015</t>
  </si>
  <si>
    <t>Gulbenes novada pašvaldība</t>
  </si>
  <si>
    <t>Atbalsta pasākumi cilvēkiem ar invaliditāti mājokļu vides pieejamības nodrošināšanai Gulbenes novadā</t>
  </si>
  <si>
    <t>3.1.2.1.i.0/2/24/I/CFLA/008</t>
  </si>
  <si>
    <t>Olaines novada pašvaldība</t>
  </si>
  <si>
    <t>Mājokļa pielāgošanu personām ar invaliditāti un pārvietošanās traucējumiem Olaines novadā, uzlabojot viņu dzīves kvalitāti, piekļuvi nodarbinātībai un pakalpojumiem.</t>
  </si>
  <si>
    <t>3.1.2.1.i.0/2/24/I/CFLA/036</t>
  </si>
  <si>
    <t>Jēkabpils novada pašvaldība</t>
  </si>
  <si>
    <t>Atbalsta pasākumu nodrošināšana cilvēkiem ar invaliditāti mājokļu vides pieejamības nodrošināšanai Jēkabpils novadā.</t>
  </si>
  <si>
    <t>3.1.2.1.i.0/2/24/I/CFLA/010</t>
  </si>
  <si>
    <t>Saldus novada pašvaldība</t>
  </si>
  <si>
    <t>Atbalsta pasākumi cilvēkiem ar invaliditāti mājokļu vides pieejamības nodrošināšanai Saldus novadā</t>
  </si>
  <si>
    <t>3.1.2.1.i.0/2/24/I/CFLA/033</t>
  </si>
  <si>
    <t>Jelgavas valstspilsētas pašvaldības iestāde "Centrālā pārvalde"</t>
  </si>
  <si>
    <t>Mājokļu vides pieejamības nodrošināšana cilvēkiem ar invaliditāti Jelgavas valstspilsētā</t>
  </si>
  <si>
    <t>3.1.2.1.i.0/2/24/I/CFLA/006</t>
  </si>
  <si>
    <t>Rēzeknes novada pašvaldība</t>
  </si>
  <si>
    <t>Atbalsta pasākumi cilvēkiem ar invaliditāti mājokļu vides pieejamības nodrošināšanai Rēzeknes novadā</t>
  </si>
  <si>
    <t>3.1.2.1.i.0/2/24/I/CFLA/013</t>
  </si>
  <si>
    <t>Dienvidkurzemes novada pašvaldība</t>
  </si>
  <si>
    <t>Atbalsta pasākumu cilvēkiem ar invaliditāti mājokļu vides pieejamības nodrošināšana Dienvidkurzemes novadā</t>
  </si>
  <si>
    <t>3.1.2.1.i.0/2/24/I/CFLA/028</t>
  </si>
  <si>
    <t>Ventspils novada pašvaldība</t>
  </si>
  <si>
    <t>Mājokļa pielāgošana nodarbinātības un publisko pakalpojumu pieejamības veicināšanai personai ar funkcionāliem traucējumiem Ventspils novadā</t>
  </si>
  <si>
    <t>3.1.2.1.i.0/2/24/I/CFLA/031</t>
  </si>
  <si>
    <t>Dobeles novada pašvaldība</t>
  </si>
  <si>
    <t>Atbalsta pasākumi cilvēkiem ar invaliditāti mājokļu vides pieejamības nodrošināšanai Dobeles novadā.</t>
  </si>
  <si>
    <t>3.1.2.1.i.0/2/24/I/CFLA/001</t>
  </si>
  <si>
    <t>Ādažu novada pašvaldība</t>
  </si>
  <si>
    <t>Atbalsta pasākumu cilvēkiem ar invaliditāti mājokļu vides pieejamības nodrošināšana Ādažu novadā</t>
  </si>
  <si>
    <t>3.1.2.1.i.0/2/24/I/CFLA/007</t>
  </si>
  <si>
    <t>Valmieras novada pašvaldība</t>
  </si>
  <si>
    <t>Atbalsta pasākumi cilvēkiem ar invaliditāti mājokļu vides pieejamības nodrošināšanai Valmieras novadā</t>
  </si>
  <si>
    <t>3.1.2.1.i.0/2/24/I/CFLA/022</t>
  </si>
  <si>
    <t>Preiļu novada pašvaldība</t>
  </si>
  <si>
    <t>Atbalsta pasākumu cilvēkiem ar invaliditāti mājokļu vides pieejamības nodrošināšana Preiļu novadā.</t>
  </si>
  <si>
    <t>3.1.2.1.i.0/2/24/I/CFLA/003</t>
  </si>
  <si>
    <t>Atbalsta pasākumi cilvēkiem ar invaliditāti mājokļu vides pieejamības nodrošināšanai Bauskas novadā</t>
  </si>
  <si>
    <t>3.1.2.1.i.0/2/24/I/CFLA/025</t>
  </si>
  <si>
    <t>Limbažu novada pašvaldība</t>
  </si>
  <si>
    <t>Atbalsta pasākumi cilvēkiem ar invaliditāti mājokļu vides pieejamības nodrošināšanai Limbažu novadā</t>
  </si>
  <si>
    <t>3.1.2.1.i.0/2/24/I/CFLA/038</t>
  </si>
  <si>
    <t>Jelgavas novada pašvaldība</t>
  </si>
  <si>
    <t>Atbalsta pasākumu īstenošana cilvēkiem ar invaliditāti mājokļu vides pieejamības nodrošināšanai Jelgavas novadā</t>
  </si>
  <si>
    <t>3.1.2.1.i.0/2/24/I/CFLA/016</t>
  </si>
  <si>
    <t>Vides pieejamības pasākumu īstenošana Madonas novada sociālā dienesta ēkā Blaumaņa ielā 3, Madonā"</t>
  </si>
  <si>
    <t>3.1.2.1.i.0/1/23/I/CFLA/022</t>
  </si>
  <si>
    <t>Vides pieejamības nodrošināšanas pasākumi Jaunajā ielā 79E, Jēkabpilī</t>
  </si>
  <si>
    <t>3.1.2.1.i.0/1/23/I/CFLA/021</t>
  </si>
  <si>
    <t>Vides pieejamības nodrošināšanas pasākumi Rīgas valstspilsētas
pašvaldības 18 sociālo pakalpojumu ēkās</t>
  </si>
  <si>
    <t>3.1.2.1.i.0/1/22/I/CFLA/020</t>
  </si>
  <si>
    <t>Viļānu apvienības pārvalde</t>
  </si>
  <si>
    <t>Vides pieejamības veicināšana cilvēkiem ar funkcionāliem traucējumiem, valsts pakalpojumu sniegšanai pašvaldības ēkas telpās.</t>
  </si>
  <si>
    <t>3.1.2.1.i.0/1/22/I/CFLA/003</t>
  </si>
  <si>
    <t>Vides pieejamības nodrošināšana sociālo pakalpojumu sniegšanas vietās ēkās Skolas ielā 4, Zantē, Tukuma novadā un Zīļu ielā 2, Kandavā, Tukuma novadā</t>
  </si>
  <si>
    <t>3.1.2.1.i.0/1/22/I/CFLA/004</t>
  </si>
  <si>
    <t>"Augšdaugavas novada pašvaldības ēku vides pieejamības nodrošināšanas pasākumi"</t>
  </si>
  <si>
    <t>3.1.2.1.i.0/1/22/I/CFLA/006</t>
  </si>
  <si>
    <t>Ludzas novada Sociālā dienesta ēkas vides pieejamības nodrošināšana Raiņa ielā 16A, Ludzā</t>
  </si>
  <si>
    <t>3.1.2.1.i.0/1/22/I/CFLA/001</t>
  </si>
  <si>
    <t>Smiltenes pašvaldību ēku vides pieejamības nodrošināšanas pasākumi</t>
  </si>
  <si>
    <t>3.1.2.1.i.0/1/22/I/CFLA/010</t>
  </si>
  <si>
    <t>Vides pieejamības nodrošināšana Vecās Sārmes ielā 10, Limbažos</t>
  </si>
  <si>
    <t>3.1.2.1.i.0/1/22/I/CFLA/005</t>
  </si>
  <si>
    <t>Vides pieejamības prasību nodrošināšana ēkā Krišjāņa Valdemāra ielā 13, Daugavpilī</t>
  </si>
  <si>
    <t>3.1.2.1.i.0/1/22/I/CFLA/017</t>
  </si>
  <si>
    <t>Vides pieejamības nodrošināšana Balvu novada publisko pakalpojumu ēkās</t>
  </si>
  <si>
    <t>3.1.2.1.i.0/1/22/I/CFLA/016</t>
  </si>
  <si>
    <t>Vides pieejamības nodrošināšanas pasākumi Dobeles novada pašvaldības ēkās.</t>
  </si>
  <si>
    <t>3.1.2.1.i.0/1/22/I/CFLA/002</t>
  </si>
  <si>
    <t>Labklājības ministrijas valdījumā esošo ēku vides pieejamības nodrošināšanas pasākumi.</t>
  </si>
  <si>
    <t>3.1.2.1.i.0/1/22/I/CFLA/018</t>
  </si>
  <si>
    <t>Vides pieejamības nodrošināšanas pasākumi Krāslavas novada pašvaldības ēkā Daugavpils ielā 8, Dagdā</t>
  </si>
  <si>
    <t>3.1.2.1.i.0/1/22/I/CFLA/008</t>
  </si>
  <si>
    <t>Vides pieejamības uzlabošana Dienas centrā personām ar garīgās attīstības traucējumiem T.Breikša ielā 16/20, Liepājā</t>
  </si>
  <si>
    <t>3.1.2.1.i.0/1/22/I/CFLA/014</t>
  </si>
  <si>
    <t>Vides pieejamības uzlabošana ēkā Pasta ielā 43, Jelgavā.</t>
  </si>
  <si>
    <t>3.1.2.1.i.0/1/22/I/CFLA/019</t>
  </si>
  <si>
    <t>Vides pieejamības uzlabošana Salaspils novada Sociālajā dienestā Kalnu ielā 2 un Acones sociālajā centrā</t>
  </si>
  <si>
    <t>3.1.2.1.i.0/1/22/I/CFLA/007</t>
  </si>
  <si>
    <t>Vides pieejamības nodrošināšana pašvaldības ēkā Skolas laukumā 2, Sedā, Valmieras novadā</t>
  </si>
  <si>
    <t>3.1.2.1.i.0/1/22/I/CFLA/013</t>
  </si>
  <si>
    <t>Vides pieejamības nodrošināšana Avotu ielā 2, Aizputē, Dienvidkurzemes novadā.</t>
  </si>
  <si>
    <t>3.1.2.1.i.0/1/22/I/CFLA/009</t>
  </si>
  <si>
    <t>Sociālā dienesta ēku vides pieejamības nodrošināšanas pasākumi Bauskas novadā</t>
  </si>
  <si>
    <t>3.1.2.1.i.0/1/22/I/CFLA/011</t>
  </si>
  <si>
    <t>Pašvaldības ēku vides piekļūstamības nodrošināšanas pasākumi</t>
  </si>
  <si>
    <t>3.1.2.1.i.0/1/22/I/CFLA/012</t>
  </si>
  <si>
    <t>Bezemisiju transportlīdzekļa iegāde skolēnu pārvadāšanai Balvu novadā</t>
  </si>
  <si>
    <t>3.1.1.6.i.0/1/23/A/CFLA/017</t>
  </si>
  <si>
    <t>Augšdaugavas novada pašvaldības funkciju īstenošanai un pakalpojumu sniegšanai nepieciešamo bezemisiju transportlīdzekļu iegāde</t>
  </si>
  <si>
    <t>3.1.1.6.i.0/1/23/A/CFLA/014</t>
  </si>
  <si>
    <t>Bezemisiju transportlīdzekļa iegāde izglītojamo mobilitātes un skolu tīkla sasniedzamības nodrošināšanai Jelgavas novadā</t>
  </si>
  <si>
    <t>3.1.1.6.i.0/1/23/A/CFLA/013</t>
  </si>
  <si>
    <t>Bezemisiju transporta līdzekļa iegāde izglītojamo mobilitātes un skolu tīkla sasniedzamības nodrošināšanai Dobeles novadā</t>
  </si>
  <si>
    <t>3.1.1.6.i.0/1/23/A/CFLA/006</t>
  </si>
  <si>
    <t>Elektrotransporta un uzlādes stacijas iegāde Ogres novada pašvaldības skolēnu mobilitātes veicināšanai</t>
  </si>
  <si>
    <t>3.1.1.6.i.0/1/23/A/CFLA/004</t>
  </si>
  <si>
    <t>Elektriskā autobusa iegāde skolēnu pārvadāšanai Saulkrastu novadā</t>
  </si>
  <si>
    <t>3.1.1.6.i.0/1/23/A/CFLA/003</t>
  </si>
  <si>
    <t>Divu bezemisiju transportlīdzekļu iegāde Saldus novada pašvaldībā</t>
  </si>
  <si>
    <t>3.1.1.6.i.0/1/23/A/CFLA/001</t>
  </si>
  <si>
    <t>Preiļu novada pašvaldības funkciju īstenošanai un pakalpojumu sniegšanai nepieciešamo bezemisiju transportlīdzekļa iegāde</t>
  </si>
  <si>
    <t>3.1.1.6.i.0/1/23/A/CFLA/009</t>
  </si>
  <si>
    <t>Madonas  novada pašvaldības funkciju īstenošanai un pakalpojumu sniegšanai nepieciešamo bezemisiju transportlīdzekļu iegāde.</t>
  </si>
  <si>
    <t>3.1.1.6.i.0/1/23/A/CFLA/007</t>
  </si>
  <si>
    <t>Bezizmešu transporta līdzekļu iegāde Dienvidkurzemes novada pašvaldības skolēnu pārvadājumu nodrošināšanai</t>
  </si>
  <si>
    <t>3.1.1.6.i.0/1/23/A/CFLA/011</t>
  </si>
  <si>
    <t>Elektroautobusa iegāde Rēzeknes novada pašvaldībā</t>
  </si>
  <si>
    <t>3.1.1.6.i.0/1/23/A/CFLA/002</t>
  </si>
  <si>
    <t>Elektroautobusu iegāde izglītojamo mobilitātes veicināšanai un skolu tīkla sasniedzamības nodrošināšanai Alūksnes novadā</t>
  </si>
  <si>
    <t>3.1.1.6.i.0/1/23/A/CFLA/005</t>
  </si>
  <si>
    <t>Bezemisiju transporta līdzekļu iegāde Bauskas novadā.</t>
  </si>
  <si>
    <t>3.1.1.6.i.0/1/23/A/CFLA/015</t>
  </si>
  <si>
    <t>Elektroautobusa un tā uzlādes iekārtas iegāde Smiltenes novada skolēnu pārvadāšanai</t>
  </si>
  <si>
    <t>3.1.1.6.i.0/1/23/A/CFLA/010</t>
  </si>
  <si>
    <t>Apstiprināts</t>
  </si>
  <si>
    <t>Izglītības iestāžu infrastruktūras uzlabošana Priekulē un Vaiņodē</t>
  </si>
  <si>
    <t>3.1.1.5.i.0/3/25/I/CFLA/002</t>
  </si>
  <si>
    <t>Jaunpils vidusskolas infrastruktūras pilnveide un aprīkošana</t>
  </si>
  <si>
    <t>3.1.1.5.i.0/3/25/I/CFLA/001</t>
  </si>
  <si>
    <t>Izglītības iestāžu infrastruktūras pilnveide un aprīkošana Aizkraukles novadā.</t>
  </si>
  <si>
    <t>3.1.1.5.i.0/2/24/I/CFLA/001</t>
  </si>
  <si>
    <t>Izglītības iestāžu infrastruktūras pilnveide un aprīkošana Smiltenes novadā</t>
  </si>
  <si>
    <t>3.1.1.5.i.0/1/24/I/CFLA/007</t>
  </si>
  <si>
    <t>Izglītības iestāžu infrastruktūras pilnveide un aprīkošana Cēsu novadā</t>
  </si>
  <si>
    <t>3.1.1.5.i.0/1/24/I/CFLA/009</t>
  </si>
  <si>
    <t>Madonas novada pašvaldības izglītības iestāžu infrastruktūras pilnveide un aprīkošana</t>
  </si>
  <si>
    <t>3.1.1.5.i.0/1/24/I/CFLA/005</t>
  </si>
  <si>
    <t>Ogres novada izglītības iestāžu infrastruktūras pilnveide un aprīkošana</t>
  </si>
  <si>
    <t>3.1.1.5.i.0/1/24/I/CFLA/003</t>
  </si>
  <si>
    <t>Lejasciema un Lizuma pamatskolu infrastruktūras pilnveide un aprīkošana</t>
  </si>
  <si>
    <t>3.1.1.5.i.0/1/24/I/CFLA/006</t>
  </si>
  <si>
    <t>Mācību vides uzlabošana vispārējās izglītības iestādēs Valmieras novadā</t>
  </si>
  <si>
    <t>3.1.1.5.i.0/1/24/I/CFLA/008</t>
  </si>
  <si>
    <t>Alojas Ausekļa vidusskolas infrastruktūras pilnveide un aprīkošana</t>
  </si>
  <si>
    <t>3.1.1.5.i.0/1/24/I/CFLA/001</t>
  </si>
  <si>
    <t>Skrundas pamatskolas infrastruktūras pilnveide kvalitatīvai izglītības satura apguvei Kuldīgas novadā</t>
  </si>
  <si>
    <t>3.1.1.5.i.0/1/24/I/CFLA/004</t>
  </si>
  <si>
    <t>Izglītības iestāžu infrastruktūras pilnveide un aprīkošana Jelgavas novada pašvaldībā</t>
  </si>
  <si>
    <t>3.1.1.5.i.0/1/24/I/CFLA/002</t>
  </si>
  <si>
    <t>3.1.1.4.i.0/1/22/I/EM/001</t>
  </si>
  <si>
    <t>Liepājas speciālās ekonomiskās zonas pārvalde</t>
  </si>
  <si>
    <t>Liepājas industriālā parka teritorijas attīstība 1.kārta</t>
  </si>
  <si>
    <t>3.1.1.3.i.0/1/23/A/CFLA/004</t>
  </si>
  <si>
    <t>Zemgales industriālā parka attīstība, I kārta</t>
  </si>
  <si>
    <t>3.1.1.3.i.0/1/23/A/CFLA/003</t>
  </si>
  <si>
    <t>Valmieras Industriālā parka attīstība</t>
  </si>
  <si>
    <t>3.1.1.3.i.0/1/23/A/CFLA/008</t>
  </si>
  <si>
    <t>Austrumlatvijas viedo tehnoloģiju un pētniecības centra (ALTOP) Industriālā parka izveide</t>
  </si>
  <si>
    <t>3.1.1.3.i.0/1/23/A/CFLA/007</t>
  </si>
  <si>
    <t xml:space="preserve">Viedās administrācijas un reģionālās attīstības ministrija </t>
  </si>
  <si>
    <t>Pašvaldību kapacitātes stiprināšana to darbības efektivitātes un kvalitātes uzlabošanai</t>
  </si>
  <si>
    <t>3.1.1.2.i.0/1/22/I/VARAM/001</t>
  </si>
  <si>
    <t>3.1.1.2.i</t>
  </si>
  <si>
    <t>Valsts reģionālo un vietējo autoceļu tīkla uzlabošana</t>
  </si>
  <si>
    <t>3.1.1.1.i.0/1/22/I/VARAM/001</t>
  </si>
  <si>
    <t>3.1.1.1.i</t>
  </si>
  <si>
    <t>Akciju sabiedrība "BALTICOM"</t>
  </si>
  <si>
    <t>Rīgas reģiona elektronisko sakaru tīkla pārklājuma infrastruktūras attīstība</t>
  </si>
  <si>
    <t>2.4.1.2.i.0/1/24/A/CFLA/006</t>
  </si>
  <si>
    <t>Digitālā pārveide</t>
  </si>
  <si>
    <t>Latgales reģiona elektronisko sakaru tīkla pārklājuma infrastruktūras attīstība</t>
  </si>
  <si>
    <t>2.4.1.2.i.0/1/24/A/CFLA/005</t>
  </si>
  <si>
    <t>SIA "OSTKOM"</t>
  </si>
  <si>
    <t>Platjoslas jeb ļoti augstas veiktspējas tīklu “pēdējās jūdzes” infrastruktūras attīstība</t>
  </si>
  <si>
    <t>2.4.1.2.i.0/1/24/A/CFLA/007</t>
  </si>
  <si>
    <t>Zemgales reģiona elektronisko sakaru tīkla pārklājuma infrastruktūras attīstība</t>
  </si>
  <si>
    <t>2.4.1.2.i.0/1/24/A/CFLA/004</t>
  </si>
  <si>
    <t>Vidzemes reģiona elektronisko sakaru tīkla pārklājuma infrastruktūras attīstība</t>
  </si>
  <si>
    <t>2.4.1.2.i.0/1/24/A/CFLA/002</t>
  </si>
  <si>
    <t xml:space="preserve">2.3.2.3.i.0/1/23/I/CFLA/001 </t>
  </si>
  <si>
    <t>Publiskās pārvaldes digitālā akadēmija</t>
  </si>
  <si>
    <t>2.3.2.2.i.0/1/23/I/VARAM/001</t>
  </si>
  <si>
    <t>Jaunatnes starptautisko programmu aģentūra</t>
  </si>
  <si>
    <t>“Digitālā darba ar jaunatni sistēmas attīstība pašvaldībās”</t>
  </si>
  <si>
    <t>2.3.2.1.i.0/1/23/I/CFLA/002</t>
  </si>
  <si>
    <t>Sabiedrības digitālo prasmju attīstība</t>
  </si>
  <si>
    <t>2.3.2.1.i.0/1/23/I/CFLA/001</t>
  </si>
  <si>
    <t>Valsts izglītības attīstības aģentūra</t>
  </si>
  <si>
    <t>Individuālo mācību kontu pieejas attīstība</t>
  </si>
  <si>
    <t>2.3.1.4.i.0/1/23/I/CFLA/001</t>
  </si>
  <si>
    <t>2.3.1.4.i</t>
  </si>
  <si>
    <t>Daugavpils Universitāte</t>
  </si>
  <si>
    <t>Digitālās inovācijas un uzņēmējdarbības digitālo prasmju attīstība komersantiem</t>
  </si>
  <si>
    <t>2.3.1.2.i.0/3/24/I/CFLA/002</t>
  </si>
  <si>
    <t>Latvijas uzņēmumu digitālo prasmju ceļvedis  (LUDPC)</t>
  </si>
  <si>
    <t>2.3.1.2.i.0/3/24/I/CFLA/001</t>
  </si>
  <si>
    <t>Latvijas Informācijas un komunikācijas tehnoloģijas asociācija</t>
  </si>
  <si>
    <t>Digitālo tehnoloģiju un procesu pārvaldības prasmju uzlabošana Latvijas uzņēmumos</t>
  </si>
  <si>
    <t>2.3.1.2.i.0/2/24/A/CFLA/007</t>
  </si>
  <si>
    <t>EDIC uzņēmumu digitālo prasmju attīstība</t>
  </si>
  <si>
    <t>2.3.1.2.i.0/1/24/I/CFLA/001</t>
  </si>
  <si>
    <t>Biedrība "Latvijas Digitālais akselerators"</t>
  </si>
  <si>
    <t>Digitālo prasmju attīstība jaunu produktu un tehnoloģiju attīstībai Latvijas komersantos</t>
  </si>
  <si>
    <t>2.3.1.2.i.0/1/24/I/CFLA/002</t>
  </si>
  <si>
    <t>Latvijas Logu un durvju ražotāju asociācija</t>
  </si>
  <si>
    <t>Būvindustrijas un saistīto nozaru digitālo prasmju apmācību projekts</t>
  </si>
  <si>
    <t>2.3.1.2.i.0/2/23/A/CFLA/003</t>
  </si>
  <si>
    <t>Vieglās rūpniecības uzņēmumu asociācija</t>
  </si>
  <si>
    <t>Vieglās rūpniecības un saistīto nozaru digitālo prasmju apmācību projekts</t>
  </si>
  <si>
    <t>2.3.1.2.i.0/2/23/A/CFLA/005</t>
  </si>
  <si>
    <t>"Zaļās mājas"</t>
  </si>
  <si>
    <t>Kokrūpniecības un saistīto nozaru digitālo prasmju apmācību projekts</t>
  </si>
  <si>
    <t>2.3.1.2.i.0/2/23/A/CFLA/002</t>
  </si>
  <si>
    <t>Latvijas Datortehnoloģiju asociācija</t>
  </si>
  <si>
    <t>IKT un saistīto nozaru digitālo prasmju apmācību projekts</t>
  </si>
  <si>
    <t>2.3.1.2.i.0/2/23/A/CFLA/001</t>
  </si>
  <si>
    <t>Latvijas Viesnīcu un restorānu asociācija</t>
  </si>
  <si>
    <t>Tūrisma un saistīto nozaru digitālo prasmju apmācību projekts</t>
  </si>
  <si>
    <t>2.3.1.2.i.0/2/23/A/CFLA/004</t>
  </si>
  <si>
    <t>Augsta līmeņa digitālo prasmju apguve Latvijā augstas veiktspējas skaitļošanas tehnoloģiju jomā</t>
  </si>
  <si>
    <t>2.3.1.1.i.0/1/22/I/CFLA/003</t>
  </si>
  <si>
    <t>Valodu tehnoloģiju iniciatīva</t>
  </si>
  <si>
    <t>2.3.1.1.i.0/1/22/I/CFLA/002</t>
  </si>
  <si>
    <t>Kvantu tehnoloģiju iniciatīva</t>
  </si>
  <si>
    <t>2.3.1.1.i.0/1/22/I/CFLA/001</t>
  </si>
  <si>
    <t>SIA "VIDZEMES TV"</t>
  </si>
  <si>
    <t>VIDZEMES TV mobilās studijas izveide</t>
  </si>
  <si>
    <t>2.2.1.5.i.0/1/24/A/CFLA/017</t>
  </si>
  <si>
    <t>Akciju sabiedrība "RADIO SWH"</t>
  </si>
  <si>
    <t>AS “Radio SWH” digitālās transformācijas veicināšana, izstrādājot vienotu radio platformu un ieviešot digitalizētu risinājumu FM raidītāju darbības nodrošināšanai</t>
  </si>
  <si>
    <t>2.2.1.5.i.0/1/24/A/CFLA/026</t>
  </si>
  <si>
    <t>Sabiedrība ar ierobežotu atbildību radiokompānija "ALISE PLUS"</t>
  </si>
  <si>
    <t>Digitālā transformācija un tās risinājumi radio Alise plus</t>
  </si>
  <si>
    <t>2.2.1.5.i.0/1/24/A/CFLA/014</t>
  </si>
  <si>
    <t>SIA All Media Latvia</t>
  </si>
  <si>
    <t>Automatizētās televīzijas (TV) režijas studijas (production control room and newsroom) izveidošana un personalizētas reklāmas SIA All Media Latvia lineāro TV programmu risinājuma ieviešana digitālajās platformās</t>
  </si>
  <si>
    <t>2.2.1.5.i.0/1/24/A/CFLA/008</t>
  </si>
  <si>
    <t>SIA "Radio 1"</t>
  </si>
  <si>
    <t>SIA "Radio1" multimediju studijas izveidošana Jēkabpilī reģionāli nozīmīga satura veidošanai digitālajā vidē</t>
  </si>
  <si>
    <t>2.2.1.5.i.0/1/24/A/CFLA/029</t>
  </si>
  <si>
    <t>Akciju sabiedrība "DELFI"</t>
  </si>
  <si>
    <t>Ziņu portāla DELFI darbības tehnoloģisko risinājumu ieviešana medija satura pilnveidei un patēriņa veicināšanai.</t>
  </si>
  <si>
    <t>2.2.1.5.i.0/1/24/A/CFLA/002</t>
  </si>
  <si>
    <t>Sabiedrība ar ierobežotu atbildību "Dzirkstele"</t>
  </si>
  <si>
    <t>Laikraksta "Dzirkstele" un citu reģionālo laikrakstu kopīga digitālās trasformācijas iniciatīva</t>
  </si>
  <si>
    <t>2.2.1.5.i.0/1/24/A/CFLA/025</t>
  </si>
  <si>
    <t>Sabiedrība ar ierobežotu atbildību "STABURAGS"</t>
  </si>
  <si>
    <t>Laikraksta "Staburags" un citu reģionālo laikrakstu kopīga digitālās trasformācijas iniciatīva</t>
  </si>
  <si>
    <t>2.2.1.5.i.0/1/24/A/CFLA/024</t>
  </si>
  <si>
    <t>Sabiedrība ar ierobežotu atbildību "KURZEMES VĀRDS"</t>
  </si>
  <si>
    <t>Reģionālās izdevniecības “Kurzemes Vārds” digitālā stiprināšana konkurētspējas paaugstināšanai</t>
  </si>
  <si>
    <t>2.2.1.5.i.0/1/24/A/CFLA/015</t>
  </si>
  <si>
    <t>Sabiedrība ar ierobežotu atbildību "VIDUSDAUGAVAS TELEVĪZIJA"</t>
  </si>
  <si>
    <t>Vidusdaugavas televīzijas satura veidošanas un pārraidīšanas modernizēšana</t>
  </si>
  <si>
    <t>2.2.1.5.i.0/1/24/A/CFLA/020</t>
  </si>
  <si>
    <t>Sabiedrība ar ierobežotu atbildību "Ventas Balss"</t>
  </si>
  <si>
    <t>Medija "Ventas Balss" modernizācija ar mūsdienu tehnoloģiju un digitālo risinājumu palīdzību</t>
  </si>
  <si>
    <t>2.2.1.5.i.0/1/24/A/CFLA/030</t>
  </si>
  <si>
    <t>Sabiedrība ar ierobežotu atbildību "4.vara"</t>
  </si>
  <si>
    <t>Mediju uzņēmuma ražošanas un satura izplatīšanas cikla digitalizācija</t>
  </si>
  <si>
    <t>2.2.1.5.i.0/1/24/A/CFLA/011</t>
  </si>
  <si>
    <t>Sabiedrība ar ierobežotu atbildību "LIETIŠĶĀS INFORMĀCIJAS DIENESTS"</t>
  </si>
  <si>
    <t>Žurnālu "BILANCE" un "BILANCES JURIDISKIE PADOMI" satura digitalizācija portālā "BILANCE PLZ"</t>
  </si>
  <si>
    <t>2.2.1.5.i.0/1/24/A/CFLA/027</t>
  </si>
  <si>
    <t>"Create &amp; Develop"</t>
  </si>
  <si>
    <t>Divvirzienu tilts tagad un nākotnē.</t>
  </si>
  <si>
    <t>2.2.1.5.i.0/1/24/A/CFLA/028</t>
  </si>
  <si>
    <t>"TV9 Pakalni" SIA</t>
  </si>
  <si>
    <t>SIA "TV9 Pakalni" digitālo procesu modernizēšana</t>
  </si>
  <si>
    <t>2.2.1.5.i.0/1/24/A/CFLA/009</t>
  </si>
  <si>
    <t>SIA "Gemius Latvia"</t>
  </si>
  <si>
    <t>Latvijas tirgu reprezentējoša pētījumu paneļa izveide par mobilo vidi mediju auditorijas un mediju reklāmas pētījumiem</t>
  </si>
  <si>
    <t>2.2.1.5.i.0/1/24/A/CFLA/005</t>
  </si>
  <si>
    <t>Latvijas Būvinženieru savienība</t>
  </si>
  <si>
    <t>Žurnāla “Būvinženieris” transformācija mūsdienu mediju patēriņa virzienā</t>
  </si>
  <si>
    <t>2.2.1.5.i.0/1/24/A/CFLA/010</t>
  </si>
  <si>
    <t>Sabiedrība ar ierobežotu atbildību "TV Kurzeme"</t>
  </si>
  <si>
    <t>Reģionālās televīzijas "TV Kurzeme" digitālas platformas izveide un satura veidošanas digitāla transformācija</t>
  </si>
  <si>
    <t>2.2.1.5.i.0/1/24/A/CFLA/012</t>
  </si>
  <si>
    <t>Akciju sabiedrība "TV LATVIJA"</t>
  </si>
  <si>
    <t>TV24 darbības modernizēšana un digitalizēšana</t>
  </si>
  <si>
    <t>2.2.1.5.i.0/1/24/A/CFLA/006</t>
  </si>
  <si>
    <t>Sabiedrība ar ierobežotu atbildību "IZDEVNIECĪBA RĪGAS VIĻŅI"</t>
  </si>
  <si>
    <t>“RĪGAS VIĻŅI mediju digitālās transformācijas projekts”</t>
  </si>
  <si>
    <t>2.2.1.5.i.0/1/24/A/CFLA/001</t>
  </si>
  <si>
    <t>Sabiedrība ar ierobežotu atbildību "TVNET GRUPA"</t>
  </si>
  <si>
    <t>TVNET GRUPA iekšējo procesu digitalizācija un modernizācija</t>
  </si>
  <si>
    <t>2.2.1.5.i.0/1/24/A/CFLA/021</t>
  </si>
  <si>
    <t>Izdevniecība "Dienas bizness" , SIA</t>
  </si>
  <si>
    <t>Mediju digitālā transformācija, lai veicinātu Dienas Bizness un Dienas Žurnāli atbilstību nozares attīstībai, tirgus pieprasījumam un stiprinātu noturību pret dezinformāciju</t>
  </si>
  <si>
    <t>2.2.1.5.i.0/1/24/A/CFLA/004</t>
  </si>
  <si>
    <t>SIA "RADIO SKONTO LV"</t>
  </si>
  <si>
    <t>Radio e-veikala izveide un RADIO SKONTO ētera vadības sistēmas atjaunināšana un pielāgošana radiostacijas digitālās transformācijas un ilgtspējas veicināšanai</t>
  </si>
  <si>
    <t>2.2.1.5.i.0/1/24/A/CFLA/022</t>
  </si>
  <si>
    <t>SIA "Ausma Media"</t>
  </si>
  <si>
    <t>Digitālā platforma bērnu auditorijai "Ausma"</t>
  </si>
  <si>
    <t>2.2.1.5.i.0/1/24/A/CFLA/007</t>
  </si>
  <si>
    <t>SIA "KOMERCIZGLĪTĪBAS CENTRS"</t>
  </si>
  <si>
    <t>"Latvijas Mediju nozares kompetenču centrs"</t>
  </si>
  <si>
    <t>2.2.1.5.i.0/2/24/A/CFLA/001</t>
  </si>
  <si>
    <t>Sabiedrība ar ierobežotu atbildību "MEDIASTRIMS"</t>
  </si>
  <si>
    <t>Digitālā transformācija un tās risinājumi TV LRT+</t>
  </si>
  <si>
    <t>2.2.1.5.i.0/1/24/A/CFLA/016</t>
  </si>
  <si>
    <t>AS "Eiropas Hitu Radio"</t>
  </si>
  <si>
    <t>“Eiropas Hitu Radio” digitālā transformācija – darbības uzlabošana atbilstoši mediju patēriņa tendencēm un medija ilgtspējīgas attīstības vajadzībām.</t>
  </si>
  <si>
    <t>2.2.1.5.i.0/1/24/A/CFLA/019</t>
  </si>
  <si>
    <t>AS "LATVIJAS MEDIJI"</t>
  </si>
  <si>
    <t>Drukāto mediju digitālās transformācijas un lasītāju iesaistes platformas izstrāde</t>
  </si>
  <si>
    <t>2.2.1.5.i.0/1/24/A/CFLA/013</t>
  </si>
  <si>
    <t>Kombinētie finanšu instrumenti komersantu digitālās transformācijas veicināšanai</t>
  </si>
  <si>
    <t>2.2.1.4.i.0/1/22/FI/EM/001</t>
  </si>
  <si>
    <t>2.2.1.4.i</t>
  </si>
  <si>
    <t>DPKC</t>
  </si>
  <si>
    <t>Atbalsts jaunu produktu un pakalpojumu ieviešanai uzņēmējdarbībā Digitālo produktu kompetences centra ietvaros</t>
  </si>
  <si>
    <t>2.2.1.3.i.0/2/24/A/CFLA/001</t>
  </si>
  <si>
    <t>2.2.1.3.i</t>
  </si>
  <si>
    <t>Atbalsts jaunu produktu un pakalpojumu ieviešanai uzņēmējdarbībā Farmācijas, biomedicīnas un medicīnas tehnoloģiju kompetences centra ietvaros</t>
  </si>
  <si>
    <t>2.2.1.3.i.0/1/24/A/CFLA/005</t>
  </si>
  <si>
    <t>Atbalsts jaunu produktu un pakalpojumu ieviešanai uzņēmējdarbībā Viedo materiālu kompetences centra ietvaros</t>
  </si>
  <si>
    <t>2.2.1.3.i.0/1/24/A/CFLA/004</t>
  </si>
  <si>
    <t>Atbalsts jaunu produktu un pakalpojumu ieviešanai uzņēmējdarbībā Enerģētikas un transporta kompetences centra ietvaros</t>
  </si>
  <si>
    <t>2.2.1.3.i.0/1/24/A/CFLA/003</t>
  </si>
  <si>
    <t>SIA MASOC KC</t>
  </si>
  <si>
    <t>MASOC KC atbalsts digitālu produktu izstrādei</t>
  </si>
  <si>
    <t>2.2.1.3.i.0/1/24/A/CFLA/007</t>
  </si>
  <si>
    <t>Informācijas un komunikācijas tehnoloģiju kompetences centrs digitalizācijai</t>
  </si>
  <si>
    <t>2.2.1.3.i.0/1/24/A/CFLA/006</t>
  </si>
  <si>
    <t>Meža nozares kompetences centrs – digitalizācija</t>
  </si>
  <si>
    <t>2.2.1.3.i.0/1/24/A/CFLA/001</t>
  </si>
  <si>
    <t>Latvijas Pārtikas Kompetences Centrs – digitalizācija</t>
  </si>
  <si>
    <t>2.2.1.3.i.0/1/24/A/CFLA/002</t>
  </si>
  <si>
    <t>Atbalsts procesu digitalizācijai</t>
  </si>
  <si>
    <t>2.2.1.2.i.0/1/23/I/EM/001</t>
  </si>
  <si>
    <t>2.2.1.2.i</t>
  </si>
  <si>
    <t>EDIC: atbalsts digitalizācijai un mākslīgā intelekta attīstībai Latvijā</t>
  </si>
  <si>
    <t>2.2.1.1.i.0/1/23/I/CFLA/001</t>
  </si>
  <si>
    <t>Latvijas Digitālais akselerators</t>
  </si>
  <si>
    <t>2.2.1.1.i.0/1/23/I/CFLA/002</t>
  </si>
  <si>
    <t>Iesniegts</t>
  </si>
  <si>
    <t>Būvniecības valsts kontroles birojs</t>
  </si>
  <si>
    <t>Aizsargātā lietotāja datu informācijas sistēmas procesu digitalizācija</t>
  </si>
  <si>
    <t>2.1.3.1.i.0/1/25/I/VARAM/013</t>
  </si>
  <si>
    <t>Energokopienu procesa digitalizācija</t>
  </si>
  <si>
    <t>2.1.3.1.i.0/1/25/I/VARAM/012</t>
  </si>
  <si>
    <t>Rīgas brīvostas pārvalde</t>
  </si>
  <si>
    <t>Ostu pārvaldības digitālā transformācija, pilnveidojot transporta un loģistikas datu apstrādi un analīzi</t>
  </si>
  <si>
    <t>2.1.3.1.i.0/2/24/I/CFLA/004</t>
  </si>
  <si>
    <t>Valsts digitālās attīstības aģentūra</t>
  </si>
  <si>
    <t>Vēlēšanu procesu digitalizācija un automatizācija</t>
  </si>
  <si>
    <t>2.1.3.1.i.0/1/24/I/VARAM/006</t>
  </si>
  <si>
    <t>Klīnisko universitāšu slimnīcu onkoloģijas pacienta datu apmaiņas platformas izveide</t>
  </si>
  <si>
    <t>2.1.3.1.i.0/2/23/I/CFLA/003</t>
  </si>
  <si>
    <t>Vienotā datu koplietošanas platforma publiskā sektora un tautsaimniecības datu koplietošanai nacionāli un Eiropas datu telpas ietvaros, t. sk. ieviešot risinājumus datu depersonalizācijai, kā arī personas pārvaldītai un kontrolētai datu koplietošanai</t>
  </si>
  <si>
    <t>2.1.3.1.i.0/1/23/I/VARAM/004</t>
  </si>
  <si>
    <t>Veterināro zāļu reģistrācijas digitalizācija</t>
  </si>
  <si>
    <t>2.1.3.1.i.0/1/23/I/VARAM/009</t>
  </si>
  <si>
    <t>Zemkopības nozares ģeotelpisko risinājumu pilnveide gudrai zemes apsaimniekošanai, politikas prognozēšanai un plānošanai pārejai uz zaļo ekonomiku</t>
  </si>
  <si>
    <t>2.1.3.1.i.0/1/23/I/VARAM/001</t>
  </si>
  <si>
    <t>Valsts vides dienests</t>
  </si>
  <si>
    <t>VVD APUS – Atkritumu pārvadājumu uzskaites sistēmas transformācija par kompleksu atkritumu aprites uzskaites un kontroles informācijas sistēmu</t>
  </si>
  <si>
    <t>2.1.3.1.i.0/1/23/I/VARAM/005</t>
  </si>
  <si>
    <t>"Augstākās izglītības un zinātnes informācijas tehnoloģijas koplietošanas pakalpojumu centrs"</t>
  </si>
  <si>
    <t>Atbalsts atvērtās zinātnes ieviešanai praksē, kā arī izveidoti risinājumi zinātnes datu koplietošanai un dalībai ES atvērtajā zinātnes mākonī</t>
  </si>
  <si>
    <t>2.1.3.1.i.0/2/23/I/CFLA/002</t>
  </si>
  <si>
    <t>Ārstniecības procesa datu pārvaldības pilnveidošana</t>
  </si>
  <si>
    <t>2.1.3.1.i.0/1/23/I/VARAM/003</t>
  </si>
  <si>
    <t>Latvijas Republikas Uzņēmumu reģistrs</t>
  </si>
  <si>
    <t>Uzņēmumu reģistra datu apstrādes un pakalpojumu modernizācija</t>
  </si>
  <si>
    <t>2.1.3.1.i.0/1/23/I/VARAM/008</t>
  </si>
  <si>
    <t>Informācijas tehnoloģiju infrastruktūras izveide Latvijas iedzīvotāju references genoma glabāšanai un piekļuves nodrošināšanai</t>
  </si>
  <si>
    <t>2.1.3.1.i.0/2/23/I/CFLA/001</t>
  </si>
  <si>
    <t>Iepirkumu uzraudzības birojs</t>
  </si>
  <si>
    <t>Publiskā iepirkuma procesu un pakalpojumu digitālā transformācija</t>
  </si>
  <si>
    <t>2.1.3.1.i.0/1/23/I/VARAM/007</t>
  </si>
  <si>
    <t>Valsts akciju sabiedrība "Latvijas Valsts radio un televīzijas centrs"</t>
  </si>
  <si>
    <t>Latvijas Valsts radio un televīzijas centra mākoņdatošanas pakalpojumu attīstība valsts federētā mākoņa ietvaros</t>
  </si>
  <si>
    <t>2.1.2.2.i.0/2/24/I/CFLA/001</t>
  </si>
  <si>
    <t>2.1.2.2.i</t>
  </si>
  <si>
    <t>Lauksaimniecības datu centra mākoņdatošanas pakalpojumu attīstība valsts federētā mākoņa ietvaros</t>
  </si>
  <si>
    <t>2.1.2.2.i.0/1/24/I/VARAM/003</t>
  </si>
  <si>
    <t>Iekšlietu ministrijas Informācijas centrs</t>
  </si>
  <si>
    <t>Iekšlietu ministrijas Informācijas centra mākoņdatošanas pakalpojumu attīstība valsts federētā mākoņa ietvaros</t>
  </si>
  <si>
    <t>2.1.2.2.i.0/1/24/I/VARAM/002</t>
  </si>
  <si>
    <t>Latvijas Nacionālā bibliotēka</t>
  </si>
  <si>
    <t>Latvijas Nacionālās bibliotēkas mākoņdatošanas pakalpojumu attīstība valsts datu apstrādes mākoņa ietvaros</t>
  </si>
  <si>
    <t>2.1.2.2.i.0/1/24/I/VARAM/001</t>
  </si>
  <si>
    <t>Pašvaldību vēlēšanu un referendumu IS funkcionalitātes pilnveide</t>
  </si>
  <si>
    <t>2.1.2.1.i.0/2/24/I/CFLA/005</t>
  </si>
  <si>
    <t>Atvieglojumu pārvaldības pakalpojuma pilnveide un ieviešanas atbalsts</t>
  </si>
  <si>
    <t>2.1.2.1.i.0/2/24/I/CFLA/003</t>
  </si>
  <si>
    <t>Izglītības jomas informācijas sistēmu vienotā arhitektūra un pieteikumu izglītības iestādēs vadības risinājums</t>
  </si>
  <si>
    <t>2.1.2.1.i.0/2/24/I/CFLA/006</t>
  </si>
  <si>
    <t>Izglītību apliecinošo dokumentu reģistrs</t>
  </si>
  <si>
    <t>2.1.2.1.i.0/2/24/I/CFLA/004</t>
  </si>
  <si>
    <t>Labklājības nozares un pašvaldību sociālās sfēras platformas “DigiSoc” izstrāde un ieviešana</t>
  </si>
  <si>
    <t>2.1.2.1.i.0/2/24/I/CFLA/007</t>
  </si>
  <si>
    <t>Vienotās kontaktu centra platformas (112) un Elektronisko notikumu žurnālu valsts un pašvaldību līmenī integrācija</t>
  </si>
  <si>
    <t>2.1.2.1.i.0/2/24/I/CFLA/002</t>
  </si>
  <si>
    <t>Koplietošanas platforma lielapjoma informācijas izguvei un analīzei</t>
  </si>
  <si>
    <t>2.1.2.1.i.0/1/24/I/VARAM/012</t>
  </si>
  <si>
    <t>Pakalpojumu sniegšanas reformas atbalsts</t>
  </si>
  <si>
    <t>2.1.2.1.i.0/1/23/I/VARAM/011</t>
  </si>
  <si>
    <t>Valsts kase</t>
  </si>
  <si>
    <t>Valsts pārvaldes vienota valsts finanšu resursu plānošana un pārvaldības grāmatvedības pakalpojumu nodrošinājums, vienotās resursu vadības ieviešana</t>
  </si>
  <si>
    <t>2.1.2.1.i.0/1/23/I/VARAM/009</t>
  </si>
  <si>
    <t>Cilvēkresursu vienotās pārvaldības sistēmas ieviešana</t>
  </si>
  <si>
    <t>2.1.2.1.i.0/1/23/I/VARAM/007</t>
  </si>
  <si>
    <t>Mācīšanās un attīstības sistēmas ieviešana</t>
  </si>
  <si>
    <t>2.1.2.1.i.0/1/23/I/VARAM/008</t>
  </si>
  <si>
    <t>Vienotā saziņas platforma, dokumentu krātuve un dokumentu pārvaldības platformu integrācija</t>
  </si>
  <si>
    <t>2.1.2.1.i.0/1/23/I/VARAM/004</t>
  </si>
  <si>
    <t>Nacionālā digitālo pakalpojumu koplietošanas centrālā platforma klientcentrētiem un proaktīviem e-pakalpojumiem sabiedrībai (Latvija.lv)</t>
  </si>
  <si>
    <t>2.1.2.1.i.0/1/23/I/VARAM/005</t>
  </si>
  <si>
    <t>Digitālo pakalpojumu platforma biznesa attīstības veicināšanai</t>
  </si>
  <si>
    <t>2.1.2.1.i.0/1/23/I/VARAM/006</t>
  </si>
  <si>
    <t>Latvijas Republikas prokuratūra</t>
  </si>
  <si>
    <t>Prokuratūras informācijas sistēmas attīstība - E-lietas 2.posms</t>
  </si>
  <si>
    <t>2.1.2.1.i.0/2/23/I/CFLA/001</t>
  </si>
  <si>
    <t>Līdzdalības budžeta pārvaldību nodrošinošas koplietošanas platformas attīstība un ieviešana</t>
  </si>
  <si>
    <t>2.1.2.1.i.0/1/23/I/VARAM/012</t>
  </si>
  <si>
    <t>E-lietas programma – izmeklēšanas un tiesvedības procesu pilnveide – 2.posms</t>
  </si>
  <si>
    <t>2.1.2.1.i.0/1/23/I/VARAM/002</t>
  </si>
  <si>
    <t>Valsts un pašvaldību iestāžu tīmekļvietņu vienotās koplietošanas platformas izvēršana</t>
  </si>
  <si>
    <t>2.1.2.1.i.0/1/23/I/VARAM/001</t>
  </si>
  <si>
    <t>Finanšu dokumentu aprites digitalizācija, izveidojot centralizētu finanšu dokumentu maiņvietu</t>
  </si>
  <si>
    <t>2.1.1.1.i.0/1/24/I/VARAM/011</t>
  </si>
  <si>
    <t>Tehniskā nodrošinājuma un digitālo risinājumu ieviešana izmeklēšanas procesa efektīvai darbībai, sabiedriskās kārtības un drošības monitoringa uzlabošanai</t>
  </si>
  <si>
    <t>2.1.1.1.i.0/1/23/I/VARAM/009</t>
  </si>
  <si>
    <t>Valsts pārvaldes informācijas un komunikācijas tehnoloģiju  attīstības projektu programmu un arhitektūras pārvaldība</t>
  </si>
  <si>
    <t>2.1.1.1.i.0/1/23/I/VARAM/010</t>
  </si>
  <si>
    <t>Valsts sabiedrība ar ierobežotu atbildību "Latvijas Jūras administrācija"</t>
  </si>
  <si>
    <t>Ziņošanas sistēmas pilnveidošana par kuģu radītajiem atkritumiem Starptautiskajā kravu loģistikas un ostu informācijas sistēmā</t>
  </si>
  <si>
    <t>2.1.1.1.i.0/2/23/I/CFLA/001</t>
  </si>
  <si>
    <t>Vienotas civilās aizsardzības un ugunsdrošības pārvaldības platformas ieviešana</t>
  </si>
  <si>
    <t>2.1.1.1.i.0/1/23/I/VARAM/008</t>
  </si>
  <si>
    <t>Mediju satura integrācija Latvijas Digitālā kultūras mantojuma platformā</t>
  </si>
  <si>
    <t>2.1.1.1.i.0/1/23/I/VARAM/007</t>
  </si>
  <si>
    <t>Kultūras informācijas sistēmu centrs</t>
  </si>
  <si>
    <t>IKT vienota pārvaldība un digitālie risinājumi kultūras nozares institūcijām</t>
  </si>
  <si>
    <t>2.1.1.1.i.0/1/23/I/VARAM/004</t>
  </si>
  <si>
    <t>Pārrobežu sadarbību nodokļu jomā veicinošo digitālo pakalpojumu attīstība</t>
  </si>
  <si>
    <t>2.1.1.1.i.0/1/23/I/VARAM/001</t>
  </si>
  <si>
    <t>Valsts sabiedrība ar ierobežotu atbildību "Zemkopības ministrijas nekustamie īpašumi"</t>
  </si>
  <si>
    <t>Valsts meliorācijas sistēma Rīgas HES sūkņu stacija Ogre-1, meliorācijas kadastra numurs 0740201001001 un krājbaseina pārbūve Ogres pilsētā, Ogres novadā</t>
  </si>
  <si>
    <t>1.3.1.2.i.0/1/25/I/LAD/022</t>
  </si>
  <si>
    <t>Klimata pārmaiņas</t>
  </si>
  <si>
    <t>1</t>
  </si>
  <si>
    <t>Rīgas HES ūdenskrātuves inženieraizsardzības Ogres poldera aizsargdambja D-3, meliorācijas kadastra kods D40010:003001, pik.00/00-04/69, Tīnūžu pagastā un Ogres pilsētā, Ogres novadā atjaunošana</t>
  </si>
  <si>
    <t>1.3.1.2.i.0/1/24/I/LAD/021</t>
  </si>
  <si>
    <t>Valsts meliorācijas sistēmas Ratnieku - Biteslejas poldera sūkņu stacijas "Pērlītes", meliorācijas kadastra kods S39420:004001 Salas pagastā, Mārupes novadā pārbūve</t>
  </si>
  <si>
    <t>1.3.1.2.i.0/1/24/I/LAD/019</t>
  </si>
  <si>
    <t>Valsts meliorācijas sistēmas Straupciema poldera sūkņu stacijas, meliorācijas kadastra kods S39420:003001 Salas pagastā, Mārupes novadā pārbūve</t>
  </si>
  <si>
    <t>1.3.1.2.i.0/1/24/I/LAD/017</t>
  </si>
  <si>
    <t>Valsts meliorācijas sistēmas Mazās Juglas poldera sūkņu stacijas, meliorācijas kadastra kods S44420:001001 Stopiņu pagastā, Ropažu novadā pārbūve</t>
  </si>
  <si>
    <t>1.3.1.2.i.0/1/24/I/LAD/018</t>
  </si>
  <si>
    <t>Valsts meliorācijas sistēmas Jāņupītes poldera sūkņu stacijas, meliorācijas kadastra kods S39420:001001 Salas pagastā, Mārupes novadā pārbūve</t>
  </si>
  <si>
    <t>1.3.1.2.i.0/1/24/I/LAD/015</t>
  </si>
  <si>
    <t>Valsts meliorācijas sistēmas Vēžu poldera sūkņu stacijas, meliorācijas kadastra kods S31550:001001 Salas pagastā, Jēkabpils novadā pārbūve</t>
  </si>
  <si>
    <t>1.3.1.2.i.0/1/24/I/LAD/016</t>
  </si>
  <si>
    <t>Valsts meliorācijas sistēmas Reiņa poldera sūkņu stacijas, meliorācijas kadastra kods S27560:004001, Nīcas pagastā, Dienvidkurzemes novadā pārbūve</t>
  </si>
  <si>
    <t>1.3.1.2.i.0/1/24/I/LAD/012</t>
  </si>
  <si>
    <t>Valsts meliorācijas sistēmas Ošas 1 poldera aizsargdambja D-1, meliorācijas kadastra numurs 0761266001001, pik.00/00-103/70, valsts meliorācijas sistēmas Ošas 2 poldera aizsargdambja D-1, meliorācijas kadastra numurs 0761266002001, pik. 00/00-15/42 un valsts meliorācijas sistēmas Ošas 2 poldera aizsargdambja D-2, meliorācijas kadastra numurs 0761266002002, pik. 00/00-78/72 Rožupes pagastā, Līvānu novadā atjaunošana</t>
  </si>
  <si>
    <t>1.3.1.2.i.0/1/24/I/LAD/014</t>
  </si>
  <si>
    <t>Valsts meliorācijas sistēmas Bļodnieku poldera aizsargdambja D-1,meliorācijas kadastra kods D39400:003001, pik. 00/00-30/22 un valsts meliorācijas sistēmas Bļodnieku poldera aizsargdambja D-2, meliorācijas kadastra kods D39400:003002, pik.00/00-05/68 Babītes pagastā Mārupes novadā atjaunošana</t>
  </si>
  <si>
    <t>1.3.1.2.i.0/1/24/I/LAD/020</t>
  </si>
  <si>
    <t>Valsts meliorācijas sistēmas Mazās Juglas poldera aizsargdambja D-1, meliorācijas kadastra kods D44420:001001 pik. 00/00-20/10 Stopiņu pagastā, Ropažu novadā atjaunošana</t>
  </si>
  <si>
    <t>1.3.1.2.i.0/1/24/I/LAD/011</t>
  </si>
  <si>
    <t>Valsts meliorācijas sistēmas Upatu poldera sūkņu stacijas, meliorācijas kadastra kods S56460:001001, Ugāles pagastā, Ventspils novadā pārbūve</t>
  </si>
  <si>
    <t>1.3.1.2.i.0/1/24/I/LAD/009</t>
  </si>
  <si>
    <t>Valsts meliorācijas sistēmas Vārpas poldera aizsargdambja D-1, meliorācijas kadastra kods D30460:005001, pik. 00/00-86/24 Līvbērzes pagastā, Jelgavas novadā atjaunošana</t>
  </si>
  <si>
    <t>1.3.1.2.i.0/1/24/I/LAD/010</t>
  </si>
  <si>
    <t>Valsts meliorācijas sistēmas Rēzeknes kreisā krasta dambja D-1, meliorācijas kadastra numurs 0780274003001, pik.00/00-90/40 Rēzeknes novadā atjaunošana</t>
  </si>
  <si>
    <t>1.3.1.2.i.0/1/24/I/LAD/013</t>
  </si>
  <si>
    <t>Valsts meliorācijas sistēmas Ķūļciema poldera sūkņu stacijas, meliorācijas kadastra kods S51470:001001, Ķūļciema pagastā, Talsu novadā pārbūve</t>
  </si>
  <si>
    <t>1.3.1.2.i.0/1/24/I/LAD/008</t>
  </si>
  <si>
    <t>Valsts nozīmes ūdensnotekas Meirānu kanāls, meliorācijas kadastra nr. 4234:01, pik. 00/00-113/33 Madonas novadā atjaunošana</t>
  </si>
  <si>
    <t>1.3.1.2.i.0/1/24/I/LAD/007</t>
  </si>
  <si>
    <t>Valsts nozīmes ūdensnotekas Bārta, meliorācijas kadastra numurs 3428:01, pik.53/00 - 98/40 un Bārtas labā krasta aizsargdambja, meliorācijas kadastra kods D27570:002003, pik.00/00 - 51/55 Nīcas un Otaņķu pagastā, Dienvidkurzemes novadā atjaunošana</t>
  </si>
  <si>
    <t>1.3.1.2.i.0/1/23/I/LAD/006</t>
  </si>
  <si>
    <t>Rīgas HES ūdenskrātuves inženieraizsardzības Ogres-1 poldera aizsargdambja D-1, pik. 0/00 – 9/50, meliorācijas kadastra nr. 740201001001 Ogres pilsētā Ogres novadā atjaunošana</t>
  </si>
  <si>
    <t>1.3.1.2.i.0/1/23/I/LAD/004</t>
  </si>
  <si>
    <t>Valsts meliorācijas sistēmas Auces poldera aizsargdambja D-2, meliorācijas kadastra kods D30460:001001, pik. 00/00-39/03 Līvbērzes pagastā, Jelgavas novadā atjaunošana</t>
  </si>
  <si>
    <t>1.3.1.2.i.0/1/23/I/LAD/005</t>
  </si>
  <si>
    <t>Valsts meliorācijas sistēmas Straupciema poldera aizsargdambja D-2, meliorācijas kadastra kods D39420:004002, pik. 00/00-40/33 Salas pagastā, Mārupes novadā atjaunošana</t>
  </si>
  <si>
    <t>1.3.1.2.i.0/1/23/I/LAD/003</t>
  </si>
  <si>
    <t>Valsts meliorācijas sistēmas Ratnieku-Biteslejas poldera aizsargdambja D-1, meliorācijas kadastra kods D39420:003001, pik. 00/00-34/00 Salas pagastā, Mārupes novadā atjaunošana</t>
  </si>
  <si>
    <t>1.3.1.2.i.0/1/23/I/LAD/002</t>
  </si>
  <si>
    <t>Valsts meliorācijas sistēmas Bernātu poldera aizsargdambja D-1, meliorācijas kadastra numurs 647978001001, pik.00/00 - 53/47, Nīcas un Otaņķu pagastā Dienvidkurzemes novadā atjaunošana</t>
  </si>
  <si>
    <t>1.3.1.2.i.0/1/23/I/LAD/001</t>
  </si>
  <si>
    <t>Nodrošinājuma valsts aģentūra</t>
  </si>
  <si>
    <t>“Glābšanas dienestu kapacitātes stiprināšana, īpaši Valsts ugunsdzēsības un glābšanas dienesta infrastruktūras un materiāltehniskās bāzes modernizācija”</t>
  </si>
  <si>
    <t>1.3.1.1.i.0/1/23/I/IEM/001</t>
  </si>
  <si>
    <t>AS "Augstsprieguma tīkls" elektroenerģijas pārvades sistēmas attīstība un modernizācija</t>
  </si>
  <si>
    <t>1.2.1.5.i.0/1/22/I/EM/001</t>
  </si>
  <si>
    <t>AS "Sadales tīkls" elektroenerģijas sadales sistēmas modernizācija</t>
  </si>
  <si>
    <t>1.2.1.5.i.0/1/22/I/EM/002</t>
  </si>
  <si>
    <t>Atjaunojamo energoresursu tehnoloģiju iegāde un ierīkošana elektroenerģijas ražošanai valsts sektora ēkās</t>
  </si>
  <si>
    <t>1.2.1.4.i.0/1/25/I/CFLA/011</t>
  </si>
  <si>
    <t>Energoefektivitātes uzlabošana Latvijas Kultūras akadēmijas Tabakas fabrikas kvartāla ēkās Miera ielā 58a, Rīgā</t>
  </si>
  <si>
    <t>1.2.1.4.i.0/1/25/I/CFLA/010</t>
  </si>
  <si>
    <t>Energoefektivitātes paaugstināšana Latvijas Etnogrāfiskā brīvdabas muzeja ēkā Bonaventuras ielā 10, Rīgā</t>
  </si>
  <si>
    <t>1.2.1.4.i.0/1/23/I/CFLA/006</t>
  </si>
  <si>
    <t>Energoefektivitātes paaugstināšana ēkā Bezdelīgu ielā 1a, Rīgā</t>
  </si>
  <si>
    <t>1.2.1.4.i.0/1/23/I/CFLA/008</t>
  </si>
  <si>
    <t>Energoefektivitātes paaugstināšana ēkā Slokas ielā 16, Rīgā</t>
  </si>
  <si>
    <t>1.2.1.4.i.0/1/23/I/CFLA/007</t>
  </si>
  <si>
    <t>Valsts sabiedrība ar ierobežotu atbildību "Latvijas Nacionālā opera un balets"</t>
  </si>
  <si>
    <t>Energoefektivitātes pasākumu veikšana Latvijas Nacionālās operas vēsturiskajā ēkā Aspazijas bulvārī 3, Rīgā</t>
  </si>
  <si>
    <t>1.2.1.4.i.0/1/23/I/CFLA/005</t>
  </si>
  <si>
    <t>Saules parks pašpatēriņa elektroenerģijas nodrošināšanai LNB</t>
  </si>
  <si>
    <t>1.2.1.4.i.0/1/23/I/CFLA/003</t>
  </si>
  <si>
    <t>Mākslu izglītības kompetences centrs "Latgales Mūzikas un mākslas vidusskola"</t>
  </si>
  <si>
    <t>Energoefektivitātes pasākumi MIKC Latgales Mūzikas un mākslas vidusskolā</t>
  </si>
  <si>
    <t>1.2.1.4.i.0/1/23/I/CFLA/009</t>
  </si>
  <si>
    <t>Energoefektivitātes uzlabošana LNB repozitārijā Ropažu novada "Rakstos"</t>
  </si>
  <si>
    <t>1.2.1.4.i.0/1/23/I/CFLA/004</t>
  </si>
  <si>
    <t>Energoefektivitātes paaugstināšana Amatu iela 6, Rīgā</t>
  </si>
  <si>
    <t>1.2.1.4.i.0/1/23/I/CFLA/002</t>
  </si>
  <si>
    <t>Mākslu izglītības kompetences centrs "Nacionālā Mākslu vidusskola"</t>
  </si>
  <si>
    <t>Energoefektivitātes uzlabošana MIKC " Nacionālā Mākslu vidusskola"  ēkās</t>
  </si>
  <si>
    <t>1.2.1.4.i.0/1/23/I/CFLA/001</t>
  </si>
  <si>
    <t>Sabiedrība ar ierobežotu atbildību "Jūrmalas ūdens"</t>
  </si>
  <si>
    <t>Ēku siltināšana Promenādes ielā 1a, Jūrmalā</t>
  </si>
  <si>
    <t>1.2.1.3.i.0/1/23/A/CFLA/073</t>
  </si>
  <si>
    <t>Biroja siltināšana Nometņu ielā 5a, Jūrmalā</t>
  </si>
  <si>
    <t>1.2.1.3.i.0/1/23/A/CFLA/072</t>
  </si>
  <si>
    <t>Viļānu pirmsskolas izglītības iestādes vecā korpusa ēkas energoefektivitātes uzlabošana</t>
  </si>
  <si>
    <t>1.2.1.3.i.0/1/23/A/CFLA/064</t>
  </si>
  <si>
    <t>Energoefektivitātes paaugstināšanas pasākumi pašvaldības ēkai 
“Ieriķu stacija”, Ieriķi, Drabešu pagasts, Cēsu novadā, LV-4139</t>
  </si>
  <si>
    <t>1.2.1.3.i.0/1/23/A/CFLA/065</t>
  </si>
  <si>
    <t>SIA "Gulbenes Energo Serviss"</t>
  </si>
  <si>
    <t>Pašvaldības kapitālsabiedrības administratīvās ēkas energoefektivitātes uzlabošana</t>
  </si>
  <si>
    <t>1.2.1.3.i.0/1/23/A/CFLA/071</t>
  </si>
  <si>
    <t>Jelgavas novada Līvbērzes pagasta pārvaldes ēkas energoefektivitātes paaugstināšana</t>
  </si>
  <si>
    <t>1.2.1.3.i.0/1/23/A/CFLA/052</t>
  </si>
  <si>
    <t>Jelgavas novada Līvbērzes pagasta aktivitāšu centra „Līvbērze” energoefektivitātes paaugstināšana</t>
  </si>
  <si>
    <t>1.2.1.3.i.0/1/23/A/CFLA/051</t>
  </si>
  <si>
    <t>Energoefektivitātes paaugstināšanas darbi Hokeja skolas "Rīga" internāta ēkā Vietalvas ielā 15 k-2, Rīgā</t>
  </si>
  <si>
    <t>1.2.1.3.i.0/1/23/A/CFLA/055</t>
  </si>
  <si>
    <t>Ēkas energoefektivitātes uzlabošana un telpu apdares atjaunošana Raiņa ielā 69, Daugavpilī</t>
  </si>
  <si>
    <t>1.2.1.3.i.0/1/23/A/CFLA/070</t>
  </si>
  <si>
    <t>Energoefektivitātes pasākumu īstenošana pašvaldības ēkā Tirgus ielā 5, Apē</t>
  </si>
  <si>
    <t>1.2.1.3.i.0/1/23/A/CFLA/063</t>
  </si>
  <si>
    <t>Olaines peldbaseina ēkas energoefektivitātes paaugstināšana</t>
  </si>
  <si>
    <t>1.2.1.3.i.0/1/23/A/CFLA/068</t>
  </si>
  <si>
    <t>Sabiedrība ar ierobežotu atbildību "JELGAVAS ŪDENS"</t>
  </si>
  <si>
    <t>SIA "JELGAVAS ŪDENS" Mehāniskās darbnīcas ēkas energoefektivitātes paaugstināšana</t>
  </si>
  <si>
    <t>1.2.1.3.i.0/1/23/A/CFLA/056</t>
  </si>
  <si>
    <t>Jaunolaines Kultūras nama energoefektivitātes paaugstināšana</t>
  </si>
  <si>
    <t>1.2.1.3.i.0/1/23/A/CFLA/067</t>
  </si>
  <si>
    <t>Energoefektivitātes paaugstināšanas darbi Hokeja skolas "Rīga" ēkā Vietalvas ielā 15 k-1, Rīgā</t>
  </si>
  <si>
    <t>1.2.1.3.i.0/1/23/A/CFLA/062</t>
  </si>
  <si>
    <t>Jelgavas novada Valgundes pagasta pārvaldes ēkas energoefektivitātes paaugstināšana</t>
  </si>
  <si>
    <t>1.2.1.3.i.0/1/23/A/CFLA/050</t>
  </si>
  <si>
    <t>Energoefektivitātes paaugstināšanas darbi Rīgas Hanzas vidusskolas sporta zālē, Grostonas ielā 5A, Rīgā</t>
  </si>
  <si>
    <t>1.2.1.3.i.0/1/23/A/CFLA/060</t>
  </si>
  <si>
    <t>Energoefektivitātes paaugstināšanas darbi Bērnu un jauniešu basketbola skolas "Rīga" ēkā Juglas ielā 16, Rīgā</t>
  </si>
  <si>
    <t>1.2.1.3.i.0/1/23/A/CFLA/054</t>
  </si>
  <si>
    <t>SIA "Rīgas Dzemdību nams"</t>
  </si>
  <si>
    <t>Energoefektivitātes paaugstināšanas darbi SIA "Rīgas Dzemdību nams" ēkā, Miera ielā 45 k-2, Rīgā</t>
  </si>
  <si>
    <t>1.2.1.3.i.0/1/23/A/CFLA/059</t>
  </si>
  <si>
    <t>Augšlīgatnes pirmskolas izglītības iestādes "Zvaniņi" ēkas energoefektivitātes paaugstināšana</t>
  </si>
  <si>
    <t>1.2.1.3.i.0/1/23/A/CFLA/049</t>
  </si>
  <si>
    <t>Pašvaldības ēkas "Bērzi", Matkules pagastā energoefektivitātes paaugstināšana</t>
  </si>
  <si>
    <t>1.2.1.3.i.0/1/23/A/CFLA/048</t>
  </si>
  <si>
    <t>Ķekavas novada pašvaldība</t>
  </si>
  <si>
    <t>Ķekavas sporta kluba ēkas, Ķekava, Ķekavas novads, energoefektivitātes paaugstināšana</t>
  </si>
  <si>
    <t>1.2.1.3.i.0/1/23/A/CFLA/024</t>
  </si>
  <si>
    <t>Valkas novada pašvaldība</t>
  </si>
  <si>
    <t>Energoefektivitātes uzlabošana Valkas novada pašvaldības ēkā Beverīnas ielā 3, Valkā</t>
  </si>
  <si>
    <t>1.2.1.3.i.0/1/23/A/CFLA/016</t>
  </si>
  <si>
    <t>Preiļu novada pašvaldības ēkas energoefektivitātes paaugstināšana Labklājības
pārvaldes ēkā Aglonas ielā 1A, Preiļos</t>
  </si>
  <si>
    <t>1.2.1.3.i.0/1/23/A/CFLA/036</t>
  </si>
  <si>
    <t>Nītaures mūzikas un mākslas pamatskolas pārbūve energoefektivitātes paaugstināšanai</t>
  </si>
  <si>
    <t>1.2.1.3.i.0/1/23/A/CFLA/011</t>
  </si>
  <si>
    <t>Energoefektivitātes paaugstināšanas pasākumi 
pašvaldības ēkai Br.Kaudzīšu ielā 9, Jaunpiebalga, Cēsu novadā, LV-4125</t>
  </si>
  <si>
    <t>1.2.1.3.i.0/1/23/A/CFLA/028</t>
  </si>
  <si>
    <t>Ēkas Vecās Sārmes ielā 10, Limbažos, energoefektivitātes paaugstināšana</t>
  </si>
  <si>
    <t>1.2.1.3.i.0/1/23/A/CFLA/001</t>
  </si>
  <si>
    <t>Lejasciema pamatskolas ēkas atjaunošana un energoefektivitātes paaugstināšana</t>
  </si>
  <si>
    <t>1.2.1.3.i.0/1/23/A/CFLA/039</t>
  </si>
  <si>
    <t>Energoefektivitātes pasākumu īstenošana Raunas pamatskolā</t>
  </si>
  <si>
    <t>1.2.1.3.i.0/1/23/A/CFLA/004</t>
  </si>
  <si>
    <t>Energoefektivitātes paaugstināšanas darbi Rīgas sociālās aprūpes centra "Mežciems" ēkā Malienas iela 3A, Rīgā</t>
  </si>
  <si>
    <t>1.2.1.3.i.0/1/23/A/CFLA/029</t>
  </si>
  <si>
    <t>Energoefektivitātes uzlabošana Talsu novada pašvaldības iestādes Pansionāts “Lauciene” ēkām</t>
  </si>
  <si>
    <t>1.2.1.3.i.0/1/23/A/CFLA/015</t>
  </si>
  <si>
    <t>Pašvaldības akciju sabiedrība "Daugavpils siltumtīkli"</t>
  </si>
  <si>
    <t>PAS “Daugavpils siltumtīkli" tīklu apkalpošanas iecirkņa darbnīcas energoefektivitātes uzlabošana 18.novembra ielā 11A, Daugavpils”</t>
  </si>
  <si>
    <t>1.2.1.3.i.0/1/23/A/CFLA/013</t>
  </si>
  <si>
    <t>Preiļu novada pašvaldības ēkas energoefektivitātes paaugstināšana Raiņa bulvārī 24, Preiļos</t>
  </si>
  <si>
    <t>1.2.1.3.i.0/1/23/A/CFLA/038</t>
  </si>
  <si>
    <t>Energoefektivitātes un pieejamības nodrošināšanas pasākumi Aizkraukles novada pašvaldības ēkā Lāčplēša ielā 1</t>
  </si>
  <si>
    <t>1.2.1.3.i.0/1/23/A/CFLA/017</t>
  </si>
  <si>
    <t>Energoefektivitātes un pieejamības nodrošināšanas pasākumi Aizkraukles novada pašvaldības ēkā Lāčplēša ielā 1A</t>
  </si>
  <si>
    <t>1.2.1.3.i.0/1/23/A/CFLA/014</t>
  </si>
  <si>
    <t>Energoefektivitātes paaugstināšana Saunas pagasta pārvaldes ēkai,  Brīvības iela 9, Prīkuļi, Saunas pagasts, Preiļu novads</t>
  </si>
  <si>
    <t>1.2.1.3.i.0/1/23/A/CFLA/037</t>
  </si>
  <si>
    <t>Cēsu pilsētas sabiedrība ar ierobežotu atbildību "VINDA"</t>
  </si>
  <si>
    <t>Energoefektivitātes uzlabošana garāžas-darbnīcu ēkā Valmieras ielā 10, Cēsīs.</t>
  </si>
  <si>
    <t>1.2.1.3.i.0/1/23/A/CFLA/003</t>
  </si>
  <si>
    <t>Brocēnu PII “Varavīksne” energoefektivitātes paaugstināšana</t>
  </si>
  <si>
    <t>1.2.1.3.i.0/1/23/A/CFLA/012</t>
  </si>
  <si>
    <t>Energoefektivitātes uzlabošana administratīvajā  un caurlaides ēkās Valmieras ielā 10, Cēsīs.</t>
  </si>
  <si>
    <t>1.2.1.3.i.0/1/23/A/CFLA/002</t>
  </si>
  <si>
    <t>Saldus PII “Sienāzītis” energoefektivitātes paaugstināšana</t>
  </si>
  <si>
    <t>1.2.1.3.i.0/1/23/A/CFLA/006</t>
  </si>
  <si>
    <t>Maltas apvienības pārvaldes Maltas bibliotēkas ēkas energoefektivitātes uzlabošana</t>
  </si>
  <si>
    <t>1.2.1.3.i.0/1/23/A/CFLA/005</t>
  </si>
  <si>
    <t>Kaunatas apvienības pārvaldes ēkas Kaunatā energoefektivitātes uzlabošana</t>
  </si>
  <si>
    <t>1.2.1.3.i.0/1/23/A/CFLA/010</t>
  </si>
  <si>
    <t>Nautrēnu apvienības pārvaldes ēkas Rogovkā energoefektivitātes uzlabošana</t>
  </si>
  <si>
    <t>1.2.1.3.i.0/1/23/A/CFLA/009</t>
  </si>
  <si>
    <t>Nagļu tautas nama, t.sk. apvienības pārvaldes ēkas energoefektivitātes uzlabošana</t>
  </si>
  <si>
    <t>1.2.1.3.i.0/1/23/A/CFLA/008</t>
  </si>
  <si>
    <t>Energoefektivitātes un infrastruktūras uzlabošana Daugavpils valstspilsētas pašvaldības ēkā Vidzemes ielā 41A</t>
  </si>
  <si>
    <t>1.2.1.3.i.0/1/23/A/CFLA/020</t>
  </si>
  <si>
    <t>Inovatīvu produktu un tehnoloģiju izstrāde Farmācijas, biomedicīnas un medicīnas tehnoloģiju kompetences centra ietvaros</t>
  </si>
  <si>
    <t>1.2.1.2.i.2/1/24/A/CFLA/005</t>
  </si>
  <si>
    <t>Inovatīvu produktu un tehnoloģiju izstrāde Viedo materiālu kompetences centra ietvaros</t>
  </si>
  <si>
    <t>1.2.1.2.i.2/1/24/A/CFLA/004</t>
  </si>
  <si>
    <t>MASOC KC atbalsts zaļu produktu izstrādei</t>
  </si>
  <si>
    <t>1.2.1.2.i.2/1/24/A/CFLA/008</t>
  </si>
  <si>
    <t>Latvijas Elektrisko un optisko iekārtu ražošanas nozares kompetences centrs energoefektivitātes paaugstināšanai</t>
  </si>
  <si>
    <t>1.2.1.2.i.2/1/24/A/CFLA/007</t>
  </si>
  <si>
    <t>Inovatīvu produktu un tehnoloģiju izstrāde Enerģētikas un transporta kompetences centra ietvaros</t>
  </si>
  <si>
    <t>1.2.1.2.i.2/1/24/A/CFLA/003</t>
  </si>
  <si>
    <t>Informācijas un komunikācijas kompetences centrs zaļu produktu pētījumiem</t>
  </si>
  <si>
    <t>1.2.1.2.i.2/1/24/A/CFLA/006</t>
  </si>
  <si>
    <t>Meža nozares kompetences centrs – energoefektivitāte</t>
  </si>
  <si>
    <t>1.2.1.2.i.2/1/24/A/CFLA/001</t>
  </si>
  <si>
    <t>Latvijas Pārtikas Kompetences Centrs – energoefektivitāte</t>
  </si>
  <si>
    <t>1.2.1.2.i.2/1/24/A/CFLA/002</t>
  </si>
  <si>
    <t>Energoefektivitātes paaugstināšana uzņēmējdarbībā</t>
  </si>
  <si>
    <t>1.2.1.2.i.1/1/22/FI/EM/001</t>
  </si>
  <si>
    <t>Daudzdzīvokļu māju energoefektivitātes uzlabošana un pāreja uz atjaunojamo energoresursu tehnoloģiju izmantošanu</t>
  </si>
  <si>
    <t>1.2.1.1.i.0/1/22/FI/EM/001</t>
  </si>
  <si>
    <t>Reģionāla mēroga veloinfrastruktūras attīstība Rīgas metropoles areālā, Ķekavas novadā</t>
  </si>
  <si>
    <t>1.1.1.3.i.0/1/23/I/CFLA/003</t>
  </si>
  <si>
    <t>Apvienota gājēju ceļa un veloceļa izbūve gar P4 (Ulbroka - apvedceļš A4) un P5 (Ulbroka - Saurieši)</t>
  </si>
  <si>
    <t>1.1.1.3.i.0/1/23/I/CFLA/005</t>
  </si>
  <si>
    <t>Maģistrālās veloceļa infrastruktūras būvniecība prioritārajā koridorā Rīga-Carnikava</t>
  </si>
  <si>
    <t>1.1.1.3.i.0/1/23/I/CFLA/002</t>
  </si>
  <si>
    <t>Reģionāla mēroga veloinfrastruktūras izveide Mārupes novadā</t>
  </si>
  <si>
    <t>1.1.1.3.i.0/1/23/I/CFLA/004</t>
  </si>
  <si>
    <t>Reģionālas un pilsētas nozīmes veloinfrastruktūras izveide Rīgā un Pierīgā virzienos Rīga–Babīte–Piņķi, Rīga–Ulbroka, Rīga–Ķekava”</t>
  </si>
  <si>
    <t>1.1.1.3.i.0/1/23/I/CFLA/001</t>
  </si>
  <si>
    <t>Rīgas pašvaldības sabiedrība ar ierobežotu atbildību "Rīgas satiksme"</t>
  </si>
  <si>
    <t>7. tramvaja līnijas pagarinājuma izbūve</t>
  </si>
  <si>
    <t>1.1.1.2.i.2/1/24/I/CFLA/004</t>
  </si>
  <si>
    <t>Videi draudzīga mobilitātes punkta infrastruktūras izbūve Saulkrastos</t>
  </si>
  <si>
    <t>1.1.1.2.i.2/1/24/I/CFLA/003</t>
  </si>
  <si>
    <t>Mobilitātes punkta infrastruktūras izveidošana Rīgas metropoles areālā - "Carnikava"</t>
  </si>
  <si>
    <t>1.1.1.2.i.2/1/24/I/CFLA/002</t>
  </si>
  <si>
    <t>Pilsētas sabiedriskā transporta savienojuma punktu izbūves dzelzceļa stacijās – Bolderāja, Dauderi, Sarkandaugava, Šķirotava, Zemitāni un Ziemeļblāzma.</t>
  </si>
  <si>
    <t>1.1.1.2.i.2/1/24/I/CFLA/001</t>
  </si>
  <si>
    <t>Emisiju samazināšana Rīgas valstspilsētā - elektroautobusu iegāde un elektrouzlādes tīkla attīstība.</t>
  </si>
  <si>
    <t>1.1.1.2.i.1/1/23/I/CFLA/001</t>
  </si>
  <si>
    <t>Sabiedrība ar ierobežotu atbildību "EIROPAS DZELZCEĻA LĪNIJAS"</t>
  </si>
  <si>
    <t>Uzlabot pasažieru infrastruktūru, izbūvējot Rīgas Centrālās dzelzceļa stacijas dienvidu daļu.</t>
  </si>
  <si>
    <t>1.1.1.1.i.2/2/25/I/CFLA/001</t>
  </si>
  <si>
    <t>Valsts akciju sabiedrība "Latvijas dzelzceļš"</t>
  </si>
  <si>
    <t>Dzelzceļa elektrificētā tīkla modernizācija un attīstība</t>
  </si>
  <si>
    <t>1.1.1.1.i.2/1/23/I/CFLA/001</t>
  </si>
  <si>
    <t>Finansēšanas plāna summa</t>
  </si>
  <si>
    <t>Cits publiskais finansējums</t>
  </si>
  <si>
    <t>Valsts budžeta finansējums</t>
  </si>
  <si>
    <t>Pašvaldības finansējums</t>
  </si>
  <si>
    <t>AF</t>
  </si>
  <si>
    <t>Privātās attiecināmās izmaksas</t>
  </si>
  <si>
    <t>Projekta finansējuma saņēmējs</t>
  </si>
  <si>
    <t>4. Reforma/Investīcija</t>
  </si>
  <si>
    <t>2. Komponente Nosaukums</t>
  </si>
  <si>
    <t>2. Komponente Numurs</t>
  </si>
  <si>
    <t>Samaksāts</t>
  </si>
  <si>
    <t>AM1</t>
  </si>
  <si>
    <t>AM2</t>
  </si>
  <si>
    <t>Līgumslēdzēja iestādes apstiprināts</t>
  </si>
  <si>
    <t>13</t>
  </si>
  <si>
    <t>10</t>
  </si>
  <si>
    <t>8</t>
  </si>
  <si>
    <t>AM5</t>
  </si>
  <si>
    <t>AM4</t>
  </si>
  <si>
    <t>AM3</t>
  </si>
  <si>
    <t>AM6</t>
  </si>
  <si>
    <t>AT3</t>
  </si>
  <si>
    <t>AT2</t>
  </si>
  <si>
    <t>AT1</t>
  </si>
  <si>
    <t>AT4</t>
  </si>
  <si>
    <t>AT9</t>
  </si>
  <si>
    <t>AT8</t>
  </si>
  <si>
    <t>AT7</t>
  </si>
  <si>
    <t>AT6</t>
  </si>
  <si>
    <t>AT5</t>
  </si>
  <si>
    <t>AT10</t>
  </si>
  <si>
    <t>Pārtraukts</t>
  </si>
  <si>
    <t>3.1.1.6.i.0/1/23/A/CFLA/012</t>
  </si>
  <si>
    <t>Apturēts</t>
  </si>
  <si>
    <t>Cits</t>
  </si>
  <si>
    <t>VB</t>
  </si>
  <si>
    <t>PB</t>
  </si>
  <si>
    <t>Privatais</t>
  </si>
  <si>
    <t>Finansējuma avota veids Kods</t>
  </si>
  <si>
    <t>Veiktie_maksājumi</t>
  </si>
  <si>
    <t>Metrics</t>
  </si>
  <si>
    <t>PP statuss</t>
  </si>
  <si>
    <t>Progresa pārskats - Vispārīgie dati</t>
  </si>
  <si>
    <t>Maksājumi</t>
  </si>
  <si>
    <t>Projekta statuss</t>
  </si>
  <si>
    <t>Projekts</t>
  </si>
  <si>
    <t>Maksājumi_statusa</t>
  </si>
  <si>
    <t>2026</t>
  </si>
  <si>
    <t>Atskaites punkts</t>
  </si>
  <si>
    <t>LV-C[C7]-I[7-4-i-]-M[232]</t>
  </si>
  <si>
    <t>Investīcija</t>
  </si>
  <si>
    <t>LV-C[C7]-I[7-4-i-]</t>
  </si>
  <si>
    <t>2025</t>
  </si>
  <si>
    <t>LV-C[C7]-I[7-4-i-]-M[231]</t>
  </si>
  <si>
    <t>LV-C[C7]-I[7-3-i-]-M[227]</t>
  </si>
  <si>
    <t>LV-C[C7]-I[7-3-i-]</t>
  </si>
  <si>
    <t>Mērķis</t>
  </si>
  <si>
    <t>LV-C[C7]-I[7-3-i-]-T[226]</t>
  </si>
  <si>
    <t>LV-C[C7]-I[7-3-i-]-M[225]</t>
  </si>
  <si>
    <t>LV-C[C7]-I[7-3-i-]-T[224]</t>
  </si>
  <si>
    <t>LV-C[C7]-I[7-2-i-]</t>
  </si>
  <si>
    <t>LV-C[C6]-I[6-1-2-4-i-]-M[183]</t>
  </si>
  <si>
    <t>LV-C[C6]-I[6-1-2-4-i-]</t>
  </si>
  <si>
    <t>Rule of Law</t>
  </si>
  <si>
    <t>LV-C[C6]-I[6-1-2-3-i-]-M[180]</t>
  </si>
  <si>
    <t>LV-C[C6]-I[6-1-2-3-i-]</t>
  </si>
  <si>
    <t>LV-C[C6]-I[6-1-2-1-i-]-M[177]</t>
  </si>
  <si>
    <t>LV-C[C6]-I[6-1-2-1-i-]</t>
  </si>
  <si>
    <t>LV-C[C6]-I[6-1-2-1-i-]-M[176]</t>
  </si>
  <si>
    <t>LV-C[C5]-I[5-2-1-1-i-]-T[164]</t>
  </si>
  <si>
    <t>LV-C[C5]-I[5-2-1-1-i-]</t>
  </si>
  <si>
    <t>LV-C[C5]-I[5-2-1-1-i-]-T[163]</t>
  </si>
  <si>
    <t>LV-C[C5]-R[5-2-1-r-]-T[162]</t>
  </si>
  <si>
    <t>Reforma</t>
  </si>
  <si>
    <t>LV-C[C5]-R[5-2-1-r-]</t>
  </si>
  <si>
    <t>LV-C[C5]-R[5-2-1-r-]-M[160]</t>
  </si>
  <si>
    <t>LV-C[C5]-I[5-1-1-2-i-]-T[158]</t>
  </si>
  <si>
    <t>LV-C[C5]-I[5-1-1-2-i-]</t>
  </si>
  <si>
    <t>LV-C[C5]-I[5-1-1-1-i-]-M[156]</t>
  </si>
  <si>
    <t>LV-C[C5]-I[5-1-1-1-i-]</t>
  </si>
  <si>
    <t>LV-C[C4]-R[4-3-1-r-]-T[150]</t>
  </si>
  <si>
    <t>LV-C[C4]-I[4-3-1-1-i-]</t>
  </si>
  <si>
    <t>LV-C[C4]-I[4-1-1-3-i-]-T[142]</t>
  </si>
  <si>
    <t>LV-C[C4]-I[4-1-1-3-i-]</t>
  </si>
  <si>
    <t>LV-C[C4]-I[4-1-1-2-i-]</t>
  </si>
  <si>
    <t>LV-C[C4]-I[4-1-1-1-i-]-M[137]</t>
  </si>
  <si>
    <t>LV-C[C4]-I[4-1-1-1-i-]</t>
  </si>
  <si>
    <t>LV-C[C3]-I[3-1-1-7-i-]-T[109b]</t>
  </si>
  <si>
    <t>LV-C[C3]-I[3-1-1-7-i-]</t>
  </si>
  <si>
    <t>Reducing inequality</t>
  </si>
  <si>
    <t>LV-C[C3]-I[3-1-1-7-i-]-M[109a]</t>
  </si>
  <si>
    <t>LV-C[C3]-I[3-1-2-6-i-]-T[130a]</t>
  </si>
  <si>
    <t>LV-C[C3]-I[3-1-2-6-i-]</t>
  </si>
  <si>
    <t>LV-C[C3]-I[3-1-2-4-i-]-M[125]</t>
  </si>
  <si>
    <t>LV-C[C3]-I[3-1-2-4-i-]</t>
  </si>
  <si>
    <t>LV-C[C3]-I[3-1-2-3-i-]-T[123]</t>
  </si>
  <si>
    <t>LV-C[C3]-I[3-1-2-3-i-]</t>
  </si>
  <si>
    <t>LV-C[C3]-I[3-1-2-2-i-]-M[120]</t>
  </si>
  <si>
    <t>LV-C[C3]-I[3-1-2-2-i-]</t>
  </si>
  <si>
    <t>LV-C[C3]-I[3-1-2-1-i-]-T[117]</t>
  </si>
  <si>
    <t>LV-C[C3]-I[3-1-2-1-i-]</t>
  </si>
  <si>
    <t>LV-C[C3]-I[3-1-2-1-i-]-T[114]</t>
  </si>
  <si>
    <t>LV-C[C3]-I[3-1-1-6-i-]-T[109]</t>
  </si>
  <si>
    <t>LV-C[C3]-I[3-1-1-6-i-]</t>
  </si>
  <si>
    <t>LV-C[C3]-I[3-1-1-5-i-]-T[106]</t>
  </si>
  <si>
    <t>LV-C[C3]-I[3-1-1-5-i-]</t>
  </si>
  <si>
    <t>LV-C[C3]-I[3-1-1-4-i-]-T[103]</t>
  </si>
  <si>
    <t>LV-C[C3]-I[3-1-1-4-i-]</t>
  </si>
  <si>
    <t>LV-C[C3]-I[3-1-1-3-i-]-T[96]</t>
  </si>
  <si>
    <t>LV-C[C3]-I[3-1-1-3-i-]</t>
  </si>
  <si>
    <t>LV-C[C2]-I[2-4-1-2-i-]</t>
  </si>
  <si>
    <t>LV-C[C2]-I[2-3-2-3-i-]</t>
  </si>
  <si>
    <t>LV-C[C2]-I[2-3-2-2-i-]-T[76]</t>
  </si>
  <si>
    <t>LV-C[C2]-I[2-3-2-2-i-]</t>
  </si>
  <si>
    <t>LV-C[C2]-I[2-3-2-1-i-]</t>
  </si>
  <si>
    <t>LV-C[C2]-I[2-3-1-2-i-]-T[64]</t>
  </si>
  <si>
    <t>LV-C[C2]-I[2-3-1-2-i-]</t>
  </si>
  <si>
    <t>LV-C[C2]-I[2-3-1-1-i-]-T[62]</t>
  </si>
  <si>
    <t>LV-C[C2]-I[2-3-1-1-i-]</t>
  </si>
  <si>
    <t>LV-C[C2]-R[2-3-1-r-]</t>
  </si>
  <si>
    <t>LV-C[C2]-I[2-2-1-5-i-]-T[53]</t>
  </si>
  <si>
    <t>LV-C[C2]-I[2-2-1-5-i-]</t>
  </si>
  <si>
    <t>LV-C[C2]-I[2-2-1-1-i-]-M[44a]</t>
  </si>
  <si>
    <t>LV-C[C2]-I[2-2-1-1-i-]</t>
  </si>
  <si>
    <t>LV-C[C2]-I[2-1-3-1-i-]-T[39]</t>
  </si>
  <si>
    <t>LV-C[C2]-I[2-1-3-1-i-]</t>
  </si>
  <si>
    <t>LV-C[C2]-I[2-1-2-1-i-]-T[34]</t>
  </si>
  <si>
    <t>LV-C[C2]-I[2-1-2-1-i-]</t>
  </si>
  <si>
    <t>LV-C[C2]-I[2-1-1-1-i-]-T[30]</t>
  </si>
  <si>
    <t>LV-C[C2]-I[2-1-1-1-i-]</t>
  </si>
  <si>
    <t>LV-C[C1]-I[1-3-1-2-i-]-M[26]</t>
  </si>
  <si>
    <t>LV-C[C1]-I[1-3-1-2-i-]</t>
  </si>
  <si>
    <t>Climate change</t>
  </si>
  <si>
    <t>LV-C[C1]-I[1-3-1-1-i-]-M[23]</t>
  </si>
  <si>
    <t>LV-C[C1]-I[1-3-1-1-i-]</t>
  </si>
  <si>
    <t>LV-C[C1]-I[1-2-1-5-i-]-T[20]</t>
  </si>
  <si>
    <t>LV-C[C1]-I[1-2-1-5-i-]</t>
  </si>
  <si>
    <t>LV-C[C1]-I[1-2-1-4-i-]-T[18]</t>
  </si>
  <si>
    <t>LV-C[C1]-I[1-2-1-4-i-]</t>
  </si>
  <si>
    <t>LV-C[C1]-I[1-2-1-3-i-]-T[15]</t>
  </si>
  <si>
    <t>LV-C[C1]-I[1-2-1-3-i-]</t>
  </si>
  <si>
    <t>LV-C[C1]-I[1-2-1-2-i-]-T[12]</t>
  </si>
  <si>
    <t>LV-C[C1]-I[1-2-1-2-i-]</t>
  </si>
  <si>
    <t>LV-C[C1]-I[1-2-1-2-i-]-T[11]</t>
  </si>
  <si>
    <t>LV-C[C1]-I[1-2-1-1-i-]-T[9]</t>
  </si>
  <si>
    <t>LV-C[C1]-I[1-2-1-1-i-]</t>
  </si>
  <si>
    <t>LV-C[C1]-I[1-1-1-1-i-]-M[4a]</t>
  </si>
  <si>
    <t>LV-C[C1]-I[1-1-1-1-i-]</t>
  </si>
  <si>
    <t>LV-C[C1]-I[1-1-1-1-i-]-M[4]</t>
  </si>
  <si>
    <t>LV-C[C1]-R[1-1-1-r-]-M[2]</t>
  </si>
  <si>
    <t>LV-C[C1]-R[1-1-1-r-]</t>
  </si>
  <si>
    <t>Rādītāju vērtība</t>
  </si>
  <si>
    <t>Izpilde grafikiem</t>
  </si>
  <si>
    <t>Mērķa_gads</t>
  </si>
  <si>
    <t>Visp. MPEK atsauce</t>
  </si>
  <si>
    <t>Statuss (Virsprojekts)</t>
  </si>
  <si>
    <t>Rādītāja tips</t>
  </si>
  <si>
    <t>Rādītājs CID kods</t>
  </si>
  <si>
    <t>R/I Reforma / Investīcija</t>
  </si>
  <si>
    <t>R/I CID kods</t>
  </si>
  <si>
    <t>R/I Kods</t>
  </si>
  <si>
    <t>Komponente Nosaukums angliski</t>
  </si>
  <si>
    <t>Komponente Nosaukums</t>
  </si>
  <si>
    <t>Projektu skaits investīcijā</t>
  </si>
  <si>
    <t>Sort</t>
  </si>
  <si>
    <t>Komentārs (KI zināmie papildus riski)</t>
  </si>
  <si>
    <t>Ar AF plānā grozījumiem, transporta objektu rādītāji apvienoti vienā. Ņemot vērā finansiāli apjomīgos projektus un augsto riska līmeni būvniecības projektiem kopumā, īpaši uzraugāms.</t>
  </si>
  <si>
    <t>Ņemot vērā apjomīgos paveicamos darbus un ierobežoto projekta īstenošanas termiņu (t.sk. noteikts maksimāli iespējamais termiņš) rūpīgi jāuzrauga, vai finiša fāzē neradīsies riski nesasniegt rādītāju AF attiecināmības termiņā.</t>
  </si>
  <si>
    <t>Ņemot vērā apjomīgos būvniecības darbus, kā arī līdzšinējās nobīdes, salīdzinoši mazo līdzšinējo būvniecības progresu, risks par potenciāliem kavējiem sasniegt rādītāju noteiktajā apjomā līdz pēdējā maksājuma beigām (nesošo un norobežojošo konstrukciju izbūve) - AF rādītāja ietvaros. Pārējo būvniecības apjomu plānots pabeigt 2027.g. sākumā par papildus piešķirto valsts budžeta finansējumu.</t>
  </si>
  <si>
    <t>Ar MKN grozījumiem noteikts, ka rādītājs ir jāsasniedz maksimāli noteiktā termiņā līdz 31.08.2025.</t>
  </si>
  <si>
    <t>Ainas svarss no 1-3 punktiem</t>
  </si>
  <si>
    <t>Augsta riska rādītāji</t>
  </si>
  <si>
    <t>Vidēja riska rādītāji</t>
  </si>
  <si>
    <t>Zema riska rādītāji</t>
  </si>
  <si>
    <t xml:space="preserve">Projektam “Cilvēkresursu vienotās pārvaldības sistēmas ieviešana” ir identificēti riski projekta ieviešanai noteiktajā termiņā - saspringtā ieviešanas fāze (nepieciešamība detalizētu prasību saskaņošanai un līguma slēgšanas procedūrām starp vairākām institūcijām) un lietotāju piesaiste līdz 2026. gada maijam rada augstu slodzi visos projektā iesaistītajos procesos. Ņemot vērā identificētās problēmas, šā projekta uzraudzībai VARAM pievērsīs papildu uzmanību.  </t>
  </si>
  <si>
    <t>VID ir lūdzis projekta sasniegšanas termiņa pagarinājumu līdz maksimāli noteiktajam termiņam 2026.gada 31.augustam, pamatojoties uz kavējumiem iepirkumā un nepieciešamajām drošības pārbaudēm attiecībā uz potenciālo iepirkuma uzvarētāju. CFLA atbalsta termiņa pagarinājumu ne vēlāk kā līdz 2026.gada 17.augustam, lai paspētu veikt nepieciešamās pārbaudes.</t>
  </si>
  <si>
    <t>Atbilstoši rādītāja tvērumam jāpaspēj ieviest vairāki regulējumi transporta jomā. Rādītāja sasniegšanas plānota līdz attiecināmības termiņa beigām (31.08.2026.)</t>
  </si>
  <si>
    <t>22.07.2025 MK apstiprināts informatīvais ziņojums par mērķa īstenošanas termiņa pagarinājumu, kas paredz sasniegt mērķi Nr. 23, pilnībā pabeidzot Investīciju projektu ne vēlāk kā līdz 31.07.2026., kas ietver ne tikai ēku nodošanu ekspluatācijā, bet arī demontāžas darbu pabeigšanu, savukārt līdz 31.08.2026. nodrošināt visu atskaitēm nepieciešamās informācijas sagatavošanu un iesniegšanu KPVIS.</t>
  </si>
  <si>
    <t>Mērķis paredz, ka jābūt izbūvētiem 4 industriāliem parkiem, nodrošinot plānoto investīciju piesaisti no potenciāliem investoriem 85 milj. EUR apmērā. 
Projekti īstenošanas procesā, industriālo parku būvdarbi kopumā norit saskaņā ar plānoto, arī papildu darbu veikšanai vēl ir laiks iekļauties pagarinātajā projektu īstenošanas termiņā. Potenciāli problemātika - divos projektos (Daugavpils un Valmiera) problēmas ar investora un attiecīgi nefinanšu investīciju piesaisti, plānotas atkārtotas izsoles.  AF plāna līmenī mērķis jāsasniedz summāri visiem projektiem.</t>
  </si>
  <si>
    <t>Mērķrādītāja sasniegšana var tikt kavēta, ņemot vērā to, ka vairākas pašvaldības saskaras ar būtiskiem apgrūtinājumiem būvniecības iepirkumu procesā. Netiek izslēgts risks, ka ne visi iepirkumi noslēgsies ar rezultātu. Šie apstākļi būtiski ietekmē projektu īstenošanas termiņus un var kavēt mērķrādītāja sasniegšanu noteiktajā laika posmā. Ar MKN grozījumiem noteikts, ka rādītājs ir jāsasniedz maksimāli noteiktā termiņā līdz 31.08.2025.</t>
  </si>
  <si>
    <t>Projektos veiktie maksājumi (AF)</t>
  </si>
  <si>
    <t>Finanšu ministrs</t>
  </si>
  <si>
    <t>A. Ašeradens</t>
  </si>
  <si>
    <t>A. Greiškāne  25696218</t>
  </si>
  <si>
    <t xml:space="preserve">aina.greiskane@fm.gov.lv </t>
  </si>
  <si>
    <t>Rādītāja Nr.</t>
  </si>
  <si>
    <t>Rādītāja nosaukums</t>
  </si>
  <si>
    <t>Mērķa datums*</t>
  </si>
  <si>
    <t xml:space="preserve"> Reforma/
Investīcija</t>
  </si>
  <si>
    <t>* Rādītāji, kuriem pabeigšanas termiņš ieplānots 2026. gada trešais ceturksnis ir ar paaugstinātu pabeigšanas risku un šūnas iekrāsotas</t>
  </si>
  <si>
    <t>**Ja investīcijā veiktie maksājumi mazāki par 50% no līguma vērtības, tas signalizē  par paaugstinātu risku un šūnas iekrāsotas</t>
  </si>
  <si>
    <t>***Ja fiziski sasniedzamo rādītāju vērtības mazākas par 50% no plānotajām rādītāja vērtībām, tas signalizē par paaugstinātu risku un šūnas iekrāsotas</t>
  </si>
  <si>
    <t>Tabula grupēta atbilstoši rādītāja pabeigšanas  riska līmenim (pabeigšanas termiņš, veikti maksājumi, sasniegtie rādītāji un KI zināmie papildus riski) un atbilstoši atlikušajiem maksājumiem, sākot no lielākajām summām.</t>
  </si>
  <si>
    <t>Sagatavots 17.12.2025</t>
  </si>
  <si>
    <t>Atlikušie maksājumi (AF)</t>
  </si>
  <si>
    <t>% veikti maksājumi **</t>
  </si>
  <si>
    <t>Grafikam_M&amp;T_Kopā_divmenesis</t>
  </si>
  <si>
    <t>Rādītājs Apraksts</t>
  </si>
  <si>
    <t>Visp. Sasniedzamā vērtība</t>
  </si>
  <si>
    <t>Rādītāja mērvienība</t>
  </si>
  <si>
    <t>LV-C[C1]-R[1-1-1-r-]-M[1]</t>
  </si>
  <si>
    <t>Vajadzīgo pasākumu pabeigšana, lai ieviestu koordinēto pieeju. Šādi pasākumi citu starpā ir:
 — darba grupas izveide Rīgas metropoles areāla sabiedriskā transporta plānošanas koordinācijai;
 — Rīgas metropoles areāla sabiedriskā transporta plāna pieņemšana atbilstoši pasažieru pārvadājumu pa dzelzceļu attīstībai Latvijā.</t>
  </si>
  <si>
    <t>N</t>
  </si>
  <si>
    <t>2023</t>
  </si>
  <si>
    <t>Sabiedriskā transporta padomes apstiprinātais valsts transporta maršrutu tīkla pārskats:
- Vienotas sabiedriskā transporta atlaižu politikas valsts līmenī regulējošu tiesību aktu spēkā stāšanās;
- Sabiedriskā transporta saskaņoto reģionālo autobusu un vilcienu maršrutu grafiku regulējošu tiesību aktu spēkā stāšanās, tostarp vienota tarifa un vienotas sabiedriskā transporta biļešu sistēmas ieviešana;
- Vienotas biļetes pilotprojekta ieviešana sabiedriskajam transportam pilsētas sabiedriskajā transportā un vilcieniem Rīgas pašvaldībā.</t>
  </si>
  <si>
    <t>'- 100 km elektrificētu dzelzceļa līniju un modernizētas dzelzceļa infrastruktūras:
- piegādāti 17 elektriskie autobusi;
- uzbūvētas 7 autobusu uzlādes stacijas;
- uzbūvēts viens transporta mezgls;
- uzbūvēti astoņi mobilitātes punkti;
- uzbūvēta 2,2 km tramvaja līnijas;
- uzbūvēta 0,3 km trolejbusu līnijas;
- 52 km no jauna uzbūvētas vai renovētas velosipēdu infrastruktūras Rīgā un Pierīgā.</t>
  </si>
  <si>
    <t>Km</t>
  </si>
  <si>
    <t>Līguma(u) par būvdarbiem Rīgas Centrālās dzelzceļa stacijas dienvidu daļā un to būvuzraudzību parakstīšana. Būvdarbi Rīgas Centrālās dzelzceļa stacijas dienvidu daļā ietver jumta likšanu, fasādi, platformas nojumes jumta būvniecību, apdares darbus, pasažieru piekļuves infrastruktūru, mehāniskos, elektromontāžas un sanitārtehniskos darbus.</t>
  </si>
  <si>
    <t>Līgumu skaits</t>
  </si>
  <si>
    <t>Rīgas Centrālās dzelzceļa stacijas dienvidu daļā veiktie būvdarbi, kas saistīti ar: jumta ieklāšanu, fasādi, perona nojumes jumtu, apdares darbiem, pasažieru piekļuves infrastruktūras mehāniskajiem, elektroinstalācijas un santehnikas darbiem.</t>
  </si>
  <si>
    <t>Skaits</t>
  </si>
  <si>
    <t>LV-C[C1]-I[1-2-1-1-i-]-M[7]</t>
  </si>
  <si>
    <t>Atbalsta programmas dzīvojamo ēku energoefektivitātes uzlabošanai stāšanās spēkā, nosakot atbilstības kritērijus, lai atspoguļotu ANM regulas VI pielikuma piemērojamās intervences jomas “025a. Esošu mājokļu atjaunošana energoefektivitātes uzlabošanai, demonstrējuma projekti un atbalsta pasākumi, kas atbilst energoefektivitātes kritērijiem” prasības.</t>
  </si>
  <si>
    <t>2022</t>
  </si>
  <si>
    <t>LV-C[C1]-I[1-2-1-1-i-]-T[8]</t>
  </si>
  <si>
    <t>Altum parakstīti līgumi  par vismaz 40 097 400 EUR</t>
  </si>
  <si>
    <t>EUR</t>
  </si>
  <si>
    <t>2024</t>
  </si>
  <si>
    <t>Primārās enerģijas patēriņa samazinājums daudzdzīvokļu mājās, kas tiek pierādīts ex ante un ex post ar ēkas energoefektivitātes sertifikātiem.</t>
  </si>
  <si>
    <t>MWh/gadā</t>
  </si>
  <si>
    <t>LV-C[C1]-I[1-2-1-2-i-]-M[10]</t>
  </si>
  <si>
    <t>Stājas spēkā Ministru kabineta apstiprinātie noteikumi, kas atbalsta uzņēmumu energoefektivitātes paaugstināšanas programmu īstenošanu.Atbalsta programmas īsteno apvienota finanšu instrumenta veidā, kas ir atmaksājams aizdevums un kapitāla atlaide.Lai atspoguļotu ANM regulas VI pielikuma piemērojamās intervences jomas “024b. Energoefektivitāte un demonstrējuma projekti mazajos un vidējos uzņēmumos vai lielajos uzņēmumos un atbalsta pasākumi, kas atbilst energoefektivitātes kritērijiem [3]” prasības, atbalsta nosacījumos kā atbilstības kritērijus nosaka minimālo primārās enerģijas ietaupījumu 30 % apmērā ēku energoefektivitātes projektiem un iekārtām, vismaz 30 % no vidējā primārās enerģijas ietaupījuma ANM pasākuma projektu portfelī (ar vismaz 25 % ietaupījumu energoefektivitātes iekārtām).Lai nodrošinātu rezultātu sasniegšanu, nosacījumos kā projekta atbilstības kritēriju iekļauj enerģijas ietaupījuma minimālo robežvērtību uz vienu investētā publiskā finansējuma euro.Šie nosacījumi ietver atbilstības kritērijus, ar ko nodrošina atbilstību principam “nenodarīt būtisku kaitējumu” saskaņā ar Tehniskajiem norādījumiem par principa “nenodarīt būtisku kaitējumu” piemērošanu (2021/C58/01) un attiecīgajiem ES un valstu tiesību aktiem.Atbalstu sniedz, rīkojot piedāvājumu konkursus projektiem ar vislielāko paredzamo enerģijas ietaupījumu uz vienu investēto euro.</t>
  </si>
  <si>
    <t>Plānotais siltumnīcefekta gāzu emisiju ietaupījums,  izteikts tonnās CO2 ekvivalentā gadā .</t>
  </si>
  <si>
    <t>CO2 ekvivalents t/ga</t>
  </si>
  <si>
    <t>Parakstīti līgumi par vismaz 101 000 000 EUR.</t>
  </si>
  <si>
    <t>LV-C[C1]-I[1-2-1-3-i-]-M[13]</t>
  </si>
  <si>
    <t>Stājas spēkā Ministru kabineta noteikumi, kas nosaka pašvaldību ēku un infrastruktūras uzlabošanas īstenošanas nosacījumus, pārejas uz atjaunojamo energoresursu tehnoloģijām veicināšanu un energoefektivitātes uzlabošanu, ar atbilstības kritērijiem, lai atspoguļotu ANM regulas VI pielikuma piemērojamās intervences jomas “026a. Publiskās infrastruktūras atjaunošana energoefektivitātes uzlabošanai vai energoefektivitātes pasākumi, demonstrējuma projekti un atbalsta pasākumi, kas atbilst energoefektivitātes kritērijiem” prasības.</t>
  </si>
  <si>
    <t>14</t>
  </si>
  <si>
    <t>LV-C[C1]-I[1-2-1-3-i-]-T[14]</t>
  </si>
  <si>
    <t>Paziņojums par līgumu slēgšanas tiesību piešķiršanu par vismaz 27 838 800 EUR.</t>
  </si>
  <si>
    <t>Pašvaldību ēkās panāktais primārās enerģijas patēriņa samazinājums, kas tiek pierādīts ex ante un ex post ar ēkas energoefektivitātes sertifikātiem.</t>
  </si>
  <si>
    <t>KWh/gadā</t>
  </si>
  <si>
    <t>16</t>
  </si>
  <si>
    <t>LV-C[C1]-I[1-2-1-4-i-]-M[16]</t>
  </si>
  <si>
    <t>Valsts un vēsturisko ēku energoefektivitātes uzlabošanas atbalsta programmas stāšanās spēkā, nosakot atbilstības kritērijus, lai atspoguļotu ANM regulas VI pielikuma piemērojamās intervences jomas “026a. Publiskās infrastruktūras atjaunošana energoefektivitātes uzlabošanai vai energoefektivitātes pasākumi, demonstrējuma projekti un atbalsta pasākumi, kas atbilst energoefektivitātes kritērijiem” prasības.</t>
  </si>
  <si>
    <t>Primārās enerģijas patēriņa samazinājums valsts ēkās, ko apliecina ēkas energosertifikāts pirms un pēc energoefektivitātes pasākumu īstenošanas</t>
  </si>
  <si>
    <t>19</t>
  </si>
  <si>
    <t>LV-C[C1]-I[1-2-1-5-i-]-T[19]</t>
  </si>
  <si>
    <t>Paziņojums saņēmējiem par līgumu slēgšanas tiesību piešķiršanu apstiprinātiem projektiem par 80 000 000 EUR.</t>
  </si>
  <si>
    <t>2060 izveidoti pieslēgumpunkti elektrotransportlīdzekļu un mikroģenerācijas iekārtu uzlādei</t>
  </si>
  <si>
    <t>21</t>
  </si>
  <si>
    <t>LV-C[C1]-I[1-2-1-5-i-]-M[21]</t>
  </si>
  <si>
    <t>Stājas spēkā tiesību akti:
a) paredzot nosacījumus apbūves tiesību piešķiršanai uz publiskas zemes vēja parku ierīkošanai un uzliekot par pienākumu apbūves tiesību piešķīrējam publicēt informāciju par izsolāmajiem neapbūvētajiem zemesgabaliem;
b) atļaujot investoram iesniegt papildu informāciju gadījumā, ja sākotnējais ietekmes novērtējums ir noraidīts.</t>
  </si>
  <si>
    <t>1.3.1.r</t>
  </si>
  <si>
    <t>LV-C[C1]-R[1-3-1-r-]</t>
  </si>
  <si>
    <t>22</t>
  </si>
  <si>
    <t>LV-C[C1]-R[1-3-1-r-]-M[22]</t>
  </si>
  <si>
    <t>Vienojoties ar katastrofu pārvaldības sistēmā iesaistītajām institūcijām, Iekšlietu ministrija publicē informatīvu ziņojumu Ministru kabinetam par katastrofu pārvaldības centru būvlaukumiem, būvniecības platībām un izmaksām katrā būvlaukumā, kā arī orientējošu grafiku katrā teritorijā īstenojamo katastrofu pārvaldības plānu īstenošanai un par būvlīgumu slēgšanu, t. sk. ziņojumā. Ziņojumā iekļauj arī vispārēju reformas progresa ziņojumu un īstenošanas plānu attiecībā uz šādiem reformas komponentiem: i) tehniskās kapacitātes celšana (jo īpaši attiecībā uz specializēto reaģēšanas un glābšanas transportlīdzekļu modernizēšanu); ii) saistīto katastrofu pārvaldības IKT risinājumu īstenošanas grafiks un iii) progress mācību un preventīvo pasākumu īstenošanas jomā.</t>
  </si>
  <si>
    <t>24</t>
  </si>
  <si>
    <t>LV-C[C1]-R[1-3-1-r-]-M[24]</t>
  </si>
  <si>
    <t>Spēkā stājušies grozījumi Civilās aizsardzības un katastrofas pārvaldīšanas likumā, kas paredz normu, ka elektronisko sakaru komersantiem, kuri nodrošina publisko mobilo elektronisko sakaru tīklu, nodrošina savu elektronisko sakaru tīklu savietojamību un sadarbspēju ar valsts agrīnās brīdināšanas sistēmu, lai normatīvajos aktos noteiktajā kārtībā varētu īstenot iedzīvotāju un atbildīgo institūciju agrīno brīdināšanu, izmantojot šūnu apraides tehnoloģiju.</t>
  </si>
  <si>
    <t>Parakstīts akts (akti) par  gandrīz 0 enerģijas patēriņa katastrofu pārvaldības centru būvniecību pieņemšanu ekspluatācijā.</t>
  </si>
  <si>
    <t>25</t>
  </si>
  <si>
    <t>LV-C[C1]-I[1-3-1-2-i-]-T[25]</t>
  </si>
  <si>
    <t>15 noslēgti būvniecības līgumi par plūdu riska mazināšanas projektiem</t>
  </si>
  <si>
    <t>Parakstīts akts par  pieņemšanu ekspluatācijā, par 21 plūdu riska mazināšanas projektu:
• astoņas sūkņu stacijas;
• divpadsmit aizsargdambji;
• viens kanāls.</t>
  </si>
  <si>
    <t>2.1.1.r</t>
  </si>
  <si>
    <t>LV-C[C2]-R[2-1-1-r-]</t>
  </si>
  <si>
    <t>27</t>
  </si>
  <si>
    <t>LV-C[C2]-R[2-1-1-r-]-M[27]</t>
  </si>
  <si>
    <t>Stājās spēkā Ministru kabineta noteikumi, ar ko nosaka vienotu kārtību IKT attīstības pasākumu uzraudzībai.Lai jaunie noteikumi būtu piemērojami visiem IKT attīstības pasākumiem Latvijas atveseļošanas un noturības plāna pasākumu ietvaros (t. sk. pašvaldībās), tiek paplašināta Valsts informācijas sistēmu darbības joma. Ja likuma grozījumu pieņemšana kavējas, tiek izdoti pagaidu noteikumi, lai papildinātu īpašu normatīvo regulējumu attiecīgajiem IKT projektu pasākumiem.</t>
  </si>
  <si>
    <t>28</t>
  </si>
  <si>
    <t>LV-C[C2]-R[2-1-1-r-]-M[28]</t>
  </si>
  <si>
    <t>Spēkā stājās Ministru kabineta noteikumi par atbalsta piešķiršanu publiskās pārvaldes procesu un pakalpojumu digitālās transformācijas jomā.</t>
  </si>
  <si>
    <t>29</t>
  </si>
  <si>
    <t>LV-C[C2]-I[2-1-1-1-i-]-T[29]</t>
  </si>
  <si>
    <t>IKT risinājumu (sistēmu) apraksta koncepcijas modeļus izstrādā saskaņā ar pieņemto IKT pārvaldības tiesisko regulējumu. Apraksti definē IKT izstrādes darbības, lai izstrādātu vai modernizētu IKT risinājumus vismaz četrās šādās jomās: 1) iekšlietu nozare, tostarp civilā aizsardzība, ugunsdrošības uzraudzība un sabiedrības drošība; 2) kultūras nozare, tostarp arhīvu, bibliotēku, muzeju, kultūras pieminekļu un plašsaziņas līdzekļu satura mantojuma uzkrāšana; 3) ostu loģistikas pakalpojumu pārvaldība; 4) atbalsts IKT pārvaldības procesiem.</t>
  </si>
  <si>
    <t>IKT risinājumi vai sistēmas tiks nodrošinātas, piemēram, iekšlietu nozarē, kultūrā, ostu loģistikas pakalpojumu pārvaldībā, IKT pārvaldības procesos.</t>
  </si>
  <si>
    <t>2.1.2.r</t>
  </si>
  <si>
    <t>LV-C[C2]-R[2-1-r-]</t>
  </si>
  <si>
    <t>31</t>
  </si>
  <si>
    <t>LV-C[C2]-R[2-1-r-]-M[31]</t>
  </si>
  <si>
    <t>Tiesiskā regulējuma stāšanās spēkā attiecībā uz atbalsta piešķiršanu publiskās pārvaldes centrālo IT sistēmu un platformu izstrādes un datošanas infrastruktūras pakalpojumu konsolidācijas jomā.</t>
  </si>
  <si>
    <t>32</t>
  </si>
  <si>
    <t>LV-C[C2]-I[2-1-2-1-i-]-T[32]</t>
  </si>
  <si>
    <t>Pirms investīcijām centralizētu funkciju vai kopīgo pakalpojumu attīstībā atbildīgā institūcija sagatavo un saņem centralizētās IKT funkcijas vai kopīgo pakalpojumu attīstības plāna apstiprinājumu (tostarp attiecībā uz pakalpojumu finansēšanu).</t>
  </si>
  <si>
    <t>33</t>
  </si>
  <si>
    <t>LV-C[C2]-I[2-1-2-1-i-]-T[33]</t>
  </si>
  <si>
    <t>Saskaņotos aprakstus apstiprina, lai noteiktu centralizētu platformu un sistēmu IKT izstrādes darbības. IKT risinājumus (sistēmas) izstrādā saskaņā ar pieņemto IKT pārvaldības tiesisko regulējumu.</t>
  </si>
  <si>
    <t>Centralizētas IKT platformas, risinājumi vai sistēmas tiks nodrošinātas, piemēram, lai atbalstītu sabiedrisko pakalpojumu administratīvās funkcijas vai pārvaldību.</t>
  </si>
  <si>
    <t>LV-C[C2]-I[2-1-2-2-i-]</t>
  </si>
  <si>
    <t>36</t>
  </si>
  <si>
    <t>Mākoņpakalpojumi tiks sniegti 6 valsts iestādēm.</t>
  </si>
  <si>
    <t>2.1.3.r</t>
  </si>
  <si>
    <t>LV-C[C2]-R[2-1-3-r-]</t>
  </si>
  <si>
    <t>37</t>
  </si>
  <si>
    <t>LV-C[C2]-R[2-1-3-r-]-M[37]</t>
  </si>
  <si>
    <t>Spēkā stājas Ministru kabineta saskaņotais Tiesiskais regulējums atbalsta piešķiršanai ekonomikas datu pārvaldības transformācijas jomā.</t>
  </si>
  <si>
    <t>38</t>
  </si>
  <si>
    <t>LV-C[C2]-R[2-1-3-r-]-M[38]</t>
  </si>
  <si>
    <t>Reformas sekmīgu īstenošanu nodrošina tāda tiesiskā regulējuma stāšanās spēkā, kurā noteikti šādi valsts platformas aspekti:1. datu koplietošanas pārvaldība, tostarp datu apmaiņas process centrālajā datu apmaiņas platformā;2. iesaistīto iestāžu tiesības un pienākumi attiecībā uz datu koplietošanu un apriti centrālajā datu apmaiņas platformā;3. vienota un atvieglota personas datu apstrāde centrālajā datu apmaiņas platformā.</t>
  </si>
  <si>
    <t>Datu kopām jābūt pieejamām platformās, kas aptver vismaz 10 publiskās pārvaldes nozares, piemēram: uzņēmējdarbība, zinātne, vide, finanses, publiskais iepirkums, veselības aprūpe, veterinārija un lauksaimniecība.</t>
  </si>
  <si>
    <t>2.2.1.r</t>
  </si>
  <si>
    <t>LV-C[C2]-R[2-2-1-r-]</t>
  </si>
  <si>
    <t>40</t>
  </si>
  <si>
    <t>LV-C[C2]-R[2-2-1-r-]-M[40]</t>
  </si>
  <si>
    <t>EDIC darbojas saskaņā ar Digitālās Eiropas programmas prioritātēm un ir daļa no kopējā Eiropas Digitālās inovācijas centra tīkla. Tā ir vienas pieturas aģentūra uzņēmumu digitālās pārveides koordinēšanai. Tā mērķis ir nodrošināt kopīgu pieeju un informācijas apmaiņu starp reģionālajiem uzņēmējdarbības centriem, kas ir digitālās atbilstības tests un valsts atbalsts.</t>
  </si>
  <si>
    <t>41</t>
  </si>
  <si>
    <t>LV-C[C2]-R[2-2-1-r-]-M[41]</t>
  </si>
  <si>
    <t>Reģionālie uzņēmējdarbības atbalsta centri ir sākuši nodrošināt šādas jaunas digitālās transformācijas atbalsta funkcijas:
1. digitālā brieduma testi reģionos;
2. piekļuve testēšanai un izmēģinājuma projektiem;
3. mentorēšana un digitālo prasmju apguve.</t>
  </si>
  <si>
    <t>42</t>
  </si>
  <si>
    <t>LV-C[C2]-R[2-2-1-r-]-M[42]</t>
  </si>
  <si>
    <t>Izveidota digitālā brieduma testa sistēma vienībām. Digitālais brieduma tests ir EDIC tīmekļa vietnē pieejams digitālais rīks, kas novērtē vienību digitālo briedumu dažādos aspektos un ko uzņēmumi var aizpildīt neatkarīgi vai ar konsultanta palīdzību.</t>
  </si>
  <si>
    <t>44</t>
  </si>
  <si>
    <t>LV-C[C2]-I[2-2-1-1-i-]-T[44]</t>
  </si>
  <si>
    <t>Digitālo pārveides ceļvežu skaits, ko struktūrām izdevuši Eiropas digitālo inovāciju centri (EDIC).</t>
  </si>
  <si>
    <t>Ir pabeigtas visas Eiropas digitālās inovācijas centru darba paketes, izņemot tās, kuras finansē no programmas "Digitālā Eiropa".</t>
  </si>
  <si>
    <t>LV-C[C2]-I[2-2-1-2-i-]</t>
  </si>
  <si>
    <t>46</t>
  </si>
  <si>
    <t>LV-C[C2]-I[2-2-1-2-i-]-T[46]</t>
  </si>
  <si>
    <t>Atkārtotajā digitālā termiņa testā ir novērojama 200 vienību testēšanas rezultāta uzlabošanās.</t>
  </si>
  <si>
    <t>LV-C[C2]-I[2-2-1-3-i-]</t>
  </si>
  <si>
    <t>48</t>
  </si>
  <si>
    <t>Pētniecības projektu atbalstam digitālo produktu vai pakalpojumu jomā 43 parakstītie grantu līgumi, ieskaitot 4 860 000 EUR privātā finansējuma piešķiršanu atbalstītajiem projektiem.</t>
  </si>
  <si>
    <t>LV-C[C2]-I[2-2-1-4-i-]</t>
  </si>
  <si>
    <t>51</t>
  </si>
  <si>
    <t>LV-C[C2]-I[2-2-1-4-i-]-T[51]</t>
  </si>
  <si>
    <t>Aizdevuma līgumu skaits, kas parakstīti starp ALTUM un ekonomikas dalībniekiem digitālās transformācijas projektu atbalstam, ieskaitot 45 300 000 EUR privātā finansējuma piešķiršanu atbalstītajiem projektiem.</t>
  </si>
  <si>
    <t>Izveidotas, testētas un lietotājiem pieejamas trīs mediju sektora platformas vai IT risinājumi.</t>
  </si>
  <si>
    <t>54</t>
  </si>
  <si>
    <t>Tiks izveidota atbalsta shēma ieguldījumiem digitālajās prasmēs mediju nozarē, un starp Komerciālās izglītības centru un šīs atbalsta shēmas struktūrām tiks parakstīti 10 līgumi.</t>
  </si>
  <si>
    <t>Parakstītie līgumi</t>
  </si>
  <si>
    <t>60</t>
  </si>
  <si>
    <t>LV-C[C2]-R[2-3-1-r-]-M[60]</t>
  </si>
  <si>
    <t>Stājas spēkā noteikumi, kuros precizēta pieeja individuālā mācību konta izveidei, tostarp:
a) atbilstības kritēriju noteikšana;
b) izglītotāju atlases kritēriju noteikšana.</t>
  </si>
  <si>
    <t>Izglītības un zinātnes ministrija publicē individuālā mācību konta pieejas novērtējumu, tostarp neatkarīga auditora analīzi.</t>
  </si>
  <si>
    <t>Augstākās izglītības studiju programmām tiks izstrādāti 20 moduļi, piemēram, augstas veiktspējas skaitļošanas, kvantu tehnoloģiju un valodu tehnoloģiju jomā.</t>
  </si>
  <si>
    <t>Uzņēmumiem nodrošināto digitālo pamatprasmju mācību skaits.</t>
  </si>
  <si>
    <t>2.3.2.r</t>
  </si>
  <si>
    <t>LV-C[C2]-R[2-3-2-r-]</t>
  </si>
  <si>
    <t>69</t>
  </si>
  <si>
    <t>LV-C[C2]-R[2-3-2-r-]-M[69]</t>
  </si>
  <si>
    <t>Stājušies spēkā tiesību akti, ar kuriem izveido vienotu sistēmu digitālo pamatprasmju novērtēšanai, mācību vajadzību apzināšanai un plānošanai, kā arī novērtēšanai, kuras pamatā ir DigiComp 2.1.</t>
  </si>
  <si>
    <t>70</t>
  </si>
  <si>
    <t>LV-C[C2]-R[2-3-2-r-]-M[70]</t>
  </si>
  <si>
    <t>Stājušies spēkā grozījumi valsts augstākās izglītības standartos (augstākās akadēmiskās izglītības valsts standartā un profesionālās augstākās izglītības valsts standartā). Tie nosaka rezultātus, kas jāsasniedz digitālo kompetenču apguvē, un nodrošina to piemērošanu augstākās izglītības programmu izstrādē, licencēšanā un akreditēšanā, ar nosacījumu, ka studiju programmās, kas izstrādātas, licencētas un akreditētas pēc tiesiskā regulējuma stāšanās spēkā, ir iekļauti šādi sasniedzami studiju rezultāti un atbilstoši kursi vai moduļi to sasniegšanai.</t>
  </si>
  <si>
    <t>Nobeiguma vēstule(s), ko izsniegusi Centrālā finanšu un līgumu aģentūra (CFLA) par digitālo jaunatnes darba sistēmu 42 pašvaldībās saistībā ar līgumu ar Starptautisko jaunatnes programmu aģentūru (SJPA).</t>
  </si>
  <si>
    <t>74</t>
  </si>
  <si>
    <t>LV-C[C2]-I[2-3-2-2-i-]-M[74]</t>
  </si>
  <si>
    <t>Izstrādā publiskās pārvaldes digitālo prasmju satvaru, tostarp mācību programmas.</t>
  </si>
  <si>
    <t>Apmeklēto apmācību skaits, piemēram, šādās jomās: 1) digitalizācijas pārvaldība un attīstība; 2) digitālā satura veidošana; 3) kiberdrošība; 4) komunikācija un sadarbība; 5) informācijas un datu pratība; 6) transversālās prasmes.</t>
  </si>
  <si>
    <t>77</t>
  </si>
  <si>
    <t>LV-C[C2]-I[2-3-2-3-i-]-M[77]</t>
  </si>
  <si>
    <t>Ministru kabineta noteikumu, ar ko nosaka attālināto mācību organizēšanas un veikšanas kritērijus un nosacījumus nolūkā nodrošināt attālināto mācību organizēšanu un ieviešanu visās Latvijas izglītības iestādēs un izglītības līmeņos (izņemot pirmsskolas izglītības līmeni), stāšanās spēkā.Izglītības iestāde savos iekšējos noteikumos nosaka kārtību attālināto mācību organizēšanai un īstenošanai, tostarp:1. procedūru, kā izglītības iestāde nosaka, vai izglītojamajiem ir pieejami tehniskie līdzekļi attālināto mācību nodrošināšanai, kā arī procedūras šo tehnisko līdzekļu nodrošināšanai, ja tie izglītojamajiem nav pieejami;2. procedūru, kā reģistrē studentu dalību attālinātās mācībās un uzdoto uzdevumu izpildi;3. gadījumos, kad izglītojamā dalība attālinātajās mācībās nav iespējama vai tiek kavēta tehnisku iemeslu dēļ;4. procedūras, lai nodrošinātu atbilstību drošības prasībām attālināto mācību laikā, un procedūras saziņai ar izglītojamā juridiskajiem pārstāvjiem drošības vai veselības apdraudējumu gadījumā;5. procedūru, kā izglītojamie izmanto izglītības iestādes resursus un infrastruktūru (telpas, bibliotēkas u. c.) attālināto mācību ietvaros.</t>
  </si>
  <si>
    <t>2021</t>
  </si>
  <si>
    <t>79</t>
  </si>
  <si>
    <t>LV-C[C2]-I[2-3-2-3-i-]-T[79]</t>
  </si>
  <si>
    <t>To IKT aprīkojuma vienību skaits, kas iegādātas un piegādātas pašvaldībām vai tieši izglītības iestādēm vispārējās izglītības vajadzībām.</t>
  </si>
  <si>
    <t>Izglītības un zinātnes ministrijas parakstīts rēķins(i) par IKT iekārtu iegādi par vismaz 3 miljoniem eiro.</t>
  </si>
  <si>
    <t>2.4.1.r</t>
  </si>
  <si>
    <t>LV-C[C2]-R[2-4-r-]</t>
  </si>
  <si>
    <t>80</t>
  </si>
  <si>
    <t>LV-C[C2]-R[2-4-r-]-M[80]</t>
  </si>
  <si>
    <t>VAS “Latvijas Valsts radio un televīzijas centrs” nosaka vienotās tehniskās prasības elektronisko sakaru operatoriem, lai būtu iespējams nodrošināt savienotu un automatizētu braukšanu. Tiek ņemtas vērā operatoru vajadzības sadarbībā ar Igaunijas, Lietuvas un Polijas pārstāvjiem, lai veicinātu savienota un automatizēta braukšanas koridora izveidi Via Baltica trasē. Pēc tam iepirkuma komiteja pieņem vienotās tehniskās prasības.</t>
  </si>
  <si>
    <t>81</t>
  </si>
  <si>
    <t>LV-C[C2]-R[2-4-r-]-M[81]</t>
  </si>
  <si>
    <t>1. Pamatojoties uz veiktajiem pētījumiem, Satiksmes ministrija sagatavo elektronisko sakaru nozares attīstības plānu, kurā iekļauj modeļa projektu.2. Pamatojoties uz sabiedriskās apspriešanas rezultātiem, pieņem galīgo lēmumu par modeli, kas tiks pieņemts un ieviests.</t>
  </si>
  <si>
    <t>Centrālās finanšu un līgumu aģentūras izdota(-as) pabeigšanas vēstule(-es) projektiem piecos Latvijas reģionos attiecībā uz piekļuvi ļoti augstas veiktspējas platjoslas tīkliem mājsaimniecībām un sociālekonomiskajiem virzītājspēkiem, piemēram, uzņēmumiem, skolām un slimnīcām.</t>
  </si>
  <si>
    <t>2.3.1.r EM</t>
  </si>
  <si>
    <t>57</t>
  </si>
  <si>
    <t>LV-C[C2]-R[2-3-1-r-]-M[57]</t>
  </si>
  <si>
    <t>Ir stājušies spēkā tiesību akti, ar kuriem:
1)	likumā “Par iedzīvotāju ienākuma nodokli” ievieš labvēlīgāku nodokļu režīmu studiju maksai, ko darba devēji sedz par darba ņēmēju augstāko izglītību;
2)	groza Darba likumu, lai paplašinātu darbinieku tiesības piedalīties mācībās, kas saistītas ar profesionāliem uzdevumiem;
3)	pieņem Ministru kabineta instrukcijas, lai standartizētu atbalsta pasākumu sagatavošanu darba devējiem attiecībā uz darbinieku apmācību.</t>
  </si>
  <si>
    <t>25 319 digitālo prasmju apmācība, ko nodrošina, izmantojot individuālo mācību kontu platformu.</t>
  </si>
  <si>
    <t>3.1.1.r</t>
  </si>
  <si>
    <t>LV-C[C3]-R[3-1-1-r-]</t>
  </si>
  <si>
    <t>84</t>
  </si>
  <si>
    <t>LV-C[C3]-R[3-1-1-r-]-M[84]</t>
  </si>
  <si>
    <t>Pašvaldību likuma stāšanās spēkā, ar ko pārskata pašvaldību funkcijas un uzdevumus, lai tos salāgotu ar administratīvi teritoriālās reformas rezultātiem (ar ko aizstāj 1994. gada 19. maija likumu “Par pašvaldībām”). Tam jānodrošina labāka pārvaldība pēc pašvaldību administratīvi teritoriālās reformas, veicinot demokratizāciju un skaidrāku lēmumu pieņemšanas pilnvaru nošķiršanu no izpildpilnvaras, izveidojot skaidru kompetenču un funkciju dalījumu, samazinot varas koncentrāciju un regulāri palielinot vietējās kopienas līdzdalību.</t>
  </si>
  <si>
    <t>LV-C[C3]-I[3-1-1-1-i-]</t>
  </si>
  <si>
    <t>85</t>
  </si>
  <si>
    <t>LV-C[C3]-I[3-1-1-1-i-]-T[85]</t>
  </si>
  <si>
    <t>Valsts reģionālie un vietējie autoceļi ir atjaunoti vai pārbūvēti, lai nodrošinātu novadu administratīvo centru un to dienestu un darba vietu pieejamību un jauno novadu pilnvērtīgu darbību. Ceļu būves darbi ietver investīcijas, kas uzlabo ceļu satiksmes drošību.</t>
  </si>
  <si>
    <t>86</t>
  </si>
  <si>
    <t>LV-C[C3]-I[3-1-1-1-i-]-T[86]</t>
  </si>
  <si>
    <t>Renovēti vai atjaunoti valsts reģionālie un vietējie autoceļi nolūkā nodrošināt novadu administratīvo centru un tajos sniegto pakalpojumu un darbvietu sasniedzamību un jauno pašvaldību pilnvērtīgu funkcionēšanu. Ceļu būvdarbi 
ietver investīcijas, kas uzlabo ceļu drošību.</t>
  </si>
  <si>
    <t>LV-C[C3]-I[3-1-1-2-i-]</t>
  </si>
  <si>
    <t>89</t>
  </si>
  <si>
    <t>LV-C[C3]-I[3-1-1-2-i-]-M[89]</t>
  </si>
  <si>
    <t>Ir pieņemts Ministru kabineta regulējums, lai ieviestu atbalstu pašvaldību kapacitātes celšanai, t. sk.:
a) noteikts pašvaldību kapacitātes celšanas tvērums un kritēriji;
b) pašvaldību publisko pakalpojumu novērtējumi;
c) metodoloģiskā atbalsta sniegšana un kapacitātes celšana;
d) izmēģināti pašvaldību publisko pakalpojumu plānošanas un sniegšanas veidi.</t>
  </si>
  <si>
    <t>90</t>
  </si>
  <si>
    <t>LV-C[C3]-I[3-1-1-2-i-]-M[90]</t>
  </si>
  <si>
    <t>Pašvaldību publisko pakalpojumu sniegšanas efektivitātes novērtējuma pabeigšana</t>
  </si>
  <si>
    <t>92</t>
  </si>
  <si>
    <t>LV-C[C3]-I[3-1-1-2-i-]-T[92]</t>
  </si>
  <si>
    <t>Cilvēku skaits, kuri piedalījušies apmācībās (piemēram, pieredzes apmaiņas, semināri, konferences.)</t>
  </si>
  <si>
    <t>93</t>
  </si>
  <si>
    <t>LV-C[C3]-I[3-1-1-3-i-]-M[93]</t>
  </si>
  <si>
    <t>Ir izstrādāti un pieņemti Ministru kabineta noteikumi par nosacījumiem un kritērijiem atbalsta sniegšanai industriālajiem rajoniem. 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</si>
  <si>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94</t>
  </si>
  <si>
    <t>LV-C[C3]-I[3-1-1-3-i-]-M[94]</t>
  </si>
  <si>
    <t>Līgumu slēgšanas tiesību piešķiršana industriālo parku attīstīšanai reģionos privātā vai publiskā sektora saņēmējiem, kuri ir izstrādājuši industriālā parka attīstības stratēģiju vai uzņēmējdarbības plānu. 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</si>
  <si>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Apliecinājums par būvdarbu pabeigšanu (Apliecinājumi par inženierbūvju vai ēku gatavību ekspluatācijai) vismaz četros industriālajos parkos/teritorijās, ieskaitot pieslēgumus (piemēram, apkure, ūdensapgāde un kanalizācija, elektroenerģija), piebraucamo ceļu atjaunošanu vai ierīkošanu,  un industriālo parku operatoru un/vai potenciālo investoru parakstītas nodomu vēstules vai līgumi par nefinanšu investīciju apjomu 85 000 000 EUR apmērā.</t>
  </si>
  <si>
    <t>98</t>
  </si>
  <si>
    <t>LV-C[C3]-I[3-1-1-4-i-]-M[98]</t>
  </si>
  <si>
    <t>Stājies spēkā jauns īres tiesiskais regulējums, kas nodrošina taisnīgu līdzsvaru starp īrnieka un izīrētāja interesēm un paātrinātu strīdu izšķiršanu par īres termiņu un īres maksas noteikšanu, kas ir īpaši svarīgi, lai veicinātu īres mājokļu būvniecību un tādējādi veicinātu mājokļu pieejamību.</t>
  </si>
  <si>
    <t>99</t>
  </si>
  <si>
    <t>LV-C[C3]-I[3-1-1-4-i-]-M[99]</t>
  </si>
  <si>
    <t>Mājokļu pieejamības pamatnostādnēs ietver darbības virzienus, politikas rādītājus un uzdevumu kopumu, lai veicinātu mājokļu pieejamību, piedāvājot risinājumus, kā nodrošināt mājokļu pieejamības atbalstu dažādu veidu un ienākumu līmeņu mājsaimniecībām, tostarp mājsaimniecībām ar viszemākajiem ienākumiem, un lai atbalsta mehānismi un noteikumi veicinātu gan esošā dzīvojamā fonda remontdarbus, gan jauna dzīvojamā fonda attīstību.</t>
  </si>
  <si>
    <t>100</t>
  </si>
  <si>
    <t>LV-C[C3]-I[3-1-1-4-i-]-M[100]</t>
  </si>
  <si>
    <t>Ir stājušies spēkā Ministru kabineta noteikumi par zemas īres mājokļu būvniecību, lai noteiktu atbalsta apjomu, tvērumu un veidu, kā arī kritērijus atbalsta saņēmējiem.</t>
  </si>
  <si>
    <t>101</t>
  </si>
  <si>
    <t>LV-C[C3]-I[3-1-1-4-i-]-T[101]</t>
  </si>
  <si>
    <t>Valsts attīstības iestāde “Altum” ir apstiprinājusi finansējumu vismaz 300 dzīvokļu projektiem. Apstiprināto projektu ietvaros nodrošina mājokli par zemu īres maksu (orientējoši 4,40 EUR/m²). Apstiprinātie projekti atbilst augstām kvalitātes prasībām: 1) ēkām ir gandrīz nulles enerģijas patēriņš, 2) ekspluatācijas uzsākšanas brīdī tiek veiktas atbilstīgas kvalitātes pārbaudes (akustiskie mērījumi, ēku gaisa caurlaidības tests).</t>
  </si>
  <si>
    <t>102</t>
  </si>
  <si>
    <t>LV-C[C3]-I[3-1-1-4-i-]-T[102]</t>
  </si>
  <si>
    <t>Valsts attīstības iestāde “Altum” ir apstiprinājusi finansējumu vismaz 467 dzīvokļu projektiem. Apstiprinātajiem projektiem jāatbilst šādām kvalitātes prasībām: 1) ēkām ir jābūt gandrīz nulles enerģijas ēkām; 2) ir noteikts pienākums līdz ekspluatācijas uzsākšanas brīdim  nodrošināt kvalitātes pārbaudes (akustiskie mērījumi, ēkas gaisa caurlaidības tests).</t>
  </si>
  <si>
    <t>300 dzīvokļiem jābūt uzbūvētiem.</t>
  </si>
  <si>
    <t>104</t>
  </si>
  <si>
    <t>LV-C[C3]-I[3-1-1-5-i-]-M[104]</t>
  </si>
  <si>
    <t>Tāda valdības pieņemtā tiesiskā regulējuma stāšanās spēkā, ar ko veicina augstas kvalitātes izglītības nodrošināšanu, sekmējot vispusīgu izglītības programmu piedāvājumu reģionālā līmenī, kā arī izveidojot vispārējās vidējās izglītības iestāžu tīklu atbilstoši demogrāfiskajai situācijai. Tiesiskajā regulējumā nosaka minimālos kvantitatīvos un kvalitātes kritērijus (piemēram, minimālais izglītojamo skaits, infrastruktūras pieejamība utt.) vispārējās vidējās izglītības iestādēm.</t>
  </si>
  <si>
    <t>105</t>
  </si>
  <si>
    <t>LV-C[C3]-I[3-1-1-5-i-]-M[105]</t>
  </si>
  <si>
    <t>Vietējo pašvaldību lēmumi par vismaz 20 vispārējās izglītības iestāžu reorganizāciju (apvienošana, izglītības līmeņa maiņa).</t>
  </si>
  <si>
    <t>Infrastruktūras uzlabošana 21 vispārējās izglītības iestādēs (piemēram, ventilācijas sistēmas, energoefektīvs apgaismojums, informācijas un komunikācijas tehnoloģiju, zinātnes, tehnoloģiju, inženierzinātņu vai matemātikas mācību priekšmetu aprīkojuma iegāde).</t>
  </si>
  <si>
    <t>107</t>
  </si>
  <si>
    <t>LV-C[C3]-I[3-1-1-6-i-]-M[107]</t>
  </si>
  <si>
    <t>Stājas spēkā Ministru kabineta noteikumi, kas noteic īstenošanas nosacījumus atbalsta sniegšanai vietējām pašvaldībām elektroautobusu iegādei pašvaldības funkciju un saistīto pakalpojumu veikšanai.</t>
  </si>
  <si>
    <t>108</t>
  </si>
  <si>
    <t>LV-C[C3]-I[3-1-1-6-i-]-T[108]</t>
  </si>
  <si>
    <t>Piešķirtas līgumu slēgšanas tiesības par pašvaldību funkciju īstenošanai un saistīto pakalpojumu sniegšanai nepieciešamo 15 elektroautobusu iegādi</t>
  </si>
  <si>
    <t>Izdots pieņemšanas-nodošanas akts par 15 elektrisko skolas autobusu piegādi pašvaldībām.</t>
  </si>
  <si>
    <t>3.1.2.r</t>
  </si>
  <si>
    <t>LV-C[C3]-R[3-1-2-r-]</t>
  </si>
  <si>
    <t>110</t>
  </si>
  <si>
    <t>LV-C[C3]-R[3-1-2-r-]-M[110]</t>
  </si>
  <si>
    <t>Ministru kabinets ir izstrādājis un apstiprinājis stratēģisko satvaru minimālā ienākuma atbalsta sistēmas turpmākai attīstībai, kas ietver vismaz:
?	plānu minimālā ienākuma atbalsta sistēmas uzlabošanai 2022.–2024. gadam, lai stiprinātu minimālā ienākuma aprēķināšanas metodiku;
?	Sociālās aizsardzības un darba tirgus pamatnostādnes 2021.–2027. gadam, lai veicinātu iedzīvotāju sociālo iekļaušanu, mazinot ienākumu nevienlīdzību un nabadzību, attīstot pieejamu un individuālajām vajadzībām atbilstošus sociālos pakalpojumus, kā arī veicinot augstu nodarbinātības līmeni kvalitatīvā darba vidē;
?	Sociālo pakalpojumu attīstības plānu 2021.–2023. gadam, kura mērķis ir uzlabot kopienā balstītu pakalpojumu sniegšanu;
?	Plānu personu ar invaliditāti vienlīdzīgu iespēju veicināšanai 2021.–2023. gadam, kura mērķis ir izstrādāt integrētu atbalsta sistēmu, kas atbilst personu ar invaliditāti vajadzībām.</t>
  </si>
  <si>
    <t>111</t>
  </si>
  <si>
    <t>LV-C[C3]-R[3-1-2-r-]-M[111]</t>
  </si>
  <si>
    <t>Stājas spēkā tiesību aktu grozījumi, lai uzlabotu minimālo ienākumu atbalsta sistēmu, kas ietver:-          minimālo ienākumu sliekšņa zemāko iespējamo robežu, kas nav mazāks par 20 % no ienākumu mediānas;-          procedūru minimālo ienākumu sliekšņu pārskatīšanai, kas jāveic katru gadu (sākot no 2023. gada), pamatojoties uz ienākumu mediānas izmaiņām un nodrošinot, ka minimālo ienākumu sliekšņi netiek mainīti, ja samazinās ienākumu mediāna.</t>
  </si>
  <si>
    <t>112</t>
  </si>
  <si>
    <t>LV-C[C3]-I[3-1-2-1-i-]-M[112]</t>
  </si>
  <si>
    <t>Izvēlas ēkas vides piekļūstamības pasākumu īstenošanai 63 valsts un pašvaldību ēkās, kurās sniedz labklājības nozares valsts pakalpojumus un sociālo pakalpojumu sniedzēju reģistrā reģistrētus valsts un pašvaldību institūciju publiskos pakalpojumus (šīm ēkām jau ir jābūt iekļautām Ministru kabineta noteikumos).  Investīcija ietver pasākumus, lai īstenotu minimālo piekļūstamības standartu: nodrošina piekļuvi telpām personām ar kustību traucējumiem.</t>
  </si>
  <si>
    <t>63 valsts un pašvaldību ēku pieejamības pielāgošana</t>
  </si>
  <si>
    <t>Ēkas</t>
  </si>
  <si>
    <t>115</t>
  </si>
  <si>
    <t>LV-C[C3]-I[3-1-2-1-i-]-M[115]</t>
  </si>
  <si>
    <t>Pašvaldību lēmumi par 250 personām (pieaugušiem ar smagu vai ļoti smagu invaliditāti un bērniem ar invaliditāti), kuri izvēlēti, lai pielāgotu viņu mājokli.</t>
  </si>
  <si>
    <t>Personas</t>
  </si>
  <si>
    <t>Mājokļu pieejamības pielāgošana 250 personām.</t>
  </si>
  <si>
    <t>118</t>
  </si>
  <si>
    <t>LV-C[C3]-I[3-1-2-2-i-]-M[118]</t>
  </si>
  <si>
    <t>Līguma slēgšanas tiesību piešķiršana pēc konkursa nolūkā:-           izstrādāt ekonometriskos modeļus un metodiku sociālā atbalsta, t. sk. pensiju, ilgtermiņa prognozēšanai;-           sagatavot informācijas sistēmas izstrādes tehniskās specifikācijas;-           uzraudzīt sistēmas attīstību.Noslēgtajā līgumā iekļauj grafiku šādiem galarezultātiem:-         izvērtējuma ziņojumam par pašreizējo situāciju;-         matemātiskam modelim pensiju prognozēšanai;-         pašreizējā prognozēšanas rīka un tā potenciāla izvērtējumam;-         informācijas sistēmas izstrādes tehniskajām specifikācijām;-         informācijas sistēmas izstrādes uzraudzībai visā projekta gaitā.</t>
  </si>
  <si>
    <t>119</t>
  </si>
  <si>
    <t>LV-C[C3]-I[3-1-2-2-i-]-M[119]</t>
  </si>
  <si>
    <t>Jauna sociālās nodrošināšanas prognozēšanas rīka informācijas sistēmas tehnisko specifikāciju pabeigšana. Tehniskajās specifikācijās ietver:-        novērtējuma ziņojumu par pašreizējo prognozēšanas rīku un tā iespējām, kā arī ieteikumus jaunā prognozēšanas rīka izstrādei;-        sistēmas izstrādes tehniskās specifikācijas (tehniskā specifikācija ietver arī prasību par Agile metodikas piemērošanu sistēmas izstrādes posmos).</t>
  </si>
  <si>
    <t>Tehniskā specifikāci</t>
  </si>
  <si>
    <t>Ir parakstīts pieņemšanas – nodošanas akts starp Labklājības ministriju un programmatūras izstrādātāju par informācijas sistēmas izstrādi sociālās drošības sistēmas ilgtermiņa prognozēm.</t>
  </si>
  <si>
    <t>121</t>
  </si>
  <si>
    <t>LV-C[C3]-I[3-1-2-3-i-]-M[121]</t>
  </si>
  <si>
    <t>Labklājības ministrija ir pieņēmusi tipveida būvprojektu ēku būvniecībai, kuras nepieciešamas tādu ilgtermiņa aprūpes pakalpojumu sniegšanai, kas pietuvināti ģimeniskai videi.
Būvniecības projekts ir paredzēts energoefektīvu ēku būvniecībai (ēkas ar gandrīz nulles enerģijas patēriņu).
Pašvaldību rīcībā ir jau sagatavots standarta būvniecības projekts, tādējādi samazinot projekta izmaksas.
Vienkāršāka projektu īstenošana pašvaldībām samazina risku, ka projektu īstenošana kavējas.</t>
  </si>
  <si>
    <t>122</t>
  </si>
  <si>
    <t>LV-C[C3]-I[3-1-2-3-i-]-T[122]</t>
  </si>
  <si>
    <t>Centrālā finanšu un līgumu aģentūra ir noslēgusi vismaz 6 līgumus par jaunu vietu izveidi tādu ilgtermiņa aprūpes pakalpojumu sniegšanai, kas pietuvināti ģimeniskai videi.</t>
  </si>
  <si>
    <t>Apliecinājums(-i) būvniecības pabeigšanai, lai nodrošinātu ilgtermiņa aprūpes pakalpojumu sniegšanas vietas.
Tiek nodrošinātas pamata ierīces un mēbeles</t>
  </si>
  <si>
    <t>Vietu skaits</t>
  </si>
  <si>
    <t>124</t>
  </si>
  <si>
    <t>LV-C[C3]-I[3-1-2-4-i-]-M[124]</t>
  </si>
  <si>
    <t>Sociālās integrācijas valsts aģentūras konsultatīvā padome ir saskaņojusi un Sociālās integrācijas valsts aģentūra ir apstiprinājusi profesionālās rehabilitācijas pakalpojuma aprakstu, kas veicina jaunas izglītības vai prasmju uzturēšanu, atjaunošanu un apguvi pēc iespējās ātrākai darba atsākšanai, sekmējot klientu drošību.</t>
  </si>
  <si>
    <t>Izstrādāts pakalpoju</t>
  </si>
  <si>
    <t>Ēku pielāgošana 2 adresēs, tostarp pieejamības nodrošināšana un energoefektivitātes uzlabošana, kā arī aprīkojuma iegāde.</t>
  </si>
  <si>
    <t>LV-C[C3]-I[3-1-2-5-i-]</t>
  </si>
  <si>
    <t>127</t>
  </si>
  <si>
    <t>LV-C[C3]-I[3-1-2-5-i-]-M[127]</t>
  </si>
  <si>
    <t>Latvijas Apmācību komisijas sanāksmē tika pieņemts pārkvalificēšanas un prasmju pilnveides programmu piedāvājums Latvijas Nodarbinātības valsts aģentūras klientiem (bezdarbniekiem, darba meklētājiem, bezdarba riskam pakļautajām personām) saskaņā ar aktīva darba tirgus politikas pasākumiem nodarbinātībai labvēlīgas ekonomikas atveseļošanai.</t>
  </si>
  <si>
    <t>128</t>
  </si>
  <si>
    <t>LV-C[C3]-I[3-1-2-5-i-]-M[128]</t>
  </si>
  <si>
    <t>Nodarbinātības valsts aģentūra ir izstrādājusi un ieviesusi digitālo novērtēšanas rīku uzlabotai prasmju profilēšanas sistēmai, kas nodrošina aģentūras klientu prasmju un kompetenču novērtēšanu, lai pabeigtu atbilstošu pārkvalificēšanās un prasmju apguves piedāvājumu atkarībā no personas zināšanu un prasmju līmeņa.Aģentūras pašlaik izmantoto klientu profilēšanas metodi papildina ar digitāliem prasmju novērtēšanas rīkiem (testiem), un testu rezultātus izmanto klientu karjeras konsultāciju procesā un individuālā mācību piedāvājuma sagatavošanā.</t>
  </si>
  <si>
    <t>130</t>
  </si>
  <si>
    <t>LV-C[C3]-I[3-1-2-5-i-]-T[130]</t>
  </si>
  <si>
    <t>20 450 personas ir piedalījušās mācībās.</t>
  </si>
  <si>
    <t>Centrālās finanšu un līgumu aģentūras vēstule nozares ministrijai, kurā tā informē par veiktajiem maksājumiem finansējuma saņēmējam un izdrukas no KP VIS, kas apliecina, kādu finansējuma apmēru ir pieprasījis finansējuma saņēmējs un par kādu Centrālā finanšu un līgumu aģentūra ir veikusi maksājumus</t>
  </si>
  <si>
    <t>miljoni EUR</t>
  </si>
  <si>
    <t>Stājas spēkā īstenošanas nolīgums, un Latvija pārskaita Altum 38 267 662 EUR.</t>
  </si>
  <si>
    <t>Altum ir noslēgusi juridiskus finansēšanas nolīgumus ar galasaņēmējiem par summu, kas nepieciešama, lai izmantotu 100 % no ANM investīcijām mehānismā (ņemot vērā pārvaldības maksas).</t>
  </si>
  <si>
    <t>%</t>
  </si>
  <si>
    <t>LV-C[C4]-R[4-1-1-r-]</t>
  </si>
  <si>
    <t>131</t>
  </si>
  <si>
    <t>LV-C[C4]-R[4-1-1-r-]-M[131]</t>
  </si>
  <si>
    <t>Atskaites punktu uzskata par sasniegtu pēc tam, kad Veselības ministrija ir apstiprinājusi digitālās veselības aprūpes stratēģiju. Stratēģiju izstrādā saskaņā ar Sabiedrības veselības pamatnostādnēm 2021.–2027. gadam un Digitālās transformācijas pamatnostādnēm 2021.–2027. gadam. Stratēģijā ietver rīcības plānu un uzraudzības sistēmu. Stratēģija aptver tādus aspektus kā veselības aprūpe, datu izmantošana pētniecībā, datu kopīga lietošana, datu pārvaldība, sabiedrības veselības nozares IT sistēmas un risinājumi, privātās IT sistēmas, pārrobežu datu apmaiņa un digitālās prasmes.</t>
  </si>
  <si>
    <t>132</t>
  </si>
  <si>
    <t>LV-C[C4]-R[4-1-1-r-]-M[132]</t>
  </si>
  <si>
    <t>Integrēto veselības aprūpes modeli izveido pēc tam, kad Veselības ministrija ir izstrādājusi un apstiprinājusi šādus dokumentus:1) investīciju stratēģiju attiecībā uz investīcijām infrastruktūrā, lai nodrošinātu publiski finansētus veselības aprūpes pakalpojumus, t. sk. iekļauj slimnīcu kartēšanu, lai nodrošinātu slimnīcu tīkla reformas turpināšanu, t. sk. ņemot vērā slimnīcu līmeņa novērtējumu;2) ieteikumus integrētās aprūpes pieejas īstenošanai;3) ieteikumu kopumu epidemioloģiskajām prasībām.</t>
  </si>
  <si>
    <t>133</t>
  </si>
  <si>
    <t>LV-C[C4]-R[4-1-1-r-]-M[133]</t>
  </si>
  <si>
    <t>Veselības ministrija apstiprina genoma dizaina dokumentāciju, kas apliecina Latvijas iedzīvotāju genoma references izveidi.</t>
  </si>
  <si>
    <t>134</t>
  </si>
  <si>
    <t>LV-C[C4]-R[4-1-1-r-]-M[134]</t>
  </si>
  <si>
    <t>Tiek apstiprināti dokumenti, kas ievieš jaunu metodoloģisko vadību onkoloģijas jomā</t>
  </si>
  <si>
    <t>135</t>
  </si>
  <si>
    <t>LV-C[C4]-I[4-1-1-1-i-]-M[135]</t>
  </si>
  <si>
    <t>Atskaites punktu uzskata par sasniegtu pēc tam, kad Veselības ministrijas padotības iestāde ir izstrādājusi un Veselības ministrija ir pieņēmusi saskaņotu metodiku pētījumiem mikroorganismu rezistences (AMR), vakcinācijas un infekcijas mazināšanas jomā.</t>
  </si>
  <si>
    <t>Pēc veiktajiem pētījumiem antimikrobiālās rezistences (AMR) jomā, par nevakcinācijas iemesliem un infekcijas slimībām, spēkā stājas grozījumi tiesību aktos, kas saistīti ar sabiedrības veselības politiku, vai tiek publicēti ieteikumi vai vadlīnijas slimnīcām vai mērķgrupām.</t>
  </si>
  <si>
    <t>138</t>
  </si>
  <si>
    <t>LV-C[C4]-I[4-1-1-2-i-]-T[138]</t>
  </si>
  <si>
    <t>Mērķi uzskata par sasniegtu ar Veselības ministrijas pozitīvu lēmumu par medicīnas tehnoloģiju iegādes saskaņošanu katrā no desmit projektiem, kas atbalsta universitāšu un reģionālo slimnīcu veselības aprūpes infrastruktūru. Šo lēmumu sagatavo visiem projektiem. Ja šāda iegāde nav plānota, ir nepieciešams attiecīgs lēmums. Ja projekts ir saistīts ar medicīnas tehnoloģiju iegādi, tam vajadzīgs pozitīvs atzinums no Tehnoloģiju komisijas.</t>
  </si>
  <si>
    <t>Centrālās finanšu un līgumu aģentūras izdotas pabeigšanas vēstules par 15 slimnīcās pabeigtiem projektiem, kas attiecas uz infrastruktūru un aprīkojumu un atbilst līgumiem, ko finansē Atveseļošanas un reanimācijas mehānisms (AF).</t>
  </si>
  <si>
    <t>141</t>
  </si>
  <si>
    <t>LV-C[C4]-I[4-1-1-3-i-]-T[141]</t>
  </si>
  <si>
    <t>Centrālās finanšu un līgumu aģentūras izdotas pabeigšanas vēstules par 20 sekundāro ambulatoro pakalpojumu sniedzēju pabeigtajiem projektiem attiecībā uz infrastruktūru un aprīkojumu.</t>
  </si>
  <si>
    <t>LV-C[C4]-R[4-2-1-r-]</t>
  </si>
  <si>
    <t>148</t>
  </si>
  <si>
    <t>LV-C[C4]-I[4-2-1-1-i-]-M[148]</t>
  </si>
  <si>
    <t>Simulāciju ieviešanas stratēģiju medicīnas izglītībā apstiprina Veselības ministrija</t>
  </si>
  <si>
    <t>143</t>
  </si>
  <si>
    <t>LV-C[C4]-R[4-2-1-r-]-M[143]</t>
  </si>
  <si>
    <t>Apspriežoties ar sociālajiem partneriem un citām ieinteresētajām personām, saskaņā ar Ministru kabineta kārtības rulli ir pieņemta cilvēkresursu attīstības stratēģija.
Veselības aprūpes darbaspēka stratēģija ietver veselības aprūpes darbaspēka plānošanas mehānisma izstrādi, t. sk. nepieciešamību pēc augstākās izglītības līmeņa studiju un pēcdiploma studiju vietām, stabilas informācijas sistēmas, kas ietver atjauninātu informāciju individuālā līmenī par ārstniecības personu prasmju un kompetenču pilnveidi viņu karjeras laikā, kā arī efektīvu mūžizglītības plānošanu un vadību. Stratēģijā izklāsta arī veselības aprūpes atalgojuma modeļa principus.</t>
  </si>
  <si>
    <t>144</t>
  </si>
  <si>
    <t>LV-C[C4]-R[4-2-1-r-]-M[144]</t>
  </si>
  <si>
    <t>Cilvēkresursu kartēšana veselības aprūpes jomā ir pabeigta. Kartējumā iekļauj detalizētu informāciju par to veselības aprūpes speciālistu skaitu, kuri strādā dažādās nozarēs valsts un privātajā sektorā visos aprūpes līmeņos. Kartējumā iekļauj arī detalizētu informāciju par veselības aprūpes speciālistu darba slodzi un izieto tālākizglītību, uzsverot kritiskos faktorus novērtētajos kvalifikācijas līmeņos un gatavībā nodarboties ar tehnoloģisko un organizatorisko inovāciju.</t>
  </si>
  <si>
    <t>145</t>
  </si>
  <si>
    <t>LV-C[C4]-R[4-2-1-r-]-M[145]</t>
  </si>
  <si>
    <t>Jaunajā veselības aprūpes personāla atalgojuma modelī jāiekļauj pārredzams algas aprēķināšanas mehānisms un jāoptimizē algas valsts finansētajos stacionārajos veselības aprūpes pakalpojumos, lai nodrošinātu taisnīgumu. Jāpalielina veselības aprūpes personāla minimālā alga.</t>
  </si>
  <si>
    <t>146</t>
  </si>
  <si>
    <t>LV-C[C4]-R[4-2-1-r-]-M[146]</t>
  </si>
  <si>
    <t>Veselības ministrijas nodrošināts un apstiprināts modelis (IT rīks), lai prognozētu veselības aprūpes darbaspēka turpmākās vajadzības. Šo modeli izmanto plānošanas nolūkā. Modelis, pamatojoties uz prognozētajām iedzīvotāju veselības aprūpes vajadzībām un veselības aprūpes pakalpojumu sniegšanas organizāciju, sniedz aplēses par:-          vajadzību pēc veselības aprūpes speciālistiem, dalījumā pēc specializācijas un ģeogrāfiskā apgabala / prakses vietas;-          vajadzību pēc veselības aprūpes speciālistu profesionālās izaugsmes;-          paredzamo darbaspēka piedāvājuma nepietiekamību.</t>
  </si>
  <si>
    <t>LV-C[C4]-I[4-2-1-1-i-]</t>
  </si>
  <si>
    <t>147</t>
  </si>
  <si>
    <t>LV-C[C4]-I[4-2-1-1-i-]-M[147]</t>
  </si>
  <si>
    <t>Koordinācijas mehānisma izveide tālākizglītības procesa vadībai, kā to apliecina attiecīgie Veselības ministrijas apliecinošie dokumenti (piemēram, rīkojumi, lēmumi).Izstrādā tālākizglītības organizatorisko modeli, galveno uzmanību pievēršot mācību saturam, mācību veidam, nepieciešamajām telpām un aprīkojumam (piemēram, simulācijām, virtuālās realitātes izmantošanai utt.), kā arī sadarbības mehānismiem starp izglītības iestādēm, klīniskajām universitātes slimnīcām, reģionālajām slimnīcām un citām būtiskām ieinteresētajām personām. Izveido organizatorisko modeli, pārvaldības struktūru un skaidrus pienākumu un atbildības virzienus. Pamatnostādnes mācību pakalpojumu iepirkumam, kā arī mācību kvalitātes standarti un uzraudzības un novērtēšanas sistēma.</t>
  </si>
  <si>
    <t>151</t>
  </si>
  <si>
    <t>LV-C[C4]-I[4-3-1-1-i-]-M[151]</t>
  </si>
  <si>
    <t>Atskaites punktu uzskata par sasniegtu pēc tam, kad Veselības ministrija ir apstiprinājusi metodiku, kas vajadzīga, lai veiktu pētījumu, kura mērķis ir novērtēt veselības aprūpes kvalitāti un piekļūstamību, t. sk. sekundārās ambulatorās veselības aprūpes līmeņa kartējumu un administratīvi teritoriālās reformas ietekmi.</t>
  </si>
  <si>
    <t>152</t>
  </si>
  <si>
    <t>LV-C[C4]-I[4-3-1-1-i-]-M[152]</t>
  </si>
  <si>
    <t>Veselības ministrijas veikts un publicēts pētījums, kas aptver sekundārās ambulatorās aprūpes kvalitātes, pieejamības un piekļūstamības novērtējumu, ieskaitot sekundārās ambulatorās veselības aprūpes līmeņa kartējumu un administratīvi teritoriālās reformas ietekmi. Pētījums ietver veselības aprūpes sistēmas novērtējumu un priekšlikumus sistēmiskiem uzlabojumiem.</t>
  </si>
  <si>
    <t>153</t>
  </si>
  <si>
    <t>LV-C[C4]-I[4-3-1-1-i-]-M[153]</t>
  </si>
  <si>
    <t>Pamatojoties uz pētījumu rezultātiem par sekundārās ambulatorās aprūpes kvalitāti, pieejamību un piekļūstamību, stājas spēkā grozījumi tiesību aktos, kas saistīti ar sabiedrības veselības politiku, ieteikumi slimnīcām un pakalpojumu sniegšanas plānošanas dokumenti.</t>
  </si>
  <si>
    <t>149</t>
  </si>
  <si>
    <t>LV-C[C4]-R[4-3-1-r-]-M[149]</t>
  </si>
  <si>
    <t>Veselības ministrijā vai tās padotībā esošā struktūrā darbojas koordinācijas nodaļa. Tā nodrošina, ka nozares pārstāvji kā eksperti tiek iesaistīti priekšlikumu izstrādē (piemēram, darba grupa vai uzraudzības padome).Nodaļas mērķis ir koordinēt darbu, lai izstrādātu, ieviestu un novērtētu jaunus veselības aprūpes pakalpojumu sniegšanas modeļus, kuru mērķis ir nodrošināt labāku un efektīvāku valsts finansētu veselības aprūpes pakalpojumu sniegšanu visos līmeņos, nodrošinot pakalpojumu pieejamību un kvalitāti ar sistēmas maiņas mehānismu izveidi valsts apmaksātiem pakalpojumiem.</t>
  </si>
  <si>
    <t>Par katru no desmit jaunajiem veselības aprūpes pakalpojumu sniegšanas modeļiem jāsagatavo ziņojums, kurā norādīts, ka modelis ir testēts.</t>
  </si>
  <si>
    <t>5.1.1.r</t>
  </si>
  <si>
    <t>LV-C[C5]-R[5-1-r-]</t>
  </si>
  <si>
    <t>154</t>
  </si>
  <si>
    <t>LV-C[C5]-R[5-1-r-]-M[154]</t>
  </si>
  <si>
    <t>Spēkā stājas attiecīgo tiesību aktu grozījumi, kas konkrētajām iestādēm piešķir šādas funkcijas. Latvijas Investīciju un attīstības aģentūra (LIAA) ir atbildīga par:-          ilgtermiņa stratēģiju izstrādi valsts līmenī katrai RIS3 jomai;-          gada rīcības plānu izstrādi katrai RIS3 jomai;-          stratēģiskās padomes izveidi katrai RIS3 jomai;-          izveidoto padomju vadīšanu un koordinēšanu;-          metodikas izstrādi aktīvu vērtības ķēžu izvēlei, tostarp kvantitatīvu kritēriju noteikšanu vērtības ķēžu likvidēšanai.Stratēģiskā padome katrā RIS3 jomā:-         nodrošina plānoto investīciju saderību ar RIS3 specializācijas stratēģijām, valsts konkurences priekšrocībām;-         sastāv no galvenajiem privātajiem, publiskajiem un pētniecības dalībniekiem;-         to ievēlē LIAA, vienojoties ar iesaistītajām ministrijām. Stratēģiskā padome tiek ievēlēta atkārtoti reizi gadā;-         stratēģiskā padome ir atbildīga par stratēģiju apstiprināšanu RIS3 specializācijas jomās.Ekonomikas ministrija ir atbildīga par:-             analītikas un uzraudzības sistēmas izstrādi uzņēmējdarbības sektoram RIS3 specializācijas jomās, uzraudzības ziņojumu izstrādi..</t>
  </si>
  <si>
    <t>155</t>
  </si>
  <si>
    <t>LV-C[C5]-I[5-1-1-1-i-]-T[155]</t>
  </si>
  <si>
    <t>Ekonomikas ministrijai un Latvijas Investīciju un attīstības aģentūrai ir noslēgti vai noteikti vismaz 19 cilvēki, lai nodrošinātu šīm iestādēm uzticēto funkciju izpildi inovācijas pārvaldības jomā</t>
  </si>
  <si>
    <t>Darbinieku skaits</t>
  </si>
  <si>
    <t>Ekonomikas ministrija publicē:
— divus ziņojumus par RIS3 jomām ar datiem, kas aptver vismaz vienu gadu, no kuriem vismaz vienā jāiekļauj arī Inovāciju atbalsta programmas novērtējums un ieteikumi.
— vienu ziņojumu, kurā ietverts pētniecības atbalsta programmai un sadarbības tīklu atbalsta programmai izvēlēto privāto starpnieku darbības novērtējums, kā arī jaunā inovāciju pārvaldības modeļa darbības analīze.</t>
  </si>
  <si>
    <t>157</t>
  </si>
  <si>
    <t>LV-C[C5]-I[5-1-1-2-i-]-M[157]</t>
  </si>
  <si>
    <t>Stājas spēkā tiesību akts(-i), kas reglamentē i) kompetences centru atbalsta programmu, ii) pētniecības atbalsta programmu, iii) sadarbības tīklu atbalsta programmu un iv) IPCEI dalības atbalsta programmu, un tajos:
- jāiekļauj rādītāji atlasīto starpnieku darbības mērīšanai, piemēram, piesaistītās privātās investīcijas pētniecībā un attīstībā, palielināts eksports starp saņēmējiem, izstrādāto produktu skaits; un
- jānosaka starpnieku atbildība par datu vākšanu no programmas galīgajiem saņēmējiem.
Tiesību aktā(-os) jānosaka, ka starpnieku atlasē pētniecības atbalsta programmai un sadarbības tīklu atbalsta programmai ņem vērā to atbilstību RIS3 specializācijas stratēģijai.</t>
  </si>
  <si>
    <t>Līgumu parakstīšana, kas apliecina Centrālās finanšu un līgumu aģentūras saistības vismaz 98 miljonu EUR apmērā P&amp;A, sadarbības un internacionalizācijas projektu finansēšanai.</t>
  </si>
  <si>
    <t>159</t>
  </si>
  <si>
    <t>LV-C[C5]-R[5-2-1-r-]-M[159]</t>
  </si>
  <si>
    <t>Spēkā stājies tiesiskais regulējums augstākās izglītības sistēmas pārvaldības reformas īstenošanai, tostarp:
- universitāšu tipoloģijas un kritēriji, lai kvalificētos konkrētam tipam;
- universitāšu padomju izveides un apstiprināšanas procedūra, padomju kompetence, precizējot Senāta, rektora un konstitucionālās asamblejas kompetenci;
- jaunu universitātes rektoru atlases un apstiprināšanas procedūra;
- universitāšu stratēģiskās specializācijas noteikšana.</t>
  </si>
  <si>
    <t>Tādu tiesību aktu spēkā stāšanās, ar kuriem ievieš:
(i) pārskatītu doktorantūras modeli;
(ii) akadēmiskā personāla nodarbinātības principus;
(iii) ciklisko iestāžu akreditācijas sistēmu;
(iv) izcilības stipendijas, sociālās stipendijas un studiju jomu stipendijas;
(v) snieguma finansējuma apjoma palielināšanu (2. pīlārs) un jaunus snieguma rādītājus 1. pīlārā;
(vi) publiskā finansējuma sasaisti ar zinātnisko iestāžu starptautiskās novērtēšanas rezultātiem.</t>
  </si>
  <si>
    <t>161</t>
  </si>
  <si>
    <t>LV-C[C5]-R[5-2-1-r-]-T[161]</t>
  </si>
  <si>
    <t>Izglītības un zinātnes ministrija apstiprinājusi augstāko izglītības iestāžu konsolidācijas plānus, tostarp:
- investīciju plānu un konsolidācijas grantu summu;
- kārtību un grafiku divu vai vairāku augstākās izglītības iestāžu iekšējās vai ārējās konsolidācijas panākšanai, tostarp veidojot konsorcijus, ja tas nepieciešams ārējās konsolidācijas īstenošanai.Šādas investīcijas ir tiesīgas saņemt finansējumu no konsolidācijas grantiem:
1) granti strukturālu pārmaiņu īstenošanai;
2) darba attiecību izbeigšanas granti darba tiesisko attiecību izbeigšanai ar akadēmisko personālu vecumā virs 65 gadiem;
3) digitalizācija, tehnoloģiju attīstība, pētniecības un izglītības infrastruktūras uzlabošana (izņemot būvniecību);
4) jaunu izcilības programmu izveide.Vērtēšanas kritēriji konsolidācijas plānu apstiprināšanai ietver to:
- vai pastāv vienota attīstības stratēģija, resursu koplietošana, studiju programmu izstrāde, kopīgu platformu izveide;
- vai pastāv apņemšanās veikt iekšēju vai ārēju konsolidāciju, tostarp izveidojot konsorcijus, ar skaidru grafiku.</t>
  </si>
  <si>
    <t>Pēc augstākās izglītības iestāžu pārvaldības reformas tiks izveidoti vai atjaunināti 10 publisko universitāšu pārvaldības dokumenti (piemēram, statūti). Tajos būs iekļautas (i) rektora ievēlēšanas procedūras un (ii) atbildības sadalījums starp iekšējām pārvaldības institūcijām, tostarp akadēmiskās lēmumu pieņemšanas un stratēģiskās lēmumu pieņemšanas atdalīšana.</t>
  </si>
  <si>
    <t>Centrālās finanšu un līgumu aģentūras izdotie gala maksājumu lēmumi par četru augstākās izglītības iestāžu vai zinātnisko iestāžu konsolidāciju.</t>
  </si>
  <si>
    <t>Konsolidācijas plānu</t>
  </si>
  <si>
    <t>Augstākās izglītības iestādes vai pētniecības institūti ir parakstījuši 315 akadēmiskās karjeras grantu līgumus un 90 grantu līgumus pētniecībai.</t>
  </si>
  <si>
    <t>Parakstīto akadēmi</t>
  </si>
  <si>
    <t>6.1.1.r</t>
  </si>
  <si>
    <t>LV-C[C6]-R[6-1-1-r-]</t>
  </si>
  <si>
    <t>166</t>
  </si>
  <si>
    <t>LV-C[C6]-R[6-1-1-r-]-M[166]</t>
  </si>
  <si>
    <t>Pieņemts valsts iestāžu darba plāns ēnu ekonomikas ierobežošanai 2021.–2022. gadam. Tajā iekļauti šādi rīcības virzieni:
?	nereģistrēta/nelikumīga saimnieciskā darbība;
?	nedeklarēta nodarbinātība;
?	nereģistrēti darījumi un nelikumīga preču aprite;
?	nereģistrēta/nekontrolēta skaidras naudas aprite;
?	krāpšana nodokļu jomā;
?	galvenā uzmanība tajā tiks pievērsta ekonomikas nozarēm ar augstāko ēnu ekonomikas risku, piemēram, būvniecības, tirdzniecības, pakalpojumu, apsardzes, ēdināšanas un viesmīlības, kā arī transporta nozarei.</t>
  </si>
  <si>
    <t>167</t>
  </si>
  <si>
    <t>LV-C[C6]-R[6-1-1-r-]-M[167]</t>
  </si>
  <si>
    <t>Tiesību aktu grozījumu stāšanās spēkā, tostarp:- iekļauts nodokļu maksātāju reitingu sistēmas tiesiskais regulējums, kas nodrošina to novērtējuma publicēšanu;- optimizēti nodokļu kontroles un inspekciju veidi, lai uzlabotu nodokļu kontroles un inspekciju efektivitāti.</t>
  </si>
  <si>
    <t>168</t>
  </si>
  <si>
    <t>LV-C[C6]-R[6-1-1-r-]-M[168]</t>
  </si>
  <si>
    <t>Uz datiem balstītu pakalpojumu groza stāšanās spēkā katrai nodokļu maksātāju segmentācijas grupai</t>
  </si>
  <si>
    <t>169</t>
  </si>
  <si>
    <t>LV-C[C6]-R[6-1-1-r-]-M[169]</t>
  </si>
  <si>
    <t>Publicēta rokasgrāmata par nedeklarēto algu metodoloģisko atbilstības riska pārvaldību, tostarp:-            riska novērtēšanas pamatnostādnes;-            “aplokšņu algu maksātāju” tipoloģiju aspekti;-            pieejamo preventīvo un kontroles instrumentu aspekti;-            tiesas nolēmumu analīze nedeklarēto algu jomā.</t>
  </si>
  <si>
    <t>170</t>
  </si>
  <si>
    <t>LV-C[C6]-R[6-1-1-r-]-T[170]</t>
  </si>
  <si>
    <t>Nodokļu saistību izpildes jomā veic šādus pētījumus:
?	ziņojums par faktoriem, kas ietekmē ēnu ekonomiku Latvijā, koncentrējoties uz nozīmīgākajām nozarēm;
?	ziņojums par faktoriem, kas nosaka fizisku personu izvairīšanos no nodokļu maksāšanas, tostarp analīze par ēnu ekonomikas līmeņa ietekmi uz nodokļu saistību izpildi;
?	ziņojums ar politikas ieteikumiem likumdošanas, organizatoriskiem, tehnoloģiskiem un citiem uzlabojumiem, lai uzlabotu nodokļu saistību izpildi, tostarp novērtējums par ierosināto ieteikumu finansiālo ietekmi;
?	ziņojums, kurā novērtēti neiegūtie budžeta ieņēmumi no nelikumīgām darbībām, tostarp ieteikumi likumdošanas grozījumiem nelikumīgas naudas aprites riska mazināšanai;
?	ēnu ekonomikas mērīšanas metodikas izstrāde, izmantojot dinamisku “vairāku indikatoru – vairāku cēloņu” modeli, tostarp sadalījumu pēc nodokļu veidiem, uzņēmuma lieluma un nozarēm.</t>
  </si>
  <si>
    <t>Pētījumu ziņojumu sk</t>
  </si>
  <si>
    <t>171</t>
  </si>
  <si>
    <t>LV-C[C6]-R[6-1-1-r-]-M[171]</t>
  </si>
  <si>
    <t>Publicē pirmo novērtējuma ziņojumu par ēnu ekonomikas apmēru, pamatojoties uz 2022. gadā izstrādāto metodiku.</t>
  </si>
  <si>
    <t>LV-C[C6]-I[6-1-1-1-i-]</t>
  </si>
  <si>
    <t>172</t>
  </si>
  <si>
    <t>LV-C[C6]-I[6-1-1-1-i-]-M[172]</t>
  </si>
  <si>
    <t>Esošās risku sistēmas ir migrētas uz vienotu analītisko platformu.
Ir izveidota Individuālo nodokļu maksātāju risku sistēma.
Ir izveidota Akcīzes nodokļa risku pārvaldības sistēma.
ESKORT sistēma ir pārnesta uz SAP HANA datubāzi.</t>
  </si>
  <si>
    <t>LV-C[C6]-I[6-1-1-2-i-]</t>
  </si>
  <si>
    <t>173</t>
  </si>
  <si>
    <t>LV-C[C6]-I[6-1-1-2-i-]-M[173]</t>
  </si>
  <si>
    <t>Izveidota IT sistēma nodokļu maksātāju segmentācijai.
Jaunā sistēma integrēta ar nodokļu maksātāja 360 grādu analīzi.</t>
  </si>
  <si>
    <t>LV-C[C6]-I[6-1-1-3-i-]</t>
  </si>
  <si>
    <t>174</t>
  </si>
  <si>
    <t>LV-C[C6]-I[6-1-1-3-i-]-T[174]</t>
  </si>
  <si>
    <t>50 VID speciālisti ir sagatavoti darbam ar SAP HANA platformu. Mācībās galvenā uzmanība tiek pievērsta prasmēm, kas vajadzīgas darbam ar SAP HANA sistēmu, un praktiskām prasmēm sistēmas administrēšanā.</t>
  </si>
  <si>
    <t>Mācību sertifikātu s</t>
  </si>
  <si>
    <t>Parakstīts(-i) pabeigšanas sertifikāts(-i) dzelzceļa skeneru pieslēgšanai BAXE informācijas sistēmai muitas kontroles punktos Indrā un Kārsavā.</t>
  </si>
  <si>
    <t>Parakstīts(-i) pabeigšanas sertifikāts(-i) automatizētai rentgena attēlu analīzes platformai.</t>
  </si>
  <si>
    <t>LV-C[C6]-I[6-1-2-2-i-]</t>
  </si>
  <si>
    <t>178</t>
  </si>
  <si>
    <t>LV-C[C6]-I[6-1-2-2-i-]-M[178]</t>
  </si>
  <si>
    <t>Muitas laboratorijā ir uzstādīts un tiek lietots spektrofotometrs.</t>
  </si>
  <si>
    <t>179</t>
  </si>
  <si>
    <t>LV-C[C6]-I[6-1-2-2-i-]-M[179]</t>
  </si>
  <si>
    <t>Lidostas muitas kontroles punktā ir uzstādīts un tiek lietots spektrofotometrs.</t>
  </si>
  <si>
    <t>Parakstīts(-i) pabeigšanas sertifikāts(-i) par pasta skenēšanas un šķirošanas līnijas uzstādīšanu lidostas “Rīga” muitas kontroles punktā.</t>
  </si>
  <si>
    <t>181</t>
  </si>
  <si>
    <t>LV-C[C6]-I[6-1-2-4-i-]-M[181]</t>
  </si>
  <si>
    <t>Pēc konkursa procedūras parakstīts līgums par kontroles dienestu infrastruktūras projektēšanu un būvniecību Kundziņsalā.</t>
  </si>
  <si>
    <t>182</t>
  </si>
  <si>
    <t>LV-C[C6]-I[6-1-2-4-i-]-M[182]</t>
  </si>
  <si>
    <t>Būvvalde vai institūcija, kura pilda būvvaldes funkcijas,  ir izsniegusi būvatļauju.</t>
  </si>
  <si>
    <t>Būvniecības akts (2. un 3. veidlapa) tiek izdots ēkas nesošo un norobežojošo konstrukciju, tostarp jumta, būvniecībai.
Parakstīts rēķins par kravas kontroles rentgena iekārtu piegādi.</t>
  </si>
  <si>
    <t>184</t>
  </si>
  <si>
    <t>LV-C[C6]-I[6-1-2-4-i-]-M[184]</t>
  </si>
  <si>
    <t>Pēc konkursa procedūras parakstīts līgums par kravu kontroles rentgena iekārtu piegādi un uzstādīšanu.</t>
  </si>
  <si>
    <t>6.2.1.r</t>
  </si>
  <si>
    <t>LV-C[C6]-R[6-2-1-r-]</t>
  </si>
  <si>
    <t>186</t>
  </si>
  <si>
    <t>LV-C[C6]-R[6-2-1-r-]-M[186]</t>
  </si>
  <si>
    <t>Spēkā stājušies grozījumi Noziedzīgi iegūtu līdzekļu legalizācijas un terorisma un proliferācijas finansēšanas novēršanas likumā, tostarp:-            ieviesta jauna Finanšu izlūkošanas dienesta (FID) datu saņemšanas un analīzes sistēma un atcelta paralēla ziņošanas sistēma gan FID, gan Valsts ieņēmumu dienestam (VID), paredzot ziņošanu tikai FID.Pieņemti Ministru kabineta noteikumi par kārtību un saturu ziņojumiem par aizdomīgiem darījumiem un sliekšņa deklarācijām.</t>
  </si>
  <si>
    <t>LV-C[C6]-I[6-2-1-1-i-]</t>
  </si>
  <si>
    <t>187</t>
  </si>
  <si>
    <t>LV-C[C6]-I[6-2-1-1-i-]-M[187]</t>
  </si>
  <si>
    <t>Ir izveidota sekojoša infrastruktūra nelikumīgi iegūtu līdzekļu legalizēšanas apkarošanas jomā:
1) 5 informācijas sistēmas, lai stiprinātu spēju identificēt nelikumīgi iegūtu līdzekļu legalizēšanu;
2) 3 izpētes un komunikāciju telpas;
3) 5 starpsistēmu savienojumi datu apmaiņai;
4) datu apstrādes infrastruktūra ar 6 tehniskiem risinājumiem.</t>
  </si>
  <si>
    <t>LV-C[C6]-I[6-2-1-2-i-]</t>
  </si>
  <si>
    <t>190</t>
  </si>
  <si>
    <t>LV-C[C6]-I[6-2-1-2-i-]-T[190]</t>
  </si>
  <si>
    <t>Vismaz 30 tiesībaizsardzības iestāžu amatpersonas ir ieguvušas sertifikātu nelikumīgi iegūtu līdzekļu legalizācijas apkarošanas jomā</t>
  </si>
  <si>
    <t>191</t>
  </si>
  <si>
    <t>Rēķins par šāda aprīkojuma iegādi:
-	200 pārvietojamās darbstacijas;
-	30 portatīvie printeri;
-	4 liela mēroga serveri; 
-	videokonferenču aparatūras vienības;
-	runas atpazīšanas IT rīka trenēšana.</t>
  </si>
  <si>
    <t>LV-C[C6]-I[6-2-1-3-i-]</t>
  </si>
  <si>
    <t>192</t>
  </si>
  <si>
    <t>LV-C[C6]-I[6-2-1-3-i-]-M[192]</t>
  </si>
  <si>
    <t>Spēkā stājies:
- likums par mācību centra (Tieslietu akadēmija) institucionālā modeļa izveidi un darbību, tostarp definējot tiesu iestāžu un Tieslietu padomes iesaisti apmācību satura un metodikas izstrādē.
- 2025.gada valsts budžeta likums, kas paredz finansējumu mācību centra uzturēšanas izmaksu, personāla izmaksu un mācību satura izdevumu segšanai, tostarp mācību programmu atjaunināšanai.</t>
  </si>
  <si>
    <t>193</t>
  </si>
  <si>
    <t>LV-C[C6]-I[6-2-1-3-i-]-T[193]</t>
  </si>
  <si>
    <t>Izstrādātas un apstiprinātas desmit jaunas mācību programmas tiesnešiem, tiesu darbiniekiem, prokuroriem, prokuroru palīgiem unizmeklētājiem  par tādiem jautājumiem kā piemēram kibernoziedzība, krāpšana un izvairīšanās no nodokļu maksāšanas, korupcija publiskajos iepirkumos un nelikumīgi iegūtu līdzekļu legalizācija. 
Programmas ir apstiprinājusi projekta “Tieslietu akadēmija” uzraudzības padome, kurā ir pārstāvēta arī Tieslietu padome.</t>
  </si>
  <si>
    <t>195</t>
  </si>
  <si>
    <t>LV-C[C6]-I[6-2-1-3-i-]-M[195]</t>
  </si>
  <si>
    <t>Mācību centra (Tieslietu akadēmija) telpas ir atjaunotas un aprīkotas.</t>
  </si>
  <si>
    <t>6.3.1.r</t>
  </si>
  <si>
    <t>LV-C[C6]-R[6-3-1-r-]</t>
  </si>
  <si>
    <t>196</t>
  </si>
  <si>
    <t>LV-C[C6]-R[6-3-1-r-]-M[196]</t>
  </si>
  <si>
    <t>Ministru kabinets apstiprina valsts pārvaldes modernizācijas plānu. Plāns aptver šādas prioritārās jomas un ietver īstenošanas termiņus:a) atvērtu, pārredzamu, taisnīgu un atbildīgu valsts pārvaldi – integritātes principi tiek pārskatīti un uzlaboti, nosakot un ieviešot atbildību pret katru valsts pārvaldi iestādi, kā arī ievērojot ētikas principus un vērtības valsts pārvaldes darbā;b) vienotus, centralizētus un standartizētus atbalsta procesus un sistēmas – centralizētas resursu pārvaldības sistēmas ieviešanu valsts pārvaldes iestādēs, tostarp grāmatvedības un cilvēkresursu pārvaldību;c) stratēģisku cilvēkresursu pārvaldību un attīstību, tostarp atlasi, karjeras vadību, vērtēšanu, mācīšanos un attīstību;d) pieejamus, saprotamus un saistītus pakalpojumus – digitālās nosūtīšanas pamatnostādņu izstrādi un digitalizācijas pakalpojumu attīstību, vienlaikus nodrošinot to piekļūstamību, pieejamību un saprotamību visiem iedzīvotājiem, tostarp tiem, kuri neizmanto digitālos rīkus.</t>
  </si>
  <si>
    <t>198</t>
  </si>
  <si>
    <t>LV-C[C6]-R[6-3-1-r-]-M[198]</t>
  </si>
  <si>
    <t>Ir izstrādāta un Ministru kabinetā apstiprināt vienotā pakalpojumu centra koncepcija.Šajā koncepcijā apraksta, kā pakāpeniski notiek valsts pārvaldes atbalsta funkciju (vismaz grāmatvedības un personāla uzskaites) centralizācija.</t>
  </si>
  <si>
    <t>LV-C[C6]-I[6-3-1-1-i-]</t>
  </si>
  <si>
    <t>200</t>
  </si>
  <si>
    <t>LV-C[C6]-I[6-3-1-1-i-]-M[200]</t>
  </si>
  <si>
    <t>Ir izveidots un darīts pieejams kompetenču satvars ētikas, korupcijas apkarošanas, krāpšanas novēršanas un interešu konflikta jomā.
No 2024. gada ir nodrošināts valsts budžeta finansējums galvenajām publiskās pārvaldes attīstības mācību programmām.</t>
  </si>
  <si>
    <t>LV-C[C6]-I[6-3-1-2-i-]</t>
  </si>
  <si>
    <t>202</t>
  </si>
  <si>
    <t>LV-C[C6]-I[6-3-1-2-i-]-M[202]</t>
  </si>
  <si>
    <t>Ir pieejams kompetenču satvars un mācību programmas šādās jomās:
—	klientu apkalpošana;
—	vadības attīstība;
—	publiskās pārvaldes pamatkompetences;
—	publiskā iepirkuma pārvaldība;
—	cilvēkresursi;
—    juridiskā prakse;
—	politikas plānošana un īstenošana.
No 2024. gada publiskās pārvaldes profesionalizācijai ir nodrošināts valsts budžeta finansējums.</t>
  </si>
  <si>
    <t>203</t>
  </si>
  <si>
    <t>LV-C[C6]-I[6-3-1-2-i-]-T[203]</t>
  </si>
  <si>
    <t>Apmeklēto mācību skaits tādās jomās kā, piemēram, klientu apkalpošana, līderības attīstība, publiskās pārvaldes pamatkompetences, publiskā iepirkuma pārvaldība, cilvēkresursi, juridiskā prakse, politikas plānošana, ētika, korupcijas apkarošana, krāpšanas novēršana un interešu konflikts.</t>
  </si>
  <si>
    <t>LV-C[C6]-I[6-3-1-3-i-]</t>
  </si>
  <si>
    <t>204</t>
  </si>
  <si>
    <t>LV-C[C6]-I[6-3-1-3-i-]-M[204]</t>
  </si>
  <si>
    <t>Ministru kabinets ir apstiprinājis informatīvo ziņojumu par publiskās pārvaldes inovācijas kapacitātes stiprināšanu.
Inovācijas laboratorijas telpas ir renovētas un inovāciju sprinti ir organizēti.</t>
  </si>
  <si>
    <t>LV-C[C6]-I[6-3-1-4-i-]</t>
  </si>
  <si>
    <t>206</t>
  </si>
  <si>
    <t>LV-C[C6]-I[6-3-1-4-i-]-M[206]</t>
  </si>
  <si>
    <t>Ir publicēts atklāts uzaicinājums piešķirt finansējumu nevalstisko organizāciju darba stiprināšanai šādās divās jomās: a) sociālās noturības veicināšana un b) sabiedrības interešu aizstāvība. Uzaicinājumā iekļauj nosacījumus un kritērijus NVO dalībai atbalsta programmā, ziņošanas mehānismu, rādītājus un programmā sasniedzamos mērķus.</t>
  </si>
  <si>
    <t>207</t>
  </si>
  <si>
    <t>LV-C[C6]-I[6-3-1-4-i-]-T[207]</t>
  </si>
  <si>
    <t>No projekta īstenošanas finansējuma labumu gūst vismaz 30 nevalstiskās organizācijas. Mērķrādītāju uzskata par izpildītu, kad starp nevalstiskām organizācijām un Sabiedrības integrācijas fondu ir parakstīts līgums par projekta izpildi.</t>
  </si>
  <si>
    <t xml:space="preserve">Atbalsta programmas </t>
  </si>
  <si>
    <t>6.4.1.r</t>
  </si>
  <si>
    <t>LV-C[C6]-R[6-4-1-r-]</t>
  </si>
  <si>
    <t>208</t>
  </si>
  <si>
    <t>LV-C[C6]-R[6-4-1-r-]-M[208]</t>
  </si>
  <si>
    <t>Spēkā stājušies grozījumi tiesību aktos, kas reglamentē publisko iepirkumu, paredzot līgumu reģistru, kas satur strukturētu informāciju par noslēgtajiem iepirkuma līgumiem un to faktisko izpildi (tostarp faktiskajām izmaksām un termiņiem vai izbeigšanas iemeslu).Ir izstrādāts un tiešsaistē pieejams tehniskais risinājums publisko iepirkumu līgumu reģistram.</t>
  </si>
  <si>
    <t>6.4.2.r</t>
  </si>
  <si>
    <t>LV-C[C6]-R[6-4-2-r-]</t>
  </si>
  <si>
    <t>209</t>
  </si>
  <si>
    <t>LV-C[C6]-R[6-4-2-r-]-M[209]</t>
  </si>
  <si>
    <t>Stājas spēkā Publisko iepirkumu likuma grozījumi, tostarp šādas izmaiņas:1) katram iepirkumam atsevišķi vai uz noteiktu laiku izveido iepirkuma komisiju;2) iepirkuma komisijas sekretārs paraksta deklarāciju par interešu konflikta neesību;3) paplašināti gadījumi, kad piegādātāju var izslēgt no konkursa;4) vērtēšanas kritērijos ir noteiktas konkrētas jomas, kurās papildus iepirkuma cenai jānovērtē aprites cikla izmaksas un kvalitātes kritēriji;5) stingrākas prasības gadījumiem, kuros ir tikai viens piedāvājums;6) prasība apspriesties ar tirgus dalībniekiem, lai izvairītos no ierobežojošām tehniskajām specifikācijām.</t>
  </si>
  <si>
    <t>6.4.3.r</t>
  </si>
  <si>
    <t>LV-C[C6]-R[6-4-3-r-]</t>
  </si>
  <si>
    <t>210</t>
  </si>
  <si>
    <t>LV-C[C6]-R[6-4-3-r-]-M[210]</t>
  </si>
  <si>
    <t>Profesionalizācijas stratēģijas pieņemšana, kurā iekļauti konkrēti rīcības virzieni attiecībā uz iepirkumu veicēju kompetenci un centralizēto iepirkumu veikšanu.</t>
  </si>
  <si>
    <t>211</t>
  </si>
  <si>
    <t>LV-C[C6]-R[6-4-3-r-]-M[211]</t>
  </si>
  <si>
    <t>Pabeigta šādu dokumentu pieņemšana:
1) standartizētas kvalifikācijas prasības pa nozarēm (informācijas un komunikācijas tehnoloģijas, būvniecība, autotransports, mobilo un fiksēto sakaru pakalpojumi), 2) standartizēti pieņemšanas–nodošanas dokumenti būvdarbu iepirkumos, 3) publiska metodisko materiālu pieejamība, 4) vienota mācību programma ar mērķi nodrošināt iepirkuma veicēju kompetences pilnveidi un īstenošanu, 5) paaugstinātas prasības iepirkuma komisijas kompetencei iepirkumos, kuri sasniedz noteiktu līgumcenu slieksni, piemēram, iepirkuma komisijas priekšsēdētāja sertifikācija, 6) iepirkumu pirmspārbaude nodrošina, ka iepirkuma komisija izsludina atbilstošu piedāvājumu kvalitāti.</t>
  </si>
  <si>
    <t>212</t>
  </si>
  <si>
    <t>LV-C[C6]-R[6-4-3-r-]-M[212]</t>
  </si>
  <si>
    <t>Ministru kabineta lēmuma par centralizēto iepirkumu veikšanu, piemēram, transportlīdzekļu, transporta pakalpojumu un elektroenerģijas jomā, spēkā stāšanās.</t>
  </si>
  <si>
    <t>6.4.4.r</t>
  </si>
  <si>
    <t>LV-C[C6]-R[6-4-4-r-]</t>
  </si>
  <si>
    <t>213</t>
  </si>
  <si>
    <t>LV-C[C6]-R[6-4-4-r-]-M[213]</t>
  </si>
  <si>
    <t>Apstiprināti kritēriji riskantu tirgus sektoru, pasūtītāju un iepirkuma procedūru noteikšanai.
Kritēriju kopuma pamatā ir iepirkuma publikāciju rādītāji un EK iepirkuma rādītāji, kā arī citu valstu labā prakse, piemēram, indeksa rīks.</t>
  </si>
  <si>
    <t>214</t>
  </si>
  <si>
    <t>LV-C[C6]-R[6-4-4-r-]-M[214]</t>
  </si>
  <si>
    <t>Ir pieejama publikāciju pārvaldības sistēma, kas nodrošina:
- piekļuvi tiešsaistē,
- e-veidlapu publicēšanu,
- iepirkumu statistikas pārskatu,
- klientu profilu pieejamību,
- moduli iepirkumu sūdzību izskatīšanas procesam,
- moduli iepriekšēju pārbaužu veikšanai,
- moduli administratīvo pārkāpumu procesa lietām.</t>
  </si>
  <si>
    <t>7.1.1</t>
  </si>
  <si>
    <t>LV-C[C7]-R[7-1-r-]</t>
  </si>
  <si>
    <t>215</t>
  </si>
  <si>
    <t>LV-C[C7]-R[7-1-r-]-M[215]</t>
  </si>
  <si>
    <t>Stājas spēkā tiesību akti, kas:
- paredz energokopienu reģistrācijas un darbības nosacījumus un procedūras;
- ievieš pienākumu vietējām iestādēm daļu no energokopienā saražotās elektroenerģijas  novirzīt neaizsargātām sabiedrības grupām; 
- ievieš pienākumu elektroenerģijas tirgotājiem piedāvāt vismaz vienu produktu elektroenerģijas iegādei no energokopienām.</t>
  </si>
  <si>
    <t>216</t>
  </si>
  <si>
    <t>LV-C[C7]-R[7-1-r-]-M[216]</t>
  </si>
  <si>
    <t>Stājas spēkā grozījumi elektroenerģijas tirdzniecības un lietošanas noteikumos, kas paredz neto norēķinu sistēmas darbības kārtību, un paredz:
- nosacījumu, ka enerģijas koplietošana ir iespējama ārpus daudzdzīvokļu ēkas, neveidojot enerģijas kopienu;
- iespēju viena elektroenerģijas lietotāja objektā saražoto elektroenerģiju izmantot citā tā paša lietotāja objektā neatkarīgi no objektu atrašanās vietas. Vienīgie ierobežojumi var būt, ka i) iekārtas atrodas Latvijas Republikas teritorijā un ii) ir pieslēgtas vienam un tam pašam elektroenerģijas sadales sistēmas operatoram;
- pienākumu elektroenerģijas tirgotājiem ieviest vismaz vienu produktu elektroenerģijas iegādei no mikroģeneratoru īpašniekiem, kuri vēlas darboties neto norēķinu sistēmā.</t>
  </si>
  <si>
    <t>217</t>
  </si>
  <si>
    <t>LV-C[C7]-R[7-1-r-]-M[217]</t>
  </si>
  <si>
    <t>Stājas spēkā tiesību akti, ar kuriem: - Ievieš elastīgu pārvades sistēmas pakalpojumu,  kas ļauj elektroenerģijas ražotājiem pieprasīt iepriekš samaksātās maksas atmaksu par pārvades sistēmas jaudas rezervi, ja ražotāji vēlas pārtraukt pieslēgumu vai samazināt tehniskajās prasībās noteikto jaudu.</t>
  </si>
  <si>
    <t>219</t>
  </si>
  <si>
    <t>LV-C[C7]-I[7-2-i-]-M[219]</t>
  </si>
  <si>
    <t>Spēkā stājušies investīciju regulējošie Ministru kabineta noteikumi, kas paredz investīciju veikšanu enerģiju uzkrājošo vienību uzstādīšanā</t>
  </si>
  <si>
    <t>Parakstīts pabeigšanas sertifikāts par 60 MW akumulatoru enerģijas uzkrāšanas sistēmai (BESS) uzstādīšanu Rēzeknē.</t>
  </si>
  <si>
    <t>223</t>
  </si>
  <si>
    <t>LV-C[C7]-I[7-3-i-]-M[223]</t>
  </si>
  <si>
    <t>Spēkā stājušies investīciju regulējošie Ministru kabineta noteikumi, kas paredz investīciju veikšanu elektroenerģijas pārvades un sadales tīklu atjaunošanā, transformatoru un apakšstaciju būvniecībā un atjaunošanā, elektroenerģijas pārvades un sadales sistēmas drošības līmeņa paaugstināšanāun viedajā vadībā</t>
  </si>
  <si>
    <t>Attīstīta jauna elektrotīkla jauda, kopumā 70 MW</t>
  </si>
  <si>
    <t>MW</t>
  </si>
  <si>
    <t>1) Parakstīts pabeigšanas sertifikāts par digitālo apakšstaciju Kuldīgā
2) Parakstīts pabeigšanas sertifikāts par  Carnikavas apakšstacijas atjaunošanu.</t>
  </si>
  <si>
    <t>Parakstīts pabeigšanas sertifikāts par 190 km uzstādītām pazemes kabeļu līnijām</t>
  </si>
  <si>
    <t>Parakstīts(i|) darbu pabeigšanas sertifikāts(i) un tehniskais akts(i) Katra atskaites punkta un mērķrādītāja apraksts un skaidra definīcija: 
Atskaites punkts ietver: -- parakstīti pabeigšanas sertifikāti par  darbībām, lai modernizētu divas tīkla pārvaldības sistēmas,- parakstīti  tehniskie akti par vismaz 285 d automātisko slēdžu n uzstādīšanu.</t>
  </si>
  <si>
    <t>229</t>
  </si>
  <si>
    <t>LV-C[C7]-I[7-4-i-]-M[229]</t>
  </si>
  <si>
    <t>Spēkā stājušies investīciju regulējošie Ministru kabineta noteikumi, paredzot nosacījumus biometāna ievades punkta būvniecībai un IT risinājuma iegādei ievades punkta vadībai</t>
  </si>
  <si>
    <t>Parakstīts sertifikāts par biometāna ievadīšanas punktu. 
Jaunajā punktā ievadītajam biometānam jāatbilst normatīvo aktu prasībām par atjaunojamo energoresursu ilgtspējību un siltumnīcefekta gāzu emisiju ietaupījuma kritērijiem.</t>
  </si>
  <si>
    <t>Katra atskaites punkta un mērķrādītāja apraksts un skaidra definīcija
 Parakstīts(-i) sertifikāts(-i) par IT risinājumu iegādi biometāna ievades punkta pārvaldībai.
 Sertifikāts, ko izdevusi akreditēta iestāde, kas apliecina, ka ir pārbaudīti metāna un biometāna noplūdes detektori.</t>
  </si>
  <si>
    <t>Visp. Sasniedzamā teksta vērtība</t>
  </si>
  <si>
    <t>Ieviesta koordinēta pieeja pasažieru pārvadājumu plānošanai, pasūtīšanai un organizācijai Rīgas metropoles areālā</t>
  </si>
  <si>
    <t>Viena multimodāla sabiedriskā transporta maršruta tīkla Rīgas metropoles areālā izveide</t>
  </si>
  <si>
    <t>Dzīvojamo ēku energoefektivitātes uzlabošanas atbalsta programmas stāšanās spēkā</t>
  </si>
  <si>
    <t>Noteikumu stāšanās spēkā</t>
  </si>
  <si>
    <t>Ministru kabineta noteikumu spēkā stāšanās</t>
  </si>
  <si>
    <t>Ministru kabineta apstiprinātas valsts un vēsturisko ēku energoefektivitātes uzlabošanas atbalsta programmas stāšanās spēkā</t>
  </si>
  <si>
    <t>Informatīva ziņojuma publicēšana par Ministru kabineta apstiprinātas katastrofu riska pārvaldības sistēmas ieviešanu</t>
  </si>
  <si>
    <t>Stājas spēkā grozījumi Civilās aizsardzības un katastrofas pārvaldīšanas likumā</t>
  </si>
  <si>
    <t>Akts par pieņemšanu ekspluatācijā</t>
  </si>
  <si>
    <t>N/A</t>
  </si>
  <si>
    <t>Parakstīts akts par būvdarbu pieņemšanu ekspluatācijā</t>
  </si>
  <si>
    <t>Tiesiskā regulējuma stāšanās spēkā</t>
  </si>
  <si>
    <t>Izveidots Eiropas Digitālās inovācijas centrs (EDIC)</t>
  </si>
  <si>
    <t>Reģionālie uzņēmējdarbības atbalsta centri nodrošina digitālās pārveides atbalsta funkcijas</t>
  </si>
  <si>
    <t>Ieviesta digitālā brieduma testa sistēma</t>
  </si>
  <si>
    <t>Stājās spēkā Ministru kabineta noteikumi</t>
  </si>
  <si>
    <t>Stājās spēkā tiesiskais regulējums</t>
  </si>
  <si>
    <t>Stājās spēkā grozītais tiesiskais regulējums</t>
  </si>
  <si>
    <t>Tiesiskā regulējuma, ar ko nosaka attālināto mācību organizēšanas un īstenošanas procedūras, stāšanās spēkā</t>
  </si>
  <si>
    <t>Vienotu tehnisko prasību pieņemšana</t>
  </si>
  <si>
    <t>Vienota modeļa pieņemšana “pēdējās jūdzes” attīstībai</t>
  </si>
  <si>
    <t>Tiesiskais regulējums ir stājies spēkā</t>
  </si>
  <si>
    <t>Jaunā Pašvaldību likuma stāšanās spēkā</t>
  </si>
  <si>
    <t>Ir pieņemts Ministru kabineta regulējums</t>
  </si>
  <si>
    <t>Pabeigts novērtējums</t>
  </si>
  <si>
    <t>Ir pieņemti Ministru kabineta noteikumi un saskaņota atbalsta programma</t>
  </si>
  <si>
    <t>Līgumu slēgšanas tiesību piešķiršana projektu īstenošanai</t>
  </si>
  <si>
    <t>Ir stājies spēkā Dzīvojamo telpu īres likums.</t>
  </si>
  <si>
    <t>Valdība ir pieņēmusi mājokļu pieejamības pamatnostādnes</t>
  </si>
  <si>
    <t>Ir stājušies spēkā Ministru kabineta noteikumi par zemas īres mājokļu būvniecību</t>
  </si>
  <si>
    <t>Adoption of decisions by local councils</t>
  </si>
  <si>
    <t>Ministru kabinets ir apstiprinājis stratēģisko satvaru minimālā ienākuma atbalsta sistēmas turpmākai attīstībai</t>
  </si>
  <si>
    <t>Stājas spēkā tiesību aktu grozījumi, lai uzlabotu minimālo ienākumu atbalsta sistēmu</t>
  </si>
  <si>
    <t>Saraksta pieņemšana ar 63 izvēlētām valsts un pašvaldību ēkām, kurās veic investīcijas vides pielāgošanā</t>
  </si>
  <si>
    <t>Pašvaldību lēmumi</t>
  </si>
  <si>
    <t>Tehnisko specifikāciju izstrāde un līguma noslēgšana par konsultāciju pakalpojumiem, iesaistot Latvijas un ārvalstu ekonometriskās un matemātiskās modelēšanas ekspertus</t>
  </si>
  <si>
    <t>Labklājības ministrija apstiprina tehniskās specifikācijas, kas ir gatavas iesniegšanai informācijas sistēmas izstrādātājam</t>
  </si>
  <si>
    <t>Izstrādāta informācijas sistēma sociālās drošības sistēmas ilgtermiņa prognozēm</t>
  </si>
  <si>
    <t>Izstrādātas prasības projektēšanas uzdevumam un tipveida būvprojekts tādu ilgtermiņa aprūpes pakalpojumu sniegšanai, kas ir pietuvināti ģimeniskai videi</t>
  </si>
  <si>
    <t>Apraksta par profesionālās rehabilitācijas pakalpojuma standartu pieņemšana</t>
  </si>
  <si>
    <t>Ēku pielāgošana 2 adresēs</t>
  </si>
  <si>
    <t>Jauna pārkvalificēšanās un prasmju (tostarp digitālo prasmju) pilnveides piedāvājuma pieņemšana Nodarbinātības valsts aģentūras klientiem</t>
  </si>
  <si>
    <t>Izstrādāts un ieviests digitālais rīks</t>
  </si>
  <si>
    <t>Īstenošanas nolīguma un nodošanas sertifikāta stāšanās spēkā</t>
  </si>
  <si>
    <t>Veselības ministrija pieņem digitālās veselības aprūpes stratēģiju</t>
  </si>
  <si>
    <t>Veselības ministrija apstiprina integrētās veselības aprūpes modeļa dokumentus</t>
  </si>
  <si>
    <t>Latvijā izveidota genoma reference</t>
  </si>
  <si>
    <t>Onkoloģijas jomas metodiskā vadība.</t>
  </si>
  <si>
    <t>VM pieņem metodiku</t>
  </si>
  <si>
    <t>Veikti grozījumi tiesību aktos un publicēti dokumenti sabiedrības veselības politikas jomā.</t>
  </si>
  <si>
    <t>Simulācijas medicīnas izglītībā</t>
  </si>
  <si>
    <t>Latvijas iestādes ir pieņēmušas visaptverošu veselības aprūpes darbaspēka stratēģiju, kas ietver mūžizglītības un veselības aprūpes darbaspēka plānošanas modeļus</t>
  </si>
  <si>
    <t>Veselības ministrija ir izstrādājusi un apstiprinājusi cilvēkresursu kartējumu</t>
  </si>
  <si>
    <t>Veselības aprūpes darbinieku atalgojuma modeļa ieviešana.</t>
  </si>
  <si>
    <t>Veselības aprūpes darbaspēka turpmāko vajadzību prognozēšanas modeļa pieņemšana un ieviešana.</t>
  </si>
  <si>
    <t>Veselības ministrija pieņem metodiku</t>
  </si>
  <si>
    <t>Veselības ministrijas publicēts pētījums par sekundārās ambulatorās veselības aprūpes kvalitāti, piekļūstamību un pieejamību</t>
  </si>
  <si>
    <t>Sekundārās ambulatorās aprūpes kvalitātes, pieejamības un piekļūstamības pētījuma rezultātu integrēšana veselības politikas attīstībā.</t>
  </si>
  <si>
    <t>Stratēģija ir izstrādāta un  saskaņota ar visām ieinteresētajām personām un apstiprināta. Izveidotas RIS3 stratēģiskās padomes un ievēlēti to pārstāvji</t>
  </si>
  <si>
    <t>Publicētie uzraudzības ziņojumi</t>
  </si>
  <si>
    <t>Tiesību akta(-u) spēkā stāšanās</t>
  </si>
  <si>
    <t>Saskaņā ar augstākās izglītības iestāžu pārvaldības reformu spēkā stājas tiesību aktu grozījumi</t>
  </si>
  <si>
    <t>Stājās spēkā tiesību aktu grozījumi</t>
  </si>
  <si>
    <t>Valsts iestāžu darba plāna ēnu ekonomikas ierobežošanai 2021.–2022. gadam pieņemšana</t>
  </si>
  <si>
    <t>Tiesību aktu stāšanās spēkā</t>
  </si>
  <si>
    <t>Izmaiņas Valsts ieņēmumu dienesta iekšējos noteikumos un/vai pakalpojumu sniegšanas platformā(-s)</t>
  </si>
  <si>
    <t>Grozījumi Valsts ieņēmumu dienesta iekšējos noteikumos</t>
  </si>
  <si>
    <t>Publicēts novērtējuma ziņojums par ēnu ekonomiku</t>
  </si>
  <si>
    <t>Izstrādātas un ieviestas modernas riska analīzes sistēmas</t>
  </si>
  <si>
    <t>Sāk darboties moderna riska analīzes sistēma</t>
  </si>
  <si>
    <t>Parakstīts pieņemšanas akts</t>
  </si>
  <si>
    <t>Parakstīts būvniecības un projektēšanas līgums</t>
  </si>
  <si>
    <t>Paziņojums par atļaujas apstiprināšanas lēmumu</t>
  </si>
  <si>
    <t>Saņemts apliecinājums par darbu pabeigšanu un parakstīts pieņemšanas akts</t>
  </si>
  <si>
    <t>Parakstīts līgums</t>
  </si>
  <si>
    <t>Stājas spēkā grozījumi Noziedzīgi iegūtu līdzekļu legalizācijas un terorisma un proliferācijas finansēšanas novēršanas likumā</t>
  </si>
  <si>
    <t>Pieņemšanas-nodošanas akts vai rēķins</t>
  </si>
  <si>
    <t>Rēķins</t>
  </si>
  <si>
    <t>Mācību centra darbības tiesiskā regulējuma stāšanās spēkā; valsts budžeta likumā 2025. un 2026. gadam ir nodrošināts valsts finansējums.</t>
  </si>
  <si>
    <t>Pabeigta mācību centra telpu pielāgošana (atjaunošana vai pārbūve) un aprīkojuma nodrošināšana</t>
  </si>
  <si>
    <t>Apstiprināts valsts pārvaldes modernizācijas plāns</t>
  </si>
  <si>
    <t>Kompetenču satvars ir pieejams Valsts administrācijas skolas mācību pārvadības sistēmā un tas ir apstiprināts ar Valsts administrācijas skolas iekšējo normatīvo aktu”, un ir pieņemts likums “Par valsts budžetu 2024. gadam”</t>
  </si>
  <si>
    <t>Vienotas eksperimentālās sistēmas izstrāde un īstenošana valsts sektora inovācijai</t>
  </si>
  <si>
    <t>Atbalsta programmas noteikumu publicēšana</t>
  </si>
  <si>
    <t>Grozījumi publisko iepirkumu tiesību aktos un izstrādāts un produkcijas vidē pieejams tehniskais risinājums</t>
  </si>
  <si>
    <t>neattiecas</t>
  </si>
  <si>
    <t>Stratēģija ir pieņemta</t>
  </si>
  <si>
    <t>Attiecīgo tiesību aktu, noteikumu vai iekšējo procedūru grozījumu stāšanās spēkā</t>
  </si>
  <si>
    <t>Ministru kabineta lēmuma stāšanās spēkā</t>
  </si>
  <si>
    <t>Neattiecas</t>
  </si>
  <si>
    <t>Lietotājiem pieejama publikāciju vadības sistēma.</t>
  </si>
  <si>
    <t>Tiesību normas, kas norāda uz minēto tiesību aktu stāšanos spēkā</t>
  </si>
  <si>
    <t>Attiecīgā tiesību akta stāšanās spēkā</t>
  </si>
  <si>
    <t>Tiesību normas, kas norāda uz regulējuma stāšanos spēkā</t>
  </si>
  <si>
    <t>Tiesību normas, kas norāda uz minēto noteikumu stāšanos spēkā</t>
  </si>
  <si>
    <t>Parakstīts pabeigšanas sertifikāts</t>
  </si>
  <si>
    <t>Ir ieviests viedas sadales tīkla pārvaldības risinājums</t>
  </si>
  <si>
    <t>Pabeigšanas sertifikāts</t>
  </si>
  <si>
    <t>IT risinājums iegādāts un ieinstalēts</t>
  </si>
  <si>
    <t>Visp. Aktuālā teksta vērtība</t>
  </si>
  <si>
    <t>Rīgas metropoles areāla sabiedriskā transporta plānošanas koordinācijas darba grupas ietvaros ir izstrādāts plāna projekts “Rīgas metropoles areāla ilgtspējīga integrēta sabiedriskā transporta plāns no 2024. līdz 2030.gadam”. 04.09.-19.09.2023. Vienotā tiesību aktu projektu izstrādes un saskaņošanas portāla (TAP portāls) ietvaros tika organizēta plāna publiskā apspriešana. Plāna projekts TAP portālā nodots starpinstitūciju saskaņošanai 08.12.2023.-22.12.2023., 09.01.2024.-16.01.2024., 08.02.2024.-19.02.2024. un 04.03.2024.-11.03.2024. 26.03.2024.organizēta starpinstitūciju sanāksme. 05.04.2024.-12.04.2024. plāna projekts tika atkārtoti nodots starpinstitūciju saskaņošanai. Plāna projekts tika precizēts atbilstoši starpinstitūciju saskaņošanas ietvaros saņemtajiem komentāriem. 23.04.2024. plāna projekts iesniegts Valsts kancelejā izskatīšanai Ministru kabinetā. 17.06.2024. tika saņemta Ministru prezidentes rezolūcija, uzdodot aktualizēt tiesību akta projektu attiecībā uz tajā ietverto informāciju par Rail Baltica projekta tvērumu  un iesniegt precizētu tiesību akta projektu. 01.07.2024. atbilstoši Ministru prezidentes rezolūcijai precizētais plāna projekts atkārtoti iesniegts Valsts kancelejā izskatīšanai Ministru kabinetā. 27.09.2024. tika saņemta Ministru prezidentes rezolūcija, uzdodot precizēt plāna projektu, aktualizējot Rīgas metropoles transporta sistēmas attīstībai plānotās investīcijas atbilstoši aktuālajai situācijai un plāniem, to īstenošanas termiņus, finansējuma apmēru un avotus katram plānotajam pasākumam, t.sk. Rail Baltica projekta kontekstā. 12.11.2024. atbilstoši Ministru prezidentes rezolūcijai precizētais plāna projekts atkārtoti tika iesniegts Valsts kancelejā izskatīšanai Ministru kabinetā. 25.11.2024. tika saņemti Finanšu ministrijas iebildumi par plāna projektu. Plāna projekts tika precizēts atbilstoši Finanšu ministrijas komentāriem un 03.12.2024. atkārtoti iesniegts Valsts kancelejā izskatīšanai Ministru kabinetā. Plāns izskatīts un apstiprināts Ministru kabineta 03.12.2024.sēdē.</t>
  </si>
  <si>
    <t>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 Ir saņemts konceptuāls saskaņojums 18.08.2022 no Eiropas Komisijas.</t>
  </si>
  <si>
    <t>Tiesiskā regulējuma pieņemšana 2022.gada 20. septembrī un stāšanās spēkā 2022.gada 5.okobrī.</t>
  </si>
  <si>
    <t>Tiesiskā regulējuma pieņemšana 2022.gada 8.novembrī un stāšanās spēkā 2022.gada 25.novembrī.</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</si>
  <si>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t>
  </si>
  <si>
    <t>Tiesību akti apbūves tiesību piešķiršanai uz publiskas zemes vēja parku ierīkošanai, informācijas publicēšanai no apbūves tiesību piešķīrēja puses par izsolāmajiem neapbūvētajiem zemesgabaliem un nosacījumiem investoriem sākotnējam ietekmes uz vidi novērtējumam ir stājušies spēkā.</t>
  </si>
  <si>
    <t>Ziņojums tika apstiprināts Ministru kabinetā 2022.gada 14.jūnijā.</t>
  </si>
  <si>
    <t>Uz 03.10.2025. investīciju īstenošanai noslēgti 22 projektu īstenošanas līgumi, tajā skaitā: ar būvniekiem noslēgti 22 līgumi par būvdarbu veikšanu, 2 objektos būvdarbi ir pabeigti un saņemti akti par būvju pieņemšanu ekspluatācijā.</t>
  </si>
  <si>
    <t>Tiesiskā regulējuma stāšanās spēkā 2022.gada 19.jūlijā.</t>
  </si>
  <si>
    <t>Tiesiskā regulējuma stāšanās spēkā 2022.gada 19.jūlijā</t>
  </si>
  <si>
    <t>Tiesiskā regulējuma stāšanās spēkā 2023.gada 3.novembrī.</t>
  </si>
  <si>
    <t>Eiropas Komisija atlases procedūrā ir apstiprinājusi abus Latvijas izvirzītos kandidātus. EDIC līgumi tiek saskaņoti ar Eiropas Komisiju. Ministru kabineta noteikumi par EDIC darbību ir apstiprināti Ministru kabinetā 2022. gada 13. septembrī un publicēti 2022. gada 21. septembrī.</t>
  </si>
  <si>
    <t>Reģionālie kontaktpunkti uzsākuši darbu ar 05.12.2022.</t>
  </si>
  <si>
    <t>Eiropas Komisija ir izstrādājusi digitālā brieduma testa sistēmu, kas gala labuma guvēju līmenī pieejams ar 22.02.2023.</t>
  </si>
  <si>
    <t>2022. gada 3.ceturksnī sagatavotais informatīvais ziņojums par Individuālo mācību kontu (IMK) pieejas attīstību un pilotēšanu AF finansējuma ietvaros, ir apstiprināts Ministru kabinetā 2023. gada 4.jūlijā. Ministru kabineta noteikumi apstiprināti 2024.gada 23.jūlijā, kas stāsies spēkā 2024.gada 24.jūlijā. Līdz ar to 2024. gada septembrī tiks uzsākta IMK pieejas aprobācija.</t>
  </si>
  <si>
    <t>2023.gada 13.jūlijā Ministru kabinets ir apstiprinājis Ministru kabineta noteikumus “Atļaujas neformālās izglītības programmas īstenošanai izsniegšanas kārtība”.</t>
  </si>
  <si>
    <t>Stājušies spēkā grozījumi valsts augstākās izglītības standartos (augstākās akadēmiskās izglītības valsts standartā un profesionālās augstākās izglītības valsts standartā)</t>
  </si>
  <si>
    <t>Tiesiskais regulējums stājies spēkā</t>
  </si>
  <si>
    <t>Vienotās tehniskās prasības ir apstiprinātas.</t>
  </si>
  <si>
    <t>Vienots modelis ir apstiprināts</t>
  </si>
  <si>
    <t>Ņemot vērā 2024.gada aprīļa sanāksmes ietvaros par Atveseļošanas fonda 2.komponentes “Digitālā transformācija” rādītāju progresu saņemtos komentārus no Eiropas Komisijas, lai nodrošinātu rādītāja sasniegšanu Ekonomikas ministrija izstrādāja jaunu vispārēju regulējumu, ko 2024.gada maijā Finanšu ministrija nosūtīja neoficiālajai skaņošanai Eiropas Komisijai. Pēc komentāru saņemšanas Ekonomikas ministrija 2024.gada jūnijā nosūtīja Eiropas Komisijai laboto normatīvā akta redakciju, lai neoficiāli saskaņotu tā atbilstību rādītāja Nr.57 prasībām. Balstoties uz saņemtajiem komentāriem un veiktajiem ANM grozījumiem, Ekonomikas ministrija veica normatīvā akta projekta precizēšanu, kas tika apstiprināts MK 10.12.2024.</t>
  </si>
  <si>
    <t>Pašvaldību likums stājies spēkā 2023.gada 1.janvārī.</t>
  </si>
  <si>
    <t>Pabeigts novērtējums par pašvaldību publisko pakalpojumu efektivitāti.</t>
  </si>
  <si>
    <t>Tiesiskā regulējuma pieņemšana 2022.gada 30. augustā un stāšanās spēkā 2022.gada 21.septembrī</t>
  </si>
  <si>
    <t>19.10.2022. izsludināta projektu iesniegumu atlase. Projektu iesniegumu iesniegšanas termiņš 28.04.2023., projektu iesniegumu vērtēšana no 29.04.2023. -28.06.2023. Līdz 2023. gada 28. jūnijam visiem projektu iesniedzējiem tika nosūtīti lēmumi par projektu iesniegumu apstiprināšanu ar nosacījumu vai noraidīšanu finansējuma trūkuma dēļ. Ar nosacījumiem apstiprināto projektu iesniegumu gala izvērtēšanas rezultātā 5 projekta iesniedzējiem nosūtīti atzinumi  par CFLA lēmumā izvirzīto nosacījumu izpildi, piešķirot līgumu slēgšanas tiesības industriālo parku attīstīšanai reģionos.  CFLA mājaslapā publicēts paziņojums par projektu iesniegumu konkursa rezultātiem, un 5 projektu iesniedzējiem ir nosūtīti lēmumi par vienošanās par projekta īstenošanu slēgšanas tiesību piešķiršanu (https://www.cfla.gov.lv/lv/3113i-investicijas-uznemejdarbibas-publiskaja-infrastruktura-industrialo-parku-un-teritoriju-attistisanai-regionos).</t>
  </si>
  <si>
    <t>Rādītājs ir sasniegts. Dzīvojamo telpu īres likums ir stājies spēkā 2021.gada 1.maijā.</t>
  </si>
  <si>
    <t>Mājokļu pieejamības pamatnostādnes ir apstiprinātas un stājušās spēkā 2023.gada 8.novembrī.</t>
  </si>
  <si>
    <t>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t>
  </si>
  <si>
    <t>Pieņemti 20 pašvaldību domju lēmumi par vispārējās izglītības iestāžu reorganizāciju.</t>
  </si>
  <si>
    <t>Tiesiskā regulējuma pieņemšana 2022.gada 25. oktobrī un stāšanās spēkā 2022.gada 28. oktobrī</t>
  </si>
  <si>
    <t>Labklājības ministrija ir izstrādājusi tiesību aktu grozījumus (likumprojektus), nosakot, ka jaunie minimālo ienākumu sliekšņi un no tiem izrietošie minimālo pabalstu un minimālo pensiju apmēri stāsies spēkā 01.07.2023.</t>
  </si>
  <si>
    <t>MK noteikumi, kuru pielikumā ir ietverts saraksts ar valsts un pašvaldību ēkām, kurās tiks veikta vides pielāgošana, ir apstiprināti MK sēdē 20.09.2022. (MK 20.09.2022. noteikumi Nr. 582).</t>
  </si>
  <si>
    <t>Lai izpildītu atskaites punktu, finansējuma saņēmēji atlasīja personas ar smagu vai ļoti smagu invaliditāti un bērnus ar invaliditāti, kuri saņems atbalstu no attiecīgajām publiskajām iestādēm, lai pielāgotu individuālo mājokli. Uz 11.04.2025. faktiski ir atlasīta 261 persona.</t>
  </si>
  <si>
    <t>12.06.2023. finansējuma saņēmējs ir noslēdzis līgumu ar SIA “Ernst &amp; Young Baltic” par  prognozēšanas modeļa algoritmu izstrādi, informācijas sistēmas tehniskās specifikācijas izstrādi un sistēmas izstrādes uzraudzību.</t>
  </si>
  <si>
    <t>Lai nodrošinātu atskaites punkta izpildi, atklāta konkursa ietvaros 12.06.2023. tika noslēgts pakalpojuma līgums Nr. LM2023/34-2-01/51 (turpmāk – Līgums) par Latvijas un ārvalstu ekspertu, kuriem ir  pieredzi tehniskās dokumentācijas izstrādē un rīka izstrādes procesa uzraudzībā, pakalpojuma piesaisti prognozēšanas rīka tehniskās specifikācijas izstrādei un izstrādes procesa uzraudzībai.
Pieņemšanas-nodošanas akts par tehniskās specifikācijas pabeigšanu parakstīts 06.11.2023., tā nodota Labklājības ministrijas (finansējuma saņēmēja) iepirkumu komisijai tālākai iepirkuma organizēšanai.</t>
  </si>
  <si>
    <t>Ir izstrādāts tipveida būvprojekts tādu ilgtermiņa aprūpes pakalpojumu sniegšanai, kas ir pietuvināti ģimeniskai videi (2022. gada 30. novembrī tika parakstīts pieņemšanas un nodošanas akts).</t>
  </si>
  <si>
    <t>SIVA konsultatīvā padome ir pieņēmusi un SIVA ir apstiprinājusi aprakstu par profesionālās rehabilitācijas pakalpojuma aprakstu.</t>
  </si>
  <si>
    <t>LM Apmācību komisija, pieņemot vairākus lēmumus, ir apstiprinājusi  jaunu pārkvalificēšanās un prasmju pilnveides programmu piedāvājumu bezdarbniekiem, darba meklētājiem un bezdarba riskam pakļautām personām, kas piesakās atbalstam NVA investīcijas ietvaros.</t>
  </si>
  <si>
    <t>02.08.2023.noslēgtā līguma ar pakalpojumu sniedzēju ietvaros tika veikta testu programmēšana un iestrāde platformā (pieņemšanas-nodošanas akts par digitālā rīka prasmju novērtēšanai izstrādi parakstīts 08.12.2023.).</t>
  </si>
  <si>
    <t>Stratēģija ir saskaņota un pieņemta Ministru kabinetā.</t>
  </si>
  <si>
    <t>Atskaites punkts ir sasniegts</t>
  </si>
  <si>
    <t>Atskaites punkts ir sasniegts - ir izveidota Latvijas iedzīvotāju genoma reference.</t>
  </si>
  <si>
    <t>Atskaites punkts ir sasniegts, ir nodrošināta onkoloģijas jomas metodiskā vadība.</t>
  </si>
  <si>
    <t>Metodikas pētījumiem AMR, vakcinācijas un infekciju mazināšanas jomās ir izstrādātas un pieņemtas.</t>
  </si>
  <si>
    <t>2024.gada 17.decembrī Ministru kabinetā ir pieņemta Cilvēkresursu attīstības stratēģija ("Veselības darbaspēka attīstības stratēģija no 2025. gada līdz 2029. gadam").</t>
  </si>
  <si>
    <t>Cilvēkresursu kartēšana veselības aprūpē ir pabeigta.</t>
  </si>
  <si>
    <t>2025.gada 25.jūnijā Veselības aprūpes darbinieku atalgojuma modelis tika ieviests.</t>
  </si>
  <si>
    <t>Veselības aprūpes darbaspēka plānošanas modelis ir pieņemts.</t>
  </si>
  <si>
    <t>Ir izstrādāts Koordinācijas mehānisms veselības aprūpes darbinieku mācīšanai</t>
  </si>
  <si>
    <t>Metodikas ir izstrādāta un pabeigta.</t>
  </si>
  <si>
    <t>Pētījums ir pabeigts.</t>
  </si>
  <si>
    <t>2025.gada februārī tika pabeigts darbs pie SAVA pētījuma rezultātu integrēšanas veselības politikas attīstībā, balstoties uz 2024.gada jūnijā pabeigtā SAVA pētījuma rezultātiem un ieteikumiem.</t>
  </si>
  <si>
    <t>Koordinācijas mehānisms NVD ir izveidots</t>
  </si>
  <si>
    <t>Stratēģija ir izstrādāta un  saskaņota ar RIS3 jomas vadības grupas dalībniekiem (RIS3 jomas Biomedicīnas, medicīnas tehnoloģijas, farmācija ekosistēmas stratēģija apstiprinātā 22.12.2022., RIS3 jomas Informācijas un komunikācijas tehnoloģijas ekosistēmas stratēģija apstiprināta 30.12.2022., RIS3 jomas Fotonika un viedie materiāli, tehnoloģijas un inženierzinātņu sistēmas stratēģija apstiprināta 27.01.2023., RIS3 jomas Zināšanu ietilpīga bioekonomikas ekosistēmas stratēģija apstiprināta 14.12.2022., RIS3 jomas Viedā enerģētika un mobilitāte ekosistēmas stratēģija apstiprināta 23.12.2022.)</t>
  </si>
  <si>
    <t>Kopā apstiprināti 4 MK noteikumiem:
1)MK 2022.gada 5.jūnija noteikumi Nr.418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2)MK 2023.gada 24.oktobra noteikumi Nr.609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3)MK 2024.gada 9.janvāra noteikumi Nr.32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otrās kārtas īstenošanas noteikumi"
4) MK 2024.gada 20.februāra noteikumi Nr.116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ceturtās kārtas īstenošanas noteikumi"
2024.gada 14.decembrī nosūtīts saskaņošanai Eiropas Komisijai cover note Nr.157.</t>
  </si>
  <si>
    <t>Spēkā stājies tiesiskais regulējums augstākās izglītības sistēmas pārvaldības reformas īstenošanai (grozījumi Augstskolu likumā)</t>
  </si>
  <si>
    <t>2022.gada 22.martā Ministru kabinets ir apstiprinājis Ēnu ekonomikas ierobežošanas plānu  2021./2022.gadam.</t>
  </si>
  <si>
    <t>Lai sasniegtu konkrēto rādītāju:
1) 2023.gada 4.jūlijā stājās spēkā likums “Grozījumi likumā “Par nodokļiem un nodevām””, kurā iekļauts nodokļu maksātāju reitinga sistēmas tiesiskais regulējums, nodrošinot Valsts ieņēmumu dienesta noteikto nodokļu maksātāju reitinga kopējā novērtējuma publicēšanu;  
2) 2023.gada 30.jūnijā stājās spēkā likums “Grozījumi likumā “Par nodokļiem un nodevām””, kurā iekļautie grozījumi paredz optimizēt nodokļu kontroles un inspekciju veidus, lai uzlabotu nodokļu kontroles un inspekciju efektivitāti;
3) 2023.gada 13.jūnijā Valsts ieņēmumu dienests ir apstiprinājis dokumentu Nr.A001-9/17.26.1/2945 "Rīcība, kādā Nodokļu nomaksas veicināšanas pārvaldes amatpersonas veic nodokļu kontroli" (konkrētā rīcība ir ierobežotas pieejamības dokuments).</t>
  </si>
  <si>
    <t>Nodrošināts, ka nodokļu maksātāja segments tiek attēlots Maksājumu administrēšanas informācijas  sistēmā, Dokumentu vadības sistēmā, Datu noliktavas sistēmā. Aktualizēts rīkojums par pakalpojumu sniegšanas taktikām.
Ziņojums par atskaites punkta sasniegšanu ir sagatavots.</t>
  </si>
  <si>
    <t>Ar VID 28.09.2023. rīkojumu Nr.211 apstiprināta "Atbilstības riska pārvaldības rokasgrāmata". Rokasgrāmata publicēta Valsts ieņēmumu dienesta Koplietošanas sistēmā.</t>
  </si>
  <si>
    <t>Sagatavots un 2023. gada 4. decembrī Finanšu ministrijas tīmekļvietnē publicēts ziņojums par ēnu ekonomikas apmēru 2022. gadā un turpmākām prognozēm, pamatojoties uz izstrādāto metodoloģiju.</t>
  </si>
  <si>
    <t>Centrālā finanšu un līgumu aģentūra 14.10.2024. izskatījusi noslēguma progresa pārskatu.</t>
  </si>
  <si>
    <t>Nodošanas-pieņemšanas akts parakstīts 2022.gada 18.augustā starp Valsts ieņēmumu dienestu un piegādātāju SIA “FANEKS” par fiksētā RAMAN spektrometra un palīgiekārtu piegādi un uzstādīšanu saskaņā ar Līgumu Nr.FM VID 2022/101 - 2 “Stacionārā RAMAN spektrometra un palīgaprīkojuma piegāde” (noslēgts 03.06.2022.).</t>
  </si>
  <si>
    <t>Nodošanas-pieņemšanas akts parakstīts 2022.gada 7.decembrī starp Valsts ieņēmumu dienestu un piegādātāju SIA "Quantum Latvija" par portatīvā (rokas) RAMAM spektrometra un palīgiekārtu piegādi un uzstādīšanu saskaņā ar Līguma Nr. FM VID 2022/221 (noslēgts 13.10.2022.).</t>
  </si>
  <si>
    <t>Atskaites punkts ir pilnībā sasniegts, 19.12.2024. ir saņemta atzīme būvatļaujā par būvniecības nosacījumu izpildi.</t>
  </si>
  <si>
    <t>Likuma grozījumi stājās spēkā 2021. gada 12. jūlijā</t>
  </si>
  <si>
    <t>Darbs pie Finanšu izlūkdatu un zināšanu apmaiņas sadarbības platformas, lai stiprinātu naudas atmazgāšanas identifikāciju ir noslēdzies.</t>
  </si>
  <si>
    <t>Stājies spēka:
 - 01.11.2024. Tieslietu akadēmijas likums;
 - 14.11.2024. Grozījumi Tiesu varas likumā;
 - 01.01.2025. Likums par valsts budžetu 2025. gadam un budžeta ietvaru 2025., 2026. un 2027. gadam.</t>
  </si>
  <si>
    <t>Pabeigts 30.06.2025</t>
  </si>
  <si>
    <t>Pabeigts. 2023.gada 25.aprīlī Ministru kabineta sēdē tika apstiprināts  Modernizācijas plāns (22-TA-3192).</t>
  </si>
  <si>
    <t>Pabeigts. Kompetenču satvars ir izstrādāts un Valsts administrācijas skola 2023.gadā 27.decembrī izdeva rīkojumu Nr. 01-02/46 "Par publiskās pārvaldes nodarbinātā, amatpersonas un politiķa godprātības kompetenču ietvara (modeļa) apstiprināšanu". Kompetenču satvars ir pieejams Mācību pārvaldības sistēmā. Likums "Par valsts budžetu 2024. gadam un budžeta ietvaru 2024., 2025. un 2026. gadam" ir apstiprināts.</t>
  </si>
  <si>
    <t>Pabeigts. Kompetenču satvars ir izstrādāts un Valsts administrācijas skola 2023.gadā 22.decembrī izdeva rīkojumu Nr. 01-02/45 "Par kompetenču ietvaru (modeļu) apstiprināšanu". Kompetenču satvars ir pieejams Mācību pārvaldības sistēmā. Likums "Par valsts budžetu 2024. gadam un budžeta ietvaru 2024., 2025. un 2026. gadam" ir apstiprināts.</t>
  </si>
  <si>
    <t>Apstiprināts MK sēdē 15.07.2025.</t>
  </si>
  <si>
    <t>Pabeigts. 2023.gada 4.aprīlī tika pieņemti grozījumi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 Projektu atlase tika izsludināta 6.aprīlī https://www.sif.gov.lv/lv/atveselosanas-fonds un  https://www.cfla.gov.lv/lv/par-e-vidi.
Projektu iesniegumu atlasē tematiskajā virzienā “Sabiedrības vismazāk aizsargāto grupu interešu pārstāvniecība sociālās drošības jomā” (6.3.1.4.i.1) tika saņemti 16 projektu iesniegumi, bet tematiskajā virzienā “Sabiedrības interešu uzraudzība par ārvalstu investīciju un valsts budžeta finansējuma izlietojumu” (6.3.1.4.i.2) - 5 projektu iesniegumi.</t>
  </si>
  <si>
    <t>Ir pieņemti grozījumi tiesību aktos, kas reglamentē publisko iepirkumu, paredzot līgumu reģistru, kas satur strukturētu informāciju par noslēgtajiem iepirkuma līgumiem un to faktisko izpildi. Ir izstrādāts un publiski pieejams tehniskais risinājums</t>
  </si>
  <si>
    <t>Publisko iepirkumu likuma grozījumi ir pieņemti Saeimā, prezidents tos ir izsludinājis un tie ir publicēti oficiālajā laikrakstā “Latvijas Vēstnesis”.</t>
  </si>
  <si>
    <t>Ministru kabineta lēmums par rīcības virzieniem attiecībā uz publisko iepirkumu centralizāciju. Apstiprināta profesionalizācijas statēģija.</t>
  </si>
  <si>
    <t>a) standartizētas kvalifikācijas prasības publicētas IUB tīmekļvietnē.
b) ir pieņemti Ministru kabineta noteikumi Nr.419 "Noteikumi par publisko būvdarbu līgumos obligāti iekļaujamiem noteikumiem un to saturu". 
c) Metodiskie materiāli sakārtoti iepirkumu ceļveža veidā, ņemot vērā iepirkuma procesa dzīves cikla posmus.
d) Atbilstoši  Profesionālo kompetenču un potenciāla novērtēšanas un cilvēkresursu attīstības plānošanas matricas metodikas ietvaram izveidota mācību programma VAS MPS;
e) Profesionālo kompetenču un potenciāla novērtēšanas un cilvēkresursu attīstības plānošanas matricas metodika papildināta ar paaugstinātas kompetences prasībām iepirkuma komisijai lielajos (virs ES līgumcenu sliekšņa) un centralizētajos iepirkumos; padziļinātais VAS mācību programmas līmenis nodrošina attiecīgas zināšanas, pēc tā eksāmena nokārtošanas tiek izsniegts zināšanas apliecinošs sertifikāts;
f) tika pilnveidota  IUB risku un procesu pārvaldība, izstrādājot darbības metodikas vadlīnijas, kas paredz IUB funkciju, tai skaitā pirmspārbaužu, veikšanu, balstoties uz regulāru datu un risku izvērtējumu.</t>
  </si>
  <si>
    <t>Ministru kabineta lēmums par centralizēto iepirkumu veikšanu, piemēram, transportlīdzekļu, transporta pakalpojumu un elektroenerģijas jomā, ir pieņemts un stājies spēkā 2022.gada 12.aprīlī. Ar Ministru kabineta lēmumu noteikta tālākā publisko iepirkumu centralizācija noteiktās jomās, tostarp transportlīdzekļu, transporta pakalpojumu un elektroenerģijas jomā.</t>
  </si>
  <si>
    <t>Apstiprināti kritēriji riskanto tirgus sektoru, pasūtītāju un iepirkumu identificēšanai.
Izstrādāts un apstiprināts kritēriju kopums, kas balstīts uz informāciju, kas tiek iegūta automātiski no Publikāciju vadības sistēmā pieejamajiem datiem.</t>
  </si>
  <si>
    <t>Pabeigts projekta 0. posms, kurā nodrošināta projekta plāna un sākotnējā sistēmas dokumentācijas izstrāde. Pabeigts 1. un 2.1. un 2.2. posms, kurā nodrošināta sistēmas analīze un izstrāde saskaņā ar sistēmas izstrādes grafiku, kā arī pabeigts 3.posms, kurā nodrošināta sistēmas pilotdarbināšana, kā arī nodrošināta papildu funkcionalitāšu izstrāde.</t>
  </si>
  <si>
    <t>Spēkā stājušies grozījumi energokopienu reģistrēšanas un darbības noteikumos (01.07.2025).Ir pieņemti grozījumi Elektroenerģijas tirgus likumā, kas paredz pienākumu elektroenerģijas tirgotājiem savos pakalpojumos iekļaut energokopienu universālo pakalpojumu,grozījumi stājušies spēkā 24.04.2025.</t>
  </si>
  <si>
    <t>Spēkā stājušies grozījumi Ministru kabienta noteikumos par elketroenerģijas tirdzniecību un lietošanu, kas nosaka neto norēķinu sistēmas darbību.
Spēkā stājušies energokopienu reģistrēšanas un darbības noteikumi, kas ietver saistīto aktīvo lietotāju regulējumu, lai nodrošinātu iespēju aktīvajiem lietotājiem kopīgot elektroenerģiju ārpus vienas ēkas robežām, nereģistrējoties energokopienu reģistrā.</t>
  </si>
  <si>
    <t>Pieņemti grozījumi Elektroenerģijas tirgus likumā, kas stājās spēkā 01.04.2025. un 24.04.2025.</t>
  </si>
  <si>
    <t>Pabeigts. 05.07.2024. spēkā stājās Ministru kabineta noteikumi, kas paredz investīciju veikšanu enerģiju uzkrājošo vienību uzstādīšanā Rēzeknes valstpilsētā.</t>
  </si>
  <si>
    <t>Procesā. Noslēgts līgums starp akciju sabiedrību “Augstsprieguma tīkls” un Centrālo finanšu un līgumu aģentūru par projekta un tā ietvaros sasniedzamo rādītāju īstenošanu.</t>
  </si>
  <si>
    <t>Pabeigts. 05.07.2024. spēkā stājās Ministru kabineta noteikumi, kas paredz investīciju veikšanu elektroenerģijas pārvades un sadales tīklu atjaunošanā, transformatoru un apakšstaciju būvniecībā un atjaunošanā, elektroenerģijas pārvades un sadales sistēmas drošības līmeņa paaugstināšanā un viedajā vadībā.</t>
  </si>
  <si>
    <t>Pabeigts. 05.07.2024. spēkā stājās Ministru kabineta noteikumi, kas paredz investīciju veikšanu biometāna ievades punkta būvniecībā un IT risinājuma iegādē biometāna ievades punkta vadībai.</t>
  </si>
  <si>
    <t>LV-C[C1]-I[1-1-1-1-i-]-M[3]</t>
  </si>
  <si>
    <t>LV-C[C2]-R[2-3-1-r-]-M[61]</t>
  </si>
  <si>
    <t>LV-C[C2]-I[2-3-2-1-i-]-M[73]</t>
  </si>
  <si>
    <t>LV-C[C2]-I[2-3-2-3-i-]-M[79a]</t>
  </si>
  <si>
    <t>LV-C[C2]-I[2-4-1-2-i-]-M[83]</t>
  </si>
  <si>
    <t>LV-C[C2]-I[2.3.1.5.i]-T[68a]</t>
  </si>
  <si>
    <t>LV-C[C4]-I[4-1-1-2-i-]-M[140]</t>
  </si>
  <si>
    <t>LV-C[C7]-I[7-2-i-]-T[221]</t>
  </si>
  <si>
    <t>Līgumi</t>
  </si>
  <si>
    <t>Pabeigti būvniecības darbi</t>
  </si>
  <si>
    <t>Eiropas digitālo inovāciju centru (EDIH) darba paketes ir pabeigtas</t>
  </si>
  <si>
    <t>Izglītības un zinātnes ministrijas publicētais vērtējums</t>
  </si>
  <si>
    <t>Pabeigšanas vēstules</t>
  </si>
  <si>
    <t>Rēķini</t>
  </si>
  <si>
    <t xml:space="preserve"> Reformas/Investīcijas  nosaukums</t>
  </si>
  <si>
    <t>Projektu finansējums investīcijā (AF)</t>
  </si>
  <si>
    <t>Rādītāja apraksts</t>
  </si>
  <si>
    <t>Rādītāja sasniedzamā vērtība</t>
  </si>
  <si>
    <t>Rādītāja sasniegtā vērtība</t>
  </si>
  <si>
    <t>LV-C[C2]-I[2-2-1-3-i-]-T[48]</t>
  </si>
  <si>
    <t>LV-C[C2]-I[2-1-2-2-i-]-T[36]</t>
  </si>
  <si>
    <t>LV-C[C2]-I[2-2-1-5-i-]-M[54]</t>
  </si>
  <si>
    <t>LV-C[C6]-I[6-2-1-2-i-]-M[191]</t>
  </si>
  <si>
    <t>% sasniegtā vērtība***</t>
  </si>
  <si>
    <t>Atveseļošanas fonda plāna vēl izpildāmo rādītāju izpildes statuss</t>
  </si>
  <si>
    <t>Izpildāmo rādītāju vērtējums ministrijām (rādītāju skaits)</t>
  </si>
  <si>
    <t>Izpildāmo rādītāju vērtējums ministriju dalījumā (neizpildīto rādītāju kodi, ekspertiem)</t>
  </si>
  <si>
    <t>Riski ar likumprojektu virzību Saeimā (Augstākās izglītības likumā, Zinātniskās darbības likumā, Izglītības likumā, Profesionālās izglītības likumā), kā arī indikatīvi risks savlaicīgi neuzsākt pilotprojektu (no ESF finansējuma) saistībā ar cikliskās augstākās izglītības iestāžu akreditācijas reformu (līdz 31.08.2026. ir jāuzsāk trīs pilotprojekti augstskolās). 
Vēl notiek diskusijas ar EK  par pilotakreditācijas faktiskās uzsākšanas laiku un normatīvo aktu spēkā stāšanās datumiem.</t>
  </si>
  <si>
    <t>Atveseļošanas fonda projekti (AF) finansējuma avots un projektos veiktie maksājumi.</t>
  </si>
  <si>
    <t>Reforma/Investīcija</t>
  </si>
  <si>
    <t>Projekta Kods</t>
  </si>
  <si>
    <t>Projekta Nosaukums</t>
  </si>
  <si>
    <t>Projekta līguma slēgšanas datums</t>
  </si>
  <si>
    <t>Finansējuma avots</t>
  </si>
  <si>
    <t>Projektu statusi</t>
  </si>
  <si>
    <t xml:space="preserve">AF </t>
  </si>
  <si>
    <t>Tabulā dati grupēti atbilstoši no lielākā atlikušā maksājuma projektā</t>
  </si>
  <si>
    <t>2. pielikums  Informatīvajam ziņojumam par Eiropas Savienības fondu
 un Atveseļošanas fonda plāna ieviešanu  2025. gada novembrī-decembrī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</si>
</sst>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_);\(#,##0\)"/>
    <numFmt numFmtId="165" formatCode="dd\.mm\.yyyy"/>
    <numFmt numFmtId="166" formatCode="#,##0.0"/>
  </numFmts>
  <fonts count="18" x14ac:knownFonts="1">
    <font>
      <sz val="10"/>
      <color rgb="FF000000"/>
      <name val="Arial"/>
    </font>
    <font>
      <sz val="11"/>
      <color theme="1"/>
      <name val="Aptos Narrow"/>
      <family val="2"/>
      <charset val="186"/>
      <scheme val="minor"/>
    </font>
    <font>
      <sz val="8"/>
      <color rgb="FF4A4A4A"/>
      <name val="Arial"/>
      <family val="2"/>
      <charset val="186"/>
    </font>
    <font>
      <sz val="18"/>
      <color rgb="FF000000"/>
      <name val="Tahoma"/>
      <family val="2"/>
      <charset val="186"/>
    </font>
    <font>
      <sz val="10"/>
      <color rgb="FF000000"/>
      <name val="Arial"/>
      <family val="2"/>
      <charset val="186"/>
    </font>
    <font>
      <sz val="11"/>
      <color rgb="FF000000"/>
      <name val="Arial"/>
      <family val="2"/>
      <charset val="186"/>
    </font>
    <font>
      <sz val="10"/>
      <color rgb="FF000000"/>
      <name val="Times New Roman"/>
      <family val="1"/>
      <charset val="186"/>
    </font>
    <font>
      <sz val="10"/>
      <color rgb="FF4A4A4A"/>
      <name val="Times New Roman"/>
      <family val="1"/>
      <charset val="186"/>
    </font>
    <font>
      <u/>
      <sz val="10"/>
      <color theme="10"/>
      <name val="Arial"/>
      <family val="2"/>
      <charset val="186"/>
    </font>
    <font>
      <sz val="14"/>
      <color theme="1"/>
      <name val="Times New Roman"/>
      <family val="1"/>
      <charset val="186"/>
    </font>
    <font>
      <sz val="11"/>
      <color theme="1"/>
      <name val="Times New Roman"/>
      <family val="1"/>
      <charset val="186"/>
    </font>
    <font>
      <sz val="18"/>
      <color rgb="FF000000"/>
      <name val="Tahoma"/>
      <family val="2"/>
      <charset val="186"/>
    </font>
    <font>
      <sz val="8"/>
      <color rgb="FF4A4A4A"/>
      <name val="Arial"/>
      <family val="2"/>
      <charset val="186"/>
    </font>
    <font>
      <sz val="10"/>
      <color theme="1" tint="0.499984740745262"/>
      <name val="Arial"/>
      <family val="2"/>
      <charset val="186"/>
    </font>
    <font>
      <sz val="20"/>
      <color rgb="FF000000"/>
      <name val="Times New Roman"/>
      <family val="1"/>
      <charset val="186"/>
    </font>
    <font>
      <sz val="11"/>
      <color rgb="FF000000"/>
      <name val="Times New Roman"/>
      <family val="1"/>
      <charset val="186"/>
    </font>
    <font>
      <sz val="12"/>
      <color rgb="FF000000"/>
      <name val="Times New Roman"/>
      <family val="1"/>
      <charset val="186"/>
    </font>
    <font>
      <sz val="16"/>
      <color rgb="FF000000"/>
      <name val="Times New Roman"/>
      <family val="1"/>
      <charset val="186"/>
    </font>
  </fonts>
  <fills count="8">
    <fill>
      <patternFill patternType="none"/>
    </fill>
    <fill>
      <patternFill patternType="gray125"/>
    </fill>
    <fill>
      <patternFill patternType="solid">
        <fgColor rgb="FFEBEBEB"/>
      </patternFill>
    </fill>
    <fill>
      <patternFill patternType="solid">
        <fgColor rgb="FFFFFFFF"/>
      </patternFill>
    </fill>
    <fill>
      <patternFill patternType="solid">
        <fgColor rgb="FFFFFF00"/>
        <bgColor indexed="64"/>
      </patternFill>
    </fill>
    <fill>
      <patternFill patternType="solid">
        <fgColor theme="0"/>
        <bgColor indexed="64"/>
      </patternFill>
    </fill>
    <fill>
      <patternFill patternType="solid">
        <fgColor theme="1" tint="0.499984740745262"/>
        <bgColor indexed="64"/>
      </patternFill>
    </fill>
    <fill>
      <patternFill patternType="solid">
        <fgColor theme="5" tint="0.79998168889431442"/>
        <bgColor indexed="64"/>
      </patternFill>
    </fill>
  </fills>
  <borders count="4">
    <border>
      <left/>
      <right/>
      <top/>
      <bottom/>
      <diagonal/>
    </border>
    <border>
      <left/>
      <right style="thin">
        <color rgb="FFC2C2C2"/>
      </right>
      <top/>
      <bottom style="thin">
        <color rgb="FFC2C2C2"/>
      </bottom>
      <diagonal/>
    </border>
    <border>
      <left/>
      <right style="thin">
        <color rgb="FFC0C0C0"/>
      </right>
      <top/>
      <bottom style="thin">
        <color rgb="FFC0C0C0"/>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4" fillId="0" borderId="0" applyFont="0" applyFill="0" applyBorder="0" applyAlignment="0" applyProtection="0"/>
    <xf numFmtId="9" fontId="4" fillId="0" borderId="0" applyFont="0" applyFill="0" applyBorder="0" applyAlignment="0" applyProtection="0"/>
    <xf numFmtId="0" fontId="8" fillId="0" borderId="0" applyNumberFormat="0" applyFill="0" applyBorder="0" applyAlignment="0" applyProtection="0"/>
    <xf numFmtId="0" fontId="1" fillId="0" borderId="0"/>
  </cellStyleXfs>
  <cellXfs count="72">
    <xf numFmtId="0" fontId="0" fillId="0" borderId="0" xfId="0"/>
    <xf numFmtId="0" fontId="3" fillId="0" borderId="0" xfId="0" applyFont="1" applyAlignment="1">
      <alignment vertical="top"/>
    </xf>
    <xf numFmtId="0" fontId="2" fillId="2" borderId="1" xfId="0" applyFont="1" applyFill="1" applyBorder="1" applyAlignment="1">
      <alignment horizontal="left" vertical="top"/>
    </xf>
    <xf numFmtId="0" fontId="2" fillId="3" borderId="1" xfId="0" applyFont="1" applyFill="1" applyBorder="1" applyAlignment="1">
      <alignment horizontal="left" vertical="top" wrapText="1"/>
    </xf>
    <xf numFmtId="0" fontId="0" fillId="0" borderId="0" xfId="0" applyAlignment="1">
      <alignment wrapText="1"/>
    </xf>
    <xf numFmtId="164" fontId="2" fillId="3" borderId="2" xfId="0" applyNumberFormat="1" applyFont="1" applyFill="1" applyBorder="1" applyAlignment="1">
      <alignment horizontal="right" vertical="top"/>
    </xf>
    <xf numFmtId="165" fontId="2" fillId="3" borderId="1" xfId="0" applyNumberFormat="1" applyFont="1" applyFill="1" applyBorder="1" applyAlignment="1">
      <alignment horizontal="left" vertical="top" wrapText="1"/>
    </xf>
    <xf numFmtId="0" fontId="2" fillId="2" borderId="1" xfId="0" applyFont="1" applyFill="1" applyBorder="1" applyAlignment="1">
      <alignment horizontal="right" vertical="top"/>
    </xf>
    <xf numFmtId="43" fontId="0" fillId="0" borderId="0" xfId="1" applyFont="1"/>
    <xf numFmtId="164" fontId="0" fillId="0" borderId="0" xfId="0" applyNumberFormat="1"/>
    <xf numFmtId="0" fontId="0" fillId="0" borderId="0" xfId="0" applyAlignment="1">
      <alignment horizontal="center" vertical="center"/>
    </xf>
    <xf numFmtId="0" fontId="0" fillId="0" borderId="0" xfId="0" applyAlignment="1">
      <alignment horizontal="center" vertical="center" wrapText="1"/>
    </xf>
    <xf numFmtId="43" fontId="0" fillId="0" borderId="0" xfId="1" applyFont="1" applyAlignment="1">
      <alignment wrapText="1"/>
    </xf>
    <xf numFmtId="43" fontId="0" fillId="0" borderId="0" xfId="1" applyFont="1" applyAlignment="1">
      <alignment horizontal="center" vertical="center" wrapText="1"/>
    </xf>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43" fontId="0" fillId="0" borderId="3" xfId="1" applyFont="1" applyBorder="1" applyAlignment="1">
      <alignment horizontal="center" vertical="center" wrapText="1"/>
    </xf>
    <xf numFmtId="9" fontId="0" fillId="0" borderId="3" xfId="2" applyFont="1" applyFill="1" applyBorder="1" applyAlignment="1">
      <alignment horizontal="center" vertical="center" wrapText="1"/>
    </xf>
    <xf numFmtId="43" fontId="2" fillId="2" borderId="3" xfId="1" applyFont="1" applyFill="1" applyBorder="1" applyAlignment="1">
      <alignment horizontal="center" vertical="center" wrapText="1"/>
    </xf>
    <xf numFmtId="1" fontId="0" fillId="0" borderId="3" xfId="2" applyNumberFormat="1" applyFont="1" applyFill="1" applyBorder="1" applyAlignment="1">
      <alignment horizontal="center" vertical="center" wrapText="1"/>
    </xf>
    <xf numFmtId="0" fontId="5" fillId="0" borderId="0" xfId="0" applyFont="1" applyAlignment="1">
      <alignment wrapText="1"/>
    </xf>
    <xf numFmtId="0" fontId="5" fillId="0" borderId="0" xfId="0" applyFont="1"/>
    <xf numFmtId="43" fontId="5" fillId="0" borderId="0" xfId="1" applyFont="1" applyAlignment="1">
      <alignment wrapText="1"/>
    </xf>
    <xf numFmtId="43" fontId="5" fillId="0" borderId="0" xfId="1" applyFont="1"/>
    <xf numFmtId="0" fontId="6" fillId="0" borderId="0" xfId="0" applyFont="1" applyAlignment="1">
      <alignment vertical="top"/>
    </xf>
    <xf numFmtId="9" fontId="6" fillId="0" borderId="3" xfId="2" applyFont="1" applyFill="1" applyBorder="1" applyAlignment="1">
      <alignment horizontal="center" vertical="center" wrapText="1"/>
    </xf>
    <xf numFmtId="0" fontId="6" fillId="0" borderId="3"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9" fillId="0" borderId="0" xfId="4" applyFont="1" applyAlignment="1">
      <alignment horizontal="right"/>
    </xf>
    <xf numFmtId="0" fontId="10" fillId="0" borderId="0" xfId="4" applyFont="1"/>
    <xf numFmtId="0" fontId="8" fillId="0" borderId="0" xfId="3"/>
    <xf numFmtId="0" fontId="3" fillId="0" borderId="0" xfId="0" applyFont="1" applyAlignment="1">
      <alignment horizontal="center" vertical="top"/>
    </xf>
    <xf numFmtId="0" fontId="6" fillId="0" borderId="0" xfId="0" applyFont="1" applyAlignment="1">
      <alignment horizontal="left" vertical="top"/>
    </xf>
    <xf numFmtId="0" fontId="11" fillId="0" borderId="0" xfId="0" applyFont="1" applyAlignment="1">
      <alignment vertical="top"/>
    </xf>
    <xf numFmtId="0" fontId="12" fillId="2" borderId="1" xfId="0" applyFont="1" applyFill="1" applyBorder="1" applyAlignment="1">
      <alignment horizontal="left" vertical="top"/>
    </xf>
    <xf numFmtId="0" fontId="12" fillId="2" borderId="1" xfId="0" applyFont="1" applyFill="1" applyBorder="1" applyAlignment="1">
      <alignment horizontal="right" vertical="top"/>
    </xf>
    <xf numFmtId="0" fontId="12" fillId="3" borderId="1" xfId="0" applyFont="1" applyFill="1" applyBorder="1" applyAlignment="1">
      <alignment horizontal="left" vertical="top" wrapText="1"/>
    </xf>
    <xf numFmtId="165" fontId="12" fillId="3" borderId="1" xfId="0" applyNumberFormat="1" applyFont="1" applyFill="1" applyBorder="1" applyAlignment="1">
      <alignment horizontal="left" vertical="top" wrapText="1"/>
    </xf>
    <xf numFmtId="164" fontId="12" fillId="3" borderId="2" xfId="0" applyNumberFormat="1" applyFont="1" applyFill="1" applyBorder="1" applyAlignment="1">
      <alignment horizontal="right" vertical="top"/>
    </xf>
    <xf numFmtId="3" fontId="12" fillId="3" borderId="2" xfId="0" applyNumberFormat="1" applyFont="1" applyFill="1" applyBorder="1" applyAlignment="1">
      <alignment horizontal="right" vertical="top"/>
    </xf>
    <xf numFmtId="0" fontId="3" fillId="0" borderId="0" xfId="0" applyFont="1" applyAlignment="1">
      <alignment horizontal="center" vertical="top" wrapText="1"/>
    </xf>
    <xf numFmtId="0" fontId="0" fillId="4" borderId="0" xfId="0" applyFill="1"/>
    <xf numFmtId="0" fontId="12" fillId="4" borderId="1" xfId="0" applyFont="1" applyFill="1" applyBorder="1" applyAlignment="1">
      <alignment horizontal="left" vertical="top"/>
    </xf>
    <xf numFmtId="0" fontId="12"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166" fontId="12" fillId="3" borderId="2" xfId="0" applyNumberFormat="1" applyFont="1" applyFill="1" applyBorder="1" applyAlignment="1">
      <alignment horizontal="right" vertical="top"/>
    </xf>
    <xf numFmtId="0" fontId="0" fillId="5" borderId="0" xfId="0" applyFill="1"/>
    <xf numFmtId="0" fontId="0" fillId="6" borderId="0" xfId="0" applyFill="1"/>
    <xf numFmtId="0" fontId="13" fillId="6" borderId="0" xfId="0" applyFont="1" applyFill="1"/>
    <xf numFmtId="0" fontId="13" fillId="6" borderId="0" xfId="0" applyFont="1" applyFill="1" applyAlignment="1">
      <alignment wrapText="1"/>
    </xf>
    <xf numFmtId="0" fontId="14" fillId="5" borderId="0" xfId="0" applyFont="1" applyFill="1"/>
    <xf numFmtId="166" fontId="6" fillId="0" borderId="3" xfId="1" applyNumberFormat="1" applyFont="1" applyBorder="1" applyAlignment="1">
      <alignment horizontal="center" vertical="center" wrapText="1"/>
    </xf>
    <xf numFmtId="0" fontId="2" fillId="7" borderId="3" xfId="0" applyFont="1" applyFill="1" applyBorder="1" applyAlignment="1">
      <alignment horizontal="center" vertical="center" wrapText="1"/>
    </xf>
    <xf numFmtId="0" fontId="15" fillId="0" borderId="0" xfId="0" applyFont="1"/>
    <xf numFmtId="0" fontId="16" fillId="0" borderId="0" xfId="0" applyFont="1"/>
    <xf numFmtId="4" fontId="6" fillId="0" borderId="3" xfId="1" applyNumberFormat="1" applyFont="1" applyBorder="1" applyAlignment="1">
      <alignment horizontal="center" vertical="center" wrapText="1"/>
    </xf>
    <xf numFmtId="4" fontId="6" fillId="0" borderId="3" xfId="0" applyNumberFormat="1" applyFont="1" applyBorder="1" applyAlignment="1">
      <alignment horizontal="center" vertical="center" wrapText="1"/>
    </xf>
    <xf numFmtId="0" fontId="17" fillId="0" borderId="0" xfId="0" applyFont="1" applyAlignment="1">
      <alignment horizontal="center"/>
    </xf>
    <xf numFmtId="0" fontId="16" fillId="0" borderId="0" xfId="0" applyFont="1" applyAlignment="1">
      <alignment horizontal="left"/>
    </xf>
    <xf numFmtId="0" fontId="7" fillId="2" borderId="3" xfId="0" applyFont="1" applyFill="1" applyBorder="1" applyAlignment="1">
      <alignment horizontal="center" vertical="center"/>
    </xf>
    <xf numFmtId="165" fontId="7" fillId="3" borderId="3" xfId="0" applyNumberFormat="1" applyFont="1" applyFill="1" applyBorder="1" applyAlignment="1">
      <alignment horizontal="center" vertical="center" wrapText="1"/>
    </xf>
    <xf numFmtId="164" fontId="7" fillId="3" borderId="3" xfId="0" applyNumberFormat="1" applyFont="1" applyFill="1" applyBorder="1" applyAlignment="1">
      <alignment horizontal="center" vertical="center"/>
    </xf>
    <xf numFmtId="164" fontId="6" fillId="0" borderId="3" xfId="0" applyNumberFormat="1" applyFont="1" applyBorder="1"/>
    <xf numFmtId="0" fontId="3" fillId="0" borderId="0" xfId="0" applyFont="1" applyAlignment="1">
      <alignment horizontal="center" vertical="top"/>
    </xf>
    <xf numFmtId="0" fontId="17" fillId="0" borderId="0" xfId="0" applyFont="1" applyAlignment="1">
      <alignment horizontal="center"/>
    </xf>
    <xf numFmtId="0" fontId="7" fillId="2" borderId="3" xfId="0" applyFont="1" applyFill="1" applyBorder="1" applyAlignment="1">
      <alignment horizontal="center" vertical="center" wrapText="1"/>
    </xf>
    <xf numFmtId="0" fontId="7" fillId="2" borderId="3" xfId="0" applyFont="1" applyFill="1" applyBorder="1" applyAlignment="1">
      <alignment horizontal="center"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xf>
    <xf numFmtId="0" fontId="4" fillId="0" borderId="0" xfId="0" applyFont="1" applyAlignment="1">
      <alignment horizontal="right" vertical="center" wrapText="1"/>
    </xf>
  </cellXfs>
  <cellStyles count="5">
    <cellStyle name="Comma" xfId="1" builtinId="3"/>
    <cellStyle name="Hyperlink" xfId="3" builtinId="8"/>
    <cellStyle name="Normal" xfId="0" builtinId="0"/>
    <cellStyle name="Normal 2" xfId="4" xr:uid="{07E63501-73DB-471C-856F-FA8241435486}"/>
    <cellStyle name="Percent" xfId="2" builtinId="5"/>
  </cellStyles>
  <dxfs count="3">
    <dxf>
      <fill>
        <patternFill>
          <bgColor theme="5" tint="0.79998168889431442"/>
        </patternFill>
      </fill>
    </dxf>
    <dxf>
      <font>
        <color theme="1"/>
      </font>
      <fill>
        <patternFill>
          <bgColor theme="5" tint="0.79998168889431442"/>
        </patternFill>
      </fill>
    </dxf>
    <dxf>
      <fill>
        <patternFill>
          <bgColor theme="5" tint="0.79998168889431442"/>
        </patternFill>
      </fill>
    </dxf>
  </dxfs>
  <tableStyles count="0" defaultTableStyle="TableStyleMedium2" defaultPivotStyle="PivotStyleLight16"/>
  <colors>
    <mruColors>
      <color rgb="FFFBE7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894326745448456"/>
          <c:y val="2.0712105995992656E-3"/>
          <c:w val="0.87105671371430571"/>
          <c:h val="0.82226613014629535"/>
        </c:manualLayout>
      </c:layout>
      <c:barChart>
        <c:barDir val="bar"/>
        <c:grouping val="stacked"/>
        <c:varyColors val="0"/>
        <c:ser>
          <c:idx val="0"/>
          <c:order val="0"/>
          <c:tx>
            <c:strRef>
              <c:f>Grafiki!$Z$1</c:f>
              <c:strCache>
                <c:ptCount val="1"/>
                <c:pt idx="0">
                  <c:v>Rādītāji, kuriem zems maksājumu un rādītāju izpildes progress investīcijā un rādītāju plāno sasniegt attiecināmības beigās (15) </c:v>
                </c:pt>
              </c:strCache>
            </c:strRef>
          </c:tx>
          <c:spPr>
            <a:solidFill>
              <a:schemeClr val="accent2">
                <a:lumMod val="20000"/>
                <a:lumOff val="80000"/>
              </a:schemeClr>
            </a:solidFill>
            <a:ln>
              <a:noFill/>
            </a:ln>
            <a:effectLst/>
          </c:spPr>
          <c:invertIfNegative val="0"/>
          <c:dLbls>
            <c:dLbl>
              <c:idx val="0"/>
              <c:tx>
                <c:rich>
                  <a:bodyPr/>
                  <a:lstStyle/>
                  <a:p>
                    <a:fld id="{1BFCB05E-AC8E-4F29-91BA-E27D3E612874}"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9A77-4FBD-8F5B-E7F4568E3147}"/>
                </c:ext>
              </c:extLst>
            </c:dLbl>
            <c:dLbl>
              <c:idx val="1"/>
              <c:tx>
                <c:rich>
                  <a:bodyPr/>
                  <a:lstStyle/>
                  <a:p>
                    <a:fld id="{E87DE68E-0979-4848-8853-05D5CE750F26}"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9A77-4FBD-8F5B-E7F4568E3147}"/>
                </c:ext>
              </c:extLst>
            </c:dLbl>
            <c:dLbl>
              <c:idx val="2"/>
              <c:tx>
                <c:rich>
                  <a:bodyPr/>
                  <a:lstStyle/>
                  <a:p>
                    <a:fld id="{F6673D28-2FE5-44C6-BAB6-62B2FC3FCC4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9A77-4FBD-8F5B-E7F4568E3147}"/>
                </c:ext>
              </c:extLst>
            </c:dLbl>
            <c:dLbl>
              <c:idx val="3"/>
              <c:tx>
                <c:rich>
                  <a:bodyPr/>
                  <a:lstStyle/>
                  <a:p>
                    <a:fld id="{41B03A81-6A1A-4548-A1DC-06C5394BFA9C}"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9A77-4FBD-8F5B-E7F4568E3147}"/>
                </c:ext>
              </c:extLst>
            </c:dLbl>
            <c:dLbl>
              <c:idx val="4"/>
              <c:tx>
                <c:rich>
                  <a:bodyPr/>
                  <a:lstStyle/>
                  <a:p>
                    <a:fld id="{31E2EF0B-98F5-4EE6-B222-D3CEA04F2A88}"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9A77-4FBD-8F5B-E7F4568E3147}"/>
                </c:ext>
              </c:extLst>
            </c:dLbl>
            <c:dLbl>
              <c:idx val="5"/>
              <c:tx>
                <c:rich>
                  <a:bodyPr/>
                  <a:lstStyle/>
                  <a:p>
                    <a:fld id="{6D8C101A-7726-457E-96C0-14453A4BFC7B}"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9A77-4FBD-8F5B-E7F4568E3147}"/>
                </c:ext>
              </c:extLst>
            </c:dLbl>
            <c:dLbl>
              <c:idx val="6"/>
              <c:tx>
                <c:rich>
                  <a:bodyPr/>
                  <a:lstStyle/>
                  <a:p>
                    <a:fld id="{7203D46F-6365-46C7-8E97-61D76183713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9A77-4FBD-8F5B-E7F4568E3147}"/>
                </c:ext>
              </c:extLst>
            </c:dLbl>
            <c:dLbl>
              <c:idx val="7"/>
              <c:tx>
                <c:rich>
                  <a:bodyPr/>
                  <a:lstStyle/>
                  <a:p>
                    <a:fld id="{B15A9BC3-E20F-46AC-902A-ED195A3717B8}"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9A77-4FBD-8F5B-E7F4568E3147}"/>
                </c:ext>
              </c:extLst>
            </c:dLbl>
            <c:dLbl>
              <c:idx val="8"/>
              <c:tx>
                <c:rich>
                  <a:bodyPr/>
                  <a:lstStyle/>
                  <a:p>
                    <a:fld id="{E0095C59-8579-4207-B2D0-10C5D5EF703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9A77-4FBD-8F5B-E7F4568E3147}"/>
                </c:ext>
              </c:extLst>
            </c:dLbl>
            <c:dLbl>
              <c:idx val="9"/>
              <c:tx>
                <c:rich>
                  <a:bodyPr/>
                  <a:lstStyle/>
                  <a:p>
                    <a:fld id="{EFC2EB5E-A672-476B-9702-C0C912A3EBFD}"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Grafiki!$Z$2:$Z$12</c15:sqref>
                  </c15:fullRef>
                </c:ext>
              </c:extLst>
              <c:f>Grafiki!$Z$3:$Z$12</c:f>
              <c:numCache>
                <c:formatCode>General</c:formatCode>
                <c:ptCount val="10"/>
                <c:pt idx="0">
                  <c:v>0</c:v>
                </c:pt>
                <c:pt idx="1">
                  <c:v>0</c:v>
                </c:pt>
                <c:pt idx="2">
                  <c:v>1</c:v>
                </c:pt>
                <c:pt idx="3">
                  <c:v>2</c:v>
                </c:pt>
                <c:pt idx="4">
                  <c:v>3</c:v>
                </c:pt>
                <c:pt idx="5">
                  <c:v>2</c:v>
                </c:pt>
                <c:pt idx="6">
                  <c:v>0</c:v>
                </c:pt>
                <c:pt idx="7">
                  <c:v>3</c:v>
                </c:pt>
                <c:pt idx="8">
                  <c:v>3</c:v>
                </c:pt>
                <c:pt idx="9">
                  <c:v>1</c:v>
                </c:pt>
              </c:numCache>
            </c:numRef>
          </c:val>
          <c:extLst>
            <c:ext xmlns:c15="http://schemas.microsoft.com/office/drawing/2012/chart" uri="{02D57815-91ED-43cb-92C2-25804820EDAC}">
              <c15:datalabelsRange>
                <c15:f>Grafiki!$AC$2:$AC$12</c15:f>
                <c15:dlblRangeCache>
                  <c:ptCount val="11"/>
                  <c:pt idx="3">
                    <c:v>150</c:v>
                  </c:pt>
                  <c:pt idx="4">
                    <c:v>183;177</c:v>
                  </c:pt>
                  <c:pt idx="5">
                    <c:v>3;4a;2</c:v>
                  </c:pt>
                  <c:pt idx="6">
                    <c:v>123;117</c:v>
                  </c:pt>
                  <c:pt idx="8">
                    <c:v>96;34;30</c:v>
                  </c:pt>
                  <c:pt idx="9">
                    <c:v>160;106;68a</c:v>
                  </c:pt>
                  <c:pt idx="10">
                    <c:v>18</c:v>
                  </c:pt>
                </c15:dlblRangeCache>
              </c15:datalabelsRange>
            </c:ext>
            <c:ext xmlns:c15="http://schemas.microsoft.com/office/drawing/2012/chart" uri="{02D57815-91ED-43cb-92C2-25804820EDAC}">
              <c15:categoryFilterExceptions>
                <c15:categoryFilterException>
                  <c15:sqref>Grafiki!$Z$2</c15:sqref>
                  <c15:dLbl>
                    <c:idx val="-1"/>
                    <c:tx>
                      <c:rich>
                        <a:bodyPr/>
                        <a:lstStyle/>
                        <a:p>
                          <a:fld id="{AA693819-CA3A-465A-8F1E-831544789091}"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0-201A-4C57-B0F9-545390000BA9}"/>
                      </c:ext>
                    </c:extLst>
                  </c15:dLbl>
                </c15:categoryFilterException>
              </c15:categoryFilterExceptions>
            </c:ext>
            <c:ext xmlns:c16="http://schemas.microsoft.com/office/drawing/2014/chart" uri="{C3380CC4-5D6E-409C-BE32-E72D297353CC}">
              <c16:uniqueId val="{00000000-9A77-4FBD-8F5B-E7F4568E3147}"/>
            </c:ext>
          </c:extLst>
        </c:ser>
        <c:ser>
          <c:idx val="1"/>
          <c:order val="1"/>
          <c:tx>
            <c:strRef>
              <c:f>Grafiki!$AA$1</c:f>
              <c:strCache>
                <c:ptCount val="1"/>
                <c:pt idx="0">
                  <c:v>Rādītāji, kuriem kāds no sasniegšanas kritērijiem ar zemu izpildes progresu vai plāno sasniegt attiecināmības beigās (29) </c:v>
                </c:pt>
              </c:strCache>
            </c:strRef>
          </c:tx>
          <c:spPr>
            <a:solidFill>
              <a:srgbClr val="FBE771"/>
            </a:solidFill>
            <a:ln>
              <a:noFill/>
            </a:ln>
            <a:effectLst/>
          </c:spPr>
          <c:invertIfNegative val="0"/>
          <c:dLbls>
            <c:dLbl>
              <c:idx val="0"/>
              <c:tx>
                <c:rich>
                  <a:bodyPr/>
                  <a:lstStyle/>
                  <a:p>
                    <a:fld id="{1EBC718A-9008-4DE6-A8AA-C974EA70E73C}"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9A77-4FBD-8F5B-E7F4568E3147}"/>
                </c:ext>
              </c:extLst>
            </c:dLbl>
            <c:dLbl>
              <c:idx val="1"/>
              <c:tx>
                <c:rich>
                  <a:bodyPr/>
                  <a:lstStyle/>
                  <a:p>
                    <a:fld id="{57B85CCD-2CED-4D51-93BE-A7EA8F7E730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9A77-4FBD-8F5B-E7F4568E3147}"/>
                </c:ext>
              </c:extLst>
            </c:dLbl>
            <c:dLbl>
              <c:idx val="2"/>
              <c:tx>
                <c:rich>
                  <a:bodyPr/>
                  <a:lstStyle/>
                  <a:p>
                    <a:fld id="{D338C40D-09A3-4CBA-8222-8990E7B82515}"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9A77-4FBD-8F5B-E7F4568E3147}"/>
                </c:ext>
              </c:extLst>
            </c:dLbl>
            <c:dLbl>
              <c:idx val="3"/>
              <c:tx>
                <c:rich>
                  <a:bodyPr/>
                  <a:lstStyle/>
                  <a:p>
                    <a:fld id="{1CA556BC-FF5F-4A6E-BF25-D6D13CD7B90B}"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9A77-4FBD-8F5B-E7F4568E3147}"/>
                </c:ext>
              </c:extLst>
            </c:dLbl>
            <c:dLbl>
              <c:idx val="4"/>
              <c:tx>
                <c:rich>
                  <a:bodyPr/>
                  <a:lstStyle/>
                  <a:p>
                    <a:fld id="{B3FC5B37-EB26-496B-A325-F4417B5330B6}"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9A77-4FBD-8F5B-E7F4568E3147}"/>
                </c:ext>
              </c:extLst>
            </c:dLbl>
            <c:dLbl>
              <c:idx val="5"/>
              <c:tx>
                <c:rich>
                  <a:bodyPr/>
                  <a:lstStyle/>
                  <a:p>
                    <a:fld id="{BF7FA960-BE4B-4E55-A4BF-5D23F1756BA4}"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9A77-4FBD-8F5B-E7F4568E3147}"/>
                </c:ext>
              </c:extLst>
            </c:dLbl>
            <c:dLbl>
              <c:idx val="6"/>
              <c:tx>
                <c:rich>
                  <a:bodyPr/>
                  <a:lstStyle/>
                  <a:p>
                    <a:fld id="{FEE90410-BE57-4A16-9ABA-6968FD94AD4F}"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9A77-4FBD-8F5B-E7F4568E3147}"/>
                </c:ext>
              </c:extLst>
            </c:dLbl>
            <c:dLbl>
              <c:idx val="7"/>
              <c:tx>
                <c:rich>
                  <a:bodyPr/>
                  <a:lstStyle/>
                  <a:p>
                    <a:fld id="{24E3D2A6-9357-4426-86EE-AC25A1AF2CD4}"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9A77-4FBD-8F5B-E7F4568E3147}"/>
                </c:ext>
              </c:extLst>
            </c:dLbl>
            <c:dLbl>
              <c:idx val="8"/>
              <c:tx>
                <c:rich>
                  <a:bodyPr/>
                  <a:lstStyle/>
                  <a:p>
                    <a:fld id="{7A872C65-D477-4BC9-8BCD-42942DE723DD}"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9A77-4FBD-8F5B-E7F4568E3147}"/>
                </c:ext>
              </c:extLst>
            </c:dLbl>
            <c:dLbl>
              <c:idx val="9"/>
              <c:tx>
                <c:rich>
                  <a:bodyPr/>
                  <a:lstStyle/>
                  <a:p>
                    <a:fld id="{49AEEF34-9507-40C5-8BBB-45CAE6AE1F5C}"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Grafiki!$AA$2:$AA$12</c15:sqref>
                  </c15:fullRef>
                </c:ext>
              </c:extLst>
              <c:f>Grafiki!$AA$3:$AA$12</c:f>
              <c:numCache>
                <c:formatCode>General</c:formatCode>
                <c:ptCount val="10"/>
                <c:pt idx="0">
                  <c:v>1</c:v>
                </c:pt>
                <c:pt idx="1">
                  <c:v>1</c:v>
                </c:pt>
                <c:pt idx="2">
                  <c:v>3</c:v>
                </c:pt>
                <c:pt idx="3">
                  <c:v>1</c:v>
                </c:pt>
                <c:pt idx="4">
                  <c:v>1</c:v>
                </c:pt>
                <c:pt idx="5">
                  <c:v>4</c:v>
                </c:pt>
                <c:pt idx="6">
                  <c:v>3</c:v>
                </c:pt>
                <c:pt idx="7">
                  <c:v>2</c:v>
                </c:pt>
                <c:pt idx="8">
                  <c:v>6</c:v>
                </c:pt>
                <c:pt idx="9">
                  <c:v>7</c:v>
                </c:pt>
              </c:numCache>
            </c:numRef>
          </c:val>
          <c:extLst>
            <c:ext xmlns:c15="http://schemas.microsoft.com/office/drawing/2012/chart" uri="{02D57815-91ED-43cb-92C2-25804820EDAC}">
              <c15:datalabelsRange>
                <c15:f>Grafiki!$AD$2:$AD$12</c15:f>
                <c15:dlblRangeCache>
                  <c:ptCount val="11"/>
                  <c:pt idx="1">
                    <c:v>26</c:v>
                  </c:pt>
                  <c:pt idx="2">
                    <c:v>23</c:v>
                  </c:pt>
                  <c:pt idx="3">
                    <c:v>140;142;137</c:v>
                  </c:pt>
                  <c:pt idx="4">
                    <c:v>176</c:v>
                  </c:pt>
                  <c:pt idx="5">
                    <c:v>83</c:v>
                  </c:pt>
                  <c:pt idx="6">
                    <c:v>114;125;130a;120</c:v>
                  </c:pt>
                  <c:pt idx="7">
                    <c:v>224;226;221</c:v>
                  </c:pt>
                  <c:pt idx="8">
                    <c:v>39;76</c:v>
                  </c:pt>
                  <c:pt idx="9">
                    <c:v>163;73;164;62;79a;61</c:v>
                  </c:pt>
                  <c:pt idx="10">
                    <c:v>109b;20;156;9;103;12;109a</c:v>
                  </c:pt>
                </c15:dlblRangeCache>
              </c15:datalabelsRange>
            </c:ext>
            <c:ext xmlns:c15="http://schemas.microsoft.com/office/drawing/2012/chart" uri="{02D57815-91ED-43cb-92C2-25804820EDAC}">
              <c15:categoryFilterExceptions>
                <c15:categoryFilterException>
                  <c15:sqref>Grafiki!$AA$2</c15:sqref>
                  <c15:dLbl>
                    <c:idx val="-1"/>
                    <c:tx>
                      <c:rich>
                        <a:bodyPr/>
                        <a:lstStyle/>
                        <a:p>
                          <a:fld id="{D20B1203-3E4D-4134-A0FD-4C1A84A36ED3}"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1-201A-4C57-B0F9-545390000BA9}"/>
                      </c:ext>
                    </c:extLst>
                  </c15:dLbl>
                </c15:categoryFilterException>
              </c15:categoryFilterExceptions>
            </c:ext>
            <c:ext xmlns:c16="http://schemas.microsoft.com/office/drawing/2014/chart" uri="{C3380CC4-5D6E-409C-BE32-E72D297353CC}">
              <c16:uniqueId val="{00000001-9A77-4FBD-8F5B-E7F4568E3147}"/>
            </c:ext>
          </c:extLst>
        </c:ser>
        <c:ser>
          <c:idx val="2"/>
          <c:order val="2"/>
          <c:tx>
            <c:strRef>
              <c:f>Grafiki!$AB$1</c:f>
              <c:strCache>
                <c:ptCount val="1"/>
                <c:pt idx="0">
                  <c:v>Rādītāji, kuriem nav identificēti pabeigšanas riski (8) </c:v>
                </c:pt>
              </c:strCache>
            </c:strRef>
          </c:tx>
          <c:spPr>
            <a:solidFill>
              <a:schemeClr val="accent6">
                <a:lumMod val="20000"/>
                <a:lumOff val="80000"/>
              </a:schemeClr>
            </a:solidFill>
            <a:ln>
              <a:noFill/>
            </a:ln>
            <a:effectLst/>
          </c:spPr>
          <c:invertIfNegative val="0"/>
          <c:dLbls>
            <c:dLbl>
              <c:idx val="0"/>
              <c:tx>
                <c:rich>
                  <a:bodyPr/>
                  <a:lstStyle/>
                  <a:p>
                    <a:fld id="{DE2F429C-7041-4FE9-97CC-8CC3C1168395}"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9A77-4FBD-8F5B-E7F4568E3147}"/>
                </c:ext>
              </c:extLst>
            </c:dLbl>
            <c:dLbl>
              <c:idx val="1"/>
              <c:tx>
                <c:rich>
                  <a:bodyPr/>
                  <a:lstStyle/>
                  <a:p>
                    <a:fld id="{CE07ADB7-7C7F-4162-B474-81C78BE7238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9A77-4FBD-8F5B-E7F4568E3147}"/>
                </c:ext>
              </c:extLst>
            </c:dLbl>
            <c:dLbl>
              <c:idx val="2"/>
              <c:tx>
                <c:rich>
                  <a:bodyPr/>
                  <a:lstStyle/>
                  <a:p>
                    <a:fld id="{CA45C617-B8D1-437D-97FA-3E0C3E175123}"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9A77-4FBD-8F5B-E7F4568E3147}"/>
                </c:ext>
              </c:extLst>
            </c:dLbl>
            <c:dLbl>
              <c:idx val="3"/>
              <c:tx>
                <c:rich>
                  <a:bodyPr/>
                  <a:lstStyle/>
                  <a:p>
                    <a:fld id="{949287F9-DDE9-49B9-9C86-AF588BB96AA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9A77-4FBD-8F5B-E7F4568E3147}"/>
                </c:ext>
              </c:extLst>
            </c:dLbl>
            <c:dLbl>
              <c:idx val="4"/>
              <c:tx>
                <c:rich>
                  <a:bodyPr/>
                  <a:lstStyle/>
                  <a:p>
                    <a:fld id="{D79B6D11-8EFC-49FD-A05C-ED83B454A1F5}"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E-9A77-4FBD-8F5B-E7F4568E3147}"/>
                </c:ext>
              </c:extLst>
            </c:dLbl>
            <c:dLbl>
              <c:idx val="5"/>
              <c:tx>
                <c:rich>
                  <a:bodyPr/>
                  <a:lstStyle/>
                  <a:p>
                    <a:fld id="{3F7951C6-1553-4624-AE20-8C4932203C7B}"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F-9A77-4FBD-8F5B-E7F4568E3147}"/>
                </c:ext>
              </c:extLst>
            </c:dLbl>
            <c:dLbl>
              <c:idx val="6"/>
              <c:tx>
                <c:rich>
                  <a:bodyPr/>
                  <a:lstStyle/>
                  <a:p>
                    <a:fld id="{EE3EF8CF-0BAC-4DE3-8C53-E7E542CF268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0-9A77-4FBD-8F5B-E7F4568E3147}"/>
                </c:ext>
              </c:extLst>
            </c:dLbl>
            <c:dLbl>
              <c:idx val="7"/>
              <c:tx>
                <c:rich>
                  <a:bodyPr/>
                  <a:lstStyle/>
                  <a:p>
                    <a:fld id="{3AFB9582-C151-4352-A9CC-C887E6739D0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1-9A77-4FBD-8F5B-E7F4568E3147}"/>
                </c:ext>
              </c:extLst>
            </c:dLbl>
            <c:dLbl>
              <c:idx val="8"/>
              <c:tx>
                <c:rich>
                  <a:bodyPr/>
                  <a:lstStyle/>
                  <a:p>
                    <a:fld id="{6909BB76-7032-44A2-B821-A5782A85E5C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2-9A77-4FBD-8F5B-E7F4568E3147}"/>
                </c:ext>
              </c:extLst>
            </c:dLbl>
            <c:dLbl>
              <c:idx val="9"/>
              <c:tx>
                <c:rich>
                  <a:bodyPr/>
                  <a:lstStyle/>
                  <a:p>
                    <a:fld id="{386860CC-2106-4F43-867B-C7ABCE2DA967}"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3-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Grafiki!$AB$2:$AB$12</c15:sqref>
                  </c15:fullRef>
                </c:ext>
              </c:extLst>
              <c:f>Grafiki!$AB$3:$AB$12</c:f>
              <c:numCache>
                <c:formatCode>General</c:formatCode>
                <c:ptCount val="10"/>
                <c:pt idx="0">
                  <c:v>0</c:v>
                </c:pt>
                <c:pt idx="1">
                  <c:v>0</c:v>
                </c:pt>
                <c:pt idx="2">
                  <c:v>0</c:v>
                </c:pt>
                <c:pt idx="3">
                  <c:v>0</c:v>
                </c:pt>
                <c:pt idx="4">
                  <c:v>0</c:v>
                </c:pt>
                <c:pt idx="5">
                  <c:v>0</c:v>
                </c:pt>
                <c:pt idx="6">
                  <c:v>4</c:v>
                </c:pt>
                <c:pt idx="7">
                  <c:v>2</c:v>
                </c:pt>
                <c:pt idx="8">
                  <c:v>0</c:v>
                </c:pt>
                <c:pt idx="9">
                  <c:v>2</c:v>
                </c:pt>
              </c:numCache>
            </c:numRef>
          </c:val>
          <c:extLst>
            <c:ext xmlns:c15="http://schemas.microsoft.com/office/drawing/2012/chart" uri="{02D57815-91ED-43cb-92C2-25804820EDAC}">
              <c15:datalabelsRange>
                <c15:f>Grafiki!$AE$2:$AE$12</c15:f>
                <c15:dlblRangeCache>
                  <c:ptCount val="11"/>
                  <c:pt idx="7">
                    <c:v>225;227;231;232</c:v>
                  </c:pt>
                  <c:pt idx="8">
                    <c:v>15;109</c:v>
                  </c:pt>
                  <c:pt idx="10">
                    <c:v>64;44a</c:v>
                  </c:pt>
                </c15:dlblRangeCache>
              </c15:datalabelsRange>
            </c:ext>
            <c:ext xmlns:c15="http://schemas.microsoft.com/office/drawing/2012/chart" uri="{02D57815-91ED-43cb-92C2-25804820EDAC}">
              <c15:categoryFilterExceptions>
                <c15:categoryFilterException>
                  <c15:sqref>Grafiki!$AB$2</c15:sqref>
                  <c15:dLbl>
                    <c:idx val="-1"/>
                    <c:tx>
                      <c:rich>
                        <a:bodyPr/>
                        <a:lstStyle/>
                        <a:p>
                          <a:fld id="{5A6BFA8F-848D-4CE9-BD6B-FDD9C190BC8C}"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2-201A-4C57-B0F9-545390000BA9}"/>
                      </c:ext>
                    </c:extLst>
                  </c15:dLbl>
                </c15:categoryFilterException>
              </c15:categoryFilterExceptions>
            </c:ext>
            <c:ext xmlns:c16="http://schemas.microsoft.com/office/drawing/2014/chart" uri="{C3380CC4-5D6E-409C-BE32-E72D297353CC}">
              <c16:uniqueId val="{00000002-9A77-4FBD-8F5B-E7F4568E3147}"/>
            </c:ext>
          </c:extLst>
        </c:ser>
        <c:dLbls>
          <c:showLegendKey val="0"/>
          <c:showVal val="0"/>
          <c:showCatName val="0"/>
          <c:showSerName val="0"/>
          <c:showPercent val="0"/>
          <c:showBubbleSize val="0"/>
        </c:dLbls>
        <c:gapWidth val="16"/>
        <c:overlap val="100"/>
        <c:axId val="1073062447"/>
        <c:axId val="1073061007"/>
      </c:barChart>
      <c:catAx>
        <c:axId val="10730624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073061007"/>
        <c:crosses val="autoZero"/>
        <c:auto val="1"/>
        <c:lblAlgn val="ctr"/>
        <c:lblOffset val="100"/>
        <c:noMultiLvlLbl val="0"/>
      </c:catAx>
      <c:valAx>
        <c:axId val="1073061007"/>
        <c:scaling>
          <c:orientation val="minMax"/>
        </c:scaling>
        <c:delete val="1"/>
        <c:axPos val="b"/>
        <c:numFmt formatCode="General" sourceLinked="1"/>
        <c:majorTickMark val="none"/>
        <c:minorTickMark val="none"/>
        <c:tickLblPos val="nextTo"/>
        <c:crossAx val="1073062447"/>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chart>
  <c:spPr>
    <a:solidFill>
      <a:schemeClr val="bg1"/>
    </a:solidFill>
    <a:ln w="9525" cap="flat" cmpd="sng" algn="ctr">
      <a:noFill/>
      <a:round/>
    </a:ln>
    <a:effectLst/>
  </c:spPr>
  <c:txPr>
    <a:bodyPr/>
    <a:lstStyle/>
    <a:p>
      <a:pPr>
        <a:defRPr sz="1100">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894326745448456"/>
          <c:y val="2.0712105995992656E-3"/>
          <c:w val="0.87105671371430571"/>
          <c:h val="0.82226613014629535"/>
        </c:manualLayout>
      </c:layout>
      <c:barChart>
        <c:barDir val="bar"/>
        <c:grouping val="stacked"/>
        <c:varyColors val="0"/>
        <c:ser>
          <c:idx val="0"/>
          <c:order val="0"/>
          <c:tx>
            <c:strRef>
              <c:f>Grafiki!$Z$17</c:f>
              <c:strCache>
                <c:ptCount val="1"/>
                <c:pt idx="0">
                  <c:v>Rādītāji, kuriem zems maksājumu un rādītāju izpildes progress investīcijā un rādītāju plāno sasniegt attiecināmības beigās (15) </c:v>
                </c:pt>
              </c:strCache>
            </c:strRef>
          </c:tx>
          <c:spPr>
            <a:solidFill>
              <a:schemeClr val="accent2">
                <a:lumMod val="20000"/>
                <a:lumOff val="80000"/>
              </a:schemeClr>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Grafiki!$Z$18:$Z$28</c15:sqref>
                  </c15:fullRef>
                </c:ext>
              </c:extLst>
              <c:f>Grafiki!$Z$19:$Z$28</c:f>
              <c:numCache>
                <c:formatCode>General</c:formatCode>
                <c:ptCount val="10"/>
                <c:pt idx="0">
                  <c:v>0</c:v>
                </c:pt>
                <c:pt idx="1">
                  <c:v>0</c:v>
                </c:pt>
                <c:pt idx="2">
                  <c:v>1</c:v>
                </c:pt>
                <c:pt idx="3">
                  <c:v>2</c:v>
                </c:pt>
                <c:pt idx="4">
                  <c:v>3</c:v>
                </c:pt>
                <c:pt idx="5">
                  <c:v>2</c:v>
                </c:pt>
                <c:pt idx="6">
                  <c:v>0</c:v>
                </c:pt>
                <c:pt idx="7">
                  <c:v>3</c:v>
                </c:pt>
                <c:pt idx="8">
                  <c:v>3</c:v>
                </c:pt>
                <c:pt idx="9">
                  <c:v>1</c:v>
                </c:pt>
              </c:numCache>
            </c:numRef>
          </c:val>
          <c:extLst>
            <c:ext xmlns:c16="http://schemas.microsoft.com/office/drawing/2014/chart" uri="{C3380CC4-5D6E-409C-BE32-E72D297353CC}">
              <c16:uniqueId val="{0000000A-400B-475E-A396-A228096822CA}"/>
            </c:ext>
          </c:extLst>
        </c:ser>
        <c:ser>
          <c:idx val="1"/>
          <c:order val="1"/>
          <c:tx>
            <c:strRef>
              <c:f>Grafiki!$AA$17</c:f>
              <c:strCache>
                <c:ptCount val="1"/>
                <c:pt idx="0">
                  <c:v>Rādītāji, kuriem kāds no sasniegšanas kritērijiem ar zemu izpildes progresu vai plāno sasniegt attiecināmības beigās (29) </c:v>
                </c:pt>
              </c:strCache>
            </c:strRef>
          </c:tx>
          <c:spPr>
            <a:solidFill>
              <a:srgbClr val="FBE77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Grafiki!$AA$18:$AA$28</c15:sqref>
                  </c15:fullRef>
                </c:ext>
              </c:extLst>
              <c:f>Grafiki!$AA$19:$AA$28</c:f>
              <c:numCache>
                <c:formatCode>General</c:formatCode>
                <c:ptCount val="10"/>
                <c:pt idx="0">
                  <c:v>1</c:v>
                </c:pt>
                <c:pt idx="1">
                  <c:v>1</c:v>
                </c:pt>
                <c:pt idx="2">
                  <c:v>3</c:v>
                </c:pt>
                <c:pt idx="3">
                  <c:v>1</c:v>
                </c:pt>
                <c:pt idx="4">
                  <c:v>1</c:v>
                </c:pt>
                <c:pt idx="5">
                  <c:v>4</c:v>
                </c:pt>
                <c:pt idx="6">
                  <c:v>3</c:v>
                </c:pt>
                <c:pt idx="7">
                  <c:v>2</c:v>
                </c:pt>
                <c:pt idx="8">
                  <c:v>6</c:v>
                </c:pt>
                <c:pt idx="9">
                  <c:v>7</c:v>
                </c:pt>
              </c:numCache>
            </c:numRef>
          </c:val>
          <c:extLst>
            <c:ext xmlns:c16="http://schemas.microsoft.com/office/drawing/2014/chart" uri="{C3380CC4-5D6E-409C-BE32-E72D297353CC}">
              <c16:uniqueId val="{00000015-400B-475E-A396-A228096822CA}"/>
            </c:ext>
          </c:extLst>
        </c:ser>
        <c:ser>
          <c:idx val="2"/>
          <c:order val="2"/>
          <c:tx>
            <c:strRef>
              <c:f>Grafiki!$AB$17</c:f>
              <c:strCache>
                <c:ptCount val="1"/>
                <c:pt idx="0">
                  <c:v>Rādītāji, kuriem nav identificēti pabeigšanas riski (8) </c:v>
                </c:pt>
              </c:strCache>
            </c:strRef>
          </c:tx>
          <c:spPr>
            <a:solidFill>
              <a:schemeClr val="accent6">
                <a:lumMod val="20000"/>
                <a:lumOff val="80000"/>
              </a:schemeClr>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VARAM( 7) </c:v>
                </c:pt>
                <c:pt idx="8">
                  <c:v>IZM( 9) </c:v>
                </c:pt>
                <c:pt idx="9">
                  <c:v>EM( 10) </c:v>
                </c:pt>
              </c:strCache>
            </c:strRef>
          </c:cat>
          <c:val>
            <c:numRef>
              <c:extLst>
                <c:ext xmlns:c15="http://schemas.microsoft.com/office/drawing/2012/chart" uri="{02D57815-91ED-43cb-92C2-25804820EDAC}">
                  <c15:fullRef>
                    <c15:sqref>Grafiki!$AB$18:$AB$28</c15:sqref>
                  </c15:fullRef>
                </c:ext>
              </c:extLst>
              <c:f>Grafiki!$AB$19:$AB$28</c:f>
              <c:numCache>
                <c:formatCode>General</c:formatCode>
                <c:ptCount val="10"/>
                <c:pt idx="0">
                  <c:v>0</c:v>
                </c:pt>
                <c:pt idx="1">
                  <c:v>0</c:v>
                </c:pt>
                <c:pt idx="2">
                  <c:v>0</c:v>
                </c:pt>
                <c:pt idx="3">
                  <c:v>0</c:v>
                </c:pt>
                <c:pt idx="4">
                  <c:v>0</c:v>
                </c:pt>
                <c:pt idx="5">
                  <c:v>0</c:v>
                </c:pt>
                <c:pt idx="6">
                  <c:v>4</c:v>
                </c:pt>
                <c:pt idx="7">
                  <c:v>2</c:v>
                </c:pt>
                <c:pt idx="8">
                  <c:v>0</c:v>
                </c:pt>
                <c:pt idx="9">
                  <c:v>2</c:v>
                </c:pt>
              </c:numCache>
            </c:numRef>
          </c:val>
          <c:extLst>
            <c:ext xmlns:c16="http://schemas.microsoft.com/office/drawing/2014/chart" uri="{C3380CC4-5D6E-409C-BE32-E72D297353CC}">
              <c16:uniqueId val="{00000020-400B-475E-A396-A228096822CA}"/>
            </c:ext>
          </c:extLst>
        </c:ser>
        <c:dLbls>
          <c:showLegendKey val="0"/>
          <c:showVal val="0"/>
          <c:showCatName val="0"/>
          <c:showSerName val="0"/>
          <c:showPercent val="0"/>
          <c:showBubbleSize val="0"/>
        </c:dLbls>
        <c:gapWidth val="16"/>
        <c:overlap val="100"/>
        <c:axId val="1073062447"/>
        <c:axId val="1073061007"/>
      </c:barChart>
      <c:catAx>
        <c:axId val="10730624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073061007"/>
        <c:crosses val="autoZero"/>
        <c:auto val="1"/>
        <c:lblAlgn val="ctr"/>
        <c:lblOffset val="100"/>
        <c:noMultiLvlLbl val="0"/>
      </c:catAx>
      <c:valAx>
        <c:axId val="1073061007"/>
        <c:scaling>
          <c:orientation val="minMax"/>
        </c:scaling>
        <c:delete val="1"/>
        <c:axPos val="b"/>
        <c:numFmt formatCode="General" sourceLinked="1"/>
        <c:majorTickMark val="none"/>
        <c:minorTickMark val="none"/>
        <c:tickLblPos val="nextTo"/>
        <c:crossAx val="1073062447"/>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chart>
  <c:spPr>
    <a:solidFill>
      <a:schemeClr val="bg1"/>
    </a:solidFill>
    <a:ln w="9525" cap="flat" cmpd="sng" algn="ctr">
      <a:noFill/>
      <a:round/>
    </a:ln>
    <a:effectLst/>
  </c:spPr>
  <c:txPr>
    <a:bodyPr/>
    <a:lstStyle/>
    <a:p>
      <a:pPr>
        <a:defRPr sz="1100">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609598</xdr:colOff>
      <xdr:row>38</xdr:row>
      <xdr:rowOff>0</xdr:rowOff>
    </xdr:from>
    <xdr:to>
      <xdr:col>19</xdr:col>
      <xdr:colOff>600075</xdr:colOff>
      <xdr:row>73</xdr:row>
      <xdr:rowOff>9525</xdr:rowOff>
    </xdr:to>
    <xdr:graphicFrame macro="">
      <xdr:nvGraphicFramePr>
        <xdr:cNvPr id="2" name="Chart 1">
          <a:extLst>
            <a:ext uri="{FF2B5EF4-FFF2-40B4-BE49-F238E27FC236}">
              <a16:creationId xmlns:a16="http://schemas.microsoft.com/office/drawing/2014/main" id="{AE234839-0676-F85E-8D3F-9E0FD173191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600075</xdr:colOff>
      <xdr:row>2</xdr:row>
      <xdr:rowOff>19050</xdr:rowOff>
    </xdr:from>
    <xdr:to>
      <xdr:col>19</xdr:col>
      <xdr:colOff>600075</xdr:colOff>
      <xdr:row>34</xdr:row>
      <xdr:rowOff>152400</xdr:rowOff>
    </xdr:to>
    <xdr:graphicFrame macro="">
      <xdr:nvGraphicFramePr>
        <xdr:cNvPr id="6" name="Chart 5">
          <a:extLst>
            <a:ext uri="{FF2B5EF4-FFF2-40B4-BE49-F238E27FC236}">
              <a16:creationId xmlns:a16="http://schemas.microsoft.com/office/drawing/2014/main" id="{D44F94D2-E496-4AAF-A17C-201499CCA8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ud-pelni\Downloads\milestone-export-2025-12-17-12-09-47.xlsx" TargetMode="External"/><Relationship Id="rId1" Type="http://schemas.openxmlformats.org/officeDocument/2006/relationships/externalLinkPath" Target="file:///C:\Users\fud-pelni\Downloads\milestone-export-2025-12-17-12-09-4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Worksheet"/>
    </sheetNames>
    <sheetDataSet>
      <sheetData sheetId="0">
        <row r="1">
          <cell r="D1" t="str">
            <v>Milestone ref.</v>
          </cell>
          <cell r="G1" t="str">
            <v>Goal</v>
          </cell>
        </row>
        <row r="2">
          <cell r="D2" t="str">
            <v>LV-C[C1]-I[1-1-1-1-i-]-M[3]</v>
          </cell>
        </row>
        <row r="3">
          <cell r="D3" t="str">
            <v>LV-C[C1]-I[1-1-1-1-i-]-M[4]</v>
          </cell>
        </row>
        <row r="4">
          <cell r="D4" t="str">
            <v>LV-C[C1]-I[1-1-1-1-i-]-M[4a]</v>
          </cell>
        </row>
        <row r="5">
          <cell r="D5" t="str">
            <v>LV-C[C1]-R[1-1-1-r-]-M[1]</v>
          </cell>
        </row>
        <row r="6">
          <cell r="D6" t="str">
            <v>LV-C[C1]-R[1-1-1-r-]-M[2]</v>
          </cell>
        </row>
        <row r="7">
          <cell r="D7" t="str">
            <v>LV-C[C1]-I[1-2-1-1-i-]-M[7]</v>
          </cell>
        </row>
        <row r="8">
          <cell r="D8" t="str">
            <v>LV-C[C1]-I[1-2-1-1-i-]-T[8]</v>
          </cell>
          <cell r="G8">
            <v>40097400</v>
          </cell>
        </row>
        <row r="9">
          <cell r="D9" t="str">
            <v>LV-C[C1]-I[1-2-1-1-i-]-T[9]</v>
          </cell>
          <cell r="G9">
            <v>14423</v>
          </cell>
        </row>
        <row r="10">
          <cell r="D10" t="str">
            <v>LV-C[C1]-I[1-2-1-2-i-]-M[10]</v>
          </cell>
        </row>
        <row r="11">
          <cell r="D11" t="str">
            <v>LV-C[C1]-I[1-2-1-2-i-]-T[11]</v>
          </cell>
          <cell r="G11">
            <v>11498</v>
          </cell>
        </row>
        <row r="12">
          <cell r="D12" t="str">
            <v>LV-C[C1]-I[1-2-1-2-i-]-T[12]</v>
          </cell>
          <cell r="G12">
            <v>101000000</v>
          </cell>
        </row>
        <row r="13">
          <cell r="D13" t="str">
            <v>LV-C[C1]-I[1-2-1-3-i-]-M[13]</v>
          </cell>
        </row>
        <row r="14">
          <cell r="D14" t="str">
            <v>LV-C[C1]-I[1-2-1-3-i-]-T[14]</v>
          </cell>
          <cell r="G14">
            <v>27838800</v>
          </cell>
        </row>
        <row r="15">
          <cell r="D15" t="str">
            <v>LV-C[C1]-I[1-2-1-3-i-]-T[15]</v>
          </cell>
          <cell r="G15">
            <v>4544563</v>
          </cell>
        </row>
        <row r="16">
          <cell r="D16" t="str">
            <v>LV-C[C1]-I[1-2-1-4-i-]-M[16]</v>
          </cell>
        </row>
        <row r="17">
          <cell r="D17" t="str">
            <v>LV-C[C1]-I[1-2-1-4-i-]-T[18]</v>
          </cell>
          <cell r="G17">
            <v>3875</v>
          </cell>
        </row>
        <row r="18">
          <cell r="D18" t="str">
            <v>LV-C[C1]-I[1-2-1-5-i-]-T[19]</v>
          </cell>
          <cell r="G18">
            <v>80000000</v>
          </cell>
        </row>
        <row r="19">
          <cell r="D19" t="str">
            <v>LV-C[C1]-I[1-2-1-5-i-]-T[20]</v>
          </cell>
          <cell r="G19">
            <v>2060</v>
          </cell>
        </row>
        <row r="20">
          <cell r="D20" t="str">
            <v>LV-C[C1]-I[1-2-1-5-i-]-M[21]</v>
          </cell>
        </row>
        <row r="21">
          <cell r="D21" t="str">
            <v>LV-C[C1]-I[1-3-1-1-i-]-M[23]</v>
          </cell>
        </row>
        <row r="22">
          <cell r="D22" t="str">
            <v>LV-C[C1]-I[1-3-1-2-i-]-T[25]</v>
          </cell>
          <cell r="G22">
            <v>15</v>
          </cell>
        </row>
        <row r="23">
          <cell r="D23" t="str">
            <v>LV-C[C1]-I[1-3-1-2-i-]-M[26]</v>
          </cell>
        </row>
        <row r="24">
          <cell r="D24" t="str">
            <v>LV-C[C1]-R[1-3-1-r-]-M[22]</v>
          </cell>
        </row>
        <row r="25">
          <cell r="D25" t="str">
            <v>LV-C[C1]-R[1-3-1-r-]-M[24]</v>
          </cell>
        </row>
        <row r="26">
          <cell r="D26" t="str">
            <v>LV-C[C2]-I[2-1-1-1-i-]-T[29]</v>
          </cell>
          <cell r="G26">
            <v>11</v>
          </cell>
        </row>
        <row r="27">
          <cell r="D27" t="str">
            <v>LV-C[C2]-I[2-1-1-1-i-]-T[30]</v>
          </cell>
          <cell r="G27">
            <v>11</v>
          </cell>
        </row>
        <row r="28">
          <cell r="D28" t="str">
            <v>LV-C[C2]-R[2-1-1-r-]-M[27]</v>
          </cell>
        </row>
        <row r="29">
          <cell r="D29" t="str">
            <v>LV-C[C2]-R[2-1-1-r-]-M[28]</v>
          </cell>
        </row>
        <row r="30">
          <cell r="D30" t="str">
            <v>LV-C[C2]-I[2-1-2-1-i-]-T[32]</v>
          </cell>
          <cell r="G30">
            <v>15</v>
          </cell>
        </row>
        <row r="31">
          <cell r="D31" t="str">
            <v>LV-C[C2]-I[2-1-2-1-i-]-T[33]</v>
          </cell>
          <cell r="G31">
            <v>15</v>
          </cell>
        </row>
        <row r="32">
          <cell r="D32" t="str">
            <v>LV-C[C2]-I[2-1-2-1-i-]-T[34]</v>
          </cell>
          <cell r="G32">
            <v>15</v>
          </cell>
        </row>
        <row r="33">
          <cell r="D33" t="str">
            <v>LV-C[C2]-I[2-1-2-2-i-]-T[36]</v>
          </cell>
          <cell r="G33">
            <v>6</v>
          </cell>
        </row>
        <row r="34">
          <cell r="D34" t="str">
            <v>LV-C[C2]-R[2-1-2-r-]-M[31]</v>
          </cell>
        </row>
        <row r="35">
          <cell r="D35" t="str">
            <v>LV-C[C2]-I[2-1-3-1-i-]-T[39]</v>
          </cell>
          <cell r="G35">
            <v>10</v>
          </cell>
        </row>
        <row r="36">
          <cell r="D36" t="str">
            <v>LV-C[C2]-R[2-1-3-r-]-M[37]</v>
          </cell>
        </row>
        <row r="37">
          <cell r="D37" t="str">
            <v>LV-C[C2]-R[2-1-3-r-]-M[38]</v>
          </cell>
        </row>
        <row r="38">
          <cell r="D38" t="str">
            <v>LV-C[C2]-I[2-2-1-1-i-]-T[44]</v>
          </cell>
          <cell r="G38">
            <v>2000</v>
          </cell>
        </row>
        <row r="39">
          <cell r="D39" t="str">
            <v>LV-C[C2]-I[2-2-1-1-i-]-M[44a]</v>
          </cell>
        </row>
        <row r="40">
          <cell r="D40" t="str">
            <v>LV-C[C2]-I[2-2-1-2-i-]-T[46]</v>
          </cell>
          <cell r="G40">
            <v>200</v>
          </cell>
        </row>
        <row r="41">
          <cell r="D41" t="str">
            <v>LV-C[C2]-I[2-2-1-3-i-]-T[48]</v>
          </cell>
          <cell r="G41">
            <v>43</v>
          </cell>
        </row>
        <row r="42">
          <cell r="D42" t="str">
            <v>LV-C[C2]-I[2-2-1-4-i-]-T[51]</v>
          </cell>
          <cell r="G42">
            <v>65</v>
          </cell>
        </row>
        <row r="43">
          <cell r="D43" t="str">
            <v>LV-C[C2]-I[2-2-1-5-i-]-T[53]</v>
          </cell>
          <cell r="G43">
            <v>3</v>
          </cell>
        </row>
        <row r="44">
          <cell r="D44" t="str">
            <v>LV-C[C2]-I[2-2-1-5-i-]-M[54]</v>
          </cell>
        </row>
        <row r="45">
          <cell r="D45" t="str">
            <v>LV-C[C2]-R[2-2-1-r-]-M[40]</v>
          </cell>
        </row>
        <row r="46">
          <cell r="D46" t="str">
            <v>LV-C[C2]-R[2-2-1-r-]-M[41]</v>
          </cell>
        </row>
        <row r="47">
          <cell r="D47" t="str">
            <v>LV-C[C2]-R[2-2-1-r-]-M[42]</v>
          </cell>
        </row>
        <row r="48">
          <cell r="D48" t="str">
            <v>LV-C[C2]-I[2-3-1-1-i-]-T[62]</v>
          </cell>
          <cell r="G48">
            <v>20</v>
          </cell>
        </row>
        <row r="49">
          <cell r="D49" t="str">
            <v>LV-C[C2]-I[2-3-1-2-i-]-T[64]</v>
          </cell>
          <cell r="G49">
            <v>2080</v>
          </cell>
        </row>
        <row r="50">
          <cell r="D50" t="str">
            <v>LV-C[C2]-R[2-3-1-r-]-M[57]</v>
          </cell>
        </row>
        <row r="51">
          <cell r="D51" t="str">
            <v>LV-C[C2]-R[2-3-1-r-]-M[60]</v>
          </cell>
        </row>
        <row r="52">
          <cell r="D52" t="str">
            <v>LV-C[C2]-R[2-3-1-r-]-M[61]</v>
          </cell>
        </row>
        <row r="53">
          <cell r="D53" t="str">
            <v>LV-C[C2]-I[2-3-2-1-i-]-M[73]</v>
          </cell>
        </row>
        <row r="54">
          <cell r="D54" t="str">
            <v>LV-C[C2]-I[2-3-2-2-i-]-M[74]</v>
          </cell>
        </row>
        <row r="55">
          <cell r="D55" t="str">
            <v>LV-C[C2]-I[2-3-2-2-i-]-T[76]</v>
          </cell>
          <cell r="G55">
            <v>62900</v>
          </cell>
        </row>
        <row r="56">
          <cell r="D56" t="str">
            <v>LV-C[C2]-I[2-3-2-3-i-]-M[77]</v>
          </cell>
        </row>
        <row r="57">
          <cell r="D57" t="str">
            <v>LV-C[C2]-I[2-3-2-3-i-]-T[79]</v>
          </cell>
          <cell r="G57">
            <v>26620</v>
          </cell>
        </row>
        <row r="58">
          <cell r="D58" t="str">
            <v>LV-C[C2]-I[2-3-2-3-i-]-M[79a]</v>
          </cell>
        </row>
        <row r="59">
          <cell r="D59" t="str">
            <v>LV-C[C2]-R[2-3-2-r-]-M[69]</v>
          </cell>
        </row>
        <row r="60">
          <cell r="D60" t="str">
            <v>LV-C[C2]-R[2-3-2-r-]-M[70]</v>
          </cell>
        </row>
        <row r="61">
          <cell r="D61" t="str">
            <v>LV-C[C2]-I[2-4-1-2-i-]-M[83]</v>
          </cell>
        </row>
        <row r="62">
          <cell r="D62" t="str">
            <v>LV-C[C2]-R[2-4-1-r-]-M[80]</v>
          </cell>
        </row>
        <row r="63">
          <cell r="D63" t="str">
            <v>LV-C[C2]-R[2-4-1-r-]-M[81]</v>
          </cell>
        </row>
        <row r="64">
          <cell r="D64" t="str">
            <v>LV-C[C2]-I[2.3.1.5.i]-T[68a]</v>
          </cell>
          <cell r="G64">
            <v>25319</v>
          </cell>
        </row>
        <row r="65">
          <cell r="D65" t="str">
            <v>LV-C[C3]-I[3-1-1-1-i-]-T[85]</v>
          </cell>
          <cell r="G65">
            <v>70</v>
          </cell>
        </row>
        <row r="66">
          <cell r="D66" t="str">
            <v>LV-C[C3]-I[3-1-1-1-i-]-T[86]</v>
          </cell>
          <cell r="G66">
            <v>210</v>
          </cell>
        </row>
        <row r="67">
          <cell r="D67" t="str">
            <v>LV-C[C3]-I[3-1-1-2-i-]-M[89]</v>
          </cell>
        </row>
        <row r="68">
          <cell r="D68" t="str">
            <v>LV-C[C3]-I[3-1-1-2-i-]-M[90]</v>
          </cell>
        </row>
        <row r="69">
          <cell r="D69" t="str">
            <v>LV-C[C3]-I[3-1-1-2-i-]-T[92]</v>
          </cell>
          <cell r="G69">
            <v>1300</v>
          </cell>
        </row>
        <row r="70">
          <cell r="D70" t="str">
            <v>LV-C[C3]-I[3-1-1-3-i-]-M[93]</v>
          </cell>
        </row>
        <row r="71">
          <cell r="D71" t="str">
            <v>LV-C[C3]-I[3-1-1-3-i-]-M[94]</v>
          </cell>
        </row>
        <row r="72">
          <cell r="D72" t="str">
            <v>LV-C[C3]-I[3-1-1-3-i-]-T[96]</v>
          </cell>
          <cell r="G72">
            <v>4</v>
          </cell>
        </row>
        <row r="73">
          <cell r="D73" t="str">
            <v>LV-C[C3]-I[3-1-1-4-i-]-M[98]</v>
          </cell>
        </row>
        <row r="74">
          <cell r="D74" t="str">
            <v>LV-C[C3]-I[3-1-1-4-i-]-M[99]</v>
          </cell>
        </row>
        <row r="75">
          <cell r="D75" t="str">
            <v>LV-C[C3]-I[3-1-1-4-i-]-M[100]</v>
          </cell>
        </row>
        <row r="76">
          <cell r="D76" t="str">
            <v>LV-C[C3]-I[3-1-1-4-i-]-T[101]</v>
          </cell>
          <cell r="G76">
            <v>300</v>
          </cell>
        </row>
        <row r="77">
          <cell r="D77" t="str">
            <v>LV-C[C3]-I[3-1-1-4-i-]-T[102]</v>
          </cell>
          <cell r="G77">
            <v>467</v>
          </cell>
        </row>
        <row r="78">
          <cell r="D78" t="str">
            <v>LV-C[C3]-I[3-1-1-4-i-]-T[103]</v>
          </cell>
          <cell r="G78">
            <v>300</v>
          </cell>
        </row>
        <row r="79">
          <cell r="D79" t="str">
            <v>LV-C[C3]-I[3-1-1-5-i-]-M[104]</v>
          </cell>
        </row>
        <row r="80">
          <cell r="D80" t="str">
            <v>LV-C[C3]-I[3-1-1-5-i-]-M[105]</v>
          </cell>
        </row>
        <row r="81">
          <cell r="D81" t="str">
            <v>LV-C[C3]-I[3-1-1-5-i-]-T[106]</v>
          </cell>
          <cell r="G81">
            <v>21</v>
          </cell>
        </row>
        <row r="82">
          <cell r="D82" t="str">
            <v>LV-C[C3]-I[3-1-1-6-i-]-M[107]</v>
          </cell>
        </row>
        <row r="83">
          <cell r="D83" t="str">
            <v>LV-C[C3]-I[3-1-1-6-i-]-T[108]</v>
          </cell>
          <cell r="G83">
            <v>15</v>
          </cell>
        </row>
        <row r="84">
          <cell r="D84" t="str">
            <v>LV-C[C3]-I[3-1-1-6-i-]-T[109]</v>
          </cell>
          <cell r="G84">
            <v>15</v>
          </cell>
        </row>
        <row r="85">
          <cell r="D85" t="str">
            <v>LV-C[C3]-I[3-1-1-7-i-]-M[109a]</v>
          </cell>
        </row>
        <row r="86">
          <cell r="D86" t="str">
            <v>LV-C[C3]-I[3-1-1-7-i-]-T[109b]</v>
          </cell>
          <cell r="G86">
            <v>100</v>
          </cell>
        </row>
        <row r="87">
          <cell r="D87" t="str">
            <v>LV-C[C3]-R[3-1-1-r-]-M[84]</v>
          </cell>
        </row>
        <row r="88">
          <cell r="D88" t="str">
            <v>LV-C[C3]-I[3-1-2-1-i-]-M[112]</v>
          </cell>
        </row>
        <row r="89">
          <cell r="D89" t="str">
            <v>LV-C[C3]-I[3-1-2-1-i-]-T[114]</v>
          </cell>
          <cell r="G89">
            <v>63</v>
          </cell>
        </row>
        <row r="90">
          <cell r="D90" t="str">
            <v>LV-C[C3]-I[3-1-2-1-i-]-M[115]</v>
          </cell>
        </row>
        <row r="91">
          <cell r="D91" t="str">
            <v>LV-C[C3]-I[3-1-2-1-i-]-T[117]</v>
          </cell>
          <cell r="G91">
            <v>250</v>
          </cell>
        </row>
        <row r="92">
          <cell r="D92" t="str">
            <v>LV-C[C3]-I[3-1-2-2-i-]-M[118]</v>
          </cell>
        </row>
        <row r="93">
          <cell r="D93" t="str">
            <v>LV-C[C3]-I[3-1-2-2-i-]-M[119]</v>
          </cell>
        </row>
        <row r="94">
          <cell r="D94" t="str">
            <v>LV-C[C3]-I[3-1-2-2-i-]-M[120]</v>
          </cell>
        </row>
        <row r="95">
          <cell r="D95" t="str">
            <v>LV-C[C3]-I[3-1-2-3-i-]-M[121]</v>
          </cell>
        </row>
        <row r="96">
          <cell r="D96" t="str">
            <v>LV-C[C3]-I[3-1-2-3-i-]-T[122]</v>
          </cell>
          <cell r="G96">
            <v>6</v>
          </cell>
        </row>
        <row r="97">
          <cell r="D97" t="str">
            <v>LV-C[C3]-I[3-1-2-3-i-]-T[123]</v>
          </cell>
          <cell r="G97">
            <v>312</v>
          </cell>
        </row>
        <row r="98">
          <cell r="D98" t="str">
            <v>LV-C[C3]-I[3-1-2-4-i-]-M[124]</v>
          </cell>
        </row>
        <row r="99">
          <cell r="D99" t="str">
            <v>LV-C[C3]-I[3-1-2-4-i-]-M[125]</v>
          </cell>
        </row>
        <row r="100">
          <cell r="D100" t="str">
            <v>LV-C[C3]-I[3-1-2-5-i-]-M[127]</v>
          </cell>
        </row>
        <row r="101">
          <cell r="D101" t="str">
            <v>LV-C[C3]-I[3-1-2-5-i-]-M[128]</v>
          </cell>
        </row>
        <row r="102">
          <cell r="D102" t="str">
            <v>LV-C[C3]-I[3-1-2-5-i-]-T[130]</v>
          </cell>
          <cell r="G102">
            <v>20450</v>
          </cell>
        </row>
        <row r="103">
          <cell r="D103" t="str">
            <v>LV-C[C3]-I[3-1-2-6-i-]-T[130a]</v>
          </cell>
          <cell r="G103">
            <v>7.2</v>
          </cell>
        </row>
        <row r="104">
          <cell r="D104" t="str">
            <v>LV-C[C3]-R[3-1-2-r-]-M[110]</v>
          </cell>
        </row>
        <row r="105">
          <cell r="D105" t="str">
            <v>LV-C[C3]-R[3-1-2-r-]-M[111]</v>
          </cell>
        </row>
        <row r="106">
          <cell r="D106" t="str">
            <v>LV-C[C4]-I[4-1-1-1-i-]-M[135]</v>
          </cell>
        </row>
        <row r="107">
          <cell r="D107" t="str">
            <v>LV-C[C4]-I[4-1-1-1-i-]-M[137]</v>
          </cell>
        </row>
        <row r="108">
          <cell r="D108" t="str">
            <v>LV-C[C4]-I[4-1-1-2-i-]-T[138]</v>
          </cell>
          <cell r="G108">
            <v>10</v>
          </cell>
        </row>
        <row r="109">
          <cell r="D109" t="str">
            <v>LV-C[C4]-I[4-1-1-2-i-]-M[140]</v>
          </cell>
        </row>
        <row r="110">
          <cell r="D110" t="str">
            <v>LV-C[C4]-I[4-1-1-3-i-]-T[141]</v>
          </cell>
          <cell r="G110">
            <v>20</v>
          </cell>
        </row>
        <row r="111">
          <cell r="D111" t="str">
            <v>LV-C[C4]-I[4-1-1-3-i-]-T[142]</v>
          </cell>
          <cell r="G111">
            <v>40</v>
          </cell>
        </row>
        <row r="112">
          <cell r="D112" t="str">
            <v>LV-C[C4]-R[4-1-1-r-]-M[131]</v>
          </cell>
        </row>
        <row r="113">
          <cell r="D113" t="str">
            <v>LV-C[C4]-R[4-1-1-r-]-M[132]</v>
          </cell>
        </row>
        <row r="114">
          <cell r="D114" t="str">
            <v>LV-C[C4]-R[4-1-1-r-]-M[133]</v>
          </cell>
        </row>
        <row r="115">
          <cell r="D115" t="str">
            <v>LV-C[C4]-R[4-1-1-r-]-M[134]</v>
          </cell>
        </row>
        <row r="116">
          <cell r="D116" t="str">
            <v>LV-C[C4]-I[4-2-1-1-i-]-M[147]</v>
          </cell>
        </row>
        <row r="117">
          <cell r="D117" t="str">
            <v>LV-C[C4]-I[4-2-1-1-i-]-M[148]</v>
          </cell>
        </row>
        <row r="118">
          <cell r="D118" t="str">
            <v>LV-C[C4]-R[4-2-1-r-]-M[143]</v>
          </cell>
        </row>
        <row r="119">
          <cell r="D119" t="str">
            <v>LV-C[C4]-R[4-2-1-r-]-M[144]</v>
          </cell>
        </row>
        <row r="120">
          <cell r="D120" t="str">
            <v>LV-C[C4]-R[4-2-1-r-]-M[145]</v>
          </cell>
        </row>
        <row r="121">
          <cell r="D121" t="str">
            <v>LV-C[C4]-R[4-2-1-r-]-M[146]</v>
          </cell>
        </row>
        <row r="122">
          <cell r="D122" t="str">
            <v>LV-C[C4]-I[4-3-1-1-i-]-M[151]</v>
          </cell>
        </row>
        <row r="123">
          <cell r="D123" t="str">
            <v>LV-C[C4]-I[4-3-1-1-i-]-M[152]</v>
          </cell>
        </row>
        <row r="124">
          <cell r="D124" t="str">
            <v>LV-C[C4]-I[4-3-1-1-i-]-M[153]</v>
          </cell>
        </row>
        <row r="125">
          <cell r="D125" t="str">
            <v>LV-C[C4]-R[4-3-1-r-]-M[149]</v>
          </cell>
        </row>
        <row r="126">
          <cell r="D126" t="str">
            <v>LV-C[C4]-R[4-3-1-r-]-T[150]</v>
          </cell>
          <cell r="G126">
            <v>10</v>
          </cell>
        </row>
        <row r="127">
          <cell r="D127" t="str">
            <v>LV-C[C5]-I[5-1-1-1-i-]-T[155]</v>
          </cell>
          <cell r="G127">
            <v>19</v>
          </cell>
        </row>
        <row r="128">
          <cell r="D128" t="str">
            <v>LV-C[C5]-I[5-1-1-1-i-]-M[156]</v>
          </cell>
        </row>
        <row r="129">
          <cell r="D129" t="str">
            <v>LV-C[C5]-I[5-1-1-2-i-]-M[157]</v>
          </cell>
        </row>
        <row r="130">
          <cell r="D130" t="str">
            <v>LV-C[C5]-I[5-1-1-2-i-]-T[158]</v>
          </cell>
          <cell r="G130">
            <v>98</v>
          </cell>
        </row>
        <row r="131">
          <cell r="D131" t="str">
            <v>LV-C[C5]-R[5-1-r-]-M[154]</v>
          </cell>
        </row>
        <row r="132">
          <cell r="D132" t="str">
            <v>LV-C[C5]-I[5-2-1-1-i-]-T[163]</v>
          </cell>
          <cell r="G132">
            <v>4</v>
          </cell>
        </row>
        <row r="133">
          <cell r="D133" t="str">
            <v>LV-C[C5]-I[5-2-1-1-i-]-T[164]</v>
          </cell>
          <cell r="G133">
            <v>405</v>
          </cell>
        </row>
        <row r="134">
          <cell r="D134" t="str">
            <v>LV-C[C5]-R[5-2-1-r-]-M[159]</v>
          </cell>
        </row>
        <row r="135">
          <cell r="D135" t="str">
            <v>LV-C[C5]-R[5-2-1-r-]-M[160]</v>
          </cell>
        </row>
        <row r="136">
          <cell r="D136" t="str">
            <v>LV-C[C5]-R[5-2-1-r-]-T[161]</v>
          </cell>
          <cell r="G136">
            <v>4</v>
          </cell>
        </row>
        <row r="137">
          <cell r="D137" t="str">
            <v>LV-C[C5]-R[5-2-1-r-]-T[162]</v>
          </cell>
          <cell r="G137">
            <v>10</v>
          </cell>
        </row>
        <row r="138">
          <cell r="D138" t="str">
            <v>LV-C[C6]-I[6-1-1-1-i-]-M[172]</v>
          </cell>
        </row>
        <row r="139">
          <cell r="D139" t="str">
            <v>LV-C[C6]-I[6-1-1-2-i-]-M[173]</v>
          </cell>
        </row>
        <row r="140">
          <cell r="D140" t="str">
            <v>LV-C[C6]-I[6-1-1-3-i-]-T[174]</v>
          </cell>
          <cell r="G140">
            <v>50</v>
          </cell>
        </row>
        <row r="141">
          <cell r="D141" t="str">
            <v>LV-C[C6]-R[6-1-1-r-]-M[166]</v>
          </cell>
        </row>
        <row r="142">
          <cell r="D142" t="str">
            <v>LV-C[C6]-R[6-1-1-r-]-M[167]</v>
          </cell>
        </row>
        <row r="143">
          <cell r="D143" t="str">
            <v>LV-C[C6]-R[6-1-1-r-]-M[168]</v>
          </cell>
        </row>
        <row r="144">
          <cell r="D144" t="str">
            <v>LV-C[C6]-R[6-1-1-r-]-M[169]</v>
          </cell>
        </row>
        <row r="145">
          <cell r="D145" t="str">
            <v>LV-C[C6]-R[6-1-1-r-]-T[170]</v>
          </cell>
          <cell r="G145">
            <v>5</v>
          </cell>
        </row>
        <row r="146">
          <cell r="D146" t="str">
            <v>LV-C[C6]-R[6-1-1-r-]-M[171]</v>
          </cell>
        </row>
        <row r="147">
          <cell r="D147" t="str">
            <v>LV-C[C6]-I[6-1-2-1-i-]-M[176]</v>
          </cell>
        </row>
        <row r="148">
          <cell r="D148" t="str">
            <v>LV-C[C6]-I[6-1-2-1-i-]-M[177]</v>
          </cell>
        </row>
        <row r="149">
          <cell r="D149" t="str">
            <v>LV-C[C6]-I[6-1-2-2-i-]-M[178]</v>
          </cell>
        </row>
        <row r="150">
          <cell r="D150" t="str">
            <v>LV-C[C6]-I[6-1-2-2-i-]-M[179]</v>
          </cell>
        </row>
        <row r="151">
          <cell r="D151" t="str">
            <v>LV-C[C6]-I[6-1-2-3-i-]-M[180]</v>
          </cell>
        </row>
        <row r="152">
          <cell r="D152" t="str">
            <v>LV-C[C6]-I[6-1-2-4-i-]-M[181]</v>
          </cell>
        </row>
        <row r="153">
          <cell r="D153" t="str">
            <v>LV-C[C6]-I[6-1-2-4-i-]-M[182]</v>
          </cell>
        </row>
        <row r="154">
          <cell r="D154" t="str">
            <v>LV-C[C6]-I[6-1-2-4-i-]-M[183]</v>
          </cell>
        </row>
        <row r="155">
          <cell r="D155" t="str">
            <v>LV-C[C6]-I[6-1-2-4-i-]-M[184]</v>
          </cell>
        </row>
        <row r="156">
          <cell r="D156" t="str">
            <v>LV-C[C6]-I[6-2-1-1-i-]-M[187]</v>
          </cell>
        </row>
        <row r="157">
          <cell r="D157" t="str">
            <v>LV-C[C6]-I[6-2-1-2-i-]-T[190]</v>
          </cell>
          <cell r="G157">
            <v>30</v>
          </cell>
        </row>
        <row r="158">
          <cell r="D158" t="str">
            <v>LV-C[C6]-I[6-2-1-2-i-]-M[191]</v>
          </cell>
        </row>
        <row r="159">
          <cell r="D159" t="str">
            <v>LV-C[C6]-I[6-2-1-3-i-]-M[192]</v>
          </cell>
        </row>
        <row r="160">
          <cell r="D160" t="str">
            <v>LV-C[C6]-I[6-2-1-3-i-]-T[193]</v>
          </cell>
          <cell r="G160">
            <v>10</v>
          </cell>
        </row>
        <row r="161">
          <cell r="D161" t="str">
            <v>LV-C[C6]-I[6-2-1-3-i-]-M[195]</v>
          </cell>
        </row>
        <row r="162">
          <cell r="D162" t="str">
            <v>LV-C[C6]-R[6-2-1-r-]-M[186]</v>
          </cell>
        </row>
        <row r="163">
          <cell r="D163" t="str">
            <v>LV-C[C6]-I[6-3-1-1-i-]-M[200]</v>
          </cell>
        </row>
        <row r="164">
          <cell r="D164" t="str">
            <v>LV-C[C6]-I[6-3-1-2-i-]-M[202]</v>
          </cell>
        </row>
        <row r="165">
          <cell r="D165" t="str">
            <v>LV-C[C6]-I[6-3-1-2-i-]-T[203]</v>
          </cell>
          <cell r="G165">
            <v>36243</v>
          </cell>
        </row>
        <row r="166">
          <cell r="D166" t="str">
            <v>LV-C[C6]-I[6-3-1-3-i-]-M[204]</v>
          </cell>
        </row>
        <row r="167">
          <cell r="D167" t="str">
            <v>LV-C[C6]-I[6-3-1-4-i-]-M[206]</v>
          </cell>
        </row>
        <row r="168">
          <cell r="D168" t="str">
            <v>LV-C[C6]-I[6-3-1-4-i-]-T[207]</v>
          </cell>
          <cell r="G168">
            <v>30</v>
          </cell>
        </row>
        <row r="169">
          <cell r="D169" t="str">
            <v>LV-C[C6]-R[6-3-1-r-]-M[196]</v>
          </cell>
        </row>
        <row r="170">
          <cell r="D170" t="str">
            <v>LV-C[C6]-R[6-3-1-r-]-M[198]</v>
          </cell>
        </row>
        <row r="171">
          <cell r="D171" t="str">
            <v>LV-C[C6]-R[6-4-1-r-]-M[208]</v>
          </cell>
        </row>
        <row r="172">
          <cell r="D172" t="str">
            <v>LV-C[C6]-R[6-4-2-r-]-M[209]</v>
          </cell>
        </row>
        <row r="173">
          <cell r="D173" t="str">
            <v>LV-C[C6]-R[6-4-3-r-]-M[210]</v>
          </cell>
        </row>
        <row r="174">
          <cell r="D174" t="str">
            <v>LV-C[C6]-R[6-4-3-r-]-M[211]</v>
          </cell>
        </row>
        <row r="175">
          <cell r="D175" t="str">
            <v>LV-C[C6]-R[6-4-3-r-]-M[212]</v>
          </cell>
        </row>
        <row r="176">
          <cell r="D176" t="str">
            <v>LV-C[C6]-R[6-4-4-r-]-M[213]</v>
          </cell>
        </row>
        <row r="177">
          <cell r="D177" t="str">
            <v>LV-C[C6]-R[6-4-4-r-]-M[214]</v>
          </cell>
        </row>
        <row r="178">
          <cell r="D178" t="str">
            <v>LV-C[C7]-R[7-1-r-]-M[215]</v>
          </cell>
        </row>
        <row r="179">
          <cell r="D179" t="str">
            <v>LV-C[C7]-R[7-1-r-]-M[216]</v>
          </cell>
        </row>
        <row r="180">
          <cell r="D180" t="str">
            <v>LV-C[C7]-R[7-1-r-]-M[217]</v>
          </cell>
        </row>
        <row r="181">
          <cell r="D181" t="str">
            <v>LV-C[C7]-I[7-2-i-]-M[219]</v>
          </cell>
        </row>
        <row r="182">
          <cell r="D182" t="str">
            <v>LV-C[C7]-I[7-2-i-]-T[221]</v>
          </cell>
          <cell r="G182">
            <v>60</v>
          </cell>
        </row>
        <row r="183">
          <cell r="D183" t="str">
            <v>LV-C[C7]-I[7-3-i-]-M[223]</v>
          </cell>
        </row>
        <row r="184">
          <cell r="D184" t="str">
            <v>LV-C[C7]-I[7-3-i-]-T[224]</v>
          </cell>
          <cell r="G184">
            <v>70</v>
          </cell>
        </row>
        <row r="185">
          <cell r="D185" t="str">
            <v>LV-C[C7]-I[7-3-i-]-M[225]</v>
          </cell>
        </row>
        <row r="186">
          <cell r="D186" t="str">
            <v>LV-C[C7]-I[7-3-i-]-T[226]</v>
          </cell>
          <cell r="G186">
            <v>190</v>
          </cell>
        </row>
        <row r="187">
          <cell r="D187" t="str">
            <v>LV-C[C7]-I[7-3-i-]-M[227]</v>
          </cell>
        </row>
        <row r="188">
          <cell r="D188" t="str">
            <v>LV-C[C7]-I[7-4-i-]-M[229]</v>
          </cell>
        </row>
        <row r="189">
          <cell r="D189" t="str">
            <v>LV-C[C7]-I[7-4-i-]-M[231]</v>
          </cell>
        </row>
        <row r="190">
          <cell r="D190" t="str">
            <v>LV-C[C7]-I[7-4-i-]-M[232]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U70"/>
  <sheetViews>
    <sheetView showGridLines="0" tabSelected="1" zoomScaleNormal="100" workbookViewId="0">
      <pane ySplit="13" topLeftCell="A14" activePane="bottomLeft" state="frozen"/>
      <selection pane="bottomLeft" activeCell="A14" sqref="A14"/>
    </sheetView>
  </sheetViews>
  <sheetFormatPr defaultRowHeight="12.5" x14ac:dyDescent="0.25"/>
  <cols>
    <col min="1" max="1" width="6.1796875" customWidth="1"/>
    <col min="2" max="2" width="12.81640625" style="4" customWidth="1"/>
    <col min="3" max="3" width="7.453125" customWidth="1"/>
    <col min="4" max="4" width="22.54296875" hidden="1" customWidth="1"/>
    <col min="5" max="5" width="43.1796875" style="4" hidden="1" customWidth="1"/>
    <col min="6" max="6" width="21" style="4" customWidth="1"/>
    <col min="7" max="7" width="9.81640625" style="4" customWidth="1"/>
    <col min="8" max="8" width="15.54296875" customWidth="1"/>
    <col min="9" max="9" width="13.453125" customWidth="1"/>
    <col min="10" max="10" width="13.81640625" customWidth="1"/>
    <col min="11" max="11" width="14.453125" customWidth="1"/>
    <col min="12" max="13" width="9" customWidth="1"/>
    <col min="14" max="14" width="36.453125" customWidth="1"/>
    <col min="15" max="15" width="9.54296875" customWidth="1"/>
    <col min="16" max="16" width="13.1796875" style="12" customWidth="1"/>
    <col min="17" max="17" width="11.54296875" style="12" customWidth="1"/>
    <col min="18" max="18" width="10.453125" customWidth="1"/>
    <col min="19" max="19" width="43.7265625" customWidth="1"/>
    <col min="20" max="20" width="18.453125" hidden="1" customWidth="1"/>
    <col min="21" max="21" width="8.7265625" style="8" hidden="1" customWidth="1"/>
  </cols>
  <sheetData>
    <row r="1" spans="1:21" ht="28" customHeight="1" x14ac:dyDescent="0.25">
      <c r="N1" s="71" t="s">
        <v>2364</v>
      </c>
      <c r="O1" s="71"/>
      <c r="P1" s="71"/>
      <c r="Q1" s="71"/>
      <c r="R1" s="71"/>
      <c r="S1" s="71"/>
    </row>
    <row r="2" spans="1:21" hidden="1" x14ac:dyDescent="0.25"/>
    <row r="3" spans="1:21" hidden="1" x14ac:dyDescent="0.25"/>
    <row r="4" spans="1:21" ht="21.5" customHeight="1" x14ac:dyDescent="0.25">
      <c r="A4" s="65" t="s">
        <v>2351</v>
      </c>
      <c r="B4" s="65"/>
      <c r="C4" s="65"/>
      <c r="D4" s="65"/>
      <c r="E4" s="65"/>
      <c r="F4" s="65"/>
      <c r="G4" s="65"/>
      <c r="H4" s="65"/>
      <c r="I4" s="65"/>
      <c r="J4" s="65"/>
      <c r="K4" s="65"/>
      <c r="L4" s="65"/>
      <c r="M4" s="65"/>
      <c r="N4" s="65"/>
      <c r="O4" s="65"/>
      <c r="P4" s="65"/>
      <c r="Q4" s="65"/>
      <c r="R4" s="65"/>
      <c r="S4" s="65"/>
    </row>
    <row r="5" spans="1:21" ht="6.75" customHeight="1" x14ac:dyDescent="0.25">
      <c r="A5" s="33"/>
      <c r="B5" s="33"/>
      <c r="C5" s="33"/>
      <c r="D5" s="33"/>
      <c r="E5" s="33"/>
      <c r="F5" s="33"/>
      <c r="G5" s="33"/>
      <c r="H5" s="33"/>
      <c r="I5" s="33"/>
      <c r="J5" s="33"/>
      <c r="K5" s="33"/>
      <c r="L5" s="33"/>
      <c r="M5" s="33"/>
      <c r="N5" s="33"/>
      <c r="O5" s="33"/>
      <c r="P5" s="33"/>
      <c r="Q5" s="33"/>
      <c r="R5" s="33"/>
      <c r="S5" s="33"/>
    </row>
    <row r="6" spans="1:21" ht="11" customHeight="1" x14ac:dyDescent="0.25">
      <c r="A6" s="34" t="s">
        <v>1601</v>
      </c>
      <c r="B6" s="33"/>
      <c r="C6" s="33"/>
      <c r="D6" s="33"/>
      <c r="E6" s="33"/>
      <c r="F6" s="33"/>
      <c r="G6" s="33"/>
      <c r="H6" s="33"/>
      <c r="I6" s="33"/>
      <c r="J6" s="33"/>
      <c r="K6" s="33"/>
      <c r="L6" s="33"/>
      <c r="M6" s="33"/>
      <c r="N6" s="33"/>
      <c r="O6" s="33"/>
      <c r="P6" s="33"/>
      <c r="Q6" s="42"/>
      <c r="R6" s="33"/>
      <c r="S6" s="33"/>
    </row>
    <row r="7" spans="1:21" ht="11" customHeight="1" x14ac:dyDescent="0.25">
      <c r="A7" s="34" t="s">
        <v>1602</v>
      </c>
      <c r="B7" s="33"/>
      <c r="C7" s="33"/>
      <c r="D7" s="33"/>
      <c r="E7" s="33"/>
      <c r="F7" s="33"/>
      <c r="G7" s="33"/>
      <c r="H7" s="33"/>
      <c r="I7" s="33"/>
      <c r="J7" s="33"/>
      <c r="K7" s="33"/>
      <c r="L7" s="33"/>
      <c r="M7" s="33"/>
      <c r="N7" s="33"/>
      <c r="O7" s="33"/>
      <c r="P7" s="33"/>
      <c r="Q7" s="42"/>
      <c r="R7" s="33"/>
      <c r="S7" s="33"/>
    </row>
    <row r="8" spans="1:21" ht="11" customHeight="1" x14ac:dyDescent="0.25">
      <c r="A8" s="34" t="s">
        <v>1603</v>
      </c>
      <c r="B8" s="33"/>
      <c r="C8" s="33"/>
      <c r="D8" s="33"/>
      <c r="E8" s="33"/>
      <c r="F8" s="33"/>
      <c r="G8" s="33"/>
      <c r="H8" s="33"/>
      <c r="I8" s="33"/>
      <c r="J8" s="33"/>
      <c r="K8" s="33"/>
      <c r="L8" s="33"/>
      <c r="M8" s="33"/>
      <c r="N8" s="33"/>
      <c r="O8" s="33"/>
      <c r="P8" s="33"/>
      <c r="Q8" s="42"/>
      <c r="R8" s="33"/>
      <c r="S8" s="33"/>
    </row>
    <row r="9" spans="1:21" ht="11" customHeight="1" x14ac:dyDescent="0.25">
      <c r="A9" s="34" t="s">
        <v>1604</v>
      </c>
    </row>
    <row r="10" spans="1:21" ht="3.75" customHeight="1" x14ac:dyDescent="0.25">
      <c r="A10" s="34"/>
    </row>
    <row r="11" spans="1:21" s="21" customFormat="1" ht="15.5" customHeight="1" x14ac:dyDescent="0.3">
      <c r="A11" s="24" t="s">
        <v>1605</v>
      </c>
      <c r="B11" s="20"/>
      <c r="E11" s="20"/>
      <c r="F11" s="20"/>
      <c r="G11" s="20"/>
      <c r="P11" s="22"/>
      <c r="Q11" s="22"/>
      <c r="U11" s="23"/>
    </row>
    <row r="12" spans="1:21" ht="4.5" hidden="1" customHeight="1" x14ac:dyDescent="0.25">
      <c r="A12" s="10"/>
      <c r="B12" s="11"/>
      <c r="C12" s="10"/>
      <c r="D12" s="10"/>
      <c r="E12" s="11"/>
      <c r="F12" s="11"/>
      <c r="G12" s="11"/>
      <c r="H12" s="10"/>
      <c r="I12" s="10"/>
      <c r="J12" s="10"/>
      <c r="K12" s="10"/>
      <c r="L12" s="10"/>
      <c r="M12" s="10"/>
      <c r="N12" s="10"/>
      <c r="O12" s="10"/>
      <c r="P12" s="13"/>
      <c r="Q12" s="13"/>
    </row>
    <row r="13" spans="1:21" ht="36.5" customHeight="1" x14ac:dyDescent="0.25">
      <c r="A13" s="14" t="s">
        <v>1597</v>
      </c>
      <c r="B13" s="14" t="s">
        <v>1598</v>
      </c>
      <c r="C13" s="27" t="s">
        <v>1599</v>
      </c>
      <c r="D13" s="27" t="s">
        <v>1</v>
      </c>
      <c r="E13" s="27" t="s">
        <v>2</v>
      </c>
      <c r="F13" s="27" t="s">
        <v>2341</v>
      </c>
      <c r="G13" s="27" t="s">
        <v>1600</v>
      </c>
      <c r="H13" s="27" t="s">
        <v>3</v>
      </c>
      <c r="I13" s="27" t="s">
        <v>2342</v>
      </c>
      <c r="J13" s="27" t="s">
        <v>1592</v>
      </c>
      <c r="K13" s="27" t="s">
        <v>1606</v>
      </c>
      <c r="L13" s="27" t="s">
        <v>1607</v>
      </c>
      <c r="M13" s="27" t="s">
        <v>1575</v>
      </c>
      <c r="N13" s="27" t="s">
        <v>2343</v>
      </c>
      <c r="O13" s="27" t="s">
        <v>1611</v>
      </c>
      <c r="P13" s="27" t="s">
        <v>2344</v>
      </c>
      <c r="Q13" s="27" t="s">
        <v>2345</v>
      </c>
      <c r="R13" s="27" t="s">
        <v>2350</v>
      </c>
      <c r="S13" s="27" t="s">
        <v>1577</v>
      </c>
      <c r="T13" s="14" t="s">
        <v>1582</v>
      </c>
      <c r="U13" s="18" t="s">
        <v>1576</v>
      </c>
    </row>
    <row r="14" spans="1:21" ht="130" x14ac:dyDescent="0.25">
      <c r="A14" s="54" t="s">
        <v>4</v>
      </c>
      <c r="B14" s="15" t="s">
        <v>5</v>
      </c>
      <c r="C14" s="29" t="s">
        <v>6</v>
      </c>
      <c r="D14" s="28" t="s">
        <v>7</v>
      </c>
      <c r="E14" s="28" t="s">
        <v>8</v>
      </c>
      <c r="F14" s="28" t="str">
        <f t="shared" ref="F14:F45" si="0">D14 &amp;" "&amp; E14</f>
        <v>1.1.1.i Rīgas metropoles transporta infrastruktūras uzlabošana</v>
      </c>
      <c r="G14" s="28" t="str">
        <f>INDEX('Grafikam_M&amp;T_Kopā'!E:E,MATCH(A14,'Grafikam_M&amp;T_Kopā'!F:F,0))</f>
        <v>Investīcija</v>
      </c>
      <c r="H14" s="28" t="s">
        <v>10</v>
      </c>
      <c r="I14" s="57">
        <f>IF(D14="1.1.1.i",
SUMIFS(Izejas_dati_finans_maksājumi!H:H,Izejas_dati_finans_maksājumi!B:B,"1.1.1.1.i.2/1/23/I/CFLA/001")+SUMIFS(Izejas_dati_finans_maksājumi!H:H,Izejas_dati_finans_maksājumi!B:B,"1.1.1.1.i.2/2/25/I/CFLA/001"),
IF(D14="2.3.1.5.i",SUMIFS(Izejas_dati_finans_maksājumi!H:H,Izejas_dati_finans_maksājumi!B:B,"2.3.1.4.i.0/1/23/I/CFLA/001"),
SUMIFS(Izejas_dati_finans_maksājumi!H:H,Izejas_dati_finans_maksājumi!A:A,D14)))</f>
        <v>187327980</v>
      </c>
      <c r="J14" s="57">
        <f>IF(D14="1.1.1.i",
SUMIFS(Maksājumi_statusa!K:K,Maksājumi_statusa!D:D,"1.1.1.1.i.2/1/23/I/CFLA/001")+SUMIFS(Maksājumi_statusa!K:K,Maksājumi_statusa!D:D,"1.1.1.1.i.2/2/25/I/CFLA/001"),
IF(D14="2.3.1.5.i",SUMIFS(Maksājumi_statusa!K:K,Maksājumi_statusa!D:D,"2.3.1.4.i.0/1/23/I/CFLA/001"),
SUMIFS(Maksājumi_statusa!K:K,Maksājumi_statusa!C:C,D14)))</f>
        <v>69014693.640000001</v>
      </c>
      <c r="K14" s="58">
        <f t="shared" ref="K14:K45" si="1">I14-J14</f>
        <v>118313286.36</v>
      </c>
      <c r="L14" s="25">
        <f t="shared" ref="L14:L45" si="2">IF(G14= "Investīcija",J14/I14,1)</f>
        <v>0.36841636599081462</v>
      </c>
      <c r="M14" s="26">
        <f>IF(D14="1.1.1.i",
COUNTIFS(Izejas_dati_finans_maksājumi!B:B,"1.1.1.1.i.2/1/23/I/CFLA/001")+COUNTIFS(Izejas_dati_finans_maksājumi!B:B,"1.1.1.1.i.2/2/25/I/CFLA/001"),
COUNTIFS(Izejas_dati_finans_maksājumi!A:A,D14))</f>
        <v>2</v>
      </c>
      <c r="N14" s="26" t="str">
        <f>INDEX('Grafikam_M&amp;T_Kopā'!H:H,MATCH(A14,'Grafikam_M&amp;T_Kopā'!F:F,0))</f>
        <v>'- 100 km elektrificētu dzelzceļa līniju un modernizētas dzelzceļa infrastruktūras:
- piegādāti 17 elektriskie autobusi;
- uzbūvētas 7 autobusu uzlādes stacijas;
- uzbūvēts viens transporta mezgls;
- uzbūvēti astoņi mobilitātes punkti;
- uzbūvēta 2,2 km tramvaja līnijas;
- uzbūvēta 0,3 km trolejbusu līnijas;
- 52 km no jauna uzbūvētas vai renovētas velosipēdu infrastruktūras Rīgā un Pierīgā.</v>
      </c>
      <c r="O14" s="26" t="str">
        <f>IF(INDEX('Grafikam_M&amp;T_Kopā'!P:P,MATCH(A14,'Grafikam_M&amp;T_Kopā'!F:F,0))= "N", "N/A", INDEX('Grafikam_M&amp;T_Kopā'!P:P,MATCH(A14,'Grafikam_M&amp;T_Kopā'!F:F,0)))</f>
        <v>N/A</v>
      </c>
      <c r="P14" s="53" t="str">
        <f>IF(ISNUMBER(INDEX('Grafikam_M&amp;T_Kopā'!M:M,MATCH(A14,'Grafikam_M&amp;T_Kopā'!F:F,0))), INDEX('Grafikam_M&amp;T_Kopā'!M:M,MATCH(A14,'Grafikam_M&amp;T_Kopā'!F:F,0)),
INDEX('Grafikam_M&amp;T_Kopā'!N:N,MATCH(A14,'Grafikam_M&amp;T_Kopā'!F:F,0)))</f>
        <v>Transporta projekti</v>
      </c>
      <c r="Q14" s="53" t="str">
        <f>IF(ISNUMBER(INDEX('Grafikam_M&amp;T_Kopā'!M:M,MATCH(A14,'Grafikam_M&amp;T_Kopā'!F:F,0))), INDEX('Grafikam_M&amp;T_Kopā'!S:S,MATCH(A14,'Grafikam_M&amp;T_Kopā'!F:F,0)),
INDEX('Grafikam_M&amp;T_Kopā'!O:O,MATCH(A14,'Grafikam_M&amp;T_Kopā'!F:F,0)))</f>
        <v>Procesā</v>
      </c>
      <c r="R14" s="25" t="str">
        <f t="shared" ref="R14:R45" si="3">IFERROR(Q14/P14,"Rādītājs teksta vērtība")</f>
        <v>Rādītājs teksta vērtība</v>
      </c>
      <c r="S14" s="28" t="s">
        <v>1578</v>
      </c>
      <c r="T14" s="15">
        <v>3</v>
      </c>
      <c r="U14" s="16">
        <f t="shared" ref="U14:U45" si="4">IF(AND(C14="2026Q3",L14&lt;50%,R14&lt;50%),4,
IF(OR(AND(C14="2026Q3",L14&lt;50%),AND(L14&lt;50%,R14&lt;50%),AND(C14="2026Q3",R14&lt;50%)),3,
IF(OR(C14="2026Q3",L14&lt;50%,R14&lt;50%),2,
1))
)+T14</f>
        <v>6</v>
      </c>
    </row>
    <row r="15" spans="1:21" ht="78" x14ac:dyDescent="0.25">
      <c r="A15" s="54" t="s">
        <v>204</v>
      </c>
      <c r="B15" s="15" t="s">
        <v>205</v>
      </c>
      <c r="C15" s="29" t="s">
        <v>6</v>
      </c>
      <c r="D15" s="28" t="s">
        <v>7</v>
      </c>
      <c r="E15" s="28" t="s">
        <v>8</v>
      </c>
      <c r="F15" s="28" t="str">
        <f t="shared" si="0"/>
        <v>1.1.1.i Rīgas metropoles transporta infrastruktūras uzlabošana</v>
      </c>
      <c r="G15" s="28" t="str">
        <f>INDEX('Grafikam_M&amp;T_Kopā'!E:E,MATCH(A15,'Grafikam_M&amp;T_Kopā'!F:F,0))</f>
        <v>Investīcija</v>
      </c>
      <c r="H15" s="28" t="s">
        <v>10</v>
      </c>
      <c r="I15" s="57">
        <f>IF(D15="1.1.1.i",
SUMIFS(Izejas_dati_finans_maksājumi!H:H,Izejas_dati_finans_maksājumi!B:B,"1.1.1.1.i.2/1/23/I/CFLA/001")+SUMIFS(Izejas_dati_finans_maksājumi!H:H,Izejas_dati_finans_maksājumi!B:B,"1.1.1.1.i.2/2/25/I/CFLA/001"),
IF(D15="2.3.1.5.i",SUMIFS(Izejas_dati_finans_maksājumi!H:H,Izejas_dati_finans_maksājumi!B:B,"2.3.1.4.i.0/1/23/I/CFLA/001"),
SUMIFS(Izejas_dati_finans_maksājumi!H:H,Izejas_dati_finans_maksājumi!A:A,D15)))</f>
        <v>187327980</v>
      </c>
      <c r="J15" s="57">
        <f>IF(D15="1.1.1.i",
SUMIFS(Maksājumi_statusa!K:K,Maksājumi_statusa!D:D,"1.1.1.1.i.2/1/23/I/CFLA/001")+SUMIFS(Maksājumi_statusa!K:K,Maksājumi_statusa!D:D,"1.1.1.1.i.2/2/25/I/CFLA/001"),
IF(D15="2.3.1.5.i",SUMIFS(Maksājumi_statusa!K:K,Maksājumi_statusa!D:D,"2.3.1.4.i.0/1/23/I/CFLA/001"),
SUMIFS(Maksājumi_statusa!K:K,Maksājumi_statusa!C:C,D15)))</f>
        <v>69014693.640000001</v>
      </c>
      <c r="K15" s="58">
        <f t="shared" si="1"/>
        <v>118313286.36</v>
      </c>
      <c r="L15" s="25">
        <f t="shared" si="2"/>
        <v>0.36841636599081462</v>
      </c>
      <c r="M15" s="26">
        <f>IF(D15="1.1.1.i",
COUNTIFS(Izejas_dati_finans_maksājumi!B:B,"1.1.1.1.i.2/1/23/I/CFLA/001")+COUNTIFS(Izejas_dati_finans_maksājumi!B:B,"1.1.1.1.i.2/2/25/I/CFLA/001"),
COUNTIFS(Izejas_dati_finans_maksājumi!A:A,D15))</f>
        <v>2</v>
      </c>
      <c r="N15" s="26" t="str">
        <f>INDEX('Grafikam_M&amp;T_Kopā'!H:H,MATCH(A15,'Grafikam_M&amp;T_Kopā'!F:F,0))</f>
        <v>Rīgas Centrālās dzelzceļa stacijas dienvidu daļā veiktie būvdarbi, kas saistīti ar: jumta ieklāšanu, fasādi, perona nojumes jumtu, apdares darbiem, pasažieru piekļuves infrastruktūras mehāniskajiem, elektroinstalācijas un santehnikas darbiem.</v>
      </c>
      <c r="O15" s="26" t="str">
        <f>IF(INDEX('Grafikam_M&amp;T_Kopā'!P:P,MATCH(A15,'Grafikam_M&amp;T_Kopā'!F:F,0))= "N", "N/A", INDEX('Grafikam_M&amp;T_Kopā'!P:P,MATCH(A15,'Grafikam_M&amp;T_Kopā'!F:F,0)))</f>
        <v>N/A</v>
      </c>
      <c r="P15" s="53" t="str">
        <f>IF(ISNUMBER(INDEX('Grafikam_M&amp;T_Kopā'!M:M,MATCH(A15,'Grafikam_M&amp;T_Kopā'!F:F,0))), INDEX('Grafikam_M&amp;T_Kopā'!M:M,MATCH(A15,'Grafikam_M&amp;T_Kopā'!F:F,0)),
INDEX('Grafikam_M&amp;T_Kopā'!N:N,MATCH(A15,'Grafikam_M&amp;T_Kopā'!F:F,0)))</f>
        <v>Pabeigti būvniecības darbi</v>
      </c>
      <c r="Q15" s="53" t="str">
        <f>IF(ISNUMBER(INDEX('Grafikam_M&amp;T_Kopā'!M:M,MATCH(A15,'Grafikam_M&amp;T_Kopā'!F:F,0))), INDEX('Grafikam_M&amp;T_Kopā'!S:S,MATCH(A15,'Grafikam_M&amp;T_Kopā'!F:F,0)),
INDEX('Grafikam_M&amp;T_Kopā'!O:O,MATCH(A15,'Grafikam_M&amp;T_Kopā'!F:F,0)))</f>
        <v>Procesā</v>
      </c>
      <c r="R15" s="25" t="str">
        <f t="shared" si="3"/>
        <v>Rādītājs teksta vērtība</v>
      </c>
      <c r="S15" s="28" t="s">
        <v>1579</v>
      </c>
      <c r="T15" s="15">
        <v>3</v>
      </c>
      <c r="U15" s="16">
        <f t="shared" si="4"/>
        <v>6</v>
      </c>
    </row>
    <row r="16" spans="1:21" ht="143" x14ac:dyDescent="0.25">
      <c r="A16" s="54" t="s">
        <v>94</v>
      </c>
      <c r="B16" s="15" t="s">
        <v>95</v>
      </c>
      <c r="C16" s="29" t="s">
        <v>6</v>
      </c>
      <c r="D16" s="28" t="s">
        <v>96</v>
      </c>
      <c r="E16" s="28" t="s">
        <v>97</v>
      </c>
      <c r="F16" s="28" t="str">
        <f t="shared" si="0"/>
        <v>3.1.1.3.i Investīcijas publiskajā infrastruktūrā industriālo parku attīstīšanai reģionos</v>
      </c>
      <c r="G16" s="28" t="str">
        <f>INDEX('Grafikam_M&amp;T_Kopā'!E:E,MATCH(A16,'Grafikam_M&amp;T_Kopā'!F:F,0))</f>
        <v>Investīcija</v>
      </c>
      <c r="H16" s="28" t="s">
        <v>33</v>
      </c>
      <c r="I16" s="57">
        <f>IF(D16="1.1.1.i",
SUMIFS(Izejas_dati_finans_maksājumi!H:H,Izejas_dati_finans_maksājumi!B:B,"1.1.1.1.i.2/1/23/I/CFLA/001")+SUMIFS(Izejas_dati_finans_maksājumi!H:H,Izejas_dati_finans_maksājumi!B:B,"1.1.1.1.i.2/2/25/I/CFLA/001"),
IF(D16="2.3.1.5.i",SUMIFS(Izejas_dati_finans_maksājumi!H:H,Izejas_dati_finans_maksājumi!B:B,"2.3.1.4.i.0/1/23/I/CFLA/001"),
SUMIFS(Izejas_dati_finans_maksājumi!H:H,Izejas_dati_finans_maksājumi!A:A,D16)))</f>
        <v>67124106.5</v>
      </c>
      <c r="J16" s="57">
        <f>IF(D16="1.1.1.i",
SUMIFS(Maksājumi_statusa!K:K,Maksājumi_statusa!D:D,"1.1.1.1.i.2/1/23/I/CFLA/001")+SUMIFS(Maksājumi_statusa!K:K,Maksājumi_statusa!D:D,"1.1.1.1.i.2/2/25/I/CFLA/001"),
IF(D16="2.3.1.5.i",SUMIFS(Maksājumi_statusa!K:K,Maksājumi_statusa!D:D,"2.3.1.4.i.0/1/23/I/CFLA/001"),
SUMIFS(Maksājumi_statusa!K:K,Maksājumi_statusa!C:C,D16)))</f>
        <v>53840752.220000006</v>
      </c>
      <c r="K16" s="58">
        <f t="shared" si="1"/>
        <v>13283354.279999994</v>
      </c>
      <c r="L16" s="25">
        <f t="shared" si="2"/>
        <v>0.80210754418012264</v>
      </c>
      <c r="M16" s="26">
        <f>IF(D16="1.1.1.i",
COUNTIFS(Izejas_dati_finans_maksājumi!B:B,"1.1.1.1.i.2/1/23/I/CFLA/001")+COUNTIFS(Izejas_dati_finans_maksājumi!B:B,"1.1.1.1.i.2/2/25/I/CFLA/001"),
COUNTIFS(Izejas_dati_finans_maksājumi!A:A,D16))</f>
        <v>4</v>
      </c>
      <c r="N16" s="26" t="str">
        <f>INDEX('Grafikam_M&amp;T_Kopā'!H:H,MATCH(A16,'Grafikam_M&amp;T_Kopā'!F:F,0))</f>
        <v>Apliecinājums par būvdarbu pabeigšanu (Apliecinājumi par inženierbūvju vai ēku gatavību ekspluatācijai) vismaz četros industriālajos parkos/teritorijās, ieskaitot pieslēgumus (piemēram, apkure, ūdensapgāde un kanalizācija, elektroenerģija), piebraucamo ceļu atjaunošanu vai ierīkošanu,  un industriālo parku operatoru un/vai potenciālo investoru parakstītas nodomu vēstules vai līgumi par nefinanšu investīciju apjomu 85 000 000 EUR apmērā.</v>
      </c>
      <c r="O16" s="26" t="str">
        <f>IF(INDEX('Grafikam_M&amp;T_Kopā'!P:P,MATCH(A16,'Grafikam_M&amp;T_Kopā'!F:F,0))= "N", "N/A", INDEX('Grafikam_M&amp;T_Kopā'!P:P,MATCH(A16,'Grafikam_M&amp;T_Kopā'!F:F,0)))</f>
        <v>Skaits</v>
      </c>
      <c r="P16" s="53">
        <f>IF(ISNUMBER(INDEX('Grafikam_M&amp;T_Kopā'!M:M,MATCH(A16,'Grafikam_M&amp;T_Kopā'!F:F,0))), INDEX('Grafikam_M&amp;T_Kopā'!M:M,MATCH(A16,'Grafikam_M&amp;T_Kopā'!F:F,0)),
INDEX('Grafikam_M&amp;T_Kopā'!N:N,MATCH(A16,'Grafikam_M&amp;T_Kopā'!F:F,0)))</f>
        <v>4</v>
      </c>
      <c r="Q16" s="53">
        <f>IF(ISNUMBER(INDEX('Grafikam_M&amp;T_Kopā'!M:M,MATCH(A16,'Grafikam_M&amp;T_Kopā'!F:F,0))), INDEX('Grafikam_M&amp;T_Kopā'!S:S,MATCH(A16,'Grafikam_M&amp;T_Kopā'!F:F,0)),
INDEX('Grafikam_M&amp;T_Kopā'!O:O,MATCH(A16,'Grafikam_M&amp;T_Kopā'!F:F,0)))</f>
        <v>0</v>
      </c>
      <c r="R16" s="25">
        <f t="shared" si="3"/>
        <v>0</v>
      </c>
      <c r="S16" s="28" t="s">
        <v>1590</v>
      </c>
      <c r="T16" s="15">
        <v>3</v>
      </c>
      <c r="U16" s="16">
        <f t="shared" si="4"/>
        <v>6</v>
      </c>
    </row>
    <row r="17" spans="1:21" ht="117" x14ac:dyDescent="0.25">
      <c r="A17" s="54" t="s">
        <v>57</v>
      </c>
      <c r="B17" s="15" t="s">
        <v>58</v>
      </c>
      <c r="C17" s="29" t="s">
        <v>6</v>
      </c>
      <c r="D17" s="28" t="s">
        <v>59</v>
      </c>
      <c r="E17" s="28" t="s">
        <v>60</v>
      </c>
      <c r="F17" s="28" t="str">
        <f t="shared" si="0"/>
        <v>2.1.2.1.i Centralizētas platformas, risinājumi vai sistēmas</v>
      </c>
      <c r="G17" s="28" t="str">
        <f>INDEX('Grafikam_M&amp;T_Kopā'!E:E,MATCH(A17,'Grafikam_M&amp;T_Kopā'!F:F,0))</f>
        <v>Investīcija</v>
      </c>
      <c r="H17" s="28" t="s">
        <v>33</v>
      </c>
      <c r="I17" s="57">
        <f>IF(D17="1.1.1.i",
SUMIFS(Izejas_dati_finans_maksājumi!H:H,Izejas_dati_finans_maksājumi!B:B,"1.1.1.1.i.2/1/23/I/CFLA/001")+SUMIFS(Izejas_dati_finans_maksājumi!H:H,Izejas_dati_finans_maksājumi!B:B,"1.1.1.1.i.2/2/25/I/CFLA/001"),
IF(D17="2.3.1.5.i",SUMIFS(Izejas_dati_finans_maksājumi!H:H,Izejas_dati_finans_maksājumi!B:B,"2.3.1.4.i.0/1/23/I/CFLA/001"),
SUMIFS(Izejas_dati_finans_maksājumi!H:H,Izejas_dati_finans_maksājumi!A:A,D17)))</f>
        <v>65777423</v>
      </c>
      <c r="J17" s="57">
        <f>IF(D17="1.1.1.i",
SUMIFS(Maksājumi_statusa!K:K,Maksājumi_statusa!D:D,"1.1.1.1.i.2/1/23/I/CFLA/001")+SUMIFS(Maksājumi_statusa!K:K,Maksājumi_statusa!D:D,"1.1.1.1.i.2/2/25/I/CFLA/001"),
IF(D17="2.3.1.5.i",SUMIFS(Maksājumi_statusa!K:K,Maksājumi_statusa!D:D,"2.3.1.4.i.0/1/23/I/CFLA/001"),
SUMIFS(Maksājumi_statusa!K:K,Maksājumi_statusa!C:C,D17)))</f>
        <v>17025030.719999999</v>
      </c>
      <c r="K17" s="58">
        <f t="shared" si="1"/>
        <v>48752392.280000001</v>
      </c>
      <c r="L17" s="25">
        <f t="shared" si="2"/>
        <v>0.25882787654967876</v>
      </c>
      <c r="M17" s="26">
        <f>IF(D17="1.1.1.i",
COUNTIFS(Izejas_dati_finans_maksājumi!B:B,"1.1.1.1.i.2/1/23/I/CFLA/001")+COUNTIFS(Izejas_dati_finans_maksājumi!B:B,"1.1.1.1.i.2/2/25/I/CFLA/001"),
COUNTIFS(Izejas_dati_finans_maksājumi!A:A,D17))</f>
        <v>18</v>
      </c>
      <c r="N17" s="26" t="str">
        <f>INDEX('Grafikam_M&amp;T_Kopā'!H:H,MATCH(A17,'Grafikam_M&amp;T_Kopā'!F:F,0))</f>
        <v>Centralizētas IKT platformas, risinājumi vai sistēmas tiks nodrošinātas, piemēram, lai atbalstītu sabiedrisko pakalpojumu administratīvās funkcijas vai pārvaldību.</v>
      </c>
      <c r="O17" s="26" t="str">
        <f>IF(INDEX('Grafikam_M&amp;T_Kopā'!P:P,MATCH(A17,'Grafikam_M&amp;T_Kopā'!F:F,0))= "N", "N/A", INDEX('Grafikam_M&amp;T_Kopā'!P:P,MATCH(A17,'Grafikam_M&amp;T_Kopā'!F:F,0)))</f>
        <v>Skaits</v>
      </c>
      <c r="P17" s="53">
        <f>IF(ISNUMBER(INDEX('Grafikam_M&amp;T_Kopā'!M:M,MATCH(A17,'Grafikam_M&amp;T_Kopā'!F:F,0))), INDEX('Grafikam_M&amp;T_Kopā'!M:M,MATCH(A17,'Grafikam_M&amp;T_Kopā'!F:F,0)),
INDEX('Grafikam_M&amp;T_Kopā'!N:N,MATCH(A17,'Grafikam_M&amp;T_Kopā'!F:F,0)))</f>
        <v>15</v>
      </c>
      <c r="Q17" s="53">
        <f>IF(ISNUMBER(INDEX('Grafikam_M&amp;T_Kopā'!M:M,MATCH(A17,'Grafikam_M&amp;T_Kopā'!F:F,0))), INDEX('Grafikam_M&amp;T_Kopā'!S:S,MATCH(A17,'Grafikam_M&amp;T_Kopā'!F:F,0)),
INDEX('Grafikam_M&amp;T_Kopā'!O:O,MATCH(A17,'Grafikam_M&amp;T_Kopā'!F:F,0)))</f>
        <v>1</v>
      </c>
      <c r="R17" s="25">
        <f t="shared" si="3"/>
        <v>6.6666666666666666E-2</v>
      </c>
      <c r="S17" s="28" t="s">
        <v>1586</v>
      </c>
      <c r="T17" s="15">
        <v>1</v>
      </c>
      <c r="U17" s="16">
        <f t="shared" si="4"/>
        <v>5</v>
      </c>
    </row>
    <row r="18" spans="1:21" ht="52" x14ac:dyDescent="0.25">
      <c r="A18" s="54" t="s">
        <v>120</v>
      </c>
      <c r="B18" s="15" t="s">
        <v>121</v>
      </c>
      <c r="C18" s="29" t="s">
        <v>6</v>
      </c>
      <c r="D18" s="28" t="s">
        <v>122</v>
      </c>
      <c r="E18" s="28" t="s">
        <v>123</v>
      </c>
      <c r="F18" s="28" t="str">
        <f t="shared" si="0"/>
        <v>3.1.2.3.i Ilgstošas sociālās aprūpes pakalpojuma noturība un nepārtrauktība</v>
      </c>
      <c r="G18" s="28" t="str">
        <f>INDEX('Grafikam_M&amp;T_Kopā'!E:E,MATCH(A18,'Grafikam_M&amp;T_Kopā'!F:F,0))</f>
        <v>Investīcija</v>
      </c>
      <c r="H18" s="28" t="s">
        <v>114</v>
      </c>
      <c r="I18" s="57">
        <f>IF(D18="1.1.1.i",
SUMIFS(Izejas_dati_finans_maksājumi!H:H,Izejas_dati_finans_maksājumi!B:B,"1.1.1.1.i.2/1/23/I/CFLA/001")+SUMIFS(Izejas_dati_finans_maksājumi!H:H,Izejas_dati_finans_maksājumi!B:B,"1.1.1.1.i.2/2/25/I/CFLA/001"),
IF(D18="2.3.1.5.i",SUMIFS(Izejas_dati_finans_maksājumi!H:H,Izejas_dati_finans_maksājumi!B:B,"2.3.1.4.i.0/1/23/I/CFLA/001"),
SUMIFS(Izejas_dati_finans_maksājumi!H:H,Izejas_dati_finans_maksājumi!A:A,D18)))</f>
        <v>24982468.849999998</v>
      </c>
      <c r="J18" s="57">
        <f>IF(D18="1.1.1.i",
SUMIFS(Maksājumi_statusa!K:K,Maksājumi_statusa!D:D,"1.1.1.1.i.2/1/23/I/CFLA/001")+SUMIFS(Maksājumi_statusa!K:K,Maksājumi_statusa!D:D,"1.1.1.1.i.2/2/25/I/CFLA/001"),
IF(D18="2.3.1.5.i",SUMIFS(Maksājumi_statusa!K:K,Maksājumi_statusa!D:D,"2.3.1.4.i.0/1/23/I/CFLA/001"),
SUMIFS(Maksājumi_statusa!K:K,Maksājumi_statusa!C:C,D18)))</f>
        <v>16051428.709999999</v>
      </c>
      <c r="K18" s="58">
        <f t="shared" si="1"/>
        <v>8931040.1399999987</v>
      </c>
      <c r="L18" s="25">
        <f t="shared" si="2"/>
        <v>0.64250770435765003</v>
      </c>
      <c r="M18" s="26">
        <f>IF(D18="1.1.1.i",
COUNTIFS(Izejas_dati_finans_maksājumi!B:B,"1.1.1.1.i.2/1/23/I/CFLA/001")+COUNTIFS(Izejas_dati_finans_maksājumi!B:B,"1.1.1.1.i.2/2/25/I/CFLA/001"),
COUNTIFS(Izejas_dati_finans_maksājumi!A:A,D18))</f>
        <v>9</v>
      </c>
      <c r="N18" s="26" t="str">
        <f>INDEX('Grafikam_M&amp;T_Kopā'!H:H,MATCH(A18,'Grafikam_M&amp;T_Kopā'!F:F,0))</f>
        <v>Apliecinājums(-i) būvniecības pabeigšanai, lai nodrošinātu ilgtermiņa aprūpes pakalpojumu sniegšanas vietas.
Tiek nodrošinātas pamata ierīces un mēbeles</v>
      </c>
      <c r="O18" s="26" t="str">
        <f>IF(INDEX('Grafikam_M&amp;T_Kopā'!P:P,MATCH(A18,'Grafikam_M&amp;T_Kopā'!F:F,0))= "N", "N/A", INDEX('Grafikam_M&amp;T_Kopā'!P:P,MATCH(A18,'Grafikam_M&amp;T_Kopā'!F:F,0)))</f>
        <v>Vietu skaits</v>
      </c>
      <c r="P18" s="53">
        <f>IF(ISNUMBER(INDEX('Grafikam_M&amp;T_Kopā'!M:M,MATCH(A18,'Grafikam_M&amp;T_Kopā'!F:F,0))), INDEX('Grafikam_M&amp;T_Kopā'!M:M,MATCH(A18,'Grafikam_M&amp;T_Kopā'!F:F,0)),
INDEX('Grafikam_M&amp;T_Kopā'!N:N,MATCH(A18,'Grafikam_M&amp;T_Kopā'!F:F,0)))</f>
        <v>312</v>
      </c>
      <c r="Q18" s="53">
        <f>IF(ISNUMBER(INDEX('Grafikam_M&amp;T_Kopā'!M:M,MATCH(A18,'Grafikam_M&amp;T_Kopā'!F:F,0))), INDEX('Grafikam_M&amp;T_Kopā'!S:S,MATCH(A18,'Grafikam_M&amp;T_Kopā'!F:F,0)),
INDEX('Grafikam_M&amp;T_Kopā'!O:O,MATCH(A18,'Grafikam_M&amp;T_Kopā'!F:F,0)))</f>
        <v>0</v>
      </c>
      <c r="R18" s="25">
        <f t="shared" si="3"/>
        <v>0</v>
      </c>
      <c r="S18" s="28" t="s">
        <v>1581</v>
      </c>
      <c r="T18" s="15">
        <v>2</v>
      </c>
      <c r="U18" s="16">
        <f t="shared" si="4"/>
        <v>5</v>
      </c>
    </row>
    <row r="19" spans="1:21" ht="104" x14ac:dyDescent="0.25">
      <c r="A19" s="54" t="s">
        <v>172</v>
      </c>
      <c r="B19" s="15" t="s">
        <v>173</v>
      </c>
      <c r="C19" s="29" t="s">
        <v>6</v>
      </c>
      <c r="D19" s="28" t="s">
        <v>174</v>
      </c>
      <c r="E19" s="28" t="s">
        <v>175</v>
      </c>
      <c r="F19" s="28" t="str">
        <f t="shared" si="0"/>
        <v>6.1.2.4.i Infrastruktūras izveide kontroles dienestu funkciju īstenošanai Kundziņsalā</v>
      </c>
      <c r="G19" s="28" t="str">
        <f>INDEX('Grafikam_M&amp;T_Kopā'!E:E,MATCH(A19,'Grafikam_M&amp;T_Kopā'!F:F,0))</f>
        <v>Investīcija</v>
      </c>
      <c r="H19" s="28" t="s">
        <v>166</v>
      </c>
      <c r="I19" s="57">
        <f>IF(D19="1.1.1.i",
SUMIFS(Izejas_dati_finans_maksājumi!H:H,Izejas_dati_finans_maksājumi!B:B,"1.1.1.1.i.2/1/23/I/CFLA/001")+SUMIFS(Izejas_dati_finans_maksājumi!H:H,Izejas_dati_finans_maksājumi!B:B,"1.1.1.1.i.2/2/25/I/CFLA/001"),
IF(D19="2.3.1.5.i",SUMIFS(Izejas_dati_finans_maksājumi!H:H,Izejas_dati_finans_maksājumi!B:B,"2.3.1.4.i.0/1/23/I/CFLA/001"),
SUMIFS(Izejas_dati_finans_maksājumi!H:H,Izejas_dati_finans_maksājumi!A:A,D19)))</f>
        <v>12758000</v>
      </c>
      <c r="J19" s="57">
        <f>IF(D19="1.1.1.i",
SUMIFS(Maksājumi_statusa!K:K,Maksājumi_statusa!D:D,"1.1.1.1.i.2/1/23/I/CFLA/001")+SUMIFS(Maksājumi_statusa!K:K,Maksājumi_statusa!D:D,"1.1.1.1.i.2/2/25/I/CFLA/001"),
IF(D19="2.3.1.5.i",SUMIFS(Maksājumi_statusa!K:K,Maksājumi_statusa!D:D,"2.3.1.4.i.0/1/23/I/CFLA/001"),
SUMIFS(Maksājumi_statusa!K:K,Maksājumi_statusa!C:C,D19)))</f>
        <v>3932988.7399999998</v>
      </c>
      <c r="K19" s="58">
        <f t="shared" si="1"/>
        <v>8825011.2599999998</v>
      </c>
      <c r="L19" s="25">
        <f t="shared" si="2"/>
        <v>0.30827627684590059</v>
      </c>
      <c r="M19" s="26">
        <f>IF(D19="1.1.1.i",
COUNTIFS(Izejas_dati_finans_maksājumi!B:B,"1.1.1.1.i.2/1/23/I/CFLA/001")+COUNTIFS(Izejas_dati_finans_maksājumi!B:B,"1.1.1.1.i.2/2/25/I/CFLA/001"),
COUNTIFS(Izejas_dati_finans_maksājumi!A:A,D19))</f>
        <v>1</v>
      </c>
      <c r="N19" s="26" t="str">
        <f>INDEX('Grafikam_M&amp;T_Kopā'!H:H,MATCH(A19,'Grafikam_M&amp;T_Kopā'!F:F,0))</f>
        <v>Būvniecības akts (2. un 3. veidlapa) tiek izdots ēkas nesošo un norobežojošo konstrukciju, tostarp jumta, būvniecībai.
Parakstīts rēķins par kravas kontroles rentgena iekārtu piegādi.</v>
      </c>
      <c r="O19" s="26" t="str">
        <f>IF(INDEX('Grafikam_M&amp;T_Kopā'!P:P,MATCH(A19,'Grafikam_M&amp;T_Kopā'!F:F,0))= "N", "N/A", INDEX('Grafikam_M&amp;T_Kopā'!P:P,MATCH(A19,'Grafikam_M&amp;T_Kopā'!F:F,0)))</f>
        <v>N/A</v>
      </c>
      <c r="P19" s="53" t="str">
        <f>IF(ISNUMBER(INDEX('Grafikam_M&amp;T_Kopā'!M:M,MATCH(A19,'Grafikam_M&amp;T_Kopā'!F:F,0))), INDEX('Grafikam_M&amp;T_Kopā'!M:M,MATCH(A19,'Grafikam_M&amp;T_Kopā'!F:F,0)),
INDEX('Grafikam_M&amp;T_Kopā'!N:N,MATCH(A19,'Grafikam_M&amp;T_Kopā'!F:F,0)))</f>
        <v>Saņemts apliecinājums par darbu pabeigšanu un parakstīts pieņemšanas akts</v>
      </c>
      <c r="Q19" s="53" t="str">
        <f>IF(ISNUMBER(INDEX('Grafikam_M&amp;T_Kopā'!M:M,MATCH(A19,'Grafikam_M&amp;T_Kopā'!F:F,0))), INDEX('Grafikam_M&amp;T_Kopā'!S:S,MATCH(A19,'Grafikam_M&amp;T_Kopā'!F:F,0)),
INDEX('Grafikam_M&amp;T_Kopā'!O:O,MATCH(A19,'Grafikam_M&amp;T_Kopā'!F:F,0)))</f>
        <v>Procesā</v>
      </c>
      <c r="R19" s="25" t="str">
        <f t="shared" si="3"/>
        <v>Rādītājs teksta vērtība</v>
      </c>
      <c r="S19" s="28" t="s">
        <v>1580</v>
      </c>
      <c r="T19" s="15">
        <v>2</v>
      </c>
      <c r="U19" s="16">
        <f t="shared" si="4"/>
        <v>5</v>
      </c>
    </row>
    <row r="20" spans="1:21" ht="104" x14ac:dyDescent="0.25">
      <c r="A20" s="54" t="s">
        <v>115</v>
      </c>
      <c r="B20" s="15" t="s">
        <v>116</v>
      </c>
      <c r="C20" s="29" t="s">
        <v>6</v>
      </c>
      <c r="D20" s="28" t="s">
        <v>112</v>
      </c>
      <c r="E20" s="28" t="s">
        <v>113</v>
      </c>
      <c r="F20" s="28" t="str">
        <f t="shared" si="0"/>
        <v>3.1.2.1.i Publisko pakalpojumu un nodarbinātības pieejamības veicināšanas pasākumi cilvēkiem ar funkcionāliem traucējumiem</v>
      </c>
      <c r="G20" s="28" t="str">
        <f>INDEX('Grafikam_M&amp;T_Kopā'!E:E,MATCH(A20,'Grafikam_M&amp;T_Kopā'!F:F,0))</f>
        <v>Investīcija</v>
      </c>
      <c r="H20" s="28" t="s">
        <v>114</v>
      </c>
      <c r="I20" s="57">
        <f>IF(D20="1.1.1.i",
SUMIFS(Izejas_dati_finans_maksājumi!H:H,Izejas_dati_finans_maksājumi!B:B,"1.1.1.1.i.2/1/23/I/CFLA/001")+SUMIFS(Izejas_dati_finans_maksājumi!H:H,Izejas_dati_finans_maksājumi!B:B,"1.1.1.1.i.2/2/25/I/CFLA/001"),
IF(D20="2.3.1.5.i",SUMIFS(Izejas_dati_finans_maksājumi!H:H,Izejas_dati_finans_maksājumi!B:B,"2.3.1.4.i.0/1/23/I/CFLA/001"),
SUMIFS(Izejas_dati_finans_maksājumi!H:H,Izejas_dati_finans_maksājumi!A:A,D20)))</f>
        <v>13624131.339999998</v>
      </c>
      <c r="J20" s="57">
        <f>IF(D20="1.1.1.i",
SUMIFS(Maksājumi_statusa!K:K,Maksājumi_statusa!D:D,"1.1.1.1.i.2/1/23/I/CFLA/001")+SUMIFS(Maksājumi_statusa!K:K,Maksājumi_statusa!D:D,"1.1.1.1.i.2/2/25/I/CFLA/001"),
IF(D20="2.3.1.5.i",SUMIFS(Maksājumi_statusa!K:K,Maksājumi_statusa!D:D,"2.3.1.4.i.0/1/23/I/CFLA/001"),
SUMIFS(Maksājumi_statusa!K:K,Maksājumi_statusa!C:C,D20)))</f>
        <v>8133073.8300000029</v>
      </c>
      <c r="K20" s="58">
        <f t="shared" si="1"/>
        <v>5491057.5099999951</v>
      </c>
      <c r="L20" s="25">
        <f t="shared" si="2"/>
        <v>0.59696090906886423</v>
      </c>
      <c r="M20" s="26">
        <f>IF(D20="1.1.1.i",
COUNTIFS(Izejas_dati_finans_maksājumi!B:B,"1.1.1.1.i.2/1/23/I/CFLA/001")+COUNTIFS(Izejas_dati_finans_maksājumi!B:B,"1.1.1.1.i.2/2/25/I/CFLA/001"),
COUNTIFS(Izejas_dati_finans_maksājumi!A:A,D20))</f>
        <v>60</v>
      </c>
      <c r="N20" s="26" t="str">
        <f>INDEX('Grafikam_M&amp;T_Kopā'!H:H,MATCH(A20,'Grafikam_M&amp;T_Kopā'!F:F,0))</f>
        <v>Mājokļu pieejamības pielāgošana 250 personām.</v>
      </c>
      <c r="O20" s="26" t="str">
        <f>IF(INDEX('Grafikam_M&amp;T_Kopā'!P:P,MATCH(A20,'Grafikam_M&amp;T_Kopā'!F:F,0))= "N", "N/A", INDEX('Grafikam_M&amp;T_Kopā'!P:P,MATCH(A20,'Grafikam_M&amp;T_Kopā'!F:F,0)))</f>
        <v>Personas</v>
      </c>
      <c r="P20" s="53">
        <f>IF(ISNUMBER(INDEX('Grafikam_M&amp;T_Kopā'!M:M,MATCH(A20,'Grafikam_M&amp;T_Kopā'!F:F,0))), INDEX('Grafikam_M&amp;T_Kopā'!M:M,MATCH(A20,'Grafikam_M&amp;T_Kopā'!F:F,0)),
INDEX('Grafikam_M&amp;T_Kopā'!N:N,MATCH(A20,'Grafikam_M&amp;T_Kopā'!F:F,0)))</f>
        <v>250</v>
      </c>
      <c r="Q20" s="53">
        <f>IF(ISNUMBER(INDEX('Grafikam_M&amp;T_Kopā'!M:M,MATCH(A20,'Grafikam_M&amp;T_Kopā'!F:F,0))), INDEX('Grafikam_M&amp;T_Kopā'!S:S,MATCH(A20,'Grafikam_M&amp;T_Kopā'!F:F,0)),
INDEX('Grafikam_M&amp;T_Kopā'!O:O,MATCH(A20,'Grafikam_M&amp;T_Kopā'!F:F,0)))</f>
        <v>38</v>
      </c>
      <c r="R20" s="25">
        <f t="shared" si="3"/>
        <v>0.152</v>
      </c>
      <c r="S20" s="28" t="s">
        <v>1591</v>
      </c>
      <c r="T20" s="15">
        <v>2</v>
      </c>
      <c r="U20" s="16">
        <f t="shared" si="4"/>
        <v>5</v>
      </c>
    </row>
    <row r="21" spans="1:21" ht="169" x14ac:dyDescent="0.25">
      <c r="A21" s="54" t="s">
        <v>157</v>
      </c>
      <c r="B21" s="15" t="s">
        <v>158</v>
      </c>
      <c r="C21" s="29" t="s">
        <v>6</v>
      </c>
      <c r="D21" s="28" t="s">
        <v>159</v>
      </c>
      <c r="E21" s="28" t="s">
        <v>160</v>
      </c>
      <c r="F21" s="28" t="str">
        <f t="shared" si="0"/>
        <v>5.2.1.r Augstākās izglītības un zinātnes izcilības un pārvaldības reforma</v>
      </c>
      <c r="G21" s="28" t="str">
        <f>INDEX('Grafikam_M&amp;T_Kopā'!E:E,MATCH(A21,'Grafikam_M&amp;T_Kopā'!F:F,0))</f>
        <v>Reforma</v>
      </c>
      <c r="H21" s="28" t="s">
        <v>72</v>
      </c>
      <c r="I21" s="57">
        <f>IF(D21="1.1.1.i",
SUMIFS(Izejas_dati_finans_maksājumi!H:H,Izejas_dati_finans_maksājumi!B:B,"1.1.1.1.i.2/1/23/I/CFLA/001")+SUMIFS(Izejas_dati_finans_maksājumi!H:H,Izejas_dati_finans_maksājumi!B:B,"1.1.1.1.i.2/2/25/I/CFLA/001"),
IF(D21="2.3.1.5.i",SUMIFS(Izejas_dati_finans_maksājumi!H:H,Izejas_dati_finans_maksājumi!B:B,"2.3.1.4.i.0/1/23/I/CFLA/001"),
SUMIFS(Izejas_dati_finans_maksājumi!H:H,Izejas_dati_finans_maksājumi!A:A,D21)))</f>
        <v>0</v>
      </c>
      <c r="J21" s="57">
        <f>IF(D21="1.1.1.i",
SUMIFS(Maksājumi_statusa!K:K,Maksājumi_statusa!D:D,"1.1.1.1.i.2/1/23/I/CFLA/001")+SUMIFS(Maksājumi_statusa!K:K,Maksājumi_statusa!D:D,"1.1.1.1.i.2/2/25/I/CFLA/001"),
IF(D21="2.3.1.5.i",SUMIFS(Maksājumi_statusa!K:K,Maksājumi_statusa!D:D,"2.3.1.4.i.0/1/23/I/CFLA/001"),
SUMIFS(Maksājumi_statusa!K:K,Maksājumi_statusa!C:C,D21)))</f>
        <v>0</v>
      </c>
      <c r="K21" s="58">
        <f t="shared" si="1"/>
        <v>0</v>
      </c>
      <c r="L21" s="25">
        <f t="shared" si="2"/>
        <v>1</v>
      </c>
      <c r="M21" s="26">
        <f>IF(D21="1.1.1.i",
COUNTIFS(Izejas_dati_finans_maksājumi!B:B,"1.1.1.1.i.2/1/23/I/CFLA/001")+COUNTIFS(Izejas_dati_finans_maksājumi!B:B,"1.1.1.1.i.2/2/25/I/CFLA/001"),
COUNTIFS(Izejas_dati_finans_maksājumi!A:A,D21))</f>
        <v>0</v>
      </c>
      <c r="N21" s="26" t="str">
        <f>INDEX('Grafikam_M&amp;T_Kopā'!H:H,MATCH(A21,'Grafikam_M&amp;T_Kopā'!F:F,0))</f>
        <v>Tādu tiesību aktu spēkā stāšanās, ar kuriem ievieš:
(i) pārskatītu doktorantūras modeli;
(ii) akadēmiskā personāla nodarbinātības principus;
(iii) ciklisko iestāžu akreditācijas sistēmu;
(iv) izcilības stipendijas, sociālās stipendijas un studiju jomu stipendijas;
(v) snieguma finansējuma apjoma palielināšanu (2. pīlārs) un jaunus snieguma rādītājus 1. pīlārā;
(vi) publiskā finansējuma sasaisti ar zinātnisko iestāžu starptautiskās novērtēšanas rezultātiem.</v>
      </c>
      <c r="O21" s="26" t="str">
        <f>IF(INDEX('Grafikam_M&amp;T_Kopā'!P:P,MATCH(A21,'Grafikam_M&amp;T_Kopā'!F:F,0))= "N", "N/A", INDEX('Grafikam_M&amp;T_Kopā'!P:P,MATCH(A21,'Grafikam_M&amp;T_Kopā'!F:F,0)))</f>
        <v>N/A</v>
      </c>
      <c r="P21" s="53" t="str">
        <f>IF(ISNUMBER(INDEX('Grafikam_M&amp;T_Kopā'!M:M,MATCH(A21,'Grafikam_M&amp;T_Kopā'!F:F,0))), INDEX('Grafikam_M&amp;T_Kopā'!M:M,MATCH(A21,'Grafikam_M&amp;T_Kopā'!F:F,0)),
INDEX('Grafikam_M&amp;T_Kopā'!N:N,MATCH(A21,'Grafikam_M&amp;T_Kopā'!F:F,0)))</f>
        <v>Stājās spēkā tiesību aktu grozījumi</v>
      </c>
      <c r="Q21" s="53" t="str">
        <f>IF(ISNUMBER(INDEX('Grafikam_M&amp;T_Kopā'!M:M,MATCH(A21,'Grafikam_M&amp;T_Kopā'!F:F,0))), INDEX('Grafikam_M&amp;T_Kopā'!S:S,MATCH(A21,'Grafikam_M&amp;T_Kopā'!F:F,0)),
INDEX('Grafikam_M&amp;T_Kopā'!O:O,MATCH(A21,'Grafikam_M&amp;T_Kopā'!F:F,0)))</f>
        <v>Procesā</v>
      </c>
      <c r="R21" s="25" t="str">
        <f t="shared" si="3"/>
        <v>Rādītājs teksta vērtība</v>
      </c>
      <c r="S21" s="28" t="s">
        <v>2354</v>
      </c>
      <c r="T21" s="15">
        <v>3</v>
      </c>
      <c r="U21" s="16">
        <f t="shared" si="4"/>
        <v>5</v>
      </c>
    </row>
    <row r="22" spans="1:21" ht="182" x14ac:dyDescent="0.25">
      <c r="A22" s="54" t="s">
        <v>13</v>
      </c>
      <c r="B22" s="15" t="s">
        <v>14</v>
      </c>
      <c r="C22" s="29" t="s">
        <v>6</v>
      </c>
      <c r="D22" s="28" t="s">
        <v>16</v>
      </c>
      <c r="E22" s="28" t="s">
        <v>17</v>
      </c>
      <c r="F22" s="28" t="str">
        <f t="shared" si="0"/>
        <v>1.1.1.r Rīgas metropoles areāla transporta sistēmas zaļināšana</v>
      </c>
      <c r="G22" s="28" t="str">
        <f>INDEX('Grafikam_M&amp;T_Kopā'!E:E,MATCH(A22,'Grafikam_M&amp;T_Kopā'!F:F,0))</f>
        <v>Reforma</v>
      </c>
      <c r="H22" s="28" t="s">
        <v>10</v>
      </c>
      <c r="I22" s="57">
        <f>IF(D22="1.1.1.i",
SUMIFS(Izejas_dati_finans_maksājumi!H:H,Izejas_dati_finans_maksājumi!B:B,"1.1.1.1.i.2/1/23/I/CFLA/001")+SUMIFS(Izejas_dati_finans_maksājumi!H:H,Izejas_dati_finans_maksājumi!B:B,"1.1.1.1.i.2/2/25/I/CFLA/001"),
IF(D22="2.3.1.5.i",SUMIFS(Izejas_dati_finans_maksājumi!H:H,Izejas_dati_finans_maksājumi!B:B,"2.3.1.4.i.0/1/23/I/CFLA/001"),
SUMIFS(Izejas_dati_finans_maksājumi!H:H,Izejas_dati_finans_maksājumi!A:A,D22)))</f>
        <v>0</v>
      </c>
      <c r="J22" s="57">
        <f>IF(D22="1.1.1.i",
SUMIFS(Maksājumi_statusa!K:K,Maksājumi_statusa!D:D,"1.1.1.1.i.2/1/23/I/CFLA/001")+SUMIFS(Maksājumi_statusa!K:K,Maksājumi_statusa!D:D,"1.1.1.1.i.2/2/25/I/CFLA/001"),
IF(D22="2.3.1.5.i",SUMIFS(Maksājumi_statusa!K:K,Maksājumi_statusa!D:D,"2.3.1.4.i.0/1/23/I/CFLA/001"),
SUMIFS(Maksājumi_statusa!K:K,Maksājumi_statusa!C:C,D22)))</f>
        <v>0</v>
      </c>
      <c r="K22" s="58">
        <f t="shared" si="1"/>
        <v>0</v>
      </c>
      <c r="L22" s="25">
        <f t="shared" si="2"/>
        <v>1</v>
      </c>
      <c r="M22" s="26">
        <f>IF(D22="1.1.1.i",
COUNTIFS(Izejas_dati_finans_maksājumi!B:B,"1.1.1.1.i.2/1/23/I/CFLA/001")+COUNTIFS(Izejas_dati_finans_maksājumi!B:B,"1.1.1.1.i.2/2/25/I/CFLA/001"),
COUNTIFS(Izejas_dati_finans_maksājumi!A:A,D22))</f>
        <v>0</v>
      </c>
      <c r="N22" s="26" t="str">
        <f>INDEX('Grafikam_M&amp;T_Kopā'!H:H,MATCH(A22,'Grafikam_M&amp;T_Kopā'!F:F,0))</f>
        <v>Sabiedriskā transporta padomes apstiprinātais valsts transporta maršrutu tīkla pārskats:
- Vienotas sabiedriskā transporta atlaižu politikas valsts līmenī regulējošu tiesību aktu spēkā stāšanās;
- Sabiedriskā transporta saskaņoto reģionālo autobusu un vilcienu maršrutu grafiku regulējošu tiesību aktu spēkā stāšanās, tostarp vienota tarifa un vienotas sabiedriskā transporta biļešu sistēmas ieviešana;
- Vienotas biļetes pilotprojekta ieviešana sabiedriskajam transportam pilsētas sabiedriskajā transportā un vilcieniem Rīgas pašvaldībā.</v>
      </c>
      <c r="O22" s="26" t="str">
        <f>IF(INDEX('Grafikam_M&amp;T_Kopā'!P:P,MATCH(A22,'Grafikam_M&amp;T_Kopā'!F:F,0))= "N", "N/A", INDEX('Grafikam_M&amp;T_Kopā'!P:P,MATCH(A22,'Grafikam_M&amp;T_Kopā'!F:F,0)))</f>
        <v>N/A</v>
      </c>
      <c r="P22" s="53" t="str">
        <f>IF(ISNUMBER(INDEX('Grafikam_M&amp;T_Kopā'!M:M,MATCH(A22,'Grafikam_M&amp;T_Kopā'!F:F,0))), INDEX('Grafikam_M&amp;T_Kopā'!M:M,MATCH(A22,'Grafikam_M&amp;T_Kopā'!F:F,0)),
INDEX('Grafikam_M&amp;T_Kopā'!N:N,MATCH(A22,'Grafikam_M&amp;T_Kopā'!F:F,0)))</f>
        <v>Viena multimodāla sabiedriskā transporta maršruta tīkla Rīgas metropoles areālā izveide</v>
      </c>
      <c r="Q22" s="53" t="str">
        <f>IF(ISNUMBER(INDEX('Grafikam_M&amp;T_Kopā'!M:M,MATCH(A22,'Grafikam_M&amp;T_Kopā'!F:F,0))), INDEX('Grafikam_M&amp;T_Kopā'!S:S,MATCH(A22,'Grafikam_M&amp;T_Kopā'!F:F,0)),
INDEX('Grafikam_M&amp;T_Kopā'!O:O,MATCH(A22,'Grafikam_M&amp;T_Kopā'!F:F,0)))</f>
        <v>Procesā</v>
      </c>
      <c r="R22" s="25" t="str">
        <f t="shared" si="3"/>
        <v>Rādītājs teksta vērtība</v>
      </c>
      <c r="S22" s="28" t="s">
        <v>1588</v>
      </c>
      <c r="T22" s="19">
        <v>3</v>
      </c>
      <c r="U22" s="16">
        <f t="shared" si="4"/>
        <v>5</v>
      </c>
    </row>
    <row r="23" spans="1:21" ht="91" x14ac:dyDescent="0.25">
      <c r="A23" s="54" t="s">
        <v>102</v>
      </c>
      <c r="B23" s="15" t="s">
        <v>103</v>
      </c>
      <c r="C23" s="29" t="s">
        <v>6</v>
      </c>
      <c r="D23" s="28" t="s">
        <v>104</v>
      </c>
      <c r="E23" s="28" t="s">
        <v>105</v>
      </c>
      <c r="F23" s="28" t="str">
        <f t="shared" si="0"/>
        <v>3.1.1.5.i Izglītības iestāžu infrastruktūras pilnveide un aprīkošana</v>
      </c>
      <c r="G23" s="28" t="str">
        <f>INDEX('Grafikam_M&amp;T_Kopā'!E:E,MATCH(A23,'Grafikam_M&amp;T_Kopā'!F:F,0))</f>
        <v>Investīcija</v>
      </c>
      <c r="H23" s="28" t="s">
        <v>72</v>
      </c>
      <c r="I23" s="57">
        <f>IF(D23="1.1.1.i",
SUMIFS(Izejas_dati_finans_maksājumi!H:H,Izejas_dati_finans_maksājumi!B:B,"1.1.1.1.i.2/1/23/I/CFLA/001")+SUMIFS(Izejas_dati_finans_maksājumi!H:H,Izejas_dati_finans_maksājumi!B:B,"1.1.1.1.i.2/2/25/I/CFLA/001"),
IF(D23="2.3.1.5.i",SUMIFS(Izejas_dati_finans_maksājumi!H:H,Izejas_dati_finans_maksājumi!B:B,"2.3.1.4.i.0/1/23/I/CFLA/001"),
SUMIFS(Izejas_dati_finans_maksājumi!H:H,Izejas_dati_finans_maksājumi!A:A,D23)))</f>
        <v>31890739</v>
      </c>
      <c r="J23" s="57">
        <f>IF(D23="1.1.1.i",
SUMIFS(Maksājumi_statusa!K:K,Maksājumi_statusa!D:D,"1.1.1.1.i.2/1/23/I/CFLA/001")+SUMIFS(Maksājumi_statusa!K:K,Maksājumi_statusa!D:D,"1.1.1.1.i.2/2/25/I/CFLA/001"),
IF(D23="2.3.1.5.i",SUMIFS(Maksājumi_statusa!K:K,Maksājumi_statusa!D:D,"2.3.1.4.i.0/1/23/I/CFLA/001"),
SUMIFS(Maksājumi_statusa!K:K,Maksājumi_statusa!C:C,D23)))</f>
        <v>10506106.369999999</v>
      </c>
      <c r="K23" s="58">
        <f t="shared" si="1"/>
        <v>21384632.630000003</v>
      </c>
      <c r="L23" s="25">
        <f t="shared" si="2"/>
        <v>0.32944066833948249</v>
      </c>
      <c r="M23" s="26">
        <f>IF(D23="1.1.1.i",
COUNTIFS(Izejas_dati_finans_maksājumi!B:B,"1.1.1.1.i.2/1/23/I/CFLA/001")+COUNTIFS(Izejas_dati_finans_maksājumi!B:B,"1.1.1.1.i.2/2/25/I/CFLA/001"),
COUNTIFS(Izejas_dati_finans_maksājumi!A:A,D23))</f>
        <v>12</v>
      </c>
      <c r="N23" s="26" t="str">
        <f>INDEX('Grafikam_M&amp;T_Kopā'!H:H,MATCH(A23,'Grafikam_M&amp;T_Kopā'!F:F,0))</f>
        <v>Infrastruktūras uzlabošana 21 vispārējās izglītības iestādēs (piemēram, ventilācijas sistēmas, energoefektīvs apgaismojums, informācijas un komunikācijas tehnoloģiju, zinātnes, tehnoloģiju, inženierzinātņu vai matemātikas mācību priekšmetu aprīkojuma iegāde).</v>
      </c>
      <c r="O23" s="26" t="str">
        <f>IF(INDEX('Grafikam_M&amp;T_Kopā'!P:P,MATCH(A23,'Grafikam_M&amp;T_Kopā'!F:F,0))= "N", "N/A", INDEX('Grafikam_M&amp;T_Kopā'!P:P,MATCH(A23,'Grafikam_M&amp;T_Kopā'!F:F,0)))</f>
        <v>Skaits</v>
      </c>
      <c r="P23" s="53">
        <f>IF(ISNUMBER(INDEX('Grafikam_M&amp;T_Kopā'!M:M,MATCH(A23,'Grafikam_M&amp;T_Kopā'!F:F,0))), INDEX('Grafikam_M&amp;T_Kopā'!M:M,MATCH(A23,'Grafikam_M&amp;T_Kopā'!F:F,0)),
INDEX('Grafikam_M&amp;T_Kopā'!N:N,MATCH(A23,'Grafikam_M&amp;T_Kopā'!F:F,0)))</f>
        <v>21</v>
      </c>
      <c r="Q23" s="53">
        <f>IF(ISNUMBER(INDEX('Grafikam_M&amp;T_Kopā'!M:M,MATCH(A23,'Grafikam_M&amp;T_Kopā'!F:F,0))), INDEX('Grafikam_M&amp;T_Kopā'!S:S,MATCH(A23,'Grafikam_M&amp;T_Kopā'!F:F,0)),
INDEX('Grafikam_M&amp;T_Kopā'!O:O,MATCH(A23,'Grafikam_M&amp;T_Kopā'!F:F,0)))</f>
        <v>0</v>
      </c>
      <c r="R23" s="25">
        <f t="shared" si="3"/>
        <v>0</v>
      </c>
      <c r="S23" s="25"/>
      <c r="T23" s="17"/>
      <c r="U23" s="16">
        <f t="shared" si="4"/>
        <v>4</v>
      </c>
    </row>
    <row r="24" spans="1:21" ht="52" x14ac:dyDescent="0.25">
      <c r="A24" s="54" t="s">
        <v>212</v>
      </c>
      <c r="B24" s="15" t="s">
        <v>213</v>
      </c>
      <c r="C24" s="29" t="s">
        <v>6</v>
      </c>
      <c r="D24" s="28" t="s">
        <v>214</v>
      </c>
      <c r="E24" s="28" t="s">
        <v>215</v>
      </c>
      <c r="F24" s="28" t="str">
        <f t="shared" si="0"/>
        <v>2.3.1.5.i Digitālās prasmes, kas nodrošinātas Individuālo mācību kontu platformā</v>
      </c>
      <c r="G24" s="28" t="str">
        <f>INDEX('Grafikam_M&amp;T_Kopā'!E:E,MATCH(A24,'Grafikam_M&amp;T_Kopā'!F:F,0))</f>
        <v>Investīcija</v>
      </c>
      <c r="H24" s="28" t="s">
        <v>72</v>
      </c>
      <c r="I24" s="57">
        <f>IF(D24="1.1.1.i",
SUMIFS(Izejas_dati_finans_maksājumi!H:H,Izejas_dati_finans_maksājumi!B:B,"1.1.1.1.i.2/1/23/I/CFLA/001")+SUMIFS(Izejas_dati_finans_maksājumi!H:H,Izejas_dati_finans_maksājumi!B:B,"1.1.1.1.i.2/2/25/I/CFLA/001"),
IF(D24="2.3.1.5.i",SUMIFS(Izejas_dati_finans_maksājumi!H:H,Izejas_dati_finans_maksājumi!B:B,"2.3.1.4.i.0/1/23/I/CFLA/001"),
SUMIFS(Izejas_dati_finans_maksājumi!H:H,Izejas_dati_finans_maksājumi!A:A,D24)))</f>
        <v>18506000</v>
      </c>
      <c r="J24" s="57">
        <f>IF(D24="1.1.1.i",
SUMIFS(Maksājumi_statusa!K:K,Maksājumi_statusa!D:D,"1.1.1.1.i.2/1/23/I/CFLA/001")+SUMIFS(Maksājumi_statusa!K:K,Maksājumi_statusa!D:D,"1.1.1.1.i.2/2/25/I/CFLA/001"),
IF(D24="2.3.1.5.i",SUMIFS(Maksājumi_statusa!K:K,Maksājumi_statusa!D:D,"2.3.1.4.i.0/1/23/I/CFLA/001"),
SUMIFS(Maksājumi_statusa!K:K,Maksājumi_statusa!C:C,D24)))</f>
        <v>1525896.3699999999</v>
      </c>
      <c r="K24" s="58">
        <f t="shared" si="1"/>
        <v>16980103.629999999</v>
      </c>
      <c r="L24" s="25">
        <f t="shared" si="2"/>
        <v>8.2454142980654913E-2</v>
      </c>
      <c r="M24" s="26">
        <f>IF(D24="1.1.1.i",
COUNTIFS(Izejas_dati_finans_maksājumi!B:B,"1.1.1.1.i.2/1/23/I/CFLA/001")+COUNTIFS(Izejas_dati_finans_maksājumi!B:B,"1.1.1.1.i.2/2/25/I/CFLA/001"),
COUNTIFS(Izejas_dati_finans_maksājumi!A:A,D24))</f>
        <v>0</v>
      </c>
      <c r="N24" s="26" t="str">
        <f>INDEX('Grafikam_M&amp;T_Kopā'!H:H,MATCH(A24,'Grafikam_M&amp;T_Kopā'!F:F,0))</f>
        <v>25 319 digitālo prasmju apmācība, ko nodrošina, izmantojot individuālo mācību kontu platformu.</v>
      </c>
      <c r="O24" s="26" t="str">
        <f>IF(INDEX('Grafikam_M&amp;T_Kopā'!P:P,MATCH(A24,'Grafikam_M&amp;T_Kopā'!F:F,0))= "N", "N/A", INDEX('Grafikam_M&amp;T_Kopā'!P:P,MATCH(A24,'Grafikam_M&amp;T_Kopā'!F:F,0)))</f>
        <v>Skaits</v>
      </c>
      <c r="P24" s="53">
        <f>IF(ISNUMBER(INDEX('Grafikam_M&amp;T_Kopā'!M:M,MATCH(A24,'Grafikam_M&amp;T_Kopā'!F:F,0))), INDEX('Grafikam_M&amp;T_Kopā'!M:M,MATCH(A24,'Grafikam_M&amp;T_Kopā'!F:F,0)),
INDEX('Grafikam_M&amp;T_Kopā'!N:N,MATCH(A24,'Grafikam_M&amp;T_Kopā'!F:F,0)))</f>
        <v>25319</v>
      </c>
      <c r="Q24" s="53">
        <f>IF(ISNUMBER(INDEX('Grafikam_M&amp;T_Kopā'!M:M,MATCH(A24,'Grafikam_M&amp;T_Kopā'!F:F,0))), INDEX('Grafikam_M&amp;T_Kopā'!S:S,MATCH(A24,'Grafikam_M&amp;T_Kopā'!F:F,0)),
INDEX('Grafikam_M&amp;T_Kopā'!O:O,MATCH(A24,'Grafikam_M&amp;T_Kopā'!F:F,0)))</f>
        <v>0</v>
      </c>
      <c r="R24" s="25">
        <f t="shared" si="3"/>
        <v>0</v>
      </c>
      <c r="S24" s="25"/>
      <c r="T24" s="17"/>
      <c r="U24" s="16">
        <f t="shared" si="4"/>
        <v>4</v>
      </c>
    </row>
    <row r="25" spans="1:21" ht="48.5" customHeight="1" x14ac:dyDescent="0.25">
      <c r="A25" s="54" t="s">
        <v>34</v>
      </c>
      <c r="B25" s="15" t="s">
        <v>35</v>
      </c>
      <c r="C25" s="29" t="s">
        <v>6</v>
      </c>
      <c r="D25" s="28" t="s">
        <v>36</v>
      </c>
      <c r="E25" s="28" t="s">
        <v>37</v>
      </c>
      <c r="F25" s="28" t="str">
        <f t="shared" si="0"/>
        <v>1.2.1.4.i Energoefektivitātes uzlabošana valsts sektora ēkās</v>
      </c>
      <c r="G25" s="28" t="str">
        <f>INDEX('Grafikam_M&amp;T_Kopā'!E:E,MATCH(A25,'Grafikam_M&amp;T_Kopā'!F:F,0))</f>
        <v>Investīcija</v>
      </c>
      <c r="H25" s="28" t="s">
        <v>22</v>
      </c>
      <c r="I25" s="57">
        <f>IF(D25="1.1.1.i",
SUMIFS(Izejas_dati_finans_maksājumi!H:H,Izejas_dati_finans_maksājumi!B:B,"1.1.1.1.i.2/1/23/I/CFLA/001")+SUMIFS(Izejas_dati_finans_maksājumi!H:H,Izejas_dati_finans_maksājumi!B:B,"1.1.1.1.i.2/2/25/I/CFLA/001"),
IF(D25="2.3.1.5.i",SUMIFS(Izejas_dati_finans_maksājumi!H:H,Izejas_dati_finans_maksājumi!B:B,"2.3.1.4.i.0/1/23/I/CFLA/001"),
SUMIFS(Izejas_dati_finans_maksājumi!H:H,Izejas_dati_finans_maksājumi!A:A,D25)))</f>
        <v>24218079.780000005</v>
      </c>
      <c r="J25" s="57">
        <f>IF(D25="1.1.1.i",
SUMIFS(Maksājumi_statusa!K:K,Maksājumi_statusa!D:D,"1.1.1.1.i.2/1/23/I/CFLA/001")+SUMIFS(Maksājumi_statusa!K:K,Maksājumi_statusa!D:D,"1.1.1.1.i.2/2/25/I/CFLA/001"),
IF(D25="2.3.1.5.i",SUMIFS(Maksājumi_statusa!K:K,Maksājumi_statusa!D:D,"2.3.1.4.i.0/1/23/I/CFLA/001"),
SUMIFS(Maksājumi_statusa!K:K,Maksājumi_statusa!C:C,D25)))</f>
        <v>11462964.359999999</v>
      </c>
      <c r="K25" s="58">
        <f t="shared" si="1"/>
        <v>12755115.420000006</v>
      </c>
      <c r="L25" s="25">
        <f t="shared" si="2"/>
        <v>0.47332259469499516</v>
      </c>
      <c r="M25" s="26">
        <f>IF(D25="1.1.1.i",
COUNTIFS(Izejas_dati_finans_maksājumi!B:B,"1.1.1.1.i.2/1/23/I/CFLA/001")+COUNTIFS(Izejas_dati_finans_maksājumi!B:B,"1.1.1.1.i.2/2/25/I/CFLA/001"),
COUNTIFS(Izejas_dati_finans_maksājumi!A:A,D25))</f>
        <v>11</v>
      </c>
      <c r="N25" s="26" t="str">
        <f>INDEX('Grafikam_M&amp;T_Kopā'!H:H,MATCH(A25,'Grafikam_M&amp;T_Kopā'!F:F,0))</f>
        <v>Primārās enerģijas patēriņa samazinājums valsts ēkās, ko apliecina ēkas energosertifikāts pirms un pēc energoefektivitātes pasākumu īstenošanas</v>
      </c>
      <c r="O25" s="26" t="str">
        <f>IF(INDEX('Grafikam_M&amp;T_Kopā'!P:P,MATCH(A25,'Grafikam_M&amp;T_Kopā'!F:F,0))= "N", "N/A", INDEX('Grafikam_M&amp;T_Kopā'!P:P,MATCH(A25,'Grafikam_M&amp;T_Kopā'!F:F,0)))</f>
        <v>MWh/gadā</v>
      </c>
      <c r="P25" s="53">
        <f>IF(ISNUMBER(INDEX('Grafikam_M&amp;T_Kopā'!M:M,MATCH(A25,'Grafikam_M&amp;T_Kopā'!F:F,0))), INDEX('Grafikam_M&amp;T_Kopā'!M:M,MATCH(A25,'Grafikam_M&amp;T_Kopā'!F:F,0)),
INDEX('Grafikam_M&amp;T_Kopā'!N:N,MATCH(A25,'Grafikam_M&amp;T_Kopā'!F:F,0)))</f>
        <v>3875</v>
      </c>
      <c r="Q25" s="53">
        <f>IF(ISNUMBER(INDEX('Grafikam_M&amp;T_Kopā'!M:M,MATCH(A25,'Grafikam_M&amp;T_Kopā'!F:F,0))), INDEX('Grafikam_M&amp;T_Kopā'!S:S,MATCH(A25,'Grafikam_M&amp;T_Kopā'!F:F,0)),
INDEX('Grafikam_M&amp;T_Kopā'!O:O,MATCH(A25,'Grafikam_M&amp;T_Kopā'!F:F,0)))</f>
        <v>146.99</v>
      </c>
      <c r="R25" s="25">
        <f t="shared" si="3"/>
        <v>3.7932903225806454E-2</v>
      </c>
      <c r="S25" s="25"/>
      <c r="T25" s="17"/>
      <c r="U25" s="16">
        <f t="shared" si="4"/>
        <v>4</v>
      </c>
    </row>
    <row r="26" spans="1:21" ht="78" x14ac:dyDescent="0.25">
      <c r="A26" s="54" t="s">
        <v>141</v>
      </c>
      <c r="B26" s="15" t="s">
        <v>142</v>
      </c>
      <c r="C26" s="29" t="s">
        <v>6</v>
      </c>
      <c r="D26" s="28" t="s">
        <v>143</v>
      </c>
      <c r="E26" s="28" t="s">
        <v>144</v>
      </c>
      <c r="F26" s="28" t="str">
        <f t="shared" si="0"/>
        <v>4.3.1.1.i Atbalsts sekundārās ambulatorās veselības aprūpes kvalitātes un pieejamības novērtēšanai un uzlabošanai</v>
      </c>
      <c r="G26" s="28" t="str">
        <f>INDEX('Grafikam_M&amp;T_Kopā'!E:E,MATCH(A26,'Grafikam_M&amp;T_Kopā'!F:F,0))</f>
        <v>Investīcija</v>
      </c>
      <c r="H26" s="28" t="s">
        <v>132</v>
      </c>
      <c r="I26" s="57">
        <f>IF(D26="1.1.1.i",
SUMIFS(Izejas_dati_finans_maksājumi!H:H,Izejas_dati_finans_maksājumi!B:B,"1.1.1.1.i.2/1/23/I/CFLA/001")+SUMIFS(Izejas_dati_finans_maksājumi!H:H,Izejas_dati_finans_maksājumi!B:B,"1.1.1.1.i.2/2/25/I/CFLA/001"),
IF(D26="2.3.1.5.i",SUMIFS(Izejas_dati_finans_maksājumi!H:H,Izejas_dati_finans_maksājumi!B:B,"2.3.1.4.i.0/1/23/I/CFLA/001"),
SUMIFS(Izejas_dati_finans_maksājumi!H:H,Izejas_dati_finans_maksājumi!A:A,D26)))</f>
        <v>16130000</v>
      </c>
      <c r="J26" s="57">
        <f>IF(D26="1.1.1.i",
SUMIFS(Maksājumi_statusa!K:K,Maksājumi_statusa!D:D,"1.1.1.1.i.2/1/23/I/CFLA/001")+SUMIFS(Maksājumi_statusa!K:K,Maksājumi_statusa!D:D,"1.1.1.1.i.2/2/25/I/CFLA/001"),
IF(D26="2.3.1.5.i",SUMIFS(Maksājumi_statusa!K:K,Maksājumi_statusa!D:D,"2.3.1.4.i.0/1/23/I/CFLA/001"),
SUMIFS(Maksājumi_statusa!K:K,Maksājumi_statusa!C:C,D26)))</f>
        <v>3955565.7199999997</v>
      </c>
      <c r="K26" s="58">
        <f t="shared" si="1"/>
        <v>12174434.280000001</v>
      </c>
      <c r="L26" s="25">
        <f t="shared" si="2"/>
        <v>0.2452303608183509</v>
      </c>
      <c r="M26" s="26">
        <f>IF(D26="1.1.1.i",
COUNTIFS(Izejas_dati_finans_maksājumi!B:B,"1.1.1.1.i.2/1/23/I/CFLA/001")+COUNTIFS(Izejas_dati_finans_maksājumi!B:B,"1.1.1.1.i.2/2/25/I/CFLA/001"),
COUNTIFS(Izejas_dati_finans_maksājumi!A:A,D26))</f>
        <v>1</v>
      </c>
      <c r="N26" s="26" t="str">
        <f>INDEX('Grafikam_M&amp;T_Kopā'!H:H,MATCH(A26,'Grafikam_M&amp;T_Kopā'!F:F,0))</f>
        <v>Par katru no desmit jaunajiem veselības aprūpes pakalpojumu sniegšanas modeļiem jāsagatavo ziņojums, kurā norādīts, ka modelis ir testēts.</v>
      </c>
      <c r="O26" s="26" t="str">
        <f>IF(INDEX('Grafikam_M&amp;T_Kopā'!P:P,MATCH(A26,'Grafikam_M&amp;T_Kopā'!F:F,0))= "N", "N/A", INDEX('Grafikam_M&amp;T_Kopā'!P:P,MATCH(A26,'Grafikam_M&amp;T_Kopā'!F:F,0)))</f>
        <v>Skaits</v>
      </c>
      <c r="P26" s="53">
        <f>IF(ISNUMBER(INDEX('Grafikam_M&amp;T_Kopā'!M:M,MATCH(A26,'Grafikam_M&amp;T_Kopā'!F:F,0))), INDEX('Grafikam_M&amp;T_Kopā'!M:M,MATCH(A26,'Grafikam_M&amp;T_Kopā'!F:F,0)),
INDEX('Grafikam_M&amp;T_Kopā'!N:N,MATCH(A26,'Grafikam_M&amp;T_Kopā'!F:F,0)))</f>
        <v>10</v>
      </c>
      <c r="Q26" s="53">
        <f>IF(ISNUMBER(INDEX('Grafikam_M&amp;T_Kopā'!M:M,MATCH(A26,'Grafikam_M&amp;T_Kopā'!F:F,0))), INDEX('Grafikam_M&amp;T_Kopā'!S:S,MATCH(A26,'Grafikam_M&amp;T_Kopā'!F:F,0)),
INDEX('Grafikam_M&amp;T_Kopā'!O:O,MATCH(A26,'Grafikam_M&amp;T_Kopā'!F:F,0)))</f>
        <v>0</v>
      </c>
      <c r="R26" s="25">
        <f t="shared" si="3"/>
        <v>0</v>
      </c>
      <c r="S26" s="25"/>
      <c r="T26" s="17"/>
      <c r="U26" s="16">
        <f t="shared" si="4"/>
        <v>4</v>
      </c>
    </row>
    <row r="27" spans="1:21" ht="52" x14ac:dyDescent="0.25">
      <c r="A27" s="54" t="s">
        <v>53</v>
      </c>
      <c r="B27" s="15" t="s">
        <v>54</v>
      </c>
      <c r="C27" s="29" t="s">
        <v>6</v>
      </c>
      <c r="D27" s="28" t="s">
        <v>55</v>
      </c>
      <c r="E27" s="28" t="s">
        <v>56</v>
      </c>
      <c r="F27" s="28" t="str">
        <f t="shared" si="0"/>
        <v>2.1.1.1.i Pārvaldes modernizācija un pakalpojumu digitālā transformācija</v>
      </c>
      <c r="G27" s="28" t="str">
        <f>INDEX('Grafikam_M&amp;T_Kopā'!E:E,MATCH(A27,'Grafikam_M&amp;T_Kopā'!F:F,0))</f>
        <v>Investīcija</v>
      </c>
      <c r="H27" s="28" t="s">
        <v>33</v>
      </c>
      <c r="I27" s="57">
        <f>IF(D27="1.1.1.i",
SUMIFS(Izejas_dati_finans_maksājumi!H:H,Izejas_dati_finans_maksājumi!B:B,"1.1.1.1.i.2/1/23/I/CFLA/001")+SUMIFS(Izejas_dati_finans_maksājumi!H:H,Izejas_dati_finans_maksājumi!B:B,"1.1.1.1.i.2/2/25/I/CFLA/001"),
IF(D27="2.3.1.5.i",SUMIFS(Izejas_dati_finans_maksājumi!H:H,Izejas_dati_finans_maksājumi!B:B,"2.3.1.4.i.0/1/23/I/CFLA/001"),
SUMIFS(Izejas_dati_finans_maksājumi!H:H,Izejas_dati_finans_maksājumi!A:A,D27)))</f>
        <v>13928620</v>
      </c>
      <c r="J27" s="57">
        <f>IF(D27="1.1.1.i",
SUMIFS(Maksājumi_statusa!K:K,Maksājumi_statusa!D:D,"1.1.1.1.i.2/1/23/I/CFLA/001")+SUMIFS(Maksājumi_statusa!K:K,Maksājumi_statusa!D:D,"1.1.1.1.i.2/2/25/I/CFLA/001"),
IF(D27="2.3.1.5.i",SUMIFS(Maksājumi_statusa!K:K,Maksājumi_statusa!D:D,"2.3.1.4.i.0/1/23/I/CFLA/001"),
SUMIFS(Maksājumi_statusa!K:K,Maksājumi_statusa!C:C,D27)))</f>
        <v>5102915.8899999997</v>
      </c>
      <c r="K27" s="58">
        <f t="shared" si="1"/>
        <v>8825704.1099999994</v>
      </c>
      <c r="L27" s="25">
        <f t="shared" si="2"/>
        <v>0.36636191453281086</v>
      </c>
      <c r="M27" s="26">
        <f>IF(D27="1.1.1.i",
COUNTIFS(Izejas_dati_finans_maksājumi!B:B,"1.1.1.1.i.2/1/23/I/CFLA/001")+COUNTIFS(Izejas_dati_finans_maksājumi!B:B,"1.1.1.1.i.2/2/25/I/CFLA/001"),
COUNTIFS(Izejas_dati_finans_maksājumi!A:A,D27))</f>
        <v>8</v>
      </c>
      <c r="N27" s="26" t="str">
        <f>INDEX('Grafikam_M&amp;T_Kopā'!H:H,MATCH(A27,'Grafikam_M&amp;T_Kopā'!F:F,0))</f>
        <v>IKT risinājumi vai sistēmas tiks nodrošinātas, piemēram, iekšlietu nozarē, kultūrā, ostu loģistikas pakalpojumu pārvaldībā, IKT pārvaldības procesos.</v>
      </c>
      <c r="O27" s="26" t="str">
        <f>IF(INDEX('Grafikam_M&amp;T_Kopā'!P:P,MATCH(A27,'Grafikam_M&amp;T_Kopā'!F:F,0))= "N", "N/A", INDEX('Grafikam_M&amp;T_Kopā'!P:P,MATCH(A27,'Grafikam_M&amp;T_Kopā'!F:F,0)))</f>
        <v>Skaits</v>
      </c>
      <c r="P27" s="53">
        <f>IF(ISNUMBER(INDEX('Grafikam_M&amp;T_Kopā'!M:M,MATCH(A27,'Grafikam_M&amp;T_Kopā'!F:F,0))), INDEX('Grafikam_M&amp;T_Kopā'!M:M,MATCH(A27,'Grafikam_M&amp;T_Kopā'!F:F,0)),
INDEX('Grafikam_M&amp;T_Kopā'!N:N,MATCH(A27,'Grafikam_M&amp;T_Kopā'!F:F,0)))</f>
        <v>11</v>
      </c>
      <c r="Q27" s="53">
        <f>IF(ISNUMBER(INDEX('Grafikam_M&amp;T_Kopā'!M:M,MATCH(A27,'Grafikam_M&amp;T_Kopā'!F:F,0))), INDEX('Grafikam_M&amp;T_Kopā'!S:S,MATCH(A27,'Grafikam_M&amp;T_Kopā'!F:F,0)),
INDEX('Grafikam_M&amp;T_Kopā'!O:O,MATCH(A27,'Grafikam_M&amp;T_Kopā'!F:F,0)))</f>
        <v>3</v>
      </c>
      <c r="R27" s="25">
        <f t="shared" si="3"/>
        <v>0.27272727272727271</v>
      </c>
      <c r="S27" s="25"/>
      <c r="T27" s="17"/>
      <c r="U27" s="16">
        <f t="shared" si="4"/>
        <v>4</v>
      </c>
    </row>
    <row r="28" spans="1:21" ht="91" x14ac:dyDescent="0.25">
      <c r="A28" s="54" t="s">
        <v>167</v>
      </c>
      <c r="B28" s="15" t="s">
        <v>168</v>
      </c>
      <c r="C28" s="29" t="s">
        <v>44</v>
      </c>
      <c r="D28" s="28" t="s">
        <v>164</v>
      </c>
      <c r="E28" s="28" t="s">
        <v>165</v>
      </c>
      <c r="F28" s="28" t="str">
        <f t="shared" si="0"/>
        <v>6.1.2.1.i Dzelzceļa rentgeniekārtu sasaiste ar BAXE un mākslīgā intelekta izmantošana dzelzceļu kravu skenēšanas attēlu analīzei</v>
      </c>
      <c r="G28" s="28" t="str">
        <f>INDEX('Grafikam_M&amp;T_Kopā'!E:E,MATCH(A28,'Grafikam_M&amp;T_Kopā'!F:F,0))</f>
        <v>Investīcija</v>
      </c>
      <c r="H28" s="28" t="s">
        <v>166</v>
      </c>
      <c r="I28" s="57">
        <f>IF(D28="1.1.1.i",
SUMIFS(Izejas_dati_finans_maksājumi!H:H,Izejas_dati_finans_maksājumi!B:B,"1.1.1.1.i.2/1/23/I/CFLA/001")+SUMIFS(Izejas_dati_finans_maksājumi!H:H,Izejas_dati_finans_maksājumi!B:B,"1.1.1.1.i.2/2/25/I/CFLA/001"),
IF(D28="2.3.1.5.i",SUMIFS(Izejas_dati_finans_maksājumi!H:H,Izejas_dati_finans_maksājumi!B:B,"2.3.1.4.i.0/1/23/I/CFLA/001"),
SUMIFS(Izejas_dati_finans_maksājumi!H:H,Izejas_dati_finans_maksājumi!A:A,D28)))</f>
        <v>3000000</v>
      </c>
      <c r="J28" s="57">
        <f>IF(D28="1.1.1.i",
SUMIFS(Maksājumi_statusa!K:K,Maksājumi_statusa!D:D,"1.1.1.1.i.2/1/23/I/CFLA/001")+SUMIFS(Maksājumi_statusa!K:K,Maksājumi_statusa!D:D,"1.1.1.1.i.2/2/25/I/CFLA/001"),
IF(D28="2.3.1.5.i",SUMIFS(Maksājumi_statusa!K:K,Maksājumi_statusa!D:D,"2.3.1.4.i.0/1/23/I/CFLA/001"),
SUMIFS(Maksājumi_statusa!K:K,Maksājumi_statusa!C:C,D28)))</f>
        <v>0</v>
      </c>
      <c r="K28" s="58">
        <f t="shared" si="1"/>
        <v>3000000</v>
      </c>
      <c r="L28" s="25">
        <f t="shared" si="2"/>
        <v>0</v>
      </c>
      <c r="M28" s="26">
        <f>IF(D28="1.1.1.i",
COUNTIFS(Izejas_dati_finans_maksājumi!B:B,"1.1.1.1.i.2/1/23/I/CFLA/001")+COUNTIFS(Izejas_dati_finans_maksājumi!B:B,"1.1.1.1.i.2/2/25/I/CFLA/001"),
COUNTIFS(Izejas_dati_finans_maksājumi!A:A,D28))</f>
        <v>1</v>
      </c>
      <c r="N28" s="26" t="str">
        <f>INDEX('Grafikam_M&amp;T_Kopā'!H:H,MATCH(A28,'Grafikam_M&amp;T_Kopā'!F:F,0))</f>
        <v>Parakstīts(-i) pabeigšanas sertifikāts(-i) automatizētai rentgena attēlu analīzes platformai.</v>
      </c>
      <c r="O28" s="26" t="str">
        <f>IF(INDEX('Grafikam_M&amp;T_Kopā'!P:P,MATCH(A28,'Grafikam_M&amp;T_Kopā'!F:F,0))= "N", "N/A", INDEX('Grafikam_M&amp;T_Kopā'!P:P,MATCH(A28,'Grafikam_M&amp;T_Kopā'!F:F,0)))</f>
        <v>N/A</v>
      </c>
      <c r="P28" s="53" t="str">
        <f>IF(ISNUMBER(INDEX('Grafikam_M&amp;T_Kopā'!M:M,MATCH(A28,'Grafikam_M&amp;T_Kopā'!F:F,0))), INDEX('Grafikam_M&amp;T_Kopā'!M:M,MATCH(A28,'Grafikam_M&amp;T_Kopā'!F:F,0)),
INDEX('Grafikam_M&amp;T_Kopā'!N:N,MATCH(A28,'Grafikam_M&amp;T_Kopā'!F:F,0)))</f>
        <v>Parakstīts pieņemšanas akts</v>
      </c>
      <c r="Q28" s="53" t="str">
        <f>IF(ISNUMBER(INDEX('Grafikam_M&amp;T_Kopā'!M:M,MATCH(A28,'Grafikam_M&amp;T_Kopā'!F:F,0))), INDEX('Grafikam_M&amp;T_Kopā'!S:S,MATCH(A28,'Grafikam_M&amp;T_Kopā'!F:F,0)),
INDEX('Grafikam_M&amp;T_Kopā'!O:O,MATCH(A28,'Grafikam_M&amp;T_Kopā'!F:F,0)))</f>
        <v>Procesā</v>
      </c>
      <c r="R28" s="25" t="str">
        <f t="shared" si="3"/>
        <v>Rādītājs teksta vērtība</v>
      </c>
      <c r="S28" s="28" t="s">
        <v>1587</v>
      </c>
      <c r="T28" s="15">
        <v>2</v>
      </c>
      <c r="U28" s="16">
        <f t="shared" si="4"/>
        <v>4</v>
      </c>
    </row>
    <row r="29" spans="1:21" ht="78" x14ac:dyDescent="0.25">
      <c r="A29" s="54" t="s">
        <v>133</v>
      </c>
      <c r="B29" s="15" t="s">
        <v>134</v>
      </c>
      <c r="C29" s="29" t="s">
        <v>6</v>
      </c>
      <c r="D29" s="28" t="s">
        <v>135</v>
      </c>
      <c r="E29" s="28" t="s">
        <v>136</v>
      </c>
      <c r="F29" s="28" t="str">
        <f t="shared" si="0"/>
        <v>4.1.1.2.i Atbalsts slimnīcu infrastruktūrai vai aprīkojumam</v>
      </c>
      <c r="G29" s="28" t="str">
        <f>INDEX('Grafikam_M&amp;T_Kopā'!E:E,MATCH(A29,'Grafikam_M&amp;T_Kopā'!F:F,0))</f>
        <v>Investīcija</v>
      </c>
      <c r="H29" s="28" t="s">
        <v>132</v>
      </c>
      <c r="I29" s="57">
        <f>IF(D29="1.1.1.i",
SUMIFS(Izejas_dati_finans_maksājumi!H:H,Izejas_dati_finans_maksājumi!B:B,"1.1.1.1.i.2/1/23/I/CFLA/001")+SUMIFS(Izejas_dati_finans_maksājumi!H:H,Izejas_dati_finans_maksājumi!B:B,"1.1.1.1.i.2/2/25/I/CFLA/001"),
IF(D29="2.3.1.5.i",SUMIFS(Izejas_dati_finans_maksājumi!H:H,Izejas_dati_finans_maksājumi!B:B,"2.3.1.4.i.0/1/23/I/CFLA/001"),
SUMIFS(Izejas_dati_finans_maksājumi!H:H,Izejas_dati_finans_maksājumi!A:A,D29)))</f>
        <v>149499998.78</v>
      </c>
      <c r="J29" s="57">
        <f>IF(D29="1.1.1.i",
SUMIFS(Maksājumi_statusa!K:K,Maksājumi_statusa!D:D,"1.1.1.1.i.2/1/23/I/CFLA/001")+SUMIFS(Maksājumi_statusa!K:K,Maksājumi_statusa!D:D,"1.1.1.1.i.2/2/25/I/CFLA/001"),
IF(D29="2.3.1.5.i",SUMIFS(Maksājumi_statusa!K:K,Maksājumi_statusa!D:D,"2.3.1.4.i.0/1/23/I/CFLA/001"),
SUMIFS(Maksājumi_statusa!K:K,Maksājumi_statusa!C:C,D29)))</f>
        <v>68571543.020000011</v>
      </c>
      <c r="K29" s="58">
        <f t="shared" si="1"/>
        <v>80928455.75999999</v>
      </c>
      <c r="L29" s="25">
        <f t="shared" si="2"/>
        <v>0.4586725323048863</v>
      </c>
      <c r="M29" s="26">
        <f>IF(D29="1.1.1.i",
COUNTIFS(Izejas_dati_finans_maksājumi!B:B,"1.1.1.1.i.2/1/23/I/CFLA/001")+COUNTIFS(Izejas_dati_finans_maksājumi!B:B,"1.1.1.1.i.2/2/25/I/CFLA/001"),
COUNTIFS(Izejas_dati_finans_maksājumi!A:A,D29))</f>
        <v>16</v>
      </c>
      <c r="N29" s="26" t="str">
        <f>INDEX('Grafikam_M&amp;T_Kopā'!H:H,MATCH(A29,'Grafikam_M&amp;T_Kopā'!F:F,0))</f>
        <v>Centrālās finanšu un līgumu aģentūras izdotas pabeigšanas vēstules par 15 slimnīcās pabeigtiem projektiem, kas attiecas uz infrastruktūru un aprīkojumu un atbilst līgumiem, ko finansē Atveseļošanas un reanimācijas mehānisms (AF).</v>
      </c>
      <c r="O29" s="26" t="str">
        <f>IF(INDEX('Grafikam_M&amp;T_Kopā'!P:P,MATCH(A29,'Grafikam_M&amp;T_Kopā'!F:F,0))= "N", "N/A", INDEX('Grafikam_M&amp;T_Kopā'!P:P,MATCH(A29,'Grafikam_M&amp;T_Kopā'!F:F,0)))</f>
        <v>N/A</v>
      </c>
      <c r="P29" s="53" t="str">
        <f>IF(ISNUMBER(INDEX('Grafikam_M&amp;T_Kopā'!M:M,MATCH(A29,'Grafikam_M&amp;T_Kopā'!F:F,0))), INDEX('Grafikam_M&amp;T_Kopā'!M:M,MATCH(A29,'Grafikam_M&amp;T_Kopā'!F:F,0)),
INDEX('Grafikam_M&amp;T_Kopā'!N:N,MATCH(A29,'Grafikam_M&amp;T_Kopā'!F:F,0)))</f>
        <v>Pabeigšanas vēstules</v>
      </c>
      <c r="Q29" s="53" t="str">
        <f>IF(ISNUMBER(INDEX('Grafikam_M&amp;T_Kopā'!M:M,MATCH(A29,'Grafikam_M&amp;T_Kopā'!F:F,0))), INDEX('Grafikam_M&amp;T_Kopā'!S:S,MATCH(A29,'Grafikam_M&amp;T_Kopā'!F:F,0)),
INDEX('Grafikam_M&amp;T_Kopā'!O:O,MATCH(A29,'Grafikam_M&amp;T_Kopā'!F:F,0)))</f>
        <v>Procesā</v>
      </c>
      <c r="R29" s="25" t="str">
        <f t="shared" si="3"/>
        <v>Rādītājs teksta vērtība</v>
      </c>
      <c r="S29" s="25"/>
      <c r="T29" s="17"/>
      <c r="U29" s="16">
        <f t="shared" si="4"/>
        <v>3</v>
      </c>
    </row>
    <row r="30" spans="1:21" ht="65" x14ac:dyDescent="0.25">
      <c r="A30" s="54" t="s">
        <v>210</v>
      </c>
      <c r="B30" s="15" t="s">
        <v>211</v>
      </c>
      <c r="C30" s="29" t="s">
        <v>75</v>
      </c>
      <c r="D30" s="28" t="s">
        <v>208</v>
      </c>
      <c r="E30" s="28" t="s">
        <v>209</v>
      </c>
      <c r="F30" s="28" t="str">
        <f t="shared" si="0"/>
        <v>3.1.1.7.i Aizdevumi nekustamā īpašuma attīstītājiem zemas īres maksas mājokļu būvniecībai</v>
      </c>
      <c r="G30" s="28" t="str">
        <f>INDEX('Grafikam_M&amp;T_Kopā'!E:E,MATCH(A30,'Grafikam_M&amp;T_Kopā'!F:F,0))</f>
        <v>Investīcija</v>
      </c>
      <c r="H30" s="28" t="s">
        <v>22</v>
      </c>
      <c r="I30" s="57">
        <f>IF(D30="1.1.1.i",
SUMIFS(Izejas_dati_finans_maksājumi!H:H,Izejas_dati_finans_maksājumi!B:B,"1.1.1.1.i.2/1/23/I/CFLA/001")+SUMIFS(Izejas_dati_finans_maksājumi!H:H,Izejas_dati_finans_maksājumi!B:B,"1.1.1.1.i.2/2/25/I/CFLA/001"),
IF(D30="2.3.1.5.i",SUMIFS(Izejas_dati_finans_maksājumi!H:H,Izejas_dati_finans_maksājumi!B:B,"2.3.1.4.i.0/1/23/I/CFLA/001"),
SUMIFS(Izejas_dati_finans_maksājumi!H:H,Izejas_dati_finans_maksājumi!A:A,D30)))</f>
        <v>29020919</v>
      </c>
      <c r="J30" s="57">
        <f>IF(D30="1.1.1.i",
SUMIFS(Maksājumi_statusa!K:K,Maksājumi_statusa!D:D,"1.1.1.1.i.2/1/23/I/CFLA/001")+SUMIFS(Maksājumi_statusa!K:K,Maksājumi_statusa!D:D,"1.1.1.1.i.2/2/25/I/CFLA/001"),
IF(D30="2.3.1.5.i",SUMIFS(Maksājumi_statusa!K:K,Maksājumi_statusa!D:D,"2.3.1.4.i.0/1/23/I/CFLA/001"),
SUMIFS(Maksājumi_statusa!K:K,Maksājumi_statusa!C:C,D30)))</f>
        <v>0</v>
      </c>
      <c r="K30" s="58">
        <f t="shared" si="1"/>
        <v>29020919</v>
      </c>
      <c r="L30" s="25">
        <f t="shared" si="2"/>
        <v>0</v>
      </c>
      <c r="M30" s="26">
        <f>IF(D30="1.1.1.i",
COUNTIFS(Izejas_dati_finans_maksājumi!B:B,"1.1.1.1.i.2/1/23/I/CFLA/001")+COUNTIFS(Izejas_dati_finans_maksājumi!B:B,"1.1.1.1.i.2/2/25/I/CFLA/001"),
COUNTIFS(Izejas_dati_finans_maksājumi!A:A,D30))</f>
        <v>1</v>
      </c>
      <c r="N30" s="26" t="str">
        <f>INDEX('Grafikam_M&amp;T_Kopā'!H:H,MATCH(A30,'Grafikam_M&amp;T_Kopā'!F:F,0))</f>
        <v>Altum ir noslēgusi juridiskus finansēšanas nolīgumus ar galasaņēmējiem par summu, kas nepieciešama, lai izmantotu 100 % no ANM investīcijām mehānismā (ņemot vērā pārvaldības maksas).</v>
      </c>
      <c r="O30" s="26" t="str">
        <f>IF(INDEX('Grafikam_M&amp;T_Kopā'!P:P,MATCH(A30,'Grafikam_M&amp;T_Kopā'!F:F,0))= "N", "N/A", INDEX('Grafikam_M&amp;T_Kopā'!P:P,MATCH(A30,'Grafikam_M&amp;T_Kopā'!F:F,0)))</f>
        <v>%</v>
      </c>
      <c r="P30" s="53">
        <f>IF(ISNUMBER(INDEX('Grafikam_M&amp;T_Kopā'!M:M,MATCH(A30,'Grafikam_M&amp;T_Kopā'!F:F,0))), INDEX('Grafikam_M&amp;T_Kopā'!M:M,MATCH(A30,'Grafikam_M&amp;T_Kopā'!F:F,0)),
INDEX('Grafikam_M&amp;T_Kopā'!N:N,MATCH(A30,'Grafikam_M&amp;T_Kopā'!F:F,0)))</f>
        <v>100</v>
      </c>
      <c r="Q30" s="53">
        <f>IF(ISNUMBER(INDEX('Grafikam_M&amp;T_Kopā'!M:M,MATCH(A30,'Grafikam_M&amp;T_Kopā'!F:F,0))), INDEX('Grafikam_M&amp;T_Kopā'!S:S,MATCH(A30,'Grafikam_M&amp;T_Kopā'!F:F,0)),
INDEX('Grafikam_M&amp;T_Kopā'!O:O,MATCH(A30,'Grafikam_M&amp;T_Kopā'!F:F,0)))</f>
        <v>0</v>
      </c>
      <c r="R30" s="25">
        <f t="shared" si="3"/>
        <v>0</v>
      </c>
      <c r="S30" s="25"/>
      <c r="T30" s="17"/>
      <c r="U30" s="16">
        <f t="shared" si="4"/>
        <v>3</v>
      </c>
    </row>
    <row r="31" spans="1:21" ht="49" customHeight="1" x14ac:dyDescent="0.25">
      <c r="A31" s="54" t="s">
        <v>151</v>
      </c>
      <c r="B31" s="15" t="s">
        <v>152</v>
      </c>
      <c r="C31" s="29" t="s">
        <v>6</v>
      </c>
      <c r="D31" s="28" t="s">
        <v>153</v>
      </c>
      <c r="E31" s="28" t="s">
        <v>154</v>
      </c>
      <c r="F31" s="28" t="str">
        <f t="shared" si="0"/>
        <v>5.2.1.1.i Pētniecības, attīstības un konsolidācijas granti</v>
      </c>
      <c r="G31" s="28" t="str">
        <f>INDEX('Grafikam_M&amp;T_Kopā'!E:E,MATCH(A31,'Grafikam_M&amp;T_Kopā'!F:F,0))</f>
        <v>Investīcija</v>
      </c>
      <c r="H31" s="28" t="s">
        <v>72</v>
      </c>
      <c r="I31" s="57">
        <f>IF(D31="1.1.1.i",
SUMIFS(Izejas_dati_finans_maksājumi!H:H,Izejas_dati_finans_maksājumi!B:B,"1.1.1.1.i.2/1/23/I/CFLA/001")+SUMIFS(Izejas_dati_finans_maksājumi!H:H,Izejas_dati_finans_maksājumi!B:B,"1.1.1.1.i.2/2/25/I/CFLA/001"),
IF(D31="2.3.1.5.i",SUMIFS(Izejas_dati_finans_maksājumi!H:H,Izejas_dati_finans_maksājumi!B:B,"2.3.1.4.i.0/1/23/I/CFLA/001"),
SUMIFS(Izejas_dati_finans_maksājumi!H:H,Izejas_dati_finans_maksājumi!A:A,D31)))</f>
        <v>82500000</v>
      </c>
      <c r="J31" s="57">
        <f>IF(D31="1.1.1.i",
SUMIFS(Maksājumi_statusa!K:K,Maksājumi_statusa!D:D,"1.1.1.1.i.2/1/23/I/CFLA/001")+SUMIFS(Maksājumi_statusa!K:K,Maksājumi_statusa!D:D,"1.1.1.1.i.2/2/25/I/CFLA/001"),
IF(D31="2.3.1.5.i",SUMIFS(Maksājumi_statusa!K:K,Maksājumi_statusa!D:D,"2.3.1.4.i.0/1/23/I/CFLA/001"),
SUMIFS(Maksājumi_statusa!K:K,Maksājumi_statusa!C:C,D31)))</f>
        <v>54432910.82</v>
      </c>
      <c r="K31" s="58">
        <f t="shared" si="1"/>
        <v>28067089.18</v>
      </c>
      <c r="L31" s="25">
        <f t="shared" si="2"/>
        <v>0.6597928584242424</v>
      </c>
      <c r="M31" s="26">
        <f>IF(D31="1.1.1.i",
COUNTIFS(Izejas_dati_finans_maksājumi!B:B,"1.1.1.1.i.2/1/23/I/CFLA/001")+COUNTIFS(Izejas_dati_finans_maksājumi!B:B,"1.1.1.1.i.2/2/25/I/CFLA/001"),
COUNTIFS(Izejas_dati_finans_maksājumi!A:A,D31))</f>
        <v>8</v>
      </c>
      <c r="N31" s="26" t="str">
        <f>INDEX('Grafikam_M&amp;T_Kopā'!H:H,MATCH(A31,'Grafikam_M&amp;T_Kopā'!F:F,0))</f>
        <v>Centrālās finanšu un līgumu aģentūras izdotie gala maksājumu lēmumi par četru augstākās izglītības iestāžu vai zinātnisko iestāžu konsolidāciju.</v>
      </c>
      <c r="O31" s="26" t="str">
        <f>IF(INDEX('Grafikam_M&amp;T_Kopā'!P:P,MATCH(A31,'Grafikam_M&amp;T_Kopā'!F:F,0))= "N", "N/A", INDEX('Grafikam_M&amp;T_Kopā'!P:P,MATCH(A31,'Grafikam_M&amp;T_Kopā'!F:F,0)))</f>
        <v>Konsolidācijas plānu</v>
      </c>
      <c r="P31" s="53">
        <f>IF(ISNUMBER(INDEX('Grafikam_M&amp;T_Kopā'!M:M,MATCH(A31,'Grafikam_M&amp;T_Kopā'!F:F,0))), INDEX('Grafikam_M&amp;T_Kopā'!M:M,MATCH(A31,'Grafikam_M&amp;T_Kopā'!F:F,0)),
INDEX('Grafikam_M&amp;T_Kopā'!N:N,MATCH(A31,'Grafikam_M&amp;T_Kopā'!F:F,0)))</f>
        <v>4</v>
      </c>
      <c r="Q31" s="53">
        <f>IF(ISNUMBER(INDEX('Grafikam_M&amp;T_Kopā'!M:M,MATCH(A31,'Grafikam_M&amp;T_Kopā'!F:F,0))), INDEX('Grafikam_M&amp;T_Kopā'!S:S,MATCH(A31,'Grafikam_M&amp;T_Kopā'!F:F,0)),
INDEX('Grafikam_M&amp;T_Kopā'!O:O,MATCH(A31,'Grafikam_M&amp;T_Kopā'!F:F,0)))</f>
        <v>0</v>
      </c>
      <c r="R31" s="25">
        <f t="shared" si="3"/>
        <v>0</v>
      </c>
      <c r="S31" s="25"/>
      <c r="T31" s="17"/>
      <c r="U31" s="16">
        <f t="shared" si="4"/>
        <v>3</v>
      </c>
    </row>
    <row r="32" spans="1:21" ht="62.5" customHeight="1" x14ac:dyDescent="0.25">
      <c r="A32" s="54" t="s">
        <v>48</v>
      </c>
      <c r="B32" s="15" t="s">
        <v>49</v>
      </c>
      <c r="C32" s="29" t="s">
        <v>6</v>
      </c>
      <c r="D32" s="28" t="s">
        <v>50</v>
      </c>
      <c r="E32" s="28" t="s">
        <v>51</v>
      </c>
      <c r="F32" s="28" t="str">
        <f t="shared" si="0"/>
        <v>1.3.1.2.i Investīcijas plūdu risku mazināšanas infrastruktūrā</v>
      </c>
      <c r="G32" s="28" t="str">
        <f>INDEX('Grafikam_M&amp;T_Kopā'!E:E,MATCH(A32,'Grafikam_M&amp;T_Kopā'!F:F,0))</f>
        <v>Investīcija</v>
      </c>
      <c r="H32" s="28" t="s">
        <v>52</v>
      </c>
      <c r="I32" s="57">
        <f>IF(D32="1.1.1.i",
SUMIFS(Izejas_dati_finans_maksājumi!H:H,Izejas_dati_finans_maksājumi!B:B,"1.1.1.1.i.2/1/23/I/CFLA/001")+SUMIFS(Izejas_dati_finans_maksājumi!H:H,Izejas_dati_finans_maksājumi!B:B,"1.1.1.1.i.2/2/25/I/CFLA/001"),
IF(D32="2.3.1.5.i",SUMIFS(Izejas_dati_finans_maksājumi!H:H,Izejas_dati_finans_maksājumi!B:B,"2.3.1.4.i.0/1/23/I/CFLA/001"),
SUMIFS(Izejas_dati_finans_maksājumi!H:H,Izejas_dati_finans_maksājumi!A:A,D32)))</f>
        <v>24666127.670000002</v>
      </c>
      <c r="J32" s="57">
        <f>IF(D32="1.1.1.i",
SUMIFS(Maksājumi_statusa!K:K,Maksājumi_statusa!D:D,"1.1.1.1.i.2/1/23/I/CFLA/001")+SUMIFS(Maksājumi_statusa!K:K,Maksājumi_statusa!D:D,"1.1.1.1.i.2/2/25/I/CFLA/001"),
IF(D32="2.3.1.5.i",SUMIFS(Maksājumi_statusa!K:K,Maksājumi_statusa!D:D,"2.3.1.4.i.0/1/23/I/CFLA/001"),
SUMIFS(Maksājumi_statusa!K:K,Maksājumi_statusa!C:C,D32)))</f>
        <v>0</v>
      </c>
      <c r="K32" s="58">
        <f t="shared" si="1"/>
        <v>24666127.670000002</v>
      </c>
      <c r="L32" s="25">
        <f t="shared" si="2"/>
        <v>0</v>
      </c>
      <c r="M32" s="26">
        <f>IF(D32="1.1.1.i",
COUNTIFS(Izejas_dati_finans_maksājumi!B:B,"1.1.1.1.i.2/1/23/I/CFLA/001")+COUNTIFS(Izejas_dati_finans_maksājumi!B:B,"1.1.1.1.i.2/2/25/I/CFLA/001"),
COUNTIFS(Izejas_dati_finans_maksājumi!A:A,D32))</f>
        <v>22</v>
      </c>
      <c r="N32" s="26" t="str">
        <f>INDEX('Grafikam_M&amp;T_Kopā'!H:H,MATCH(A32,'Grafikam_M&amp;T_Kopā'!F:F,0))</f>
        <v>Parakstīts akts par  pieņemšanu ekspluatācijā, par 21 plūdu riska mazināšanas projektu:
• astoņas sūkņu stacijas;
• divpadsmit aizsargdambji;
• viens kanāls.</v>
      </c>
      <c r="O32" s="26" t="str">
        <f>IF(INDEX('Grafikam_M&amp;T_Kopā'!P:P,MATCH(A32,'Grafikam_M&amp;T_Kopā'!F:F,0))= "N", "N/A", INDEX('Grafikam_M&amp;T_Kopā'!P:P,MATCH(A32,'Grafikam_M&amp;T_Kopā'!F:F,0)))</f>
        <v>N/A</v>
      </c>
      <c r="P32" s="53" t="str">
        <f>IF(ISNUMBER(INDEX('Grafikam_M&amp;T_Kopā'!M:M,MATCH(A32,'Grafikam_M&amp;T_Kopā'!F:F,0))), INDEX('Grafikam_M&amp;T_Kopā'!M:M,MATCH(A32,'Grafikam_M&amp;T_Kopā'!F:F,0)),
INDEX('Grafikam_M&amp;T_Kopā'!N:N,MATCH(A32,'Grafikam_M&amp;T_Kopā'!F:F,0)))</f>
        <v>Parakstīts akts par būvdarbu pieņemšanu ekspluatācijā</v>
      </c>
      <c r="Q32" s="53" t="str">
        <f>IF(ISNUMBER(INDEX('Grafikam_M&amp;T_Kopā'!M:M,MATCH(A32,'Grafikam_M&amp;T_Kopā'!F:F,0))), INDEX('Grafikam_M&amp;T_Kopā'!S:S,MATCH(A32,'Grafikam_M&amp;T_Kopā'!F:F,0)),
INDEX('Grafikam_M&amp;T_Kopā'!O:O,MATCH(A32,'Grafikam_M&amp;T_Kopā'!F:F,0)))</f>
        <v>Procesā</v>
      </c>
      <c r="R32" s="25" t="str">
        <f t="shared" si="3"/>
        <v>Rādītājs teksta vērtība</v>
      </c>
      <c r="S32" s="25"/>
      <c r="T32" s="17"/>
      <c r="U32" s="16">
        <f t="shared" si="4"/>
        <v>3</v>
      </c>
    </row>
    <row r="33" spans="1:21" ht="65" x14ac:dyDescent="0.25">
      <c r="A33" s="54" t="s">
        <v>61</v>
      </c>
      <c r="B33" s="15" t="s">
        <v>62</v>
      </c>
      <c r="C33" s="29" t="s">
        <v>6</v>
      </c>
      <c r="D33" s="28" t="s">
        <v>63</v>
      </c>
      <c r="E33" s="28" t="s">
        <v>64</v>
      </c>
      <c r="F33" s="28" t="str">
        <f t="shared" si="0"/>
        <v>2.1.3.1.i Datu pieejamība, koplietošana un analītika</v>
      </c>
      <c r="G33" s="28" t="str">
        <f>INDEX('Grafikam_M&amp;T_Kopā'!E:E,MATCH(A33,'Grafikam_M&amp;T_Kopā'!F:F,0))</f>
        <v>Investīcija</v>
      </c>
      <c r="H33" s="28" t="s">
        <v>33</v>
      </c>
      <c r="I33" s="57">
        <f>IF(D33="1.1.1.i",
SUMIFS(Izejas_dati_finans_maksājumi!H:H,Izejas_dati_finans_maksājumi!B:B,"1.1.1.1.i.2/1/23/I/CFLA/001")+SUMIFS(Izejas_dati_finans_maksājumi!H:H,Izejas_dati_finans_maksājumi!B:B,"1.1.1.1.i.2/2/25/I/CFLA/001"),
IF(D33="2.3.1.5.i",SUMIFS(Izejas_dati_finans_maksājumi!H:H,Izejas_dati_finans_maksājumi!B:B,"2.3.1.4.i.0/1/23/I/CFLA/001"),
SUMIFS(Izejas_dati_finans_maksājumi!H:H,Izejas_dati_finans_maksājumi!A:A,D33)))</f>
        <v>34021000</v>
      </c>
      <c r="J33" s="57">
        <f>IF(D33="1.1.1.i",
SUMIFS(Maksājumi_statusa!K:K,Maksājumi_statusa!D:D,"1.1.1.1.i.2/1/23/I/CFLA/001")+SUMIFS(Maksājumi_statusa!K:K,Maksājumi_statusa!D:D,"1.1.1.1.i.2/2/25/I/CFLA/001"),
IF(D33="2.3.1.5.i",SUMIFS(Maksājumi_statusa!K:K,Maksājumi_statusa!D:D,"2.3.1.4.i.0/1/23/I/CFLA/001"),
SUMIFS(Maksājumi_statusa!K:K,Maksājumi_statusa!C:C,D33)))</f>
        <v>9623051.4700000044</v>
      </c>
      <c r="K33" s="58">
        <f t="shared" si="1"/>
        <v>24397948.529999994</v>
      </c>
      <c r="L33" s="25">
        <f t="shared" si="2"/>
        <v>0.28285622027571217</v>
      </c>
      <c r="M33" s="26">
        <f>IF(D33="1.1.1.i",
COUNTIFS(Izejas_dati_finans_maksājumi!B:B,"1.1.1.1.i.2/1/23/I/CFLA/001")+COUNTIFS(Izejas_dati_finans_maksājumi!B:B,"1.1.1.1.i.2/2/25/I/CFLA/001"),
COUNTIFS(Izejas_dati_finans_maksājumi!A:A,D33))</f>
        <v>14</v>
      </c>
      <c r="N33" s="26" t="str">
        <f>INDEX('Grafikam_M&amp;T_Kopā'!H:H,MATCH(A33,'Grafikam_M&amp;T_Kopā'!F:F,0))</f>
        <v>Datu kopām jābūt pieejamām platformās, kas aptver vismaz 10 publiskās pārvaldes nozares, piemēram: uzņēmējdarbība, zinātne, vide, finanses, publiskais iepirkums, veselības aprūpe, veterinārija un lauksaimniecība.</v>
      </c>
      <c r="O33" s="26" t="str">
        <f>IF(INDEX('Grafikam_M&amp;T_Kopā'!P:P,MATCH(A33,'Grafikam_M&amp;T_Kopā'!F:F,0))= "N", "N/A", INDEX('Grafikam_M&amp;T_Kopā'!P:P,MATCH(A33,'Grafikam_M&amp;T_Kopā'!F:F,0)))</f>
        <v>Skaits</v>
      </c>
      <c r="P33" s="53">
        <f>IF(ISNUMBER(INDEX('Grafikam_M&amp;T_Kopā'!M:M,MATCH(A33,'Grafikam_M&amp;T_Kopā'!F:F,0))), INDEX('Grafikam_M&amp;T_Kopā'!M:M,MATCH(A33,'Grafikam_M&amp;T_Kopā'!F:F,0)),
INDEX('Grafikam_M&amp;T_Kopā'!N:N,MATCH(A33,'Grafikam_M&amp;T_Kopā'!F:F,0)))</f>
        <v>10</v>
      </c>
      <c r="Q33" s="53">
        <f>IF(ISNUMBER(INDEX('Grafikam_M&amp;T_Kopā'!M:M,MATCH(A33,'Grafikam_M&amp;T_Kopā'!F:F,0))), INDEX('Grafikam_M&amp;T_Kopā'!S:S,MATCH(A33,'Grafikam_M&amp;T_Kopā'!F:F,0)),
INDEX('Grafikam_M&amp;T_Kopā'!O:O,MATCH(A33,'Grafikam_M&amp;T_Kopā'!F:F,0)))</f>
        <v>7</v>
      </c>
      <c r="R33" s="25">
        <f t="shared" si="3"/>
        <v>0.7</v>
      </c>
      <c r="S33" s="25"/>
      <c r="T33" s="17"/>
      <c r="U33" s="16">
        <f t="shared" si="4"/>
        <v>3</v>
      </c>
    </row>
    <row r="34" spans="1:21" ht="65" x14ac:dyDescent="0.25">
      <c r="A34" s="54" t="s">
        <v>82</v>
      </c>
      <c r="B34" s="15" t="s">
        <v>83</v>
      </c>
      <c r="C34" s="29" t="s">
        <v>6</v>
      </c>
      <c r="D34" s="28" t="s">
        <v>84</v>
      </c>
      <c r="E34" s="28" t="s">
        <v>85</v>
      </c>
      <c r="F34" s="28" t="str">
        <f t="shared" si="0"/>
        <v>2.3.2.1.i Digitālās prasmes iedzīvotājiem, t.sk. jauniešiem</v>
      </c>
      <c r="G34" s="28" t="str">
        <f>INDEX('Grafikam_M&amp;T_Kopā'!E:E,MATCH(A34,'Grafikam_M&amp;T_Kopā'!F:F,0))</f>
        <v>Investīcija</v>
      </c>
      <c r="H34" s="28" t="s">
        <v>72</v>
      </c>
      <c r="I34" s="57">
        <f>IF(D34="1.1.1.i",
SUMIFS(Izejas_dati_finans_maksājumi!H:H,Izejas_dati_finans_maksājumi!B:B,"1.1.1.1.i.2/1/23/I/CFLA/001")+SUMIFS(Izejas_dati_finans_maksājumi!H:H,Izejas_dati_finans_maksājumi!B:B,"1.1.1.1.i.2/2/25/I/CFLA/001"),
IF(D34="2.3.1.5.i",SUMIFS(Izejas_dati_finans_maksājumi!H:H,Izejas_dati_finans_maksājumi!B:B,"2.3.1.4.i.0/1/23/I/CFLA/001"),
SUMIFS(Izejas_dati_finans_maksājumi!H:H,Izejas_dati_finans_maksājumi!A:A,D34)))</f>
        <v>11632000</v>
      </c>
      <c r="J34" s="57">
        <f>IF(D34="1.1.1.i",
SUMIFS(Maksājumi_statusa!K:K,Maksājumi_statusa!D:D,"1.1.1.1.i.2/1/23/I/CFLA/001")+SUMIFS(Maksājumi_statusa!K:K,Maksājumi_statusa!D:D,"1.1.1.1.i.2/2/25/I/CFLA/001"),
IF(D34="2.3.1.5.i",SUMIFS(Maksājumi_statusa!K:K,Maksājumi_statusa!D:D,"2.3.1.4.i.0/1/23/I/CFLA/001"),
SUMIFS(Maksājumi_statusa!K:K,Maksājumi_statusa!C:C,D34)))</f>
        <v>1039587.15</v>
      </c>
      <c r="K34" s="58">
        <f t="shared" si="1"/>
        <v>10592412.85</v>
      </c>
      <c r="L34" s="25">
        <f t="shared" si="2"/>
        <v>8.9373035591471806E-2</v>
      </c>
      <c r="M34" s="26">
        <f>IF(D34="1.1.1.i",
COUNTIFS(Izejas_dati_finans_maksājumi!B:B,"1.1.1.1.i.2/1/23/I/CFLA/001")+COUNTIFS(Izejas_dati_finans_maksājumi!B:B,"1.1.1.1.i.2/2/25/I/CFLA/001"),
COUNTIFS(Izejas_dati_finans_maksājumi!A:A,D34))</f>
        <v>2</v>
      </c>
      <c r="N34" s="26" t="str">
        <f>INDEX('Grafikam_M&amp;T_Kopā'!H:H,MATCH(A34,'Grafikam_M&amp;T_Kopā'!F:F,0))</f>
        <v>Nobeiguma vēstule(s), ko izsniegusi Centrālā finanšu un līgumu aģentūra (CFLA) par digitālo jaunatnes darba sistēmu 42 pašvaldībās saistībā ar līgumu ar Starptautisko jaunatnes programmu aģentūru (SJPA).</v>
      </c>
      <c r="O34" s="26" t="str">
        <f>IF(INDEX('Grafikam_M&amp;T_Kopā'!P:P,MATCH(A34,'Grafikam_M&amp;T_Kopā'!F:F,0))= "N", "N/A", INDEX('Grafikam_M&amp;T_Kopā'!P:P,MATCH(A34,'Grafikam_M&amp;T_Kopā'!F:F,0)))</f>
        <v>N/A</v>
      </c>
      <c r="P34" s="53" t="str">
        <f>IF(ISNUMBER(INDEX('Grafikam_M&amp;T_Kopā'!M:M,MATCH(A34,'Grafikam_M&amp;T_Kopā'!F:F,0))), INDEX('Grafikam_M&amp;T_Kopā'!M:M,MATCH(A34,'Grafikam_M&amp;T_Kopā'!F:F,0)),
INDEX('Grafikam_M&amp;T_Kopā'!N:N,MATCH(A34,'Grafikam_M&amp;T_Kopā'!F:F,0)))</f>
        <v>Pabeigšanas vēstules</v>
      </c>
      <c r="Q34" s="53" t="str">
        <f>IF(ISNUMBER(INDEX('Grafikam_M&amp;T_Kopā'!M:M,MATCH(A34,'Grafikam_M&amp;T_Kopā'!F:F,0))), INDEX('Grafikam_M&amp;T_Kopā'!S:S,MATCH(A34,'Grafikam_M&amp;T_Kopā'!F:F,0)),
INDEX('Grafikam_M&amp;T_Kopā'!O:O,MATCH(A34,'Grafikam_M&amp;T_Kopā'!F:F,0)))</f>
        <v>Procesā</v>
      </c>
      <c r="R34" s="25" t="str">
        <f t="shared" si="3"/>
        <v>Rādītājs teksta vērtība</v>
      </c>
      <c r="S34" s="25"/>
      <c r="T34" s="17"/>
      <c r="U34" s="16">
        <f t="shared" si="4"/>
        <v>3</v>
      </c>
    </row>
    <row r="35" spans="1:21" ht="91" x14ac:dyDescent="0.25">
      <c r="A35" s="54" t="s">
        <v>90</v>
      </c>
      <c r="B35" s="15" t="s">
        <v>91</v>
      </c>
      <c r="C35" s="29" t="s">
        <v>6</v>
      </c>
      <c r="D35" s="28" t="s">
        <v>92</v>
      </c>
      <c r="E35" s="28" t="s">
        <v>93</v>
      </c>
      <c r="F35" s="28" t="str">
        <f t="shared" si="0"/>
        <v>2.4.1.2.i Platjoslas jeb ļoti augstas veiktspējas tīklu “pēdējās jūdzes” infrastruktūras attīstībā</v>
      </c>
      <c r="G35" s="28" t="str">
        <f>INDEX('Grafikam_M&amp;T_Kopā'!E:E,MATCH(A35,'Grafikam_M&amp;T_Kopā'!F:F,0))</f>
        <v>Investīcija</v>
      </c>
      <c r="H35" s="28" t="s">
        <v>10</v>
      </c>
      <c r="I35" s="57">
        <f>IF(D35="1.1.1.i",
SUMIFS(Izejas_dati_finans_maksājumi!H:H,Izejas_dati_finans_maksājumi!B:B,"1.1.1.1.i.2/1/23/I/CFLA/001")+SUMIFS(Izejas_dati_finans_maksājumi!H:H,Izejas_dati_finans_maksājumi!B:B,"1.1.1.1.i.2/2/25/I/CFLA/001"),
IF(D35="2.3.1.5.i",SUMIFS(Izejas_dati_finans_maksājumi!H:H,Izejas_dati_finans_maksājumi!B:B,"2.3.1.4.i.0/1/23/I/CFLA/001"),
SUMIFS(Izejas_dati_finans_maksājumi!H:H,Izejas_dati_finans_maksājumi!A:A,D35)))</f>
        <v>16235766.98</v>
      </c>
      <c r="J35" s="57">
        <f>IF(D35="1.1.1.i",
SUMIFS(Maksājumi_statusa!K:K,Maksājumi_statusa!D:D,"1.1.1.1.i.2/1/23/I/CFLA/001")+SUMIFS(Maksājumi_statusa!K:K,Maksājumi_statusa!D:D,"1.1.1.1.i.2/2/25/I/CFLA/001"),
IF(D35="2.3.1.5.i",SUMIFS(Maksājumi_statusa!K:K,Maksājumi_statusa!D:D,"2.3.1.4.i.0/1/23/I/CFLA/001"),
SUMIFS(Maksājumi_statusa!K:K,Maksājumi_statusa!C:C,D35)))</f>
        <v>6110552.4400000013</v>
      </c>
      <c r="K35" s="58">
        <f t="shared" si="1"/>
        <v>10125214.539999999</v>
      </c>
      <c r="L35" s="25">
        <f t="shared" si="2"/>
        <v>0.37636364500225178</v>
      </c>
      <c r="M35" s="26">
        <f>IF(D35="1.1.1.i",
COUNTIFS(Izejas_dati_finans_maksājumi!B:B,"1.1.1.1.i.2/1/23/I/CFLA/001")+COUNTIFS(Izejas_dati_finans_maksājumi!B:B,"1.1.1.1.i.2/2/25/I/CFLA/001"),
COUNTIFS(Izejas_dati_finans_maksājumi!A:A,D35))</f>
        <v>5</v>
      </c>
      <c r="N35" s="26" t="str">
        <f>INDEX('Grafikam_M&amp;T_Kopā'!H:H,MATCH(A35,'Grafikam_M&amp;T_Kopā'!F:F,0))</f>
        <v>Centrālās finanšu un līgumu aģentūras izdota(-as) pabeigšanas vēstule(-es) projektiem piecos Latvijas reģionos attiecībā uz piekļuvi ļoti augstas veiktspējas platjoslas tīkliem mājsaimniecībām un sociālekonomiskajiem virzītājspēkiem, piemēram, uzņēmumiem, skolām un slimnīcām.</v>
      </c>
      <c r="O35" s="26" t="str">
        <f>IF(INDEX('Grafikam_M&amp;T_Kopā'!P:P,MATCH(A35,'Grafikam_M&amp;T_Kopā'!F:F,0))= "N", "N/A", INDEX('Grafikam_M&amp;T_Kopā'!P:P,MATCH(A35,'Grafikam_M&amp;T_Kopā'!F:F,0)))</f>
        <v>N/A</v>
      </c>
      <c r="P35" s="53" t="str">
        <f>IF(ISNUMBER(INDEX('Grafikam_M&amp;T_Kopā'!M:M,MATCH(A35,'Grafikam_M&amp;T_Kopā'!F:F,0))), INDEX('Grafikam_M&amp;T_Kopā'!M:M,MATCH(A35,'Grafikam_M&amp;T_Kopā'!F:F,0)),
INDEX('Grafikam_M&amp;T_Kopā'!N:N,MATCH(A35,'Grafikam_M&amp;T_Kopā'!F:F,0)))</f>
        <v>Pabeigšanas vēstules</v>
      </c>
      <c r="Q35" s="53" t="str">
        <f>IF(ISNUMBER(INDEX('Grafikam_M&amp;T_Kopā'!M:M,MATCH(A35,'Grafikam_M&amp;T_Kopā'!F:F,0))), INDEX('Grafikam_M&amp;T_Kopā'!S:S,MATCH(A35,'Grafikam_M&amp;T_Kopā'!F:F,0)),
INDEX('Grafikam_M&amp;T_Kopā'!O:O,MATCH(A35,'Grafikam_M&amp;T_Kopā'!F:F,0)))</f>
        <v>Procesā</v>
      </c>
      <c r="R35" s="25" t="str">
        <f t="shared" si="3"/>
        <v>Rādītājs teksta vērtība</v>
      </c>
      <c r="S35" s="25"/>
      <c r="T35" s="17"/>
      <c r="U35" s="16">
        <f t="shared" si="4"/>
        <v>3</v>
      </c>
    </row>
    <row r="36" spans="1:21" ht="60" customHeight="1" x14ac:dyDescent="0.25">
      <c r="A36" s="54" t="s">
        <v>38</v>
      </c>
      <c r="B36" s="15" t="s">
        <v>39</v>
      </c>
      <c r="C36" s="29" t="s">
        <v>6</v>
      </c>
      <c r="D36" s="28" t="s">
        <v>40</v>
      </c>
      <c r="E36" s="28" t="s">
        <v>41</v>
      </c>
      <c r="F36" s="28" t="str">
        <f t="shared" si="0"/>
        <v>1.2.1.5.i Elektroenerģijas pārvades un sadales tīklu modernizācija</v>
      </c>
      <c r="G36" s="28" t="str">
        <f>INDEX('Grafikam_M&amp;T_Kopā'!E:E,MATCH(A36,'Grafikam_M&amp;T_Kopā'!F:F,0))</f>
        <v>Investīcija</v>
      </c>
      <c r="H36" s="28" t="s">
        <v>22</v>
      </c>
      <c r="I36" s="57">
        <f>IF(D36="1.1.1.i",
SUMIFS(Izejas_dati_finans_maksājumi!H:H,Izejas_dati_finans_maksājumi!B:B,"1.1.1.1.i.2/1/23/I/CFLA/001")+SUMIFS(Izejas_dati_finans_maksājumi!H:H,Izejas_dati_finans_maksājumi!B:B,"1.1.1.1.i.2/2/25/I/CFLA/001"),
IF(D36="2.3.1.5.i",SUMIFS(Izejas_dati_finans_maksājumi!H:H,Izejas_dati_finans_maksājumi!B:B,"2.3.1.4.i.0/1/23/I/CFLA/001"),
SUMIFS(Izejas_dati_finans_maksājumi!H:H,Izejas_dati_finans_maksājumi!A:A,D36)))</f>
        <v>80000000</v>
      </c>
      <c r="J36" s="57">
        <f>IF(D36="1.1.1.i",
SUMIFS(Maksājumi_statusa!K:K,Maksājumi_statusa!D:D,"1.1.1.1.i.2/1/23/I/CFLA/001")+SUMIFS(Maksājumi_statusa!K:K,Maksājumi_statusa!D:D,"1.1.1.1.i.2/2/25/I/CFLA/001"),
IF(D36="2.3.1.5.i",SUMIFS(Maksājumi_statusa!K:K,Maksājumi_statusa!D:D,"2.3.1.4.i.0/1/23/I/CFLA/001"),
SUMIFS(Maksājumi_statusa!K:K,Maksājumi_statusa!C:C,D36)))</f>
        <v>72000000</v>
      </c>
      <c r="K36" s="58">
        <f t="shared" si="1"/>
        <v>8000000</v>
      </c>
      <c r="L36" s="25">
        <f t="shared" si="2"/>
        <v>0.9</v>
      </c>
      <c r="M36" s="26">
        <f>IF(D36="1.1.1.i",
COUNTIFS(Izejas_dati_finans_maksājumi!B:B,"1.1.1.1.i.2/1/23/I/CFLA/001")+COUNTIFS(Izejas_dati_finans_maksājumi!B:B,"1.1.1.1.i.2/2/25/I/CFLA/001"),
COUNTIFS(Izejas_dati_finans_maksājumi!A:A,D36))</f>
        <v>2</v>
      </c>
      <c r="N36" s="26" t="str">
        <f>INDEX('Grafikam_M&amp;T_Kopā'!H:H,MATCH(A36,'Grafikam_M&amp;T_Kopā'!F:F,0))</f>
        <v>2060 izveidoti pieslēgumpunkti elektrotransportlīdzekļu un mikroģenerācijas iekārtu uzlādei</v>
      </c>
      <c r="O36" s="26" t="str">
        <f>IF(INDEX('Grafikam_M&amp;T_Kopā'!P:P,MATCH(A36,'Grafikam_M&amp;T_Kopā'!F:F,0))= "N", "N/A", INDEX('Grafikam_M&amp;T_Kopā'!P:P,MATCH(A36,'Grafikam_M&amp;T_Kopā'!F:F,0)))</f>
        <v>Skaits</v>
      </c>
      <c r="P36" s="53">
        <f>IF(ISNUMBER(INDEX('Grafikam_M&amp;T_Kopā'!M:M,MATCH(A36,'Grafikam_M&amp;T_Kopā'!F:F,0))), INDEX('Grafikam_M&amp;T_Kopā'!M:M,MATCH(A36,'Grafikam_M&amp;T_Kopā'!F:F,0)),
INDEX('Grafikam_M&amp;T_Kopā'!N:N,MATCH(A36,'Grafikam_M&amp;T_Kopā'!F:F,0)))</f>
        <v>2060</v>
      </c>
      <c r="Q36" s="53">
        <f>IF(ISNUMBER(INDEX('Grafikam_M&amp;T_Kopā'!M:M,MATCH(A36,'Grafikam_M&amp;T_Kopā'!F:F,0))), INDEX('Grafikam_M&amp;T_Kopā'!S:S,MATCH(A36,'Grafikam_M&amp;T_Kopā'!F:F,0)),
INDEX('Grafikam_M&amp;T_Kopā'!O:O,MATCH(A36,'Grafikam_M&amp;T_Kopā'!F:F,0)))</f>
        <v>520</v>
      </c>
      <c r="R36" s="25">
        <f t="shared" si="3"/>
        <v>0.25242718446601942</v>
      </c>
      <c r="S36" s="25"/>
      <c r="T36" s="17"/>
      <c r="U36" s="16">
        <f t="shared" si="4"/>
        <v>3</v>
      </c>
    </row>
    <row r="37" spans="1:21" ht="65" x14ac:dyDescent="0.25">
      <c r="A37" s="54" t="s">
        <v>86</v>
      </c>
      <c r="B37" s="15" t="s">
        <v>87</v>
      </c>
      <c r="C37" s="29" t="s">
        <v>6</v>
      </c>
      <c r="D37" s="28" t="s">
        <v>88</v>
      </c>
      <c r="E37" s="28" t="s">
        <v>89</v>
      </c>
      <c r="F37" s="28" t="str">
        <f t="shared" si="0"/>
        <v>2.3.2.2.i Valsts un pašvaldību digitālās transformācijas prasmju un spēju attīstība</v>
      </c>
      <c r="G37" s="28" t="str">
        <f>INDEX('Grafikam_M&amp;T_Kopā'!E:E,MATCH(A37,'Grafikam_M&amp;T_Kopā'!F:F,0))</f>
        <v>Investīcija</v>
      </c>
      <c r="H37" s="28" t="s">
        <v>33</v>
      </c>
      <c r="I37" s="57">
        <f>IF(D37="1.1.1.i",
SUMIFS(Izejas_dati_finans_maksājumi!H:H,Izejas_dati_finans_maksājumi!B:B,"1.1.1.1.i.2/1/23/I/CFLA/001")+SUMIFS(Izejas_dati_finans_maksājumi!H:H,Izejas_dati_finans_maksājumi!B:B,"1.1.1.1.i.2/2/25/I/CFLA/001"),
IF(D37="2.3.1.5.i",SUMIFS(Izejas_dati_finans_maksājumi!H:H,Izejas_dati_finans_maksājumi!B:B,"2.3.1.4.i.0/1/23/I/CFLA/001"),
SUMIFS(Izejas_dati_finans_maksājumi!H:H,Izejas_dati_finans_maksājumi!A:A,D37)))</f>
        <v>8250000</v>
      </c>
      <c r="J37" s="57">
        <f>IF(D37="1.1.1.i",
SUMIFS(Maksājumi_statusa!K:K,Maksājumi_statusa!D:D,"1.1.1.1.i.2/1/23/I/CFLA/001")+SUMIFS(Maksājumi_statusa!K:K,Maksājumi_statusa!D:D,"1.1.1.1.i.2/2/25/I/CFLA/001"),
IF(D37="2.3.1.5.i",SUMIFS(Maksājumi_statusa!K:K,Maksājumi_statusa!D:D,"2.3.1.4.i.0/1/23/I/CFLA/001"),
SUMIFS(Maksājumi_statusa!K:K,Maksājumi_statusa!C:C,D37)))</f>
        <v>1724728.65</v>
      </c>
      <c r="K37" s="58">
        <f t="shared" si="1"/>
        <v>6525271.3499999996</v>
      </c>
      <c r="L37" s="25">
        <f t="shared" si="2"/>
        <v>0.20905801818181818</v>
      </c>
      <c r="M37" s="26">
        <f>IF(D37="1.1.1.i",
COUNTIFS(Izejas_dati_finans_maksājumi!B:B,"1.1.1.1.i.2/1/23/I/CFLA/001")+COUNTIFS(Izejas_dati_finans_maksājumi!B:B,"1.1.1.1.i.2/2/25/I/CFLA/001"),
COUNTIFS(Izejas_dati_finans_maksājumi!A:A,D37))</f>
        <v>1</v>
      </c>
      <c r="N37" s="26" t="str">
        <f>INDEX('Grafikam_M&amp;T_Kopā'!H:H,MATCH(A37,'Grafikam_M&amp;T_Kopā'!F:F,0))</f>
        <v>Apmeklēto apmācību skaits, piemēram, šādās jomās: 1) digitalizācijas pārvaldība un attīstība; 2) digitālā satura veidošana; 3) kiberdrošība; 4) komunikācija un sadarbība; 5) informācijas un datu pratība; 6) transversālās prasmes.</v>
      </c>
      <c r="O37" s="26" t="str">
        <f>IF(INDEX('Grafikam_M&amp;T_Kopā'!P:P,MATCH(A37,'Grafikam_M&amp;T_Kopā'!F:F,0))= "N", "N/A", INDEX('Grafikam_M&amp;T_Kopā'!P:P,MATCH(A37,'Grafikam_M&amp;T_Kopā'!F:F,0)))</f>
        <v>Skaits</v>
      </c>
      <c r="P37" s="53">
        <f>IF(ISNUMBER(INDEX('Grafikam_M&amp;T_Kopā'!M:M,MATCH(A37,'Grafikam_M&amp;T_Kopā'!F:F,0))), INDEX('Grafikam_M&amp;T_Kopā'!M:M,MATCH(A37,'Grafikam_M&amp;T_Kopā'!F:F,0)),
INDEX('Grafikam_M&amp;T_Kopā'!N:N,MATCH(A37,'Grafikam_M&amp;T_Kopā'!F:F,0)))</f>
        <v>62900</v>
      </c>
      <c r="Q37" s="53">
        <f>IF(ISNUMBER(INDEX('Grafikam_M&amp;T_Kopā'!M:M,MATCH(A37,'Grafikam_M&amp;T_Kopā'!F:F,0))), INDEX('Grafikam_M&amp;T_Kopā'!S:S,MATCH(A37,'Grafikam_M&amp;T_Kopā'!F:F,0)),
INDEX('Grafikam_M&amp;T_Kopā'!O:O,MATCH(A37,'Grafikam_M&amp;T_Kopā'!F:F,0)))</f>
        <v>47729</v>
      </c>
      <c r="R37" s="25">
        <f t="shared" si="3"/>
        <v>0.75880763116057237</v>
      </c>
      <c r="S37" s="25"/>
      <c r="T37" s="17"/>
      <c r="U37" s="16">
        <f t="shared" si="4"/>
        <v>3</v>
      </c>
    </row>
    <row r="38" spans="1:21" ht="130" x14ac:dyDescent="0.25">
      <c r="A38" s="54" t="s">
        <v>145</v>
      </c>
      <c r="B38" s="15" t="s">
        <v>146</v>
      </c>
      <c r="C38" s="29" t="s">
        <v>6</v>
      </c>
      <c r="D38" s="28" t="s">
        <v>147</v>
      </c>
      <c r="E38" s="28" t="s">
        <v>148</v>
      </c>
      <c r="F38" s="28" t="str">
        <f t="shared" si="0"/>
        <v>5.1.1.1.i Atbalsts pilnvērtīgam inovāciju sistēmas pārvaldības modelim</v>
      </c>
      <c r="G38" s="28" t="str">
        <f>INDEX('Grafikam_M&amp;T_Kopā'!E:E,MATCH(A38,'Grafikam_M&amp;T_Kopā'!F:F,0))</f>
        <v>Investīcija</v>
      </c>
      <c r="H38" s="28" t="s">
        <v>22</v>
      </c>
      <c r="I38" s="57">
        <f>IF(D38="1.1.1.i",
SUMIFS(Izejas_dati_finans_maksājumi!H:H,Izejas_dati_finans_maksājumi!B:B,"1.1.1.1.i.2/1/23/I/CFLA/001")+SUMIFS(Izejas_dati_finans_maksājumi!H:H,Izejas_dati_finans_maksājumi!B:B,"1.1.1.1.i.2/2/25/I/CFLA/001"),
IF(D38="2.3.1.5.i",SUMIFS(Izejas_dati_finans_maksājumi!H:H,Izejas_dati_finans_maksājumi!B:B,"2.3.1.4.i.0/1/23/I/CFLA/001"),
SUMIFS(Izejas_dati_finans_maksājumi!H:H,Izejas_dati_finans_maksājumi!A:A,D38)))</f>
        <v>5025531</v>
      </c>
      <c r="J38" s="57">
        <f>IF(D38="1.1.1.i",
SUMIFS(Maksājumi_statusa!K:K,Maksājumi_statusa!D:D,"1.1.1.1.i.2/1/23/I/CFLA/001")+SUMIFS(Maksājumi_statusa!K:K,Maksājumi_statusa!D:D,"1.1.1.1.i.2/2/25/I/CFLA/001"),
IF(D38="2.3.1.5.i",SUMIFS(Maksājumi_statusa!K:K,Maksājumi_statusa!D:D,"2.3.1.4.i.0/1/23/I/CFLA/001"),
SUMIFS(Maksājumi_statusa!K:K,Maksājumi_statusa!C:C,D38)))</f>
        <v>1075679.5900000001</v>
      </c>
      <c r="K38" s="58">
        <f t="shared" si="1"/>
        <v>3949851.41</v>
      </c>
      <c r="L38" s="25">
        <f t="shared" si="2"/>
        <v>0.21404297177750969</v>
      </c>
      <c r="M38" s="26">
        <f>IF(D38="1.1.1.i",
COUNTIFS(Izejas_dati_finans_maksājumi!B:B,"1.1.1.1.i.2/1/23/I/CFLA/001")+COUNTIFS(Izejas_dati_finans_maksājumi!B:B,"1.1.1.1.i.2/2/25/I/CFLA/001"),
COUNTIFS(Izejas_dati_finans_maksājumi!A:A,D38))</f>
        <v>2</v>
      </c>
      <c r="N38" s="26" t="str">
        <f>INDEX('Grafikam_M&amp;T_Kopā'!H:H,MATCH(A38,'Grafikam_M&amp;T_Kopā'!F:F,0))</f>
        <v>Ekonomikas ministrija publicē:
— divus ziņojumus par RIS3 jomām ar datiem, kas aptver vismaz vienu gadu, no kuriem vismaz vienā jāiekļauj arī Inovāciju atbalsta programmas novērtējums un ieteikumi.
— vienu ziņojumu, kurā ietverts pētniecības atbalsta programmai un sadarbības tīklu atbalsta programmai izvēlēto privāto starpnieku darbības novērtējums, kā arī jaunā inovāciju pārvaldības modeļa darbības analīze.</v>
      </c>
      <c r="O38" s="26" t="str">
        <f>IF(INDEX('Grafikam_M&amp;T_Kopā'!P:P,MATCH(A38,'Grafikam_M&amp;T_Kopā'!F:F,0))= "N", "N/A", INDEX('Grafikam_M&amp;T_Kopā'!P:P,MATCH(A38,'Grafikam_M&amp;T_Kopā'!F:F,0)))</f>
        <v>N/A</v>
      </c>
      <c r="P38" s="53" t="str">
        <f>IF(ISNUMBER(INDEX('Grafikam_M&amp;T_Kopā'!M:M,MATCH(A38,'Grafikam_M&amp;T_Kopā'!F:F,0))), INDEX('Grafikam_M&amp;T_Kopā'!M:M,MATCH(A38,'Grafikam_M&amp;T_Kopā'!F:F,0)),
INDEX('Grafikam_M&amp;T_Kopā'!N:N,MATCH(A38,'Grafikam_M&amp;T_Kopā'!F:F,0)))</f>
        <v>Publicētie uzraudzības ziņojumi</v>
      </c>
      <c r="Q38" s="53" t="str">
        <f>IF(ISNUMBER(INDEX('Grafikam_M&amp;T_Kopā'!M:M,MATCH(A38,'Grafikam_M&amp;T_Kopā'!F:F,0))), INDEX('Grafikam_M&amp;T_Kopā'!S:S,MATCH(A38,'Grafikam_M&amp;T_Kopā'!F:F,0)),
INDEX('Grafikam_M&amp;T_Kopā'!O:O,MATCH(A38,'Grafikam_M&amp;T_Kopā'!F:F,0)))</f>
        <v>Procesā</v>
      </c>
      <c r="R38" s="25" t="str">
        <f t="shared" si="3"/>
        <v>Rādītājs teksta vērtība</v>
      </c>
      <c r="S38" s="25"/>
      <c r="T38" s="17"/>
      <c r="U38" s="16">
        <f t="shared" si="4"/>
        <v>3</v>
      </c>
    </row>
    <row r="39" spans="1:21" ht="60" x14ac:dyDescent="0.25">
      <c r="A39" s="54" t="s">
        <v>18</v>
      </c>
      <c r="B39" s="15" t="s">
        <v>19</v>
      </c>
      <c r="C39" s="29" t="s">
        <v>6</v>
      </c>
      <c r="D39" s="28" t="s">
        <v>20</v>
      </c>
      <c r="E39" s="28" t="s">
        <v>21</v>
      </c>
      <c r="F39" s="28" t="str">
        <f t="shared" si="0"/>
        <v>1.2.1.1.i Daudzdzīvokļu māju energoefektivitātes uzlabošana</v>
      </c>
      <c r="G39" s="28" t="str">
        <f>INDEX('Grafikam_M&amp;T_Kopā'!E:E,MATCH(A39,'Grafikam_M&amp;T_Kopā'!F:F,0))</f>
        <v>Investīcija</v>
      </c>
      <c r="H39" s="28" t="s">
        <v>22</v>
      </c>
      <c r="I39" s="57">
        <f>IF(D39="1.1.1.i",
SUMIFS(Izejas_dati_finans_maksājumi!H:H,Izejas_dati_finans_maksājumi!B:B,"1.1.1.1.i.2/1/23/I/CFLA/001")+SUMIFS(Izejas_dati_finans_maksājumi!H:H,Izejas_dati_finans_maksājumi!B:B,"1.1.1.1.i.2/2/25/I/CFLA/001"),
IF(D39="2.3.1.5.i",SUMIFS(Izejas_dati_finans_maksājumi!H:H,Izejas_dati_finans_maksājumi!B:B,"2.3.1.4.i.0/1/23/I/CFLA/001"),
SUMIFS(Izejas_dati_finans_maksājumi!H:H,Izejas_dati_finans_maksājumi!A:A,D39)))</f>
        <v>57282000</v>
      </c>
      <c r="J39" s="57">
        <f>IF(D39="1.1.1.i",
SUMIFS(Maksājumi_statusa!K:K,Maksājumi_statusa!D:D,"1.1.1.1.i.2/1/23/I/CFLA/001")+SUMIFS(Maksājumi_statusa!K:K,Maksājumi_statusa!D:D,"1.1.1.1.i.2/2/25/I/CFLA/001"),
IF(D39="2.3.1.5.i",SUMIFS(Maksājumi_statusa!K:K,Maksājumi_statusa!D:D,"2.3.1.4.i.0/1/23/I/CFLA/001"),
SUMIFS(Maksājumi_statusa!K:K,Maksājumi_statusa!C:C,D39)))</f>
        <v>57282000</v>
      </c>
      <c r="K39" s="58">
        <f t="shared" si="1"/>
        <v>0</v>
      </c>
      <c r="L39" s="25">
        <f t="shared" si="2"/>
        <v>1</v>
      </c>
      <c r="M39" s="26">
        <f>IF(D39="1.1.1.i",
COUNTIFS(Izejas_dati_finans_maksājumi!B:B,"1.1.1.1.i.2/1/23/I/CFLA/001")+COUNTIFS(Izejas_dati_finans_maksājumi!B:B,"1.1.1.1.i.2/2/25/I/CFLA/001"),
COUNTIFS(Izejas_dati_finans_maksājumi!A:A,D39))</f>
        <v>1</v>
      </c>
      <c r="N39" s="26" t="str">
        <f>INDEX('Grafikam_M&amp;T_Kopā'!H:H,MATCH(A39,'Grafikam_M&amp;T_Kopā'!F:F,0))</f>
        <v>Primārās enerģijas patēriņa samazinājums daudzdzīvokļu mājās, kas tiek pierādīts ex ante un ex post ar ēkas energoefektivitātes sertifikātiem.</v>
      </c>
      <c r="O39" s="26" t="str">
        <f>IF(INDEX('Grafikam_M&amp;T_Kopā'!P:P,MATCH(A39,'Grafikam_M&amp;T_Kopā'!F:F,0))= "N", "N/A", INDEX('Grafikam_M&amp;T_Kopā'!P:P,MATCH(A39,'Grafikam_M&amp;T_Kopā'!F:F,0)))</f>
        <v>MWh/gadā</v>
      </c>
      <c r="P39" s="53">
        <f>IF(ISNUMBER(INDEX('Grafikam_M&amp;T_Kopā'!M:M,MATCH(A39,'Grafikam_M&amp;T_Kopā'!F:F,0))), INDEX('Grafikam_M&amp;T_Kopā'!M:M,MATCH(A39,'Grafikam_M&amp;T_Kopā'!F:F,0)),
INDEX('Grafikam_M&amp;T_Kopā'!N:N,MATCH(A39,'Grafikam_M&amp;T_Kopā'!F:F,0)))</f>
        <v>14423</v>
      </c>
      <c r="Q39" s="53">
        <f>IF(ISNUMBER(INDEX('Grafikam_M&amp;T_Kopā'!M:M,MATCH(A39,'Grafikam_M&amp;T_Kopā'!F:F,0))), INDEX('Grafikam_M&amp;T_Kopā'!S:S,MATCH(A39,'Grafikam_M&amp;T_Kopā'!F:F,0)),
INDEX('Grafikam_M&amp;T_Kopā'!O:O,MATCH(A39,'Grafikam_M&amp;T_Kopā'!F:F,0)))</f>
        <v>233.27</v>
      </c>
      <c r="R39" s="25">
        <f t="shared" si="3"/>
        <v>1.6173472925188934E-2</v>
      </c>
      <c r="S39" s="25"/>
      <c r="T39" s="17"/>
      <c r="U39" s="16">
        <f t="shared" si="4"/>
        <v>3</v>
      </c>
    </row>
    <row r="40" spans="1:21" ht="39" x14ac:dyDescent="0.25">
      <c r="A40" s="54" t="s">
        <v>98</v>
      </c>
      <c r="B40" s="15" t="s">
        <v>99</v>
      </c>
      <c r="C40" s="29" t="s">
        <v>6</v>
      </c>
      <c r="D40" s="28" t="s">
        <v>100</v>
      </c>
      <c r="E40" s="28" t="s">
        <v>101</v>
      </c>
      <c r="F40" s="28" t="str">
        <f t="shared" si="0"/>
        <v>3.1.1.4.i Finansēšanas fonda izveide zemas īres mājokļu būvniecībai</v>
      </c>
      <c r="G40" s="28" t="str">
        <f>INDEX('Grafikam_M&amp;T_Kopā'!E:E,MATCH(A40,'Grafikam_M&amp;T_Kopā'!F:F,0))</f>
        <v>Investīcija</v>
      </c>
      <c r="H40" s="28" t="s">
        <v>22</v>
      </c>
      <c r="I40" s="57">
        <f>IF(D40="1.1.1.i",
SUMIFS(Izejas_dati_finans_maksājumi!H:H,Izejas_dati_finans_maksājumi!B:B,"1.1.1.1.i.2/1/23/I/CFLA/001")+SUMIFS(Izejas_dati_finans_maksājumi!H:H,Izejas_dati_finans_maksājumi!B:B,"1.1.1.1.i.2/2/25/I/CFLA/001"),
IF(D40="2.3.1.5.i",SUMIFS(Izejas_dati_finans_maksājumi!H:H,Izejas_dati_finans_maksājumi!B:B,"2.3.1.4.i.0/1/23/I/CFLA/001"),
SUMIFS(Izejas_dati_finans_maksājumi!H:H,Izejas_dati_finans_maksājumi!A:A,D40)))</f>
        <v>42900000</v>
      </c>
      <c r="J40" s="57">
        <f>IF(D40="1.1.1.i",
SUMIFS(Maksājumi_statusa!K:K,Maksājumi_statusa!D:D,"1.1.1.1.i.2/1/23/I/CFLA/001")+SUMIFS(Maksājumi_statusa!K:K,Maksājumi_statusa!D:D,"1.1.1.1.i.2/2/25/I/CFLA/001"),
IF(D40="2.3.1.5.i",SUMIFS(Maksājumi_statusa!K:K,Maksājumi_statusa!D:D,"2.3.1.4.i.0/1/23/I/CFLA/001"),
SUMIFS(Maksājumi_statusa!K:K,Maksājumi_statusa!C:C,D40)))</f>
        <v>42900000</v>
      </c>
      <c r="K40" s="58">
        <f t="shared" si="1"/>
        <v>0</v>
      </c>
      <c r="L40" s="25">
        <f t="shared" si="2"/>
        <v>1</v>
      </c>
      <c r="M40" s="26">
        <f>IF(D40="1.1.1.i",
COUNTIFS(Izejas_dati_finans_maksājumi!B:B,"1.1.1.1.i.2/1/23/I/CFLA/001")+COUNTIFS(Izejas_dati_finans_maksājumi!B:B,"1.1.1.1.i.2/2/25/I/CFLA/001"),
COUNTIFS(Izejas_dati_finans_maksājumi!A:A,D40))</f>
        <v>1</v>
      </c>
      <c r="N40" s="26" t="str">
        <f>INDEX('Grafikam_M&amp;T_Kopā'!H:H,MATCH(A40,'Grafikam_M&amp;T_Kopā'!F:F,0))</f>
        <v>300 dzīvokļiem jābūt uzbūvētiem.</v>
      </c>
      <c r="O40" s="26" t="str">
        <f>IF(INDEX('Grafikam_M&amp;T_Kopā'!P:P,MATCH(A40,'Grafikam_M&amp;T_Kopā'!F:F,0))= "N", "N/A", INDEX('Grafikam_M&amp;T_Kopā'!P:P,MATCH(A40,'Grafikam_M&amp;T_Kopā'!F:F,0)))</f>
        <v>Skaits</v>
      </c>
      <c r="P40" s="53">
        <f>IF(ISNUMBER(INDEX('Grafikam_M&amp;T_Kopā'!M:M,MATCH(A40,'Grafikam_M&amp;T_Kopā'!F:F,0))), INDEX('Grafikam_M&amp;T_Kopā'!M:M,MATCH(A40,'Grafikam_M&amp;T_Kopā'!F:F,0)),
INDEX('Grafikam_M&amp;T_Kopā'!N:N,MATCH(A40,'Grafikam_M&amp;T_Kopā'!F:F,0)))</f>
        <v>300</v>
      </c>
      <c r="Q40" s="53">
        <f>IF(ISNUMBER(INDEX('Grafikam_M&amp;T_Kopā'!M:M,MATCH(A40,'Grafikam_M&amp;T_Kopā'!F:F,0))), INDEX('Grafikam_M&amp;T_Kopā'!S:S,MATCH(A40,'Grafikam_M&amp;T_Kopā'!F:F,0)),
INDEX('Grafikam_M&amp;T_Kopā'!O:O,MATCH(A40,'Grafikam_M&amp;T_Kopā'!F:F,0)))</f>
        <v>0</v>
      </c>
      <c r="R40" s="25">
        <f t="shared" si="3"/>
        <v>0</v>
      </c>
      <c r="S40" s="25"/>
      <c r="T40" s="17"/>
      <c r="U40" s="16">
        <f t="shared" si="4"/>
        <v>3</v>
      </c>
    </row>
    <row r="41" spans="1:21" ht="83" customHeight="1" x14ac:dyDescent="0.25">
      <c r="A41" s="54" t="s">
        <v>26</v>
      </c>
      <c r="B41" s="15" t="s">
        <v>27</v>
      </c>
      <c r="C41" s="29" t="s">
        <v>6</v>
      </c>
      <c r="D41" s="28" t="s">
        <v>24</v>
      </c>
      <c r="E41" s="28" t="s">
        <v>25</v>
      </c>
      <c r="F41" s="28" t="str">
        <f t="shared" si="0"/>
        <v>1.2.1.2.i Energoefektivitātes paaugstināšana uzņēmējdarbībā, ko plānots īstenot valsts mērogā apvienota finanšu instrumenta veidā</v>
      </c>
      <c r="G41" s="28" t="str">
        <f>INDEX('Grafikam_M&amp;T_Kopā'!E:E,MATCH(A41,'Grafikam_M&amp;T_Kopā'!F:F,0))</f>
        <v>Investīcija</v>
      </c>
      <c r="H41" s="28" t="s">
        <v>22</v>
      </c>
      <c r="I41" s="57">
        <f>IF(D41="1.1.1.i",
SUMIFS(Izejas_dati_finans_maksājumi!H:H,Izejas_dati_finans_maksājumi!B:B,"1.1.1.1.i.2/1/23/I/CFLA/001")+SUMIFS(Izejas_dati_finans_maksājumi!H:H,Izejas_dati_finans_maksājumi!B:B,"1.1.1.1.i.2/2/25/I/CFLA/001"),
IF(D41="2.3.1.5.i",SUMIFS(Izejas_dati_finans_maksājumi!H:H,Izejas_dati_finans_maksājumi!B:B,"2.3.1.4.i.0/1/23/I/CFLA/001"),
SUMIFS(Izejas_dati_finans_maksājumi!H:H,Izejas_dati_finans_maksājumi!A:A,D41)))</f>
        <v>120586000</v>
      </c>
      <c r="J41" s="57">
        <f>IF(D41="1.1.1.i",
SUMIFS(Maksājumi_statusa!K:K,Maksājumi_statusa!D:D,"1.1.1.1.i.2/1/23/I/CFLA/001")+SUMIFS(Maksājumi_statusa!K:K,Maksājumi_statusa!D:D,"1.1.1.1.i.2/2/25/I/CFLA/001"),
IF(D41="2.3.1.5.i",SUMIFS(Maksājumi_statusa!K:K,Maksājumi_statusa!D:D,"2.3.1.4.i.0/1/23/I/CFLA/001"),
SUMIFS(Maksājumi_statusa!K:K,Maksājumi_statusa!C:C,D41)))</f>
        <v>86506052.279999971</v>
      </c>
      <c r="K41" s="58">
        <f t="shared" si="1"/>
        <v>34079947.720000029</v>
      </c>
      <c r="L41" s="25">
        <f t="shared" si="2"/>
        <v>0.71738056059575717</v>
      </c>
      <c r="M41" s="26">
        <f>IF(D41="1.1.1.i",
COUNTIFS(Izejas_dati_finans_maksājumi!B:B,"1.1.1.1.i.2/1/23/I/CFLA/001")+COUNTIFS(Izejas_dati_finans_maksājumi!B:B,"1.1.1.1.i.2/2/25/I/CFLA/001"),
COUNTIFS(Izejas_dati_finans_maksājumi!A:A,D41))</f>
        <v>9</v>
      </c>
      <c r="N41" s="26" t="str">
        <f>INDEX('Grafikam_M&amp;T_Kopā'!H:H,MATCH(A41,'Grafikam_M&amp;T_Kopā'!F:F,0))</f>
        <v>Parakstīti līgumi par vismaz 101 000 000 EUR.</v>
      </c>
      <c r="O41" s="26" t="str">
        <f>IF(INDEX('Grafikam_M&amp;T_Kopā'!P:P,MATCH(A41,'Grafikam_M&amp;T_Kopā'!F:F,0))= "N", "N/A", INDEX('Grafikam_M&amp;T_Kopā'!P:P,MATCH(A41,'Grafikam_M&amp;T_Kopā'!F:F,0)))</f>
        <v>EUR</v>
      </c>
      <c r="P41" s="53">
        <f>IF(ISNUMBER(INDEX('Grafikam_M&amp;T_Kopā'!M:M,MATCH(A41,'Grafikam_M&amp;T_Kopā'!F:F,0))), INDEX('Grafikam_M&amp;T_Kopā'!M:M,MATCH(A41,'Grafikam_M&amp;T_Kopā'!F:F,0)),
INDEX('Grafikam_M&amp;T_Kopā'!N:N,MATCH(A41,'Grafikam_M&amp;T_Kopā'!F:F,0)))</f>
        <v>108000000</v>
      </c>
      <c r="Q41" s="53">
        <f>IF(ISNUMBER(INDEX('Grafikam_M&amp;T_Kopā'!M:M,MATCH(A41,'Grafikam_M&amp;T_Kopā'!F:F,0))), INDEX('Grafikam_M&amp;T_Kopā'!S:S,MATCH(A41,'Grafikam_M&amp;T_Kopā'!F:F,0)),
INDEX('Grafikam_M&amp;T_Kopā'!O:O,MATCH(A41,'Grafikam_M&amp;T_Kopā'!F:F,0)))</f>
        <v>93089844.920000002</v>
      </c>
      <c r="R41" s="25">
        <f t="shared" si="3"/>
        <v>0.86194300851851857</v>
      </c>
      <c r="S41" s="28"/>
      <c r="T41" s="15"/>
      <c r="U41" s="16">
        <f t="shared" si="4"/>
        <v>2</v>
      </c>
    </row>
    <row r="42" spans="1:21" ht="65" x14ac:dyDescent="0.25">
      <c r="A42" s="54" t="s">
        <v>206</v>
      </c>
      <c r="B42" s="15" t="s">
        <v>207</v>
      </c>
      <c r="C42" s="29" t="s">
        <v>15</v>
      </c>
      <c r="D42" s="28" t="s">
        <v>208</v>
      </c>
      <c r="E42" s="28" t="s">
        <v>209</v>
      </c>
      <c r="F42" s="28" t="str">
        <f t="shared" si="0"/>
        <v>3.1.1.7.i Aizdevumi nekustamā īpašuma attīstītājiem zemas īres maksas mājokļu būvniecībai</v>
      </c>
      <c r="G42" s="28" t="str">
        <f>INDEX('Grafikam_M&amp;T_Kopā'!E:E,MATCH(A42,'Grafikam_M&amp;T_Kopā'!F:F,0))</f>
        <v>Investīcija</v>
      </c>
      <c r="H42" s="28" t="s">
        <v>22</v>
      </c>
      <c r="I42" s="57">
        <f>IF(D42="1.1.1.i",
SUMIFS(Izejas_dati_finans_maksājumi!H:H,Izejas_dati_finans_maksājumi!B:B,"1.1.1.1.i.2/1/23/I/CFLA/001")+SUMIFS(Izejas_dati_finans_maksājumi!H:H,Izejas_dati_finans_maksājumi!B:B,"1.1.1.1.i.2/2/25/I/CFLA/001"),
IF(D42="2.3.1.5.i",SUMIFS(Izejas_dati_finans_maksājumi!H:H,Izejas_dati_finans_maksājumi!B:B,"2.3.1.4.i.0/1/23/I/CFLA/001"),
SUMIFS(Izejas_dati_finans_maksājumi!H:H,Izejas_dati_finans_maksājumi!A:A,D42)))</f>
        <v>29020919</v>
      </c>
      <c r="J42" s="57">
        <f>IF(D42="1.1.1.i",
SUMIFS(Maksājumi_statusa!K:K,Maksājumi_statusa!D:D,"1.1.1.1.i.2/1/23/I/CFLA/001")+SUMIFS(Maksājumi_statusa!K:K,Maksājumi_statusa!D:D,"1.1.1.1.i.2/2/25/I/CFLA/001"),
IF(D42="2.3.1.5.i",SUMIFS(Maksājumi_statusa!K:K,Maksājumi_statusa!D:D,"2.3.1.4.i.0/1/23/I/CFLA/001"),
SUMIFS(Maksājumi_statusa!K:K,Maksājumi_statusa!C:C,D42)))</f>
        <v>0</v>
      </c>
      <c r="K42" s="58">
        <f t="shared" si="1"/>
        <v>29020919</v>
      </c>
      <c r="L42" s="25">
        <f t="shared" si="2"/>
        <v>0</v>
      </c>
      <c r="M42" s="26">
        <f>IF(D42="1.1.1.i",
COUNTIFS(Izejas_dati_finans_maksājumi!B:B,"1.1.1.1.i.2/1/23/I/CFLA/001")+COUNTIFS(Izejas_dati_finans_maksājumi!B:B,"1.1.1.1.i.2/2/25/I/CFLA/001"),
COUNTIFS(Izejas_dati_finans_maksājumi!A:A,D42))</f>
        <v>1</v>
      </c>
      <c r="N42" s="26" t="str">
        <f>INDEX('Grafikam_M&amp;T_Kopā'!H:H,MATCH(A42,'Grafikam_M&amp;T_Kopā'!F:F,0))</f>
        <v>Stājas spēkā īstenošanas nolīgums, un Latvija pārskaita Altum 38 267 662 EUR.</v>
      </c>
      <c r="O42" s="26" t="str">
        <f>IF(INDEX('Grafikam_M&amp;T_Kopā'!P:P,MATCH(A42,'Grafikam_M&amp;T_Kopā'!F:F,0))= "N", "N/A", INDEX('Grafikam_M&amp;T_Kopā'!P:P,MATCH(A42,'Grafikam_M&amp;T_Kopā'!F:F,0)))</f>
        <v>N/A</v>
      </c>
      <c r="P42" s="53" t="str">
        <f>IF(ISNUMBER(INDEX('Grafikam_M&amp;T_Kopā'!M:M,MATCH(A42,'Grafikam_M&amp;T_Kopā'!F:F,0))), INDEX('Grafikam_M&amp;T_Kopā'!M:M,MATCH(A42,'Grafikam_M&amp;T_Kopā'!F:F,0)),
INDEX('Grafikam_M&amp;T_Kopā'!N:N,MATCH(A42,'Grafikam_M&amp;T_Kopā'!F:F,0)))</f>
        <v>Īstenošanas nolīguma un nodošanas sertifikāta stāšanās spēkā</v>
      </c>
      <c r="Q42" s="53" t="str">
        <f>IF(ISNUMBER(INDEX('Grafikam_M&amp;T_Kopā'!M:M,MATCH(A42,'Grafikam_M&amp;T_Kopā'!F:F,0))), INDEX('Grafikam_M&amp;T_Kopā'!S:S,MATCH(A42,'Grafikam_M&amp;T_Kopā'!F:F,0)),
INDEX('Grafikam_M&amp;T_Kopā'!O:O,MATCH(A42,'Grafikam_M&amp;T_Kopā'!F:F,0)))</f>
        <v>Procesā</v>
      </c>
      <c r="R42" s="25" t="str">
        <f t="shared" si="3"/>
        <v>Rādītājs teksta vērtība</v>
      </c>
      <c r="S42" s="25"/>
      <c r="T42" s="17"/>
      <c r="U42" s="16">
        <f t="shared" si="4"/>
        <v>2</v>
      </c>
    </row>
    <row r="43" spans="1:21" ht="39" x14ac:dyDescent="0.25">
      <c r="A43" s="54" t="s">
        <v>185</v>
      </c>
      <c r="B43" s="15" t="s">
        <v>186</v>
      </c>
      <c r="C43" s="29" t="s">
        <v>75</v>
      </c>
      <c r="D43" s="28" t="s">
        <v>187</v>
      </c>
      <c r="E43" s="28" t="s">
        <v>41</v>
      </c>
      <c r="F43" s="28" t="str">
        <f t="shared" si="0"/>
        <v>7.1.1.2.i Elektroenerģijas pārvades un sadales tīklu modernizācija</v>
      </c>
      <c r="G43" s="28" t="str">
        <f>INDEX('Grafikam_M&amp;T_Kopā'!E:E,MATCH(A43,'Grafikam_M&amp;T_Kopā'!F:F,0))</f>
        <v>Investīcija</v>
      </c>
      <c r="H43" s="28" t="s">
        <v>184</v>
      </c>
      <c r="I43" s="57">
        <f>IF(D43="1.1.1.i",
SUMIFS(Izejas_dati_finans_maksājumi!H:H,Izejas_dati_finans_maksājumi!B:B,"1.1.1.1.i.2/1/23/I/CFLA/001")+SUMIFS(Izejas_dati_finans_maksājumi!H:H,Izejas_dati_finans_maksājumi!B:B,"1.1.1.1.i.2/2/25/I/CFLA/001"),
IF(D43="2.3.1.5.i",SUMIFS(Izejas_dati_finans_maksājumi!H:H,Izejas_dati_finans_maksājumi!B:B,"2.3.1.4.i.0/1/23/I/CFLA/001"),
SUMIFS(Izejas_dati_finans_maksājumi!H:H,Izejas_dati_finans_maksājumi!A:A,D43)))</f>
        <v>72900000</v>
      </c>
      <c r="J43" s="57">
        <f>IF(D43="1.1.1.i",
SUMIFS(Maksājumi_statusa!K:K,Maksājumi_statusa!D:D,"1.1.1.1.i.2/1/23/I/CFLA/001")+SUMIFS(Maksājumi_statusa!K:K,Maksājumi_statusa!D:D,"1.1.1.1.i.2/2/25/I/CFLA/001"),
IF(D43="2.3.1.5.i",SUMIFS(Maksājumi_statusa!K:K,Maksājumi_statusa!D:D,"2.3.1.4.i.0/1/23/I/CFLA/001"),
SUMIFS(Maksājumi_statusa!K:K,Maksājumi_statusa!C:C,D43)))</f>
        <v>44519232.859999999</v>
      </c>
      <c r="K43" s="58">
        <f t="shared" si="1"/>
        <v>28380767.140000001</v>
      </c>
      <c r="L43" s="25">
        <f t="shared" si="2"/>
        <v>0.6106890652949245</v>
      </c>
      <c r="M43" s="26">
        <f>IF(D43="1.1.1.i",
COUNTIFS(Izejas_dati_finans_maksājumi!B:B,"1.1.1.1.i.2/1/23/I/CFLA/001")+COUNTIFS(Izejas_dati_finans_maksājumi!B:B,"1.1.1.1.i.2/2/25/I/CFLA/001"),
COUNTIFS(Izejas_dati_finans_maksājumi!A:A,D43))</f>
        <v>2</v>
      </c>
      <c r="N43" s="26" t="str">
        <f>INDEX('Grafikam_M&amp;T_Kopā'!H:H,MATCH(A43,'Grafikam_M&amp;T_Kopā'!F:F,0))</f>
        <v>Attīstīta jauna elektrotīkla jauda, kopumā 70 MW</v>
      </c>
      <c r="O43" s="26" t="str">
        <f>IF(INDEX('Grafikam_M&amp;T_Kopā'!P:P,MATCH(A43,'Grafikam_M&amp;T_Kopā'!F:F,0))= "N", "N/A", INDEX('Grafikam_M&amp;T_Kopā'!P:P,MATCH(A43,'Grafikam_M&amp;T_Kopā'!F:F,0)))</f>
        <v>MW</v>
      </c>
      <c r="P43" s="53">
        <f>IF(ISNUMBER(INDEX('Grafikam_M&amp;T_Kopā'!M:M,MATCH(A43,'Grafikam_M&amp;T_Kopā'!F:F,0))), INDEX('Grafikam_M&amp;T_Kopā'!M:M,MATCH(A43,'Grafikam_M&amp;T_Kopā'!F:F,0)),
INDEX('Grafikam_M&amp;T_Kopā'!N:N,MATCH(A43,'Grafikam_M&amp;T_Kopā'!F:F,0)))</f>
        <v>70</v>
      </c>
      <c r="Q43" s="53">
        <f>IF(ISNUMBER(INDEX('Grafikam_M&amp;T_Kopā'!M:M,MATCH(A43,'Grafikam_M&amp;T_Kopā'!F:F,0))), INDEX('Grafikam_M&amp;T_Kopā'!S:S,MATCH(A43,'Grafikam_M&amp;T_Kopā'!F:F,0)),
INDEX('Grafikam_M&amp;T_Kopā'!O:O,MATCH(A43,'Grafikam_M&amp;T_Kopā'!F:F,0)))</f>
        <v>0</v>
      </c>
      <c r="R43" s="25">
        <f t="shared" si="3"/>
        <v>0</v>
      </c>
      <c r="S43" s="25"/>
      <c r="T43" s="17"/>
      <c r="U43" s="16">
        <f t="shared" si="4"/>
        <v>2</v>
      </c>
    </row>
    <row r="44" spans="1:21" ht="40" x14ac:dyDescent="0.25">
      <c r="A44" s="54" t="s">
        <v>190</v>
      </c>
      <c r="B44" s="15" t="s">
        <v>191</v>
      </c>
      <c r="C44" s="29" t="s">
        <v>75</v>
      </c>
      <c r="D44" s="28" t="s">
        <v>187</v>
      </c>
      <c r="E44" s="28" t="s">
        <v>41</v>
      </c>
      <c r="F44" s="28" t="str">
        <f t="shared" si="0"/>
        <v>7.1.1.2.i Elektroenerģijas pārvades un sadales tīklu modernizācija</v>
      </c>
      <c r="G44" s="28" t="str">
        <f>INDEX('Grafikam_M&amp;T_Kopā'!E:E,MATCH(A44,'Grafikam_M&amp;T_Kopā'!F:F,0))</f>
        <v>Investīcija</v>
      </c>
      <c r="H44" s="28" t="s">
        <v>184</v>
      </c>
      <c r="I44" s="57">
        <f>IF(D44="1.1.1.i",
SUMIFS(Izejas_dati_finans_maksājumi!H:H,Izejas_dati_finans_maksājumi!B:B,"1.1.1.1.i.2/1/23/I/CFLA/001")+SUMIFS(Izejas_dati_finans_maksājumi!H:H,Izejas_dati_finans_maksājumi!B:B,"1.1.1.1.i.2/2/25/I/CFLA/001"),
IF(D44="2.3.1.5.i",SUMIFS(Izejas_dati_finans_maksājumi!H:H,Izejas_dati_finans_maksājumi!B:B,"2.3.1.4.i.0/1/23/I/CFLA/001"),
SUMIFS(Izejas_dati_finans_maksājumi!H:H,Izejas_dati_finans_maksājumi!A:A,D44)))</f>
        <v>72900000</v>
      </c>
      <c r="J44" s="57">
        <f>IF(D44="1.1.1.i",
SUMIFS(Maksājumi_statusa!K:K,Maksājumi_statusa!D:D,"1.1.1.1.i.2/1/23/I/CFLA/001")+SUMIFS(Maksājumi_statusa!K:K,Maksājumi_statusa!D:D,"1.1.1.1.i.2/2/25/I/CFLA/001"),
IF(D44="2.3.1.5.i",SUMIFS(Maksājumi_statusa!K:K,Maksājumi_statusa!D:D,"2.3.1.4.i.0/1/23/I/CFLA/001"),
SUMIFS(Maksājumi_statusa!K:K,Maksājumi_statusa!C:C,D44)))</f>
        <v>44519232.859999999</v>
      </c>
      <c r="K44" s="58">
        <f t="shared" si="1"/>
        <v>28380767.140000001</v>
      </c>
      <c r="L44" s="25">
        <f t="shared" si="2"/>
        <v>0.6106890652949245</v>
      </c>
      <c r="M44" s="26">
        <f>IF(D44="1.1.1.i",
COUNTIFS(Izejas_dati_finans_maksājumi!B:B,"1.1.1.1.i.2/1/23/I/CFLA/001")+COUNTIFS(Izejas_dati_finans_maksājumi!B:B,"1.1.1.1.i.2/2/25/I/CFLA/001"),
COUNTIFS(Izejas_dati_finans_maksājumi!A:A,D44))</f>
        <v>2</v>
      </c>
      <c r="N44" s="26" t="str">
        <f>INDEX('Grafikam_M&amp;T_Kopā'!H:H,MATCH(A44,'Grafikam_M&amp;T_Kopā'!F:F,0))</f>
        <v>Parakstīts pabeigšanas sertifikāts par 190 km uzstādītām pazemes kabeļu līnijām</v>
      </c>
      <c r="O44" s="26" t="str">
        <f>IF(INDEX('Grafikam_M&amp;T_Kopā'!P:P,MATCH(A44,'Grafikam_M&amp;T_Kopā'!F:F,0))= "N", "N/A", INDEX('Grafikam_M&amp;T_Kopā'!P:P,MATCH(A44,'Grafikam_M&amp;T_Kopā'!F:F,0)))</f>
        <v>Km</v>
      </c>
      <c r="P44" s="53">
        <f>IF(ISNUMBER(INDEX('Grafikam_M&amp;T_Kopā'!M:M,MATCH(A44,'Grafikam_M&amp;T_Kopā'!F:F,0))), INDEX('Grafikam_M&amp;T_Kopā'!M:M,MATCH(A44,'Grafikam_M&amp;T_Kopā'!F:F,0)),
INDEX('Grafikam_M&amp;T_Kopā'!N:N,MATCH(A44,'Grafikam_M&amp;T_Kopā'!F:F,0)))</f>
        <v>190</v>
      </c>
      <c r="Q44" s="53">
        <f>IF(ISNUMBER(INDEX('Grafikam_M&amp;T_Kopā'!M:M,MATCH(A44,'Grafikam_M&amp;T_Kopā'!F:F,0))), INDEX('Grafikam_M&amp;T_Kopā'!S:S,MATCH(A44,'Grafikam_M&amp;T_Kopā'!F:F,0)),
INDEX('Grafikam_M&amp;T_Kopā'!O:O,MATCH(A44,'Grafikam_M&amp;T_Kopā'!F:F,0)))</f>
        <v>9.4</v>
      </c>
      <c r="R44" s="25">
        <f t="shared" si="3"/>
        <v>4.9473684210526316E-2</v>
      </c>
      <c r="S44" s="25"/>
      <c r="T44" s="17"/>
      <c r="U44" s="16">
        <f t="shared" si="4"/>
        <v>2</v>
      </c>
    </row>
    <row r="45" spans="1:21" ht="50" x14ac:dyDescent="0.25">
      <c r="A45" s="54" t="s">
        <v>155</v>
      </c>
      <c r="B45" s="15" t="s">
        <v>156</v>
      </c>
      <c r="C45" s="29" t="s">
        <v>6</v>
      </c>
      <c r="D45" s="28" t="s">
        <v>153</v>
      </c>
      <c r="E45" s="28" t="s">
        <v>154</v>
      </c>
      <c r="F45" s="28" t="str">
        <f t="shared" si="0"/>
        <v>5.2.1.1.i Pētniecības, attīstības un konsolidācijas granti</v>
      </c>
      <c r="G45" s="28" t="str">
        <f>INDEX('Grafikam_M&amp;T_Kopā'!E:E,MATCH(A45,'Grafikam_M&amp;T_Kopā'!F:F,0))</f>
        <v>Investīcija</v>
      </c>
      <c r="H45" s="28" t="s">
        <v>72</v>
      </c>
      <c r="I45" s="57">
        <f>IF(D45="1.1.1.i",
SUMIFS(Izejas_dati_finans_maksājumi!H:H,Izejas_dati_finans_maksājumi!B:B,"1.1.1.1.i.2/1/23/I/CFLA/001")+SUMIFS(Izejas_dati_finans_maksājumi!H:H,Izejas_dati_finans_maksājumi!B:B,"1.1.1.1.i.2/2/25/I/CFLA/001"),
IF(D45="2.3.1.5.i",SUMIFS(Izejas_dati_finans_maksājumi!H:H,Izejas_dati_finans_maksājumi!B:B,"2.3.1.4.i.0/1/23/I/CFLA/001"),
SUMIFS(Izejas_dati_finans_maksājumi!H:H,Izejas_dati_finans_maksājumi!A:A,D45)))</f>
        <v>82500000</v>
      </c>
      <c r="J45" s="57">
        <f>IF(D45="1.1.1.i",
SUMIFS(Maksājumi_statusa!K:K,Maksājumi_statusa!D:D,"1.1.1.1.i.2/1/23/I/CFLA/001")+SUMIFS(Maksājumi_statusa!K:K,Maksājumi_statusa!D:D,"1.1.1.1.i.2/2/25/I/CFLA/001"),
IF(D45="2.3.1.5.i",SUMIFS(Maksājumi_statusa!K:K,Maksājumi_statusa!D:D,"2.3.1.4.i.0/1/23/I/CFLA/001"),
SUMIFS(Maksājumi_statusa!K:K,Maksājumi_statusa!C:C,D45)))</f>
        <v>54432910.82</v>
      </c>
      <c r="K45" s="58">
        <f t="shared" si="1"/>
        <v>28067089.18</v>
      </c>
      <c r="L45" s="25">
        <f t="shared" si="2"/>
        <v>0.6597928584242424</v>
      </c>
      <c r="M45" s="26">
        <f>IF(D45="1.1.1.i",
COUNTIFS(Izejas_dati_finans_maksājumi!B:B,"1.1.1.1.i.2/1/23/I/CFLA/001")+COUNTIFS(Izejas_dati_finans_maksājumi!B:B,"1.1.1.1.i.2/2/25/I/CFLA/001"),
COUNTIFS(Izejas_dati_finans_maksājumi!A:A,D45))</f>
        <v>8</v>
      </c>
      <c r="N45" s="26" t="str">
        <f>INDEX('Grafikam_M&amp;T_Kopā'!H:H,MATCH(A45,'Grafikam_M&amp;T_Kopā'!F:F,0))</f>
        <v>Augstākās izglītības iestādes vai pētniecības institūti ir parakstījuši 315 akadēmiskās karjeras grantu līgumus un 90 grantu līgumus pētniecībai.</v>
      </c>
      <c r="O45" s="26" t="str">
        <f>IF(INDEX('Grafikam_M&amp;T_Kopā'!P:P,MATCH(A45,'Grafikam_M&amp;T_Kopā'!F:F,0))= "N", "N/A", INDEX('Grafikam_M&amp;T_Kopā'!P:P,MATCH(A45,'Grafikam_M&amp;T_Kopā'!F:F,0)))</f>
        <v>Parakstīto akadēmi</v>
      </c>
      <c r="P45" s="53">
        <f>IF(ISNUMBER(INDEX('Grafikam_M&amp;T_Kopā'!M:M,MATCH(A45,'Grafikam_M&amp;T_Kopā'!F:F,0))), INDEX('Grafikam_M&amp;T_Kopā'!M:M,MATCH(A45,'Grafikam_M&amp;T_Kopā'!F:F,0)),
INDEX('Grafikam_M&amp;T_Kopā'!N:N,MATCH(A45,'Grafikam_M&amp;T_Kopā'!F:F,0)))</f>
        <v>405</v>
      </c>
      <c r="Q45" s="53">
        <f>IF(ISNUMBER(INDEX('Grafikam_M&amp;T_Kopā'!M:M,MATCH(A45,'Grafikam_M&amp;T_Kopā'!F:F,0))), INDEX('Grafikam_M&amp;T_Kopā'!S:S,MATCH(A45,'Grafikam_M&amp;T_Kopā'!F:F,0)),
INDEX('Grafikam_M&amp;T_Kopā'!O:O,MATCH(A45,'Grafikam_M&amp;T_Kopā'!F:F,0)))</f>
        <v>414</v>
      </c>
      <c r="R45" s="25">
        <f t="shared" si="3"/>
        <v>1.0222222222222221</v>
      </c>
      <c r="S45" s="25"/>
      <c r="T45" s="17"/>
      <c r="U45" s="16">
        <f t="shared" si="4"/>
        <v>2</v>
      </c>
    </row>
    <row r="46" spans="1:21" ht="104" x14ac:dyDescent="0.25">
      <c r="A46" s="54" t="s">
        <v>42</v>
      </c>
      <c r="B46" s="15" t="s">
        <v>43</v>
      </c>
      <c r="C46" s="29" t="s">
        <v>44</v>
      </c>
      <c r="D46" s="28" t="s">
        <v>45</v>
      </c>
      <c r="E46" s="28" t="s">
        <v>46</v>
      </c>
      <c r="F46" s="28" t="str">
        <f t="shared" ref="F46:F77" si="5">D46 &amp;" "&amp; E46</f>
        <v>1.3.1.1.i Katastrofu pārvaldības sistēmas adaptācija klimata pārmaiņām, glābšanas un ātrās reaģēšanas dienesti</v>
      </c>
      <c r="G46" s="28" t="str">
        <f>INDEX('Grafikam_M&amp;T_Kopā'!E:E,MATCH(A46,'Grafikam_M&amp;T_Kopā'!F:F,0))</f>
        <v>Investīcija</v>
      </c>
      <c r="H46" s="28" t="s">
        <v>47</v>
      </c>
      <c r="I46" s="57">
        <f>IF(D46="1.1.1.i",
SUMIFS(Izejas_dati_finans_maksājumi!H:H,Izejas_dati_finans_maksājumi!B:B,"1.1.1.1.i.2/1/23/I/CFLA/001")+SUMIFS(Izejas_dati_finans_maksājumi!H:H,Izejas_dati_finans_maksājumi!B:B,"1.1.1.1.i.2/2/25/I/CFLA/001"),
IF(D46="2.3.1.5.i",SUMIFS(Izejas_dati_finans_maksājumi!H:H,Izejas_dati_finans_maksājumi!B:B,"2.3.1.4.i.0/1/23/I/CFLA/001"),
SUMIFS(Izejas_dati_finans_maksājumi!H:H,Izejas_dati_finans_maksājumi!A:A,D46)))</f>
        <v>36630000</v>
      </c>
      <c r="J46" s="57">
        <f>IF(D46="1.1.1.i",
SUMIFS(Maksājumi_statusa!K:K,Maksājumi_statusa!D:D,"1.1.1.1.i.2/1/23/I/CFLA/001")+SUMIFS(Maksājumi_statusa!K:K,Maksājumi_statusa!D:D,"1.1.1.1.i.2/2/25/I/CFLA/001"),
IF(D46="2.3.1.5.i",SUMIFS(Maksājumi_statusa!K:K,Maksājumi_statusa!D:D,"2.3.1.4.i.0/1/23/I/CFLA/001"),
SUMIFS(Maksājumi_statusa!K:K,Maksājumi_statusa!C:C,D46)))</f>
        <v>20487707.710000001</v>
      </c>
      <c r="K46" s="58">
        <f t="shared" ref="K46:K77" si="6">I46-J46</f>
        <v>16142292.289999999</v>
      </c>
      <c r="L46" s="25">
        <f t="shared" ref="L46:L65" si="7">IF(G46= "Investīcija",J46/I46,1)</f>
        <v>0.55931497979797984</v>
      </c>
      <c r="M46" s="26">
        <f>IF(D46="1.1.1.i",
COUNTIFS(Izejas_dati_finans_maksājumi!B:B,"1.1.1.1.i.2/1/23/I/CFLA/001")+COUNTIFS(Izejas_dati_finans_maksājumi!B:B,"1.1.1.1.i.2/2/25/I/CFLA/001"),
COUNTIFS(Izejas_dati_finans_maksājumi!A:A,D46))</f>
        <v>1</v>
      </c>
      <c r="N46" s="26" t="str">
        <f>INDEX('Grafikam_M&amp;T_Kopā'!H:H,MATCH(A46,'Grafikam_M&amp;T_Kopā'!F:F,0))</f>
        <v>Parakstīts akts (akti) par  gandrīz 0 enerģijas patēriņa katastrofu pārvaldības centru būvniecību pieņemšanu ekspluatācijā.</v>
      </c>
      <c r="O46" s="26" t="str">
        <f>IF(INDEX('Grafikam_M&amp;T_Kopā'!P:P,MATCH(A46,'Grafikam_M&amp;T_Kopā'!F:F,0))= "N", "N/A", INDEX('Grafikam_M&amp;T_Kopā'!P:P,MATCH(A46,'Grafikam_M&amp;T_Kopā'!F:F,0)))</f>
        <v>N/A</v>
      </c>
      <c r="P46" s="53" t="str">
        <f>IF(ISNUMBER(INDEX('Grafikam_M&amp;T_Kopā'!M:M,MATCH(A46,'Grafikam_M&amp;T_Kopā'!F:F,0))), INDEX('Grafikam_M&amp;T_Kopā'!M:M,MATCH(A46,'Grafikam_M&amp;T_Kopā'!F:F,0)),
INDEX('Grafikam_M&amp;T_Kopā'!N:N,MATCH(A46,'Grafikam_M&amp;T_Kopā'!F:F,0)))</f>
        <v>Akts par pieņemšanu ekspluatācijā</v>
      </c>
      <c r="Q46" s="53" t="str">
        <f>IF(ISNUMBER(INDEX('Grafikam_M&amp;T_Kopā'!M:M,MATCH(A46,'Grafikam_M&amp;T_Kopā'!F:F,0))), INDEX('Grafikam_M&amp;T_Kopā'!S:S,MATCH(A46,'Grafikam_M&amp;T_Kopā'!F:F,0)),
INDEX('Grafikam_M&amp;T_Kopā'!O:O,MATCH(A46,'Grafikam_M&amp;T_Kopā'!F:F,0)))</f>
        <v>Procesā</v>
      </c>
      <c r="R46" s="25" t="str">
        <f t="shared" ref="R46:R77" si="8">IFERROR(Q46/P46,"Rādītājs teksta vērtība")</f>
        <v>Rādītājs teksta vērtība</v>
      </c>
      <c r="S46" s="28" t="s">
        <v>1589</v>
      </c>
      <c r="T46" s="15">
        <v>1</v>
      </c>
      <c r="U46" s="16">
        <f t="shared" ref="U46:U77" si="9">IF(AND(C46="2026Q3",L46&lt;50%,R46&lt;50%),4,
IF(OR(AND(C46="2026Q3",L46&lt;50%),AND(L46&lt;50%,R46&lt;50%),AND(C46="2026Q3",R46&lt;50%)),3,
IF(OR(C46="2026Q3",L46&lt;50%,R46&lt;50%),2,
1))
)+T46</f>
        <v>2</v>
      </c>
    </row>
    <row r="47" spans="1:21" ht="40" x14ac:dyDescent="0.25">
      <c r="A47" s="54" t="s">
        <v>180</v>
      </c>
      <c r="B47" s="15" t="s">
        <v>181</v>
      </c>
      <c r="C47" s="29" t="s">
        <v>15</v>
      </c>
      <c r="D47" s="28" t="s">
        <v>182</v>
      </c>
      <c r="E47" s="28" t="s">
        <v>183</v>
      </c>
      <c r="F47" s="28" t="str">
        <f t="shared" si="5"/>
        <v>7.1.1.1.i Elektroenerģijas pārvades sistēmas sinhronizācija</v>
      </c>
      <c r="G47" s="28" t="str">
        <f>INDEX('Grafikam_M&amp;T_Kopā'!E:E,MATCH(A47,'Grafikam_M&amp;T_Kopā'!F:F,0))</f>
        <v>Investīcija</v>
      </c>
      <c r="H47" s="28" t="s">
        <v>184</v>
      </c>
      <c r="I47" s="57">
        <f>IF(D47="1.1.1.i",
SUMIFS(Izejas_dati_finans_maksājumi!H:H,Izejas_dati_finans_maksājumi!B:B,"1.1.1.1.i.2/1/23/I/CFLA/001")+SUMIFS(Izejas_dati_finans_maksājumi!H:H,Izejas_dati_finans_maksājumi!B:B,"1.1.1.1.i.2/2/25/I/CFLA/001"),
IF(D47="2.3.1.5.i",SUMIFS(Izejas_dati_finans_maksājumi!H:H,Izejas_dati_finans_maksājumi!B:B,"2.3.1.4.i.0/1/23/I/CFLA/001"),
SUMIFS(Izejas_dati_finans_maksājumi!H:H,Izejas_dati_finans_maksājumi!A:A,D47)))</f>
        <v>60343378</v>
      </c>
      <c r="J47" s="57">
        <f>IF(D47="1.1.1.i",
SUMIFS(Maksājumi_statusa!K:K,Maksājumi_statusa!D:D,"1.1.1.1.i.2/1/23/I/CFLA/001")+SUMIFS(Maksājumi_statusa!K:K,Maksājumi_statusa!D:D,"1.1.1.1.i.2/2/25/I/CFLA/001"),
IF(D47="2.3.1.5.i",SUMIFS(Maksājumi_statusa!K:K,Maksājumi_statusa!D:D,"2.3.1.4.i.0/1/23/I/CFLA/001"),
SUMIFS(Maksājumi_statusa!K:K,Maksājumi_statusa!C:C,D47)))</f>
        <v>54309040.200000003</v>
      </c>
      <c r="K47" s="58">
        <f t="shared" si="6"/>
        <v>6034337.799999997</v>
      </c>
      <c r="L47" s="25">
        <f t="shared" si="7"/>
        <v>0.9</v>
      </c>
      <c r="M47" s="26">
        <f>IF(D47="1.1.1.i",
COUNTIFS(Izejas_dati_finans_maksājumi!B:B,"1.1.1.1.i.2/1/23/I/CFLA/001")+COUNTIFS(Izejas_dati_finans_maksājumi!B:B,"1.1.1.1.i.2/2/25/I/CFLA/001"),
COUNTIFS(Izejas_dati_finans_maksājumi!A:A,D47))</f>
        <v>1</v>
      </c>
      <c r="N47" s="26" t="str">
        <f>INDEX('Grafikam_M&amp;T_Kopā'!H:H,MATCH(A47,'Grafikam_M&amp;T_Kopā'!F:F,0))</f>
        <v>Parakstīts pabeigšanas sertifikāts par 60 MW akumulatoru enerģijas uzkrāšanas sistēmai (BESS) uzstādīšanu Rēzeknē.</v>
      </c>
      <c r="O47" s="26" t="str">
        <f>IF(INDEX('Grafikam_M&amp;T_Kopā'!P:P,MATCH(A47,'Grafikam_M&amp;T_Kopā'!F:F,0))= "N", "N/A", INDEX('Grafikam_M&amp;T_Kopā'!P:P,MATCH(A47,'Grafikam_M&amp;T_Kopā'!F:F,0)))</f>
        <v>MW</v>
      </c>
      <c r="P47" s="53">
        <f>IF(ISNUMBER(INDEX('Grafikam_M&amp;T_Kopā'!M:M,MATCH(A47,'Grafikam_M&amp;T_Kopā'!F:F,0))), INDEX('Grafikam_M&amp;T_Kopā'!M:M,MATCH(A47,'Grafikam_M&amp;T_Kopā'!F:F,0)),
INDEX('Grafikam_M&amp;T_Kopā'!N:N,MATCH(A47,'Grafikam_M&amp;T_Kopā'!F:F,0)))</f>
        <v>60</v>
      </c>
      <c r="Q47" s="53">
        <f>IF(ISNUMBER(INDEX('Grafikam_M&amp;T_Kopā'!M:M,MATCH(A47,'Grafikam_M&amp;T_Kopā'!F:F,0))), INDEX('Grafikam_M&amp;T_Kopā'!S:S,MATCH(A47,'Grafikam_M&amp;T_Kopā'!F:F,0)),
INDEX('Grafikam_M&amp;T_Kopā'!O:O,MATCH(A47,'Grafikam_M&amp;T_Kopā'!F:F,0)))</f>
        <v>0</v>
      </c>
      <c r="R47" s="25">
        <f t="shared" si="8"/>
        <v>0</v>
      </c>
      <c r="S47" s="25"/>
      <c r="T47" s="17"/>
      <c r="U47" s="16">
        <f t="shared" si="9"/>
        <v>2</v>
      </c>
    </row>
    <row r="48" spans="1:21" ht="78" x14ac:dyDescent="0.25">
      <c r="A48" s="54" t="s">
        <v>110</v>
      </c>
      <c r="B48" s="15" t="s">
        <v>111</v>
      </c>
      <c r="C48" s="29" t="s">
        <v>75</v>
      </c>
      <c r="D48" s="28" t="s">
        <v>112</v>
      </c>
      <c r="E48" s="28" t="s">
        <v>113</v>
      </c>
      <c r="F48" s="28" t="str">
        <f t="shared" si="5"/>
        <v>3.1.2.1.i Publisko pakalpojumu un nodarbinātības pieejamības veicināšanas pasākumi cilvēkiem ar funkcionāliem traucējumiem</v>
      </c>
      <c r="G48" s="28" t="str">
        <f>INDEX('Grafikam_M&amp;T_Kopā'!E:E,MATCH(A48,'Grafikam_M&amp;T_Kopā'!F:F,0))</f>
        <v>Investīcija</v>
      </c>
      <c r="H48" s="28" t="s">
        <v>114</v>
      </c>
      <c r="I48" s="57">
        <f>IF(D48="1.1.1.i",
SUMIFS(Izejas_dati_finans_maksājumi!H:H,Izejas_dati_finans_maksājumi!B:B,"1.1.1.1.i.2/1/23/I/CFLA/001")+SUMIFS(Izejas_dati_finans_maksājumi!H:H,Izejas_dati_finans_maksājumi!B:B,"1.1.1.1.i.2/2/25/I/CFLA/001"),
IF(D48="2.3.1.5.i",SUMIFS(Izejas_dati_finans_maksājumi!H:H,Izejas_dati_finans_maksājumi!B:B,"2.3.1.4.i.0/1/23/I/CFLA/001"),
SUMIFS(Izejas_dati_finans_maksājumi!H:H,Izejas_dati_finans_maksājumi!A:A,D48)))</f>
        <v>13624131.339999998</v>
      </c>
      <c r="J48" s="57">
        <f>IF(D48="1.1.1.i",
SUMIFS(Maksājumi_statusa!K:K,Maksājumi_statusa!D:D,"1.1.1.1.i.2/1/23/I/CFLA/001")+SUMIFS(Maksājumi_statusa!K:K,Maksājumi_statusa!D:D,"1.1.1.1.i.2/2/25/I/CFLA/001"),
IF(D48="2.3.1.5.i",SUMIFS(Maksājumi_statusa!K:K,Maksājumi_statusa!D:D,"2.3.1.4.i.0/1/23/I/CFLA/001"),
SUMIFS(Maksājumi_statusa!K:K,Maksājumi_statusa!C:C,D48)))</f>
        <v>8133073.8300000029</v>
      </c>
      <c r="K48" s="58">
        <f t="shared" si="6"/>
        <v>5491057.5099999951</v>
      </c>
      <c r="L48" s="25">
        <f t="shared" si="7"/>
        <v>0.59696090906886423</v>
      </c>
      <c r="M48" s="26">
        <f>IF(D48="1.1.1.i",
COUNTIFS(Izejas_dati_finans_maksājumi!B:B,"1.1.1.1.i.2/1/23/I/CFLA/001")+COUNTIFS(Izejas_dati_finans_maksājumi!B:B,"1.1.1.1.i.2/2/25/I/CFLA/001"),
COUNTIFS(Izejas_dati_finans_maksājumi!A:A,D48))</f>
        <v>60</v>
      </c>
      <c r="N48" s="26" t="str">
        <f>INDEX('Grafikam_M&amp;T_Kopā'!H:H,MATCH(A48,'Grafikam_M&amp;T_Kopā'!F:F,0))</f>
        <v>63 valsts un pašvaldību ēku pieejamības pielāgošana</v>
      </c>
      <c r="O48" s="26" t="str">
        <f>IF(INDEX('Grafikam_M&amp;T_Kopā'!P:P,MATCH(A48,'Grafikam_M&amp;T_Kopā'!F:F,0))= "N", "N/A", INDEX('Grafikam_M&amp;T_Kopā'!P:P,MATCH(A48,'Grafikam_M&amp;T_Kopā'!F:F,0)))</f>
        <v>Ēkas</v>
      </c>
      <c r="P48" s="53">
        <f>IF(ISNUMBER(INDEX('Grafikam_M&amp;T_Kopā'!M:M,MATCH(A48,'Grafikam_M&amp;T_Kopā'!F:F,0))), INDEX('Grafikam_M&amp;T_Kopā'!M:M,MATCH(A48,'Grafikam_M&amp;T_Kopā'!F:F,0)),
INDEX('Grafikam_M&amp;T_Kopā'!N:N,MATCH(A48,'Grafikam_M&amp;T_Kopā'!F:F,0)))</f>
        <v>63</v>
      </c>
      <c r="Q48" s="53">
        <f>IF(ISNUMBER(INDEX('Grafikam_M&amp;T_Kopā'!M:M,MATCH(A48,'Grafikam_M&amp;T_Kopā'!F:F,0))), INDEX('Grafikam_M&amp;T_Kopā'!S:S,MATCH(A48,'Grafikam_M&amp;T_Kopā'!F:F,0)),
INDEX('Grafikam_M&amp;T_Kopā'!O:O,MATCH(A48,'Grafikam_M&amp;T_Kopā'!F:F,0)))</f>
        <v>16</v>
      </c>
      <c r="R48" s="25">
        <f t="shared" si="8"/>
        <v>0.25396825396825395</v>
      </c>
      <c r="S48" s="25"/>
      <c r="T48" s="17"/>
      <c r="U48" s="16">
        <f t="shared" si="9"/>
        <v>2</v>
      </c>
    </row>
    <row r="49" spans="1:21" ht="91" x14ac:dyDescent="0.25">
      <c r="A49" s="54" t="s">
        <v>124</v>
      </c>
      <c r="B49" s="15" t="s">
        <v>125</v>
      </c>
      <c r="C49" s="29" t="s">
        <v>44</v>
      </c>
      <c r="D49" s="28" t="s">
        <v>126</v>
      </c>
      <c r="E49" s="28" t="s">
        <v>127</v>
      </c>
      <c r="F49" s="28" t="str">
        <f t="shared" si="5"/>
        <v>3.1.2.4.i Sociālās un profesionālās rehabilitācijas pakalpojumu sinerģiska attīstība personu ar funkcionāliem traucējumiem drošumspējas veicināšanai</v>
      </c>
      <c r="G49" s="28" t="str">
        <f>INDEX('Grafikam_M&amp;T_Kopā'!E:E,MATCH(A49,'Grafikam_M&amp;T_Kopā'!F:F,0))</f>
        <v>Investīcija</v>
      </c>
      <c r="H49" s="28" t="s">
        <v>114</v>
      </c>
      <c r="I49" s="57">
        <f>IF(D49="1.1.1.i",
SUMIFS(Izejas_dati_finans_maksājumi!H:H,Izejas_dati_finans_maksājumi!B:B,"1.1.1.1.i.2/1/23/I/CFLA/001")+SUMIFS(Izejas_dati_finans_maksājumi!H:H,Izejas_dati_finans_maksājumi!B:B,"1.1.1.1.i.2/2/25/I/CFLA/001"),
IF(D49="2.3.1.5.i",SUMIFS(Izejas_dati_finans_maksājumi!H:H,Izejas_dati_finans_maksājumi!B:B,"2.3.1.4.i.0/1/23/I/CFLA/001"),
SUMIFS(Izejas_dati_finans_maksājumi!H:H,Izejas_dati_finans_maksājumi!A:A,D49)))</f>
        <v>6500000</v>
      </c>
      <c r="J49" s="57">
        <f>IF(D49="1.1.1.i",
SUMIFS(Maksājumi_statusa!K:K,Maksājumi_statusa!D:D,"1.1.1.1.i.2/1/23/I/CFLA/001")+SUMIFS(Maksājumi_statusa!K:K,Maksājumi_statusa!D:D,"1.1.1.1.i.2/2/25/I/CFLA/001"),
IF(D49="2.3.1.5.i",SUMIFS(Maksājumi_statusa!K:K,Maksājumi_statusa!D:D,"2.3.1.4.i.0/1/23/I/CFLA/001"),
SUMIFS(Maksājumi_statusa!K:K,Maksājumi_statusa!C:C,D49)))</f>
        <v>1593576.11</v>
      </c>
      <c r="K49" s="58">
        <f t="shared" si="6"/>
        <v>4906423.8899999997</v>
      </c>
      <c r="L49" s="25">
        <f t="shared" si="7"/>
        <v>0.2451655553846154</v>
      </c>
      <c r="M49" s="26">
        <f>IF(D49="1.1.1.i",
COUNTIFS(Izejas_dati_finans_maksājumi!B:B,"1.1.1.1.i.2/1/23/I/CFLA/001")+COUNTIFS(Izejas_dati_finans_maksājumi!B:B,"1.1.1.1.i.2/2/25/I/CFLA/001"),
COUNTIFS(Izejas_dati_finans_maksājumi!A:A,D49))</f>
        <v>1</v>
      </c>
      <c r="N49" s="26" t="str">
        <f>INDEX('Grafikam_M&amp;T_Kopā'!H:H,MATCH(A49,'Grafikam_M&amp;T_Kopā'!F:F,0))</f>
        <v>Ēku pielāgošana 2 adresēs, tostarp pieejamības nodrošināšana un energoefektivitātes uzlabošana, kā arī aprīkojuma iegāde.</v>
      </c>
      <c r="O49" s="26" t="str">
        <f>IF(INDEX('Grafikam_M&amp;T_Kopā'!P:P,MATCH(A49,'Grafikam_M&amp;T_Kopā'!F:F,0))= "N", "N/A", INDEX('Grafikam_M&amp;T_Kopā'!P:P,MATCH(A49,'Grafikam_M&amp;T_Kopā'!F:F,0)))</f>
        <v>N/A</v>
      </c>
      <c r="P49" s="53" t="str">
        <f>IF(ISNUMBER(INDEX('Grafikam_M&amp;T_Kopā'!M:M,MATCH(A49,'Grafikam_M&amp;T_Kopā'!F:F,0))), INDEX('Grafikam_M&amp;T_Kopā'!M:M,MATCH(A49,'Grafikam_M&amp;T_Kopā'!F:F,0)),
INDEX('Grafikam_M&amp;T_Kopā'!N:N,MATCH(A49,'Grafikam_M&amp;T_Kopā'!F:F,0)))</f>
        <v>Ēku pielāgošana 2 adresēs</v>
      </c>
      <c r="Q49" s="53" t="str">
        <f>IF(ISNUMBER(INDEX('Grafikam_M&amp;T_Kopā'!M:M,MATCH(A49,'Grafikam_M&amp;T_Kopā'!F:F,0))), INDEX('Grafikam_M&amp;T_Kopā'!S:S,MATCH(A49,'Grafikam_M&amp;T_Kopā'!F:F,0)),
INDEX('Grafikam_M&amp;T_Kopā'!O:O,MATCH(A49,'Grafikam_M&amp;T_Kopā'!F:F,0)))</f>
        <v>Procesā</v>
      </c>
      <c r="R49" s="25" t="str">
        <f t="shared" si="8"/>
        <v>Rādītājs teksta vērtība</v>
      </c>
      <c r="S49" s="25"/>
      <c r="T49" s="17"/>
      <c r="U49" s="16">
        <f t="shared" si="9"/>
        <v>2</v>
      </c>
    </row>
    <row r="50" spans="1:21" ht="52" x14ac:dyDescent="0.25">
      <c r="A50" s="54" t="s">
        <v>68</v>
      </c>
      <c r="B50" s="15" t="s">
        <v>69</v>
      </c>
      <c r="C50" s="29" t="s">
        <v>6</v>
      </c>
      <c r="D50" s="28" t="s">
        <v>70</v>
      </c>
      <c r="E50" s="28" t="s">
        <v>71</v>
      </c>
      <c r="F50" s="28" t="str">
        <f t="shared" si="5"/>
        <v>2.3.1.1.i Padziļinātu digitālo prasmju nodrošināšana</v>
      </c>
      <c r="G50" s="28" t="str">
        <f>INDEX('Grafikam_M&amp;T_Kopā'!E:E,MATCH(A50,'Grafikam_M&amp;T_Kopā'!F:F,0))</f>
        <v>Investīcija</v>
      </c>
      <c r="H50" s="28" t="s">
        <v>72</v>
      </c>
      <c r="I50" s="57">
        <f>IF(D50="1.1.1.i",
SUMIFS(Izejas_dati_finans_maksājumi!H:H,Izejas_dati_finans_maksājumi!B:B,"1.1.1.1.i.2/1/23/I/CFLA/001")+SUMIFS(Izejas_dati_finans_maksājumi!H:H,Izejas_dati_finans_maksājumi!B:B,"1.1.1.1.i.2/2/25/I/CFLA/001"),
IF(D50="2.3.1.5.i",SUMIFS(Izejas_dati_finans_maksājumi!H:H,Izejas_dati_finans_maksājumi!B:B,"2.3.1.4.i.0/1/23/I/CFLA/001"),
SUMIFS(Izejas_dati_finans_maksājumi!H:H,Izejas_dati_finans_maksājumi!A:A,D50)))</f>
        <v>17000000</v>
      </c>
      <c r="J50" s="57">
        <f>IF(D50="1.1.1.i",
SUMIFS(Maksājumi_statusa!K:K,Maksājumi_statusa!D:D,"1.1.1.1.i.2/1/23/I/CFLA/001")+SUMIFS(Maksājumi_statusa!K:K,Maksājumi_statusa!D:D,"1.1.1.1.i.2/2/25/I/CFLA/001"),
IF(D50="2.3.1.5.i",SUMIFS(Maksājumi_statusa!K:K,Maksājumi_statusa!D:D,"2.3.1.4.i.0/1/23/I/CFLA/001"),
SUMIFS(Maksājumi_statusa!K:K,Maksājumi_statusa!C:C,D50)))</f>
        <v>13035470.720000001</v>
      </c>
      <c r="K50" s="58">
        <f t="shared" si="6"/>
        <v>3964529.2799999993</v>
      </c>
      <c r="L50" s="25">
        <f t="shared" si="7"/>
        <v>0.76679239529411769</v>
      </c>
      <c r="M50" s="26">
        <f>IF(D50="1.1.1.i",
COUNTIFS(Izejas_dati_finans_maksājumi!B:B,"1.1.1.1.i.2/1/23/I/CFLA/001")+COUNTIFS(Izejas_dati_finans_maksājumi!B:B,"1.1.1.1.i.2/2/25/I/CFLA/001"),
COUNTIFS(Izejas_dati_finans_maksājumi!A:A,D50))</f>
        <v>3</v>
      </c>
      <c r="N50" s="26" t="str">
        <f>INDEX('Grafikam_M&amp;T_Kopā'!H:H,MATCH(A50,'Grafikam_M&amp;T_Kopā'!F:F,0))</f>
        <v>Augstākās izglītības studiju programmām tiks izstrādāti 20 moduļi, piemēram, augstas veiktspējas skaitļošanas, kvantu tehnoloģiju un valodu tehnoloģiju jomā.</v>
      </c>
      <c r="O50" s="26" t="str">
        <f>IF(INDEX('Grafikam_M&amp;T_Kopā'!P:P,MATCH(A50,'Grafikam_M&amp;T_Kopā'!F:F,0))= "N", "N/A", INDEX('Grafikam_M&amp;T_Kopā'!P:P,MATCH(A50,'Grafikam_M&amp;T_Kopā'!F:F,0)))</f>
        <v>Skaits</v>
      </c>
      <c r="P50" s="53">
        <f>IF(ISNUMBER(INDEX('Grafikam_M&amp;T_Kopā'!M:M,MATCH(A50,'Grafikam_M&amp;T_Kopā'!F:F,0))), INDEX('Grafikam_M&amp;T_Kopā'!M:M,MATCH(A50,'Grafikam_M&amp;T_Kopā'!F:F,0)),
INDEX('Grafikam_M&amp;T_Kopā'!N:N,MATCH(A50,'Grafikam_M&amp;T_Kopā'!F:F,0)))</f>
        <v>20</v>
      </c>
      <c r="Q50" s="53">
        <f>IF(ISNUMBER(INDEX('Grafikam_M&amp;T_Kopā'!M:M,MATCH(A50,'Grafikam_M&amp;T_Kopā'!F:F,0))), INDEX('Grafikam_M&amp;T_Kopā'!S:S,MATCH(A50,'Grafikam_M&amp;T_Kopā'!F:F,0)),
INDEX('Grafikam_M&amp;T_Kopā'!O:O,MATCH(A50,'Grafikam_M&amp;T_Kopā'!F:F,0)))</f>
        <v>20</v>
      </c>
      <c r="R50" s="25">
        <f t="shared" si="8"/>
        <v>1</v>
      </c>
      <c r="S50" s="25"/>
      <c r="T50" s="17"/>
      <c r="U50" s="16">
        <f t="shared" si="9"/>
        <v>2</v>
      </c>
    </row>
    <row r="51" spans="1:21" ht="52" x14ac:dyDescent="0.25">
      <c r="A51" s="54" t="s">
        <v>216</v>
      </c>
      <c r="B51" s="15" t="s">
        <v>217</v>
      </c>
      <c r="C51" s="29" t="s">
        <v>6</v>
      </c>
      <c r="D51" s="28" t="s">
        <v>218</v>
      </c>
      <c r="E51" s="28" t="s">
        <v>219</v>
      </c>
      <c r="F51" s="28" t="str">
        <f t="shared" si="5"/>
        <v>2.3.2.3.i Digitālās plaisas mazināšana sociāli neaizsargātajām grupām un izglītības iestādēs</v>
      </c>
      <c r="G51" s="28" t="str">
        <f>INDEX('Grafikam_M&amp;T_Kopā'!E:E,MATCH(A51,'Grafikam_M&amp;T_Kopā'!F:F,0))</f>
        <v>Investīcija</v>
      </c>
      <c r="H51" s="28" t="s">
        <v>72</v>
      </c>
      <c r="I51" s="57">
        <f>IF(D51="1.1.1.i",
SUMIFS(Izejas_dati_finans_maksājumi!H:H,Izejas_dati_finans_maksājumi!B:B,"1.1.1.1.i.2/1/23/I/CFLA/001")+SUMIFS(Izejas_dati_finans_maksājumi!H:H,Izejas_dati_finans_maksājumi!B:B,"1.1.1.1.i.2/2/25/I/CFLA/001"),
IF(D51="2.3.1.5.i",SUMIFS(Izejas_dati_finans_maksājumi!H:H,Izejas_dati_finans_maksājumi!B:B,"2.3.1.4.i.0/1/23/I/CFLA/001"),
SUMIFS(Izejas_dati_finans_maksājumi!H:H,Izejas_dati_finans_maksājumi!A:A,D51)))</f>
        <v>15000000</v>
      </c>
      <c r="J51" s="57">
        <f>IF(D51="1.1.1.i",
SUMIFS(Maksājumi_statusa!K:K,Maksājumi_statusa!D:D,"1.1.1.1.i.2/1/23/I/CFLA/001")+SUMIFS(Maksājumi_statusa!K:K,Maksājumi_statusa!D:D,"1.1.1.1.i.2/2/25/I/CFLA/001"),
IF(D51="2.3.1.5.i",SUMIFS(Maksājumi_statusa!K:K,Maksājumi_statusa!D:D,"2.3.1.4.i.0/1/23/I/CFLA/001"),
SUMIFS(Maksājumi_statusa!K:K,Maksājumi_statusa!C:C,D51)))</f>
        <v>11336347.879999999</v>
      </c>
      <c r="K51" s="58">
        <f t="shared" si="6"/>
        <v>3663652.120000001</v>
      </c>
      <c r="L51" s="25">
        <f t="shared" si="7"/>
        <v>0.75575652533333326</v>
      </c>
      <c r="M51" s="26">
        <f>IF(D51="1.1.1.i",
COUNTIFS(Izejas_dati_finans_maksājumi!B:B,"1.1.1.1.i.2/1/23/I/CFLA/001")+COUNTIFS(Izejas_dati_finans_maksājumi!B:B,"1.1.1.1.i.2/2/25/I/CFLA/001"),
COUNTIFS(Izejas_dati_finans_maksājumi!A:A,D51))</f>
        <v>1</v>
      </c>
      <c r="N51" s="26" t="str">
        <f>INDEX('Grafikam_M&amp;T_Kopā'!H:H,MATCH(A51,'Grafikam_M&amp;T_Kopā'!F:F,0))</f>
        <v>Izglītības un zinātnes ministrijas parakstīts rēķins(i) par IKT iekārtu iegādi par vismaz 3 miljoniem eiro.</v>
      </c>
      <c r="O51" s="26" t="str">
        <f>IF(INDEX('Grafikam_M&amp;T_Kopā'!P:P,MATCH(A51,'Grafikam_M&amp;T_Kopā'!F:F,0))= "N", "N/A", INDEX('Grafikam_M&amp;T_Kopā'!P:P,MATCH(A51,'Grafikam_M&amp;T_Kopā'!F:F,0)))</f>
        <v>N/A</v>
      </c>
      <c r="P51" s="53" t="str">
        <f>IF(ISNUMBER(INDEX('Grafikam_M&amp;T_Kopā'!M:M,MATCH(A51,'Grafikam_M&amp;T_Kopā'!F:F,0))), INDEX('Grafikam_M&amp;T_Kopā'!M:M,MATCH(A51,'Grafikam_M&amp;T_Kopā'!F:F,0)),
INDEX('Grafikam_M&amp;T_Kopā'!N:N,MATCH(A51,'Grafikam_M&amp;T_Kopā'!F:F,0)))</f>
        <v>Rēķini</v>
      </c>
      <c r="Q51" s="53" t="str">
        <f>IF(ISNUMBER(INDEX('Grafikam_M&amp;T_Kopā'!M:M,MATCH(A51,'Grafikam_M&amp;T_Kopā'!F:F,0))), INDEX('Grafikam_M&amp;T_Kopā'!S:S,MATCH(A51,'Grafikam_M&amp;T_Kopā'!F:F,0)),
INDEX('Grafikam_M&amp;T_Kopā'!O:O,MATCH(A51,'Grafikam_M&amp;T_Kopā'!F:F,0)))</f>
        <v>Procesā</v>
      </c>
      <c r="R51" s="25" t="str">
        <f t="shared" si="8"/>
        <v>Rādītājs teksta vērtība</v>
      </c>
      <c r="S51" s="25"/>
      <c r="T51" s="17"/>
      <c r="U51" s="16">
        <f t="shared" si="9"/>
        <v>2</v>
      </c>
    </row>
    <row r="52" spans="1:21" ht="78" x14ac:dyDescent="0.25">
      <c r="A52" s="54" t="s">
        <v>162</v>
      </c>
      <c r="B52" s="15" t="s">
        <v>163</v>
      </c>
      <c r="C52" s="29" t="s">
        <v>44</v>
      </c>
      <c r="D52" s="28" t="s">
        <v>164</v>
      </c>
      <c r="E52" s="28" t="s">
        <v>165</v>
      </c>
      <c r="F52" s="28" t="str">
        <f t="shared" si="5"/>
        <v>6.1.2.1.i Dzelzceļa rentgeniekārtu sasaiste ar BAXE un mākslīgā intelekta izmantošana dzelzceļu kravu skenēšanas attēlu analīzei</v>
      </c>
      <c r="G52" s="28" t="str">
        <f>INDEX('Grafikam_M&amp;T_Kopā'!E:E,MATCH(A52,'Grafikam_M&amp;T_Kopā'!F:F,0))</f>
        <v>Investīcija</v>
      </c>
      <c r="H52" s="28" t="s">
        <v>166</v>
      </c>
      <c r="I52" s="57">
        <f>IF(D52="1.1.1.i",
SUMIFS(Izejas_dati_finans_maksājumi!H:H,Izejas_dati_finans_maksājumi!B:B,"1.1.1.1.i.2/1/23/I/CFLA/001")+SUMIFS(Izejas_dati_finans_maksājumi!H:H,Izejas_dati_finans_maksājumi!B:B,"1.1.1.1.i.2/2/25/I/CFLA/001"),
IF(D52="2.3.1.5.i",SUMIFS(Izejas_dati_finans_maksājumi!H:H,Izejas_dati_finans_maksājumi!B:B,"2.3.1.4.i.0/1/23/I/CFLA/001"),
SUMIFS(Izejas_dati_finans_maksājumi!H:H,Izejas_dati_finans_maksājumi!A:A,D52)))</f>
        <v>3000000</v>
      </c>
      <c r="J52" s="57">
        <f>IF(D52="1.1.1.i",
SUMIFS(Maksājumi_statusa!K:K,Maksājumi_statusa!D:D,"1.1.1.1.i.2/1/23/I/CFLA/001")+SUMIFS(Maksājumi_statusa!K:K,Maksājumi_statusa!D:D,"1.1.1.1.i.2/2/25/I/CFLA/001"),
IF(D52="2.3.1.5.i",SUMIFS(Maksājumi_statusa!K:K,Maksājumi_statusa!D:D,"2.3.1.4.i.0/1/23/I/CFLA/001"),
SUMIFS(Maksājumi_statusa!K:K,Maksājumi_statusa!C:C,D52)))</f>
        <v>0</v>
      </c>
      <c r="K52" s="58">
        <f t="shared" si="6"/>
        <v>3000000</v>
      </c>
      <c r="L52" s="25">
        <f t="shared" si="7"/>
        <v>0</v>
      </c>
      <c r="M52" s="26">
        <f>IF(D52="1.1.1.i",
COUNTIFS(Izejas_dati_finans_maksājumi!B:B,"1.1.1.1.i.2/1/23/I/CFLA/001")+COUNTIFS(Izejas_dati_finans_maksājumi!B:B,"1.1.1.1.i.2/2/25/I/CFLA/001"),
COUNTIFS(Izejas_dati_finans_maksājumi!A:A,D52))</f>
        <v>1</v>
      </c>
      <c r="N52" s="26" t="str">
        <f>INDEX('Grafikam_M&amp;T_Kopā'!H:H,MATCH(A52,'Grafikam_M&amp;T_Kopā'!F:F,0))</f>
        <v>Parakstīts(-i) pabeigšanas sertifikāts(-i) dzelzceļa skeneru pieslēgšanai BAXE informācijas sistēmai muitas kontroles punktos Indrā un Kārsavā.</v>
      </c>
      <c r="O52" s="26" t="str">
        <f>IF(INDEX('Grafikam_M&amp;T_Kopā'!P:P,MATCH(A52,'Grafikam_M&amp;T_Kopā'!F:F,0))= "N", "N/A", INDEX('Grafikam_M&amp;T_Kopā'!P:P,MATCH(A52,'Grafikam_M&amp;T_Kopā'!F:F,0)))</f>
        <v>N/A</v>
      </c>
      <c r="P52" s="53" t="str">
        <f>IF(ISNUMBER(INDEX('Grafikam_M&amp;T_Kopā'!M:M,MATCH(A52,'Grafikam_M&amp;T_Kopā'!F:F,0))), INDEX('Grafikam_M&amp;T_Kopā'!M:M,MATCH(A52,'Grafikam_M&amp;T_Kopā'!F:F,0)),
INDEX('Grafikam_M&amp;T_Kopā'!N:N,MATCH(A52,'Grafikam_M&amp;T_Kopā'!F:F,0)))</f>
        <v>Parakstīts pieņemšanas akts</v>
      </c>
      <c r="Q52" s="53" t="str">
        <f>IF(ISNUMBER(INDEX('Grafikam_M&amp;T_Kopā'!M:M,MATCH(A52,'Grafikam_M&amp;T_Kopā'!F:F,0))), INDEX('Grafikam_M&amp;T_Kopā'!S:S,MATCH(A52,'Grafikam_M&amp;T_Kopā'!F:F,0)),
INDEX('Grafikam_M&amp;T_Kopā'!O:O,MATCH(A52,'Grafikam_M&amp;T_Kopā'!F:F,0)))</f>
        <v>Procesā</v>
      </c>
      <c r="R52" s="25" t="str">
        <f t="shared" si="8"/>
        <v>Rādītājs teksta vērtība</v>
      </c>
      <c r="S52" s="28"/>
      <c r="T52" s="15"/>
      <c r="U52" s="16">
        <f t="shared" si="9"/>
        <v>2</v>
      </c>
    </row>
    <row r="53" spans="1:21" ht="91" x14ac:dyDescent="0.25">
      <c r="A53" s="54" t="s">
        <v>200</v>
      </c>
      <c r="B53" s="15" t="s">
        <v>201</v>
      </c>
      <c r="C53" s="29" t="s">
        <v>75</v>
      </c>
      <c r="D53" s="28" t="s">
        <v>202</v>
      </c>
      <c r="E53" s="28" t="s">
        <v>203</v>
      </c>
      <c r="F53" s="28" t="str">
        <f t="shared" si="5"/>
        <v>3.1.2.6.i Tehnisko palīglīdzekļu pieejamības sekmēšana</v>
      </c>
      <c r="G53" s="28" t="str">
        <f>INDEX('Grafikam_M&amp;T_Kopā'!E:E,MATCH(A53,'Grafikam_M&amp;T_Kopā'!F:F,0))</f>
        <v>Investīcija</v>
      </c>
      <c r="H53" s="28" t="s">
        <v>114</v>
      </c>
      <c r="I53" s="57">
        <f>IF(D53="1.1.1.i",
SUMIFS(Izejas_dati_finans_maksājumi!H:H,Izejas_dati_finans_maksājumi!B:B,"1.1.1.1.i.2/1/23/I/CFLA/001")+SUMIFS(Izejas_dati_finans_maksājumi!H:H,Izejas_dati_finans_maksājumi!B:B,"1.1.1.1.i.2/2/25/I/CFLA/001"),
IF(D53="2.3.1.5.i",SUMIFS(Izejas_dati_finans_maksājumi!H:H,Izejas_dati_finans_maksājumi!B:B,"2.3.1.4.i.0/1/23/I/CFLA/001"),
SUMIFS(Izejas_dati_finans_maksājumi!H:H,Izejas_dati_finans_maksājumi!A:A,D53)))</f>
        <v>7196909</v>
      </c>
      <c r="J53" s="57">
        <f>IF(D53="1.1.1.i",
SUMIFS(Maksājumi_statusa!K:K,Maksājumi_statusa!D:D,"1.1.1.1.i.2/1/23/I/CFLA/001")+SUMIFS(Maksājumi_statusa!K:K,Maksājumi_statusa!D:D,"1.1.1.1.i.2/2/25/I/CFLA/001"),
IF(D53="2.3.1.5.i",SUMIFS(Maksājumi_statusa!K:K,Maksājumi_statusa!D:D,"2.3.1.4.i.0/1/23/I/CFLA/001"),
SUMIFS(Maksājumi_statusa!K:K,Maksājumi_statusa!C:C,D53)))</f>
        <v>4770129.34</v>
      </c>
      <c r="K53" s="58">
        <f t="shared" si="6"/>
        <v>2426779.66</v>
      </c>
      <c r="L53" s="25">
        <f t="shared" si="7"/>
        <v>0.66280250868810486</v>
      </c>
      <c r="M53" s="26">
        <f>IF(D53="1.1.1.i",
COUNTIFS(Izejas_dati_finans_maksājumi!B:B,"1.1.1.1.i.2/1/23/I/CFLA/001")+COUNTIFS(Izejas_dati_finans_maksājumi!B:B,"1.1.1.1.i.2/2/25/I/CFLA/001"),
COUNTIFS(Izejas_dati_finans_maksājumi!A:A,D53))</f>
        <v>1</v>
      </c>
      <c r="N53" s="26" t="str">
        <f>INDEX('Grafikam_M&amp;T_Kopā'!H:H,MATCH(A53,'Grafikam_M&amp;T_Kopā'!F:F,0))</f>
        <v>Centrālās finanšu un līgumu aģentūras vēstule nozares ministrijai, kurā tā informē par veiktajiem maksājumiem finansējuma saņēmējam un izdrukas no KP VIS, kas apliecina, kādu finansējuma apmēru ir pieprasījis finansējuma saņēmējs un par kādu Centrālā finanšu un līgumu aģentūra ir veikusi maksājumus</v>
      </c>
      <c r="O53" s="26" t="str">
        <f>IF(INDEX('Grafikam_M&amp;T_Kopā'!P:P,MATCH(A53,'Grafikam_M&amp;T_Kopā'!F:F,0))= "N", "N/A", INDEX('Grafikam_M&amp;T_Kopā'!P:P,MATCH(A53,'Grafikam_M&amp;T_Kopā'!F:F,0)))</f>
        <v>miljoni EUR</v>
      </c>
      <c r="P53" s="53">
        <f>IF(ISNUMBER(INDEX('Grafikam_M&amp;T_Kopā'!M:M,MATCH(A53,'Grafikam_M&amp;T_Kopā'!F:F,0))), INDEX('Grafikam_M&amp;T_Kopā'!M:M,MATCH(A53,'Grafikam_M&amp;T_Kopā'!F:F,0)),
INDEX('Grafikam_M&amp;T_Kopā'!N:N,MATCH(A53,'Grafikam_M&amp;T_Kopā'!F:F,0)))</f>
        <v>7.2</v>
      </c>
      <c r="Q53" s="53">
        <f>IF(ISNUMBER(INDEX('Grafikam_M&amp;T_Kopā'!M:M,MATCH(A53,'Grafikam_M&amp;T_Kopā'!F:F,0))), INDEX('Grafikam_M&amp;T_Kopā'!S:S,MATCH(A53,'Grafikam_M&amp;T_Kopā'!F:F,0)),
INDEX('Grafikam_M&amp;T_Kopā'!O:O,MATCH(A53,'Grafikam_M&amp;T_Kopā'!F:F,0)))</f>
        <v>2.9</v>
      </c>
      <c r="R53" s="25">
        <f t="shared" si="8"/>
        <v>0.40277777777777773</v>
      </c>
      <c r="S53" s="25"/>
      <c r="T53" s="17"/>
      <c r="U53" s="16">
        <f t="shared" si="9"/>
        <v>2</v>
      </c>
    </row>
    <row r="54" spans="1:21" ht="91" x14ac:dyDescent="0.25">
      <c r="A54" s="54" t="s">
        <v>117</v>
      </c>
      <c r="B54" s="15" t="s">
        <v>118</v>
      </c>
      <c r="C54" s="29" t="s">
        <v>44</v>
      </c>
      <c r="D54" s="28" t="s">
        <v>119</v>
      </c>
      <c r="E54" s="28" t="s">
        <v>118</v>
      </c>
      <c r="F54" s="28" t="str">
        <f t="shared" si="5"/>
        <v>3.1.2.2.i Prognozēšanas rīka izstrāde</v>
      </c>
      <c r="G54" s="28" t="str">
        <f>INDEX('Grafikam_M&amp;T_Kopā'!E:E,MATCH(A54,'Grafikam_M&amp;T_Kopā'!F:F,0))</f>
        <v>Investīcija</v>
      </c>
      <c r="H54" s="28" t="s">
        <v>114</v>
      </c>
      <c r="I54" s="57">
        <f>IF(D54="1.1.1.i",
SUMIFS(Izejas_dati_finans_maksājumi!H:H,Izejas_dati_finans_maksājumi!B:B,"1.1.1.1.i.2/1/23/I/CFLA/001")+SUMIFS(Izejas_dati_finans_maksājumi!H:H,Izejas_dati_finans_maksājumi!B:B,"1.1.1.1.i.2/2/25/I/CFLA/001"),
IF(D54="2.3.1.5.i",SUMIFS(Izejas_dati_finans_maksājumi!H:H,Izejas_dati_finans_maksājumi!B:B,"2.3.1.4.i.0/1/23/I/CFLA/001"),
SUMIFS(Izejas_dati_finans_maksājumi!H:H,Izejas_dati_finans_maksājumi!A:A,D54)))</f>
        <v>1563985</v>
      </c>
      <c r="J54" s="57">
        <f>IF(D54="1.1.1.i",
SUMIFS(Maksājumi_statusa!K:K,Maksājumi_statusa!D:D,"1.1.1.1.i.2/1/23/I/CFLA/001")+SUMIFS(Maksājumi_statusa!K:K,Maksājumi_statusa!D:D,"1.1.1.1.i.2/2/25/I/CFLA/001"),
IF(D54="2.3.1.5.i",SUMIFS(Maksājumi_statusa!K:K,Maksājumi_statusa!D:D,"2.3.1.4.i.0/1/23/I/CFLA/001"),
SUMIFS(Maksājumi_statusa!K:K,Maksājumi_statusa!C:C,D54)))</f>
        <v>315022.10000000003</v>
      </c>
      <c r="K54" s="58">
        <f t="shared" si="6"/>
        <v>1248962.8999999999</v>
      </c>
      <c r="L54" s="25">
        <f t="shared" si="7"/>
        <v>0.20142271185465335</v>
      </c>
      <c r="M54" s="26">
        <f>IF(D54="1.1.1.i",
COUNTIFS(Izejas_dati_finans_maksājumi!B:B,"1.1.1.1.i.2/1/23/I/CFLA/001")+COUNTIFS(Izejas_dati_finans_maksājumi!B:B,"1.1.1.1.i.2/2/25/I/CFLA/001"),
COUNTIFS(Izejas_dati_finans_maksājumi!A:A,D54))</f>
        <v>1</v>
      </c>
      <c r="N54" s="26" t="str">
        <f>INDEX('Grafikam_M&amp;T_Kopā'!H:H,MATCH(A54,'Grafikam_M&amp;T_Kopā'!F:F,0))</f>
        <v>Ir parakstīts pieņemšanas – nodošanas akts starp Labklājības ministriju un programmatūras izstrādātāju par informācijas sistēmas izstrādi sociālās drošības sistēmas ilgtermiņa prognozēm.</v>
      </c>
      <c r="O54" s="26" t="str">
        <f>IF(INDEX('Grafikam_M&amp;T_Kopā'!P:P,MATCH(A54,'Grafikam_M&amp;T_Kopā'!F:F,0))= "N", "N/A", INDEX('Grafikam_M&amp;T_Kopā'!P:P,MATCH(A54,'Grafikam_M&amp;T_Kopā'!F:F,0)))</f>
        <v>N/A</v>
      </c>
      <c r="P54" s="53" t="str">
        <f>IF(ISNUMBER(INDEX('Grafikam_M&amp;T_Kopā'!M:M,MATCH(A54,'Grafikam_M&amp;T_Kopā'!F:F,0))), INDEX('Grafikam_M&amp;T_Kopā'!M:M,MATCH(A54,'Grafikam_M&amp;T_Kopā'!F:F,0)),
INDEX('Grafikam_M&amp;T_Kopā'!N:N,MATCH(A54,'Grafikam_M&amp;T_Kopā'!F:F,0)))</f>
        <v>Izstrādāta informācijas sistēma sociālās drošības sistēmas ilgtermiņa prognozēm</v>
      </c>
      <c r="Q54" s="53" t="str">
        <f>IF(ISNUMBER(INDEX('Grafikam_M&amp;T_Kopā'!M:M,MATCH(A54,'Grafikam_M&amp;T_Kopā'!F:F,0))), INDEX('Grafikam_M&amp;T_Kopā'!S:S,MATCH(A54,'Grafikam_M&amp;T_Kopā'!F:F,0)),
INDEX('Grafikam_M&amp;T_Kopā'!O:O,MATCH(A54,'Grafikam_M&amp;T_Kopā'!F:F,0)))</f>
        <v>Procesā</v>
      </c>
      <c r="R54" s="25" t="str">
        <f t="shared" si="8"/>
        <v>Rādītājs teksta vērtība</v>
      </c>
      <c r="S54" s="25"/>
      <c r="T54" s="17"/>
      <c r="U54" s="16">
        <f t="shared" si="9"/>
        <v>2</v>
      </c>
    </row>
    <row r="55" spans="1:21" ht="78" x14ac:dyDescent="0.25">
      <c r="A55" s="54" t="s">
        <v>137</v>
      </c>
      <c r="B55" s="15" t="s">
        <v>138</v>
      </c>
      <c r="C55" s="29" t="s">
        <v>6</v>
      </c>
      <c r="D55" s="28" t="s">
        <v>139</v>
      </c>
      <c r="E55" s="28" t="s">
        <v>140</v>
      </c>
      <c r="F55" s="28" t="str">
        <f t="shared" si="5"/>
        <v>4.1.1.3.i Atbalsts sekundāro ambulatoro veselības aprūpes pakalpojumu sniedzēju infrastruktūrai vai aprīkojumam</v>
      </c>
      <c r="G55" s="28" t="str">
        <f>INDEX('Grafikam_M&amp;T_Kopā'!E:E,MATCH(A55,'Grafikam_M&amp;T_Kopā'!F:F,0))</f>
        <v>Investīcija</v>
      </c>
      <c r="H55" s="28" t="s">
        <v>132</v>
      </c>
      <c r="I55" s="57">
        <f>IF(D55="1.1.1.i",
SUMIFS(Izejas_dati_finans_maksājumi!H:H,Izejas_dati_finans_maksājumi!B:B,"1.1.1.1.i.2/1/23/I/CFLA/001")+SUMIFS(Izejas_dati_finans_maksājumi!H:H,Izejas_dati_finans_maksājumi!B:B,"1.1.1.1.i.2/2/25/I/CFLA/001"),
IF(D55="2.3.1.5.i",SUMIFS(Izejas_dati_finans_maksājumi!H:H,Izejas_dati_finans_maksājumi!B:B,"2.3.1.4.i.0/1/23/I/CFLA/001"),
SUMIFS(Izejas_dati_finans_maksājumi!H:H,Izejas_dati_finans_maksājumi!A:A,D55)))</f>
        <v>7704631.5099999998</v>
      </c>
      <c r="J55" s="57">
        <f>IF(D55="1.1.1.i",
SUMIFS(Maksājumi_statusa!K:K,Maksājumi_statusa!D:D,"1.1.1.1.i.2/1/23/I/CFLA/001")+SUMIFS(Maksājumi_statusa!K:K,Maksājumi_statusa!D:D,"1.1.1.1.i.2/2/25/I/CFLA/001"),
IF(D55="2.3.1.5.i",SUMIFS(Maksājumi_statusa!K:K,Maksājumi_statusa!D:D,"2.3.1.4.i.0/1/23/I/CFLA/001"),
SUMIFS(Maksājumi_statusa!K:K,Maksājumi_statusa!C:C,D55)))</f>
        <v>6735768.2300000004</v>
      </c>
      <c r="K55" s="58">
        <f t="shared" si="6"/>
        <v>968863.27999999933</v>
      </c>
      <c r="L55" s="25">
        <f t="shared" si="7"/>
        <v>0.87424923842983382</v>
      </c>
      <c r="M55" s="26">
        <f>IF(D55="1.1.1.i",
COUNTIFS(Izejas_dati_finans_maksājumi!B:B,"1.1.1.1.i.2/1/23/I/CFLA/001")+COUNTIFS(Izejas_dati_finans_maksājumi!B:B,"1.1.1.1.i.2/2/25/I/CFLA/001"),
COUNTIFS(Izejas_dati_finans_maksājumi!A:A,D55))</f>
        <v>43</v>
      </c>
      <c r="N55" s="26" t="str">
        <f>INDEX('Grafikam_M&amp;T_Kopā'!H:H,MATCH(A55,'Grafikam_M&amp;T_Kopā'!F:F,0))</f>
        <v>Centrālās finanšu un līgumu aģentūras izdotas pabeigšanas vēstules par 20 sekundāro ambulatoro pakalpojumu sniedzēju pabeigtajiem projektiem attiecībā uz infrastruktūru un aprīkojumu.</v>
      </c>
      <c r="O55" s="26" t="str">
        <f>IF(INDEX('Grafikam_M&amp;T_Kopā'!P:P,MATCH(A55,'Grafikam_M&amp;T_Kopā'!F:F,0))= "N", "N/A", INDEX('Grafikam_M&amp;T_Kopā'!P:P,MATCH(A55,'Grafikam_M&amp;T_Kopā'!F:F,0)))</f>
        <v>Skaits</v>
      </c>
      <c r="P55" s="53">
        <f>IF(ISNUMBER(INDEX('Grafikam_M&amp;T_Kopā'!M:M,MATCH(A55,'Grafikam_M&amp;T_Kopā'!F:F,0))), INDEX('Grafikam_M&amp;T_Kopā'!M:M,MATCH(A55,'Grafikam_M&amp;T_Kopā'!F:F,0)),
INDEX('Grafikam_M&amp;T_Kopā'!N:N,MATCH(A55,'Grafikam_M&amp;T_Kopā'!F:F,0)))</f>
        <v>40</v>
      </c>
      <c r="Q55" s="53">
        <f>IF(ISNUMBER(INDEX('Grafikam_M&amp;T_Kopā'!M:M,MATCH(A55,'Grafikam_M&amp;T_Kopā'!F:F,0))), INDEX('Grafikam_M&amp;T_Kopā'!S:S,MATCH(A55,'Grafikam_M&amp;T_Kopā'!F:F,0)),
INDEX('Grafikam_M&amp;T_Kopā'!O:O,MATCH(A55,'Grafikam_M&amp;T_Kopā'!F:F,0)))</f>
        <v>27</v>
      </c>
      <c r="R55" s="25">
        <f t="shared" si="8"/>
        <v>0.67500000000000004</v>
      </c>
      <c r="S55" s="25"/>
      <c r="T55" s="17"/>
      <c r="U55" s="16">
        <f t="shared" si="9"/>
        <v>2</v>
      </c>
    </row>
    <row r="56" spans="1:21" ht="120" x14ac:dyDescent="0.25">
      <c r="A56" s="54" t="s">
        <v>128</v>
      </c>
      <c r="B56" s="15" t="s">
        <v>129</v>
      </c>
      <c r="C56" s="29" t="s">
        <v>6</v>
      </c>
      <c r="D56" s="28" t="s">
        <v>130</v>
      </c>
      <c r="E56" s="28" t="s">
        <v>131</v>
      </c>
      <c r="F56" s="28" t="str">
        <f t="shared" si="5"/>
        <v>4.1.1.1.i Atbalsts sabiedrības veselības pētījumu veikšanai</v>
      </c>
      <c r="G56" s="28" t="str">
        <f>INDEX('Grafikam_M&amp;T_Kopā'!E:E,MATCH(A56,'Grafikam_M&amp;T_Kopā'!F:F,0))</f>
        <v>Investīcija</v>
      </c>
      <c r="H56" s="28" t="s">
        <v>132</v>
      </c>
      <c r="I56" s="57">
        <f>IF(D56="1.1.1.i",
SUMIFS(Izejas_dati_finans_maksājumi!H:H,Izejas_dati_finans_maksājumi!B:B,"1.1.1.1.i.2/1/23/I/CFLA/001")+SUMIFS(Izejas_dati_finans_maksājumi!H:H,Izejas_dati_finans_maksājumi!B:B,"1.1.1.1.i.2/2/25/I/CFLA/001"),
IF(D56="2.3.1.5.i",SUMIFS(Izejas_dati_finans_maksājumi!H:H,Izejas_dati_finans_maksājumi!B:B,"2.3.1.4.i.0/1/23/I/CFLA/001"),
SUMIFS(Izejas_dati_finans_maksājumi!H:H,Izejas_dati_finans_maksājumi!A:A,D56)))</f>
        <v>715000</v>
      </c>
      <c r="J56" s="57">
        <f>IF(D56="1.1.1.i",
SUMIFS(Maksājumi_statusa!K:K,Maksājumi_statusa!D:D,"1.1.1.1.i.2/1/23/I/CFLA/001")+SUMIFS(Maksājumi_statusa!K:K,Maksājumi_statusa!D:D,"1.1.1.1.i.2/2/25/I/CFLA/001"),
IF(D56="2.3.1.5.i",SUMIFS(Maksājumi_statusa!K:K,Maksājumi_statusa!D:D,"2.3.1.4.i.0/1/23/I/CFLA/001"),
SUMIFS(Maksājumi_statusa!K:K,Maksājumi_statusa!C:C,D56)))</f>
        <v>470599.33</v>
      </c>
      <c r="K56" s="58">
        <f t="shared" si="6"/>
        <v>244400.66999999998</v>
      </c>
      <c r="L56" s="25">
        <f t="shared" si="7"/>
        <v>0.65818088111888118</v>
      </c>
      <c r="M56" s="26">
        <f>IF(D56="1.1.1.i",
COUNTIFS(Izejas_dati_finans_maksājumi!B:B,"1.1.1.1.i.2/1/23/I/CFLA/001")+COUNTIFS(Izejas_dati_finans_maksājumi!B:B,"1.1.1.1.i.2/2/25/I/CFLA/001"),
COUNTIFS(Izejas_dati_finans_maksājumi!A:A,D56))</f>
        <v>1</v>
      </c>
      <c r="N56" s="26" t="str">
        <f>INDEX('Grafikam_M&amp;T_Kopā'!H:H,MATCH(A56,'Grafikam_M&amp;T_Kopā'!F:F,0))</f>
        <v>Pēc veiktajiem pētījumiem antimikrobiālās rezistences (AMR) jomā, par nevakcinācijas iemesliem un infekcijas slimībām, spēkā stājas grozījumi tiesību aktos, kas saistīti ar sabiedrības veselības politiku, vai tiek publicēti ieteikumi vai vadlīnijas slimnīcām vai mērķgrupām.</v>
      </c>
      <c r="O56" s="26" t="str">
        <f>IF(INDEX('Grafikam_M&amp;T_Kopā'!P:P,MATCH(A56,'Grafikam_M&amp;T_Kopā'!F:F,0))= "N", "N/A", INDEX('Grafikam_M&amp;T_Kopā'!P:P,MATCH(A56,'Grafikam_M&amp;T_Kopā'!F:F,0)))</f>
        <v>N/A</v>
      </c>
      <c r="P56" s="53" t="str">
        <f>IF(ISNUMBER(INDEX('Grafikam_M&amp;T_Kopā'!M:M,MATCH(A56,'Grafikam_M&amp;T_Kopā'!F:F,0))), INDEX('Grafikam_M&amp;T_Kopā'!M:M,MATCH(A56,'Grafikam_M&amp;T_Kopā'!F:F,0)),
INDEX('Grafikam_M&amp;T_Kopā'!N:N,MATCH(A56,'Grafikam_M&amp;T_Kopā'!F:F,0)))</f>
        <v>Veikti grozījumi tiesību aktos un publicēti dokumenti sabiedrības veselības politikas jomā.</v>
      </c>
      <c r="Q56" s="53" t="str">
        <f>IF(ISNUMBER(INDEX('Grafikam_M&amp;T_Kopā'!M:M,MATCH(A56,'Grafikam_M&amp;T_Kopā'!F:F,0))), INDEX('Grafikam_M&amp;T_Kopā'!S:S,MATCH(A56,'Grafikam_M&amp;T_Kopā'!F:F,0)),
INDEX('Grafikam_M&amp;T_Kopā'!O:O,MATCH(A56,'Grafikam_M&amp;T_Kopā'!F:F,0)))</f>
        <v>Procesā</v>
      </c>
      <c r="R56" s="25" t="str">
        <f t="shared" si="8"/>
        <v>Rādītājs teksta vērtība</v>
      </c>
      <c r="S56" s="25"/>
      <c r="T56" s="17"/>
      <c r="U56" s="16">
        <f t="shared" si="9"/>
        <v>2</v>
      </c>
    </row>
    <row r="57" spans="1:21" ht="52" x14ac:dyDescent="0.25">
      <c r="A57" s="54" t="s">
        <v>78</v>
      </c>
      <c r="B57" s="15" t="s">
        <v>79</v>
      </c>
      <c r="C57" s="29" t="s">
        <v>6</v>
      </c>
      <c r="D57" s="28" t="s">
        <v>80</v>
      </c>
      <c r="E57" s="28" t="s">
        <v>81</v>
      </c>
      <c r="F57" s="28" t="str">
        <f t="shared" si="5"/>
        <v>2.3.1.r IZM Ilgtspējīgas un sociāli atbildīgas atbalsta sistēmas pieaugušo izglītībai attīstība</v>
      </c>
      <c r="G57" s="28" t="str">
        <f>INDEX('Grafikam_M&amp;T_Kopā'!E:E,MATCH(A57,'Grafikam_M&amp;T_Kopā'!F:F,0))</f>
        <v>Reforma</v>
      </c>
      <c r="H57" s="28" t="s">
        <v>72</v>
      </c>
      <c r="I57" s="57">
        <f>IF(D57="1.1.1.i",
SUMIFS(Izejas_dati_finans_maksājumi!H:H,Izejas_dati_finans_maksājumi!B:B,"1.1.1.1.i.2/1/23/I/CFLA/001")+SUMIFS(Izejas_dati_finans_maksājumi!H:H,Izejas_dati_finans_maksājumi!B:B,"1.1.1.1.i.2/2/25/I/CFLA/001"),
IF(D57="2.3.1.5.i",SUMIFS(Izejas_dati_finans_maksājumi!H:H,Izejas_dati_finans_maksājumi!B:B,"2.3.1.4.i.0/1/23/I/CFLA/001"),
SUMIFS(Izejas_dati_finans_maksājumi!H:H,Izejas_dati_finans_maksājumi!A:A,D57)))</f>
        <v>0</v>
      </c>
      <c r="J57" s="57">
        <f>IF(D57="1.1.1.i",
SUMIFS(Maksājumi_statusa!K:K,Maksājumi_statusa!D:D,"1.1.1.1.i.2/1/23/I/CFLA/001")+SUMIFS(Maksājumi_statusa!K:K,Maksājumi_statusa!D:D,"1.1.1.1.i.2/2/25/I/CFLA/001"),
IF(D57="2.3.1.5.i",SUMIFS(Maksājumi_statusa!K:K,Maksājumi_statusa!D:D,"2.3.1.4.i.0/1/23/I/CFLA/001"),
SUMIFS(Maksājumi_statusa!K:K,Maksājumi_statusa!C:C,D57)))</f>
        <v>0</v>
      </c>
      <c r="K57" s="58">
        <f t="shared" si="6"/>
        <v>0</v>
      </c>
      <c r="L57" s="25">
        <f t="shared" si="7"/>
        <v>1</v>
      </c>
      <c r="M57" s="26">
        <f>IF(D57="1.1.1.i",
COUNTIFS(Izejas_dati_finans_maksājumi!B:B,"1.1.1.1.i.2/1/23/I/CFLA/001")+COUNTIFS(Izejas_dati_finans_maksājumi!B:B,"1.1.1.1.i.2/2/25/I/CFLA/001"),
COUNTIFS(Izejas_dati_finans_maksājumi!A:A,D57))</f>
        <v>0</v>
      </c>
      <c r="N57" s="26" t="str">
        <f>INDEX('Grafikam_M&amp;T_Kopā'!H:H,MATCH(A57,'Grafikam_M&amp;T_Kopā'!F:F,0))</f>
        <v>Izglītības un zinātnes ministrija publicē individuālā mācību konta pieejas novērtējumu, tostarp neatkarīga auditora analīzi.</v>
      </c>
      <c r="O57" s="26" t="str">
        <f>IF(INDEX('Grafikam_M&amp;T_Kopā'!P:P,MATCH(A57,'Grafikam_M&amp;T_Kopā'!F:F,0))= "N", "N/A", INDEX('Grafikam_M&amp;T_Kopā'!P:P,MATCH(A57,'Grafikam_M&amp;T_Kopā'!F:F,0)))</f>
        <v>N/A</v>
      </c>
      <c r="P57" s="53" t="str">
        <f>IF(ISNUMBER(INDEX('Grafikam_M&amp;T_Kopā'!M:M,MATCH(A57,'Grafikam_M&amp;T_Kopā'!F:F,0))), INDEX('Grafikam_M&amp;T_Kopā'!M:M,MATCH(A57,'Grafikam_M&amp;T_Kopā'!F:F,0)),
INDEX('Grafikam_M&amp;T_Kopā'!N:N,MATCH(A57,'Grafikam_M&amp;T_Kopā'!F:F,0)))</f>
        <v>Izglītības un zinātnes ministrijas publicētais vērtējums</v>
      </c>
      <c r="Q57" s="53" t="str">
        <f>IF(ISNUMBER(INDEX('Grafikam_M&amp;T_Kopā'!M:M,MATCH(A57,'Grafikam_M&amp;T_Kopā'!F:F,0))), INDEX('Grafikam_M&amp;T_Kopā'!S:S,MATCH(A57,'Grafikam_M&amp;T_Kopā'!F:F,0)),
INDEX('Grafikam_M&amp;T_Kopā'!O:O,MATCH(A57,'Grafikam_M&amp;T_Kopā'!F:F,0)))</f>
        <v>Procesā</v>
      </c>
      <c r="R57" s="25" t="str">
        <f t="shared" si="8"/>
        <v>Rādītājs teksta vērtība</v>
      </c>
      <c r="S57" s="25"/>
      <c r="T57" s="17"/>
      <c r="U57" s="16">
        <f t="shared" si="9"/>
        <v>2</v>
      </c>
    </row>
    <row r="58" spans="1:21" ht="52" x14ac:dyDescent="0.25">
      <c r="A58" s="15" t="s">
        <v>188</v>
      </c>
      <c r="B58" s="15" t="s">
        <v>189</v>
      </c>
      <c r="C58" s="29" t="s">
        <v>75</v>
      </c>
      <c r="D58" s="28" t="s">
        <v>187</v>
      </c>
      <c r="E58" s="28" t="s">
        <v>41</v>
      </c>
      <c r="F58" s="28" t="str">
        <f t="shared" si="5"/>
        <v>7.1.1.2.i Elektroenerģijas pārvades un sadales tīklu modernizācija</v>
      </c>
      <c r="G58" s="28" t="str">
        <f>INDEX('Grafikam_M&amp;T_Kopā'!E:E,MATCH(A58,'Grafikam_M&amp;T_Kopā'!F:F,0))</f>
        <v>Investīcija</v>
      </c>
      <c r="H58" s="28" t="s">
        <v>184</v>
      </c>
      <c r="I58" s="57">
        <f>IF(D58="1.1.1.i",
SUMIFS(Izejas_dati_finans_maksājumi!H:H,Izejas_dati_finans_maksājumi!B:B,"1.1.1.1.i.2/1/23/I/CFLA/001")+SUMIFS(Izejas_dati_finans_maksājumi!H:H,Izejas_dati_finans_maksājumi!B:B,"1.1.1.1.i.2/2/25/I/CFLA/001"),
IF(D58="2.3.1.5.i",SUMIFS(Izejas_dati_finans_maksājumi!H:H,Izejas_dati_finans_maksājumi!B:B,"2.3.1.4.i.0/1/23/I/CFLA/001"),
SUMIFS(Izejas_dati_finans_maksājumi!H:H,Izejas_dati_finans_maksājumi!A:A,D58)))</f>
        <v>72900000</v>
      </c>
      <c r="J58" s="57">
        <f>IF(D58="1.1.1.i",
SUMIFS(Maksājumi_statusa!K:K,Maksājumi_statusa!D:D,"1.1.1.1.i.2/1/23/I/CFLA/001")+SUMIFS(Maksājumi_statusa!K:K,Maksājumi_statusa!D:D,"1.1.1.1.i.2/2/25/I/CFLA/001"),
IF(D58="2.3.1.5.i",SUMIFS(Maksājumi_statusa!K:K,Maksājumi_statusa!D:D,"2.3.1.4.i.0/1/23/I/CFLA/001"),
SUMIFS(Maksājumi_statusa!K:K,Maksājumi_statusa!C:C,D58)))</f>
        <v>44519232.859999999</v>
      </c>
      <c r="K58" s="58">
        <f t="shared" si="6"/>
        <v>28380767.140000001</v>
      </c>
      <c r="L58" s="25">
        <f t="shared" si="7"/>
        <v>0.6106890652949245</v>
      </c>
      <c r="M58" s="26">
        <f>IF(D58="1.1.1.i",
COUNTIFS(Izejas_dati_finans_maksājumi!B:B,"1.1.1.1.i.2/1/23/I/CFLA/001")+COUNTIFS(Izejas_dati_finans_maksājumi!B:B,"1.1.1.1.i.2/2/25/I/CFLA/001"),
COUNTIFS(Izejas_dati_finans_maksājumi!A:A,D58))</f>
        <v>2</v>
      </c>
      <c r="N58" s="26" t="str">
        <f>INDEX('Grafikam_M&amp;T_Kopā'!H:H,MATCH(A58,'Grafikam_M&amp;T_Kopā'!F:F,0))</f>
        <v>1) Parakstīts pabeigšanas sertifikāts par digitālo apakšstaciju Kuldīgā
2) Parakstīts pabeigšanas sertifikāts par  Carnikavas apakšstacijas atjaunošanu.</v>
      </c>
      <c r="O58" s="26" t="str">
        <f>IF(INDEX('Grafikam_M&amp;T_Kopā'!P:P,MATCH(A58,'Grafikam_M&amp;T_Kopā'!F:F,0))= "N", "N/A", INDEX('Grafikam_M&amp;T_Kopā'!P:P,MATCH(A58,'Grafikam_M&amp;T_Kopā'!F:F,0)))</f>
        <v>N/A</v>
      </c>
      <c r="P58" s="53" t="str">
        <f>IF(ISNUMBER(INDEX('Grafikam_M&amp;T_Kopā'!M:M,MATCH(A58,'Grafikam_M&amp;T_Kopā'!F:F,0))), INDEX('Grafikam_M&amp;T_Kopā'!M:M,MATCH(A58,'Grafikam_M&amp;T_Kopā'!F:F,0)),
INDEX('Grafikam_M&amp;T_Kopā'!N:N,MATCH(A58,'Grafikam_M&amp;T_Kopā'!F:F,0)))</f>
        <v>Parakstīts pabeigšanas sertifikāts</v>
      </c>
      <c r="Q58" s="53" t="str">
        <f>IF(ISNUMBER(INDEX('Grafikam_M&amp;T_Kopā'!M:M,MATCH(A58,'Grafikam_M&amp;T_Kopā'!F:F,0))), INDEX('Grafikam_M&amp;T_Kopā'!S:S,MATCH(A58,'Grafikam_M&amp;T_Kopā'!F:F,0)),
INDEX('Grafikam_M&amp;T_Kopā'!O:O,MATCH(A58,'Grafikam_M&amp;T_Kopā'!F:F,0)))</f>
        <v>Procesā</v>
      </c>
      <c r="R58" s="25" t="str">
        <f t="shared" si="8"/>
        <v>Rādītājs teksta vērtība</v>
      </c>
      <c r="S58" s="25"/>
      <c r="T58" s="17"/>
      <c r="U58" s="16">
        <f t="shared" si="9"/>
        <v>1</v>
      </c>
    </row>
    <row r="59" spans="1:21" ht="101" customHeight="1" x14ac:dyDescent="0.25">
      <c r="A59" s="15" t="s">
        <v>192</v>
      </c>
      <c r="B59" s="15" t="s">
        <v>193</v>
      </c>
      <c r="C59" s="29" t="s">
        <v>75</v>
      </c>
      <c r="D59" s="28" t="s">
        <v>187</v>
      </c>
      <c r="E59" s="28" t="s">
        <v>41</v>
      </c>
      <c r="F59" s="28" t="str">
        <f t="shared" si="5"/>
        <v>7.1.1.2.i Elektroenerģijas pārvades un sadales tīklu modernizācija</v>
      </c>
      <c r="G59" s="28" t="str">
        <f>INDEX('Grafikam_M&amp;T_Kopā'!E:E,MATCH(A59,'Grafikam_M&amp;T_Kopā'!F:F,0))</f>
        <v>Investīcija</v>
      </c>
      <c r="H59" s="28" t="s">
        <v>184</v>
      </c>
      <c r="I59" s="57">
        <f>IF(D59="1.1.1.i",
SUMIFS(Izejas_dati_finans_maksājumi!H:H,Izejas_dati_finans_maksājumi!B:B,"1.1.1.1.i.2/1/23/I/CFLA/001")+SUMIFS(Izejas_dati_finans_maksājumi!H:H,Izejas_dati_finans_maksājumi!B:B,"1.1.1.1.i.2/2/25/I/CFLA/001"),
IF(D59="2.3.1.5.i",SUMIFS(Izejas_dati_finans_maksājumi!H:H,Izejas_dati_finans_maksājumi!B:B,"2.3.1.4.i.0/1/23/I/CFLA/001"),
SUMIFS(Izejas_dati_finans_maksājumi!H:H,Izejas_dati_finans_maksājumi!A:A,D59)))</f>
        <v>72900000</v>
      </c>
      <c r="J59" s="57">
        <f>IF(D59="1.1.1.i",
SUMIFS(Maksājumi_statusa!K:K,Maksājumi_statusa!D:D,"1.1.1.1.i.2/1/23/I/CFLA/001")+SUMIFS(Maksājumi_statusa!K:K,Maksājumi_statusa!D:D,"1.1.1.1.i.2/2/25/I/CFLA/001"),
IF(D59="2.3.1.5.i",SUMIFS(Maksājumi_statusa!K:K,Maksājumi_statusa!D:D,"2.3.1.4.i.0/1/23/I/CFLA/001"),
SUMIFS(Maksājumi_statusa!K:K,Maksājumi_statusa!C:C,D59)))</f>
        <v>44519232.859999999</v>
      </c>
      <c r="K59" s="58">
        <f t="shared" si="6"/>
        <v>28380767.140000001</v>
      </c>
      <c r="L59" s="25">
        <f t="shared" si="7"/>
        <v>0.6106890652949245</v>
      </c>
      <c r="M59" s="26">
        <f>IF(D59="1.1.1.i",
COUNTIFS(Izejas_dati_finans_maksājumi!B:B,"1.1.1.1.i.2/1/23/I/CFLA/001")+COUNTIFS(Izejas_dati_finans_maksājumi!B:B,"1.1.1.1.i.2/2/25/I/CFLA/001"),
COUNTIFS(Izejas_dati_finans_maksājumi!A:A,D59))</f>
        <v>2</v>
      </c>
      <c r="N59" s="26" t="str">
        <f>INDEX('Grafikam_M&amp;T_Kopā'!H:H,MATCH(A59,'Grafikam_M&amp;T_Kopā'!F:F,0))</f>
        <v>Parakstīts(i|) darbu pabeigšanas sertifikāts(i) un tehniskais akts(i) Katra atskaites punkta un mērķrādītāja apraksts un skaidra definīcija: 
Atskaites punkts ietver: -- parakstīti pabeigšanas sertifikāti par  darbībām, lai modernizētu divas tīkla pārvaldības sistēmas,- parakstīti  tehniskie akti par vismaz 285 d automātisko slēdžu n uzstādīšanu.</v>
      </c>
      <c r="O59" s="26" t="str">
        <f>IF(INDEX('Grafikam_M&amp;T_Kopā'!P:P,MATCH(A59,'Grafikam_M&amp;T_Kopā'!F:F,0))= "N", "N/A", INDEX('Grafikam_M&amp;T_Kopā'!P:P,MATCH(A59,'Grafikam_M&amp;T_Kopā'!F:F,0)))</f>
        <v>N/A</v>
      </c>
      <c r="P59" s="53" t="str">
        <f>IF(ISNUMBER(INDEX('Grafikam_M&amp;T_Kopā'!M:M,MATCH(A59,'Grafikam_M&amp;T_Kopā'!F:F,0))), INDEX('Grafikam_M&amp;T_Kopā'!M:M,MATCH(A59,'Grafikam_M&amp;T_Kopā'!F:F,0)),
INDEX('Grafikam_M&amp;T_Kopā'!N:N,MATCH(A59,'Grafikam_M&amp;T_Kopā'!F:F,0)))</f>
        <v>Ir ieviests viedas sadales tīkla pārvaldības risinājums</v>
      </c>
      <c r="Q59" s="53" t="str">
        <f>IF(ISNUMBER(INDEX('Grafikam_M&amp;T_Kopā'!M:M,MATCH(A59,'Grafikam_M&amp;T_Kopā'!F:F,0))), INDEX('Grafikam_M&amp;T_Kopā'!S:S,MATCH(A59,'Grafikam_M&amp;T_Kopā'!F:F,0)),
INDEX('Grafikam_M&amp;T_Kopā'!O:O,MATCH(A59,'Grafikam_M&amp;T_Kopā'!F:F,0)))</f>
        <v>Procesā</v>
      </c>
      <c r="R59" s="25" t="str">
        <f t="shared" si="8"/>
        <v>Rādītājs teksta vērtība</v>
      </c>
      <c r="S59" s="25"/>
      <c r="T59" s="17"/>
      <c r="U59" s="16">
        <f t="shared" si="9"/>
        <v>1</v>
      </c>
    </row>
    <row r="60" spans="1:21" ht="50" x14ac:dyDescent="0.25">
      <c r="A60" s="15" t="s">
        <v>73</v>
      </c>
      <c r="B60" s="15" t="s">
        <v>74</v>
      </c>
      <c r="C60" s="29" t="s">
        <v>75</v>
      </c>
      <c r="D60" s="28" t="s">
        <v>76</v>
      </c>
      <c r="E60" s="28" t="s">
        <v>77</v>
      </c>
      <c r="F60" s="28" t="str">
        <f t="shared" si="5"/>
        <v>2.3.1.2.i Uzņēmumu digitālo prasmju attīstība</v>
      </c>
      <c r="G60" s="28" t="str">
        <f>INDEX('Grafikam_M&amp;T_Kopā'!E:E,MATCH(A60,'Grafikam_M&amp;T_Kopā'!F:F,0))</f>
        <v>Investīcija</v>
      </c>
      <c r="H60" s="28" t="s">
        <v>22</v>
      </c>
      <c r="I60" s="57">
        <f>IF(D60="1.1.1.i",
SUMIFS(Izejas_dati_finans_maksājumi!H:H,Izejas_dati_finans_maksājumi!B:B,"1.1.1.1.i.2/1/23/I/CFLA/001")+SUMIFS(Izejas_dati_finans_maksājumi!H:H,Izejas_dati_finans_maksājumi!B:B,"1.1.1.1.i.2/2/25/I/CFLA/001"),
IF(D60="2.3.1.5.i",SUMIFS(Izejas_dati_finans_maksājumi!H:H,Izejas_dati_finans_maksājumi!B:B,"2.3.1.4.i.0/1/23/I/CFLA/001"),
SUMIFS(Izejas_dati_finans_maksājumi!H:H,Izejas_dati_finans_maksājumi!A:A,D60)))</f>
        <v>16357007.92</v>
      </c>
      <c r="J60" s="57">
        <f>IF(D60="1.1.1.i",
SUMIFS(Maksājumi_statusa!K:K,Maksājumi_statusa!D:D,"1.1.1.1.i.2/1/23/I/CFLA/001")+SUMIFS(Maksājumi_statusa!K:K,Maksājumi_statusa!D:D,"1.1.1.1.i.2/2/25/I/CFLA/001"),
IF(D60="2.3.1.5.i",SUMIFS(Maksājumi_statusa!K:K,Maksājumi_statusa!D:D,"2.3.1.4.i.0/1/23/I/CFLA/001"),
SUMIFS(Maksājumi_statusa!K:K,Maksājumi_statusa!C:C,D60)))</f>
        <v>8669539.5700000022</v>
      </c>
      <c r="K60" s="58">
        <f t="shared" si="6"/>
        <v>7687468.3499999978</v>
      </c>
      <c r="L60" s="25">
        <f t="shared" si="7"/>
        <v>0.53001989192654264</v>
      </c>
      <c r="M60" s="26">
        <f>IF(D60="1.1.1.i",
COUNTIFS(Izejas_dati_finans_maksājumi!B:B,"1.1.1.1.i.2/1/23/I/CFLA/001")+COUNTIFS(Izejas_dati_finans_maksājumi!B:B,"1.1.1.1.i.2/2/25/I/CFLA/001"),
COUNTIFS(Izejas_dati_finans_maksājumi!A:A,D60))</f>
        <v>10</v>
      </c>
      <c r="N60" s="26" t="str">
        <f>INDEX('Grafikam_M&amp;T_Kopā'!H:H,MATCH(A60,'Grafikam_M&amp;T_Kopā'!F:F,0))</f>
        <v>Uzņēmumiem nodrošināto digitālo pamatprasmju mācību skaits.</v>
      </c>
      <c r="O60" s="26" t="str">
        <f>IF(INDEX('Grafikam_M&amp;T_Kopā'!P:P,MATCH(A60,'Grafikam_M&amp;T_Kopā'!F:F,0))= "N", "N/A", INDEX('Grafikam_M&amp;T_Kopā'!P:P,MATCH(A60,'Grafikam_M&amp;T_Kopā'!F:F,0)))</f>
        <v>Skaits</v>
      </c>
      <c r="P60" s="53">
        <f>IF(ISNUMBER(INDEX('Grafikam_M&amp;T_Kopā'!M:M,MATCH(A60,'Grafikam_M&amp;T_Kopā'!F:F,0))), INDEX('Grafikam_M&amp;T_Kopā'!M:M,MATCH(A60,'Grafikam_M&amp;T_Kopā'!F:F,0)),
INDEX('Grafikam_M&amp;T_Kopā'!N:N,MATCH(A60,'Grafikam_M&amp;T_Kopā'!F:F,0)))</f>
        <v>2080</v>
      </c>
      <c r="Q60" s="53">
        <f>IF(ISNUMBER(INDEX('Grafikam_M&amp;T_Kopā'!M:M,MATCH(A60,'Grafikam_M&amp;T_Kopā'!F:F,0))), INDEX('Grafikam_M&amp;T_Kopā'!S:S,MATCH(A60,'Grafikam_M&amp;T_Kopā'!F:F,0)),
INDEX('Grafikam_M&amp;T_Kopā'!O:O,MATCH(A60,'Grafikam_M&amp;T_Kopā'!F:F,0)))</f>
        <v>2645</v>
      </c>
      <c r="R60" s="25">
        <f t="shared" si="8"/>
        <v>1.2716346153846154</v>
      </c>
      <c r="S60" s="25"/>
      <c r="T60" s="17"/>
      <c r="U60" s="16">
        <f t="shared" si="9"/>
        <v>1</v>
      </c>
    </row>
    <row r="61" spans="1:21" ht="52" x14ac:dyDescent="0.25">
      <c r="A61" s="15" t="s">
        <v>29</v>
      </c>
      <c r="B61" s="15" t="s">
        <v>30</v>
      </c>
      <c r="C61" s="29" t="s">
        <v>15</v>
      </c>
      <c r="D61" s="28" t="s">
        <v>31</v>
      </c>
      <c r="E61" s="28" t="s">
        <v>32</v>
      </c>
      <c r="F61" s="28" t="str">
        <f t="shared" si="5"/>
        <v>1.2.1.3.i Pašvaldību ēku energoefektivitātes uzlabošana</v>
      </c>
      <c r="G61" s="28" t="str">
        <f>INDEX('Grafikam_M&amp;T_Kopā'!E:E,MATCH(A61,'Grafikam_M&amp;T_Kopā'!F:F,0))</f>
        <v>Investīcija</v>
      </c>
      <c r="H61" s="28" t="s">
        <v>33</v>
      </c>
      <c r="I61" s="57">
        <f>IF(D61="1.1.1.i",
SUMIFS(Izejas_dati_finans_maksājumi!H:H,Izejas_dati_finans_maksājumi!B:B,"1.1.1.1.i.2/1/23/I/CFLA/001")+SUMIFS(Izejas_dati_finans_maksājumi!H:H,Izejas_dati_finans_maksājumi!B:B,"1.1.1.1.i.2/2/25/I/CFLA/001"),
IF(D61="2.3.1.5.i",SUMIFS(Izejas_dati_finans_maksājumi!H:H,Izejas_dati_finans_maksājumi!B:B,"2.3.1.4.i.0/1/23/I/CFLA/001"),
SUMIFS(Izejas_dati_finans_maksājumi!H:H,Izejas_dati_finans_maksājumi!A:A,D61)))</f>
        <v>25746107.829999998</v>
      </c>
      <c r="J61" s="57">
        <f>IF(D61="1.1.1.i",
SUMIFS(Maksājumi_statusa!K:K,Maksājumi_statusa!D:D,"1.1.1.1.i.2/1/23/I/CFLA/001")+SUMIFS(Maksājumi_statusa!K:K,Maksājumi_statusa!D:D,"1.1.1.1.i.2/2/25/I/CFLA/001"),
IF(D61="2.3.1.5.i",SUMIFS(Maksājumi_statusa!K:K,Maksājumi_statusa!D:D,"2.3.1.4.i.0/1/23/I/CFLA/001"),
SUMIFS(Maksājumi_statusa!K:K,Maksājumi_statusa!C:C,D61)))</f>
        <v>20590987.010000005</v>
      </c>
      <c r="K61" s="58">
        <f t="shared" si="6"/>
        <v>5155120.8199999928</v>
      </c>
      <c r="L61" s="25">
        <f t="shared" si="7"/>
        <v>0.79977086812348708</v>
      </c>
      <c r="M61" s="26">
        <f>IF(D61="1.1.1.i",
COUNTIFS(Izejas_dati_finans_maksājumi!B:B,"1.1.1.1.i.2/1/23/I/CFLA/001")+COUNTIFS(Izejas_dati_finans_maksājumi!B:B,"1.1.1.1.i.2/2/25/I/CFLA/001"),
COUNTIFS(Izejas_dati_finans_maksājumi!A:A,D61))</f>
        <v>44</v>
      </c>
      <c r="N61" s="26" t="str">
        <f>INDEX('Grafikam_M&amp;T_Kopā'!H:H,MATCH(A61,'Grafikam_M&amp;T_Kopā'!F:F,0))</f>
        <v>Pašvaldību ēkās panāktais primārās enerģijas patēriņa samazinājums, kas tiek pierādīts ex ante un ex post ar ēkas energoefektivitātes sertifikātiem.</v>
      </c>
      <c r="O61" s="26" t="str">
        <f>IF(INDEX('Grafikam_M&amp;T_Kopā'!P:P,MATCH(A61,'Grafikam_M&amp;T_Kopā'!F:F,0))= "N", "N/A", INDEX('Grafikam_M&amp;T_Kopā'!P:P,MATCH(A61,'Grafikam_M&amp;T_Kopā'!F:F,0)))</f>
        <v>KWh/gadā</v>
      </c>
      <c r="P61" s="53">
        <f>IF(ISNUMBER(INDEX('Grafikam_M&amp;T_Kopā'!M:M,MATCH(A61,'Grafikam_M&amp;T_Kopā'!F:F,0))), INDEX('Grafikam_M&amp;T_Kopā'!M:M,MATCH(A61,'Grafikam_M&amp;T_Kopā'!F:F,0)),
INDEX('Grafikam_M&amp;T_Kopā'!N:N,MATCH(A61,'Grafikam_M&amp;T_Kopā'!F:F,0)))</f>
        <v>4544563</v>
      </c>
      <c r="Q61" s="53">
        <f>IF(ISNUMBER(INDEX('Grafikam_M&amp;T_Kopā'!M:M,MATCH(A61,'Grafikam_M&amp;T_Kopā'!F:F,0))), INDEX('Grafikam_M&amp;T_Kopā'!S:S,MATCH(A61,'Grafikam_M&amp;T_Kopā'!F:F,0)),
INDEX('Grafikam_M&amp;T_Kopā'!O:O,MATCH(A61,'Grafikam_M&amp;T_Kopā'!F:F,0)))</f>
        <v>4300722.5999999996</v>
      </c>
      <c r="R61" s="25">
        <f t="shared" si="8"/>
        <v>0.94634458802749566</v>
      </c>
      <c r="S61" s="25"/>
      <c r="T61" s="17"/>
      <c r="U61" s="16">
        <f t="shared" si="9"/>
        <v>1</v>
      </c>
    </row>
    <row r="62" spans="1:21" ht="65" x14ac:dyDescent="0.25">
      <c r="A62" s="15" t="s">
        <v>176</v>
      </c>
      <c r="B62" s="15" t="s">
        <v>177</v>
      </c>
      <c r="C62" s="29" t="s">
        <v>75</v>
      </c>
      <c r="D62" s="28" t="s">
        <v>178</v>
      </c>
      <c r="E62" s="28" t="s">
        <v>179</v>
      </c>
      <c r="F62" s="28" t="str">
        <f t="shared" si="5"/>
        <v>2.2.1.1.i Atbalsts digitālās inovācijas centru un reģionālo kontaktpunktu izveidei</v>
      </c>
      <c r="G62" s="28" t="str">
        <f>INDEX('Grafikam_M&amp;T_Kopā'!E:E,MATCH(A62,'Grafikam_M&amp;T_Kopā'!F:F,0))</f>
        <v>Investīcija</v>
      </c>
      <c r="H62" s="28" t="s">
        <v>22</v>
      </c>
      <c r="I62" s="57">
        <f>IF(D62="1.1.1.i",
SUMIFS(Izejas_dati_finans_maksājumi!H:H,Izejas_dati_finans_maksājumi!B:B,"1.1.1.1.i.2/1/23/I/CFLA/001")+SUMIFS(Izejas_dati_finans_maksājumi!H:H,Izejas_dati_finans_maksājumi!B:B,"1.1.1.1.i.2/2/25/I/CFLA/001"),
IF(D62="2.3.1.5.i",SUMIFS(Izejas_dati_finans_maksājumi!H:H,Izejas_dati_finans_maksājumi!B:B,"2.3.1.4.i.0/1/23/I/CFLA/001"),
SUMIFS(Izejas_dati_finans_maksājumi!H:H,Izejas_dati_finans_maksājumi!A:A,D62)))</f>
        <v>10000000</v>
      </c>
      <c r="J62" s="57">
        <f>IF(D62="1.1.1.i",
SUMIFS(Maksājumi_statusa!K:K,Maksājumi_statusa!D:D,"1.1.1.1.i.2/1/23/I/CFLA/001")+SUMIFS(Maksājumi_statusa!K:K,Maksājumi_statusa!D:D,"1.1.1.1.i.2/2/25/I/CFLA/001"),
IF(D62="2.3.1.5.i",SUMIFS(Maksājumi_statusa!K:K,Maksājumi_statusa!D:D,"2.3.1.4.i.0/1/23/I/CFLA/001"),
SUMIFS(Maksājumi_statusa!K:K,Maksājumi_statusa!C:C,D62)))</f>
        <v>6171056.1700000009</v>
      </c>
      <c r="K62" s="58">
        <f t="shared" si="6"/>
        <v>3828943.8299999991</v>
      </c>
      <c r="L62" s="25">
        <f t="shared" si="7"/>
        <v>0.61710561700000011</v>
      </c>
      <c r="M62" s="26">
        <f>IF(D62="1.1.1.i",
COUNTIFS(Izejas_dati_finans_maksājumi!B:B,"1.1.1.1.i.2/1/23/I/CFLA/001")+COUNTIFS(Izejas_dati_finans_maksājumi!B:B,"1.1.1.1.i.2/2/25/I/CFLA/001"),
COUNTIFS(Izejas_dati_finans_maksājumi!A:A,D62))</f>
        <v>2</v>
      </c>
      <c r="N62" s="26" t="str">
        <f>INDEX('Grafikam_M&amp;T_Kopā'!H:H,MATCH(A62,'Grafikam_M&amp;T_Kopā'!F:F,0))</f>
        <v>Ir pabeigtas visas Eiropas digitālās inovācijas centru darba paketes, izņemot tās, kuras finansē no programmas "Digitālā Eiropa".</v>
      </c>
      <c r="O62" s="26" t="str">
        <f>IF(INDEX('Grafikam_M&amp;T_Kopā'!P:P,MATCH(A62,'Grafikam_M&amp;T_Kopā'!F:F,0))= "N", "N/A", INDEX('Grafikam_M&amp;T_Kopā'!P:P,MATCH(A62,'Grafikam_M&amp;T_Kopā'!F:F,0)))</f>
        <v>N/A</v>
      </c>
      <c r="P62" s="53" t="str">
        <f>IF(ISNUMBER(INDEX('Grafikam_M&amp;T_Kopā'!M:M,MATCH(A62,'Grafikam_M&amp;T_Kopā'!F:F,0))), INDEX('Grafikam_M&amp;T_Kopā'!M:M,MATCH(A62,'Grafikam_M&amp;T_Kopā'!F:F,0)),
INDEX('Grafikam_M&amp;T_Kopā'!N:N,MATCH(A62,'Grafikam_M&amp;T_Kopā'!F:F,0)))</f>
        <v>Eiropas digitālo inovāciju centru (EDIH) darba paketes ir pabeigtas</v>
      </c>
      <c r="Q62" s="53" t="str">
        <f>IF(ISNUMBER(INDEX('Grafikam_M&amp;T_Kopā'!M:M,MATCH(A62,'Grafikam_M&amp;T_Kopā'!F:F,0))), INDEX('Grafikam_M&amp;T_Kopā'!S:S,MATCH(A62,'Grafikam_M&amp;T_Kopā'!F:F,0)),
INDEX('Grafikam_M&amp;T_Kopā'!O:O,MATCH(A62,'Grafikam_M&amp;T_Kopā'!F:F,0)))</f>
        <v>Procesā</v>
      </c>
      <c r="R62" s="25" t="str">
        <f t="shared" si="8"/>
        <v>Rādītājs teksta vērtība</v>
      </c>
      <c r="S62" s="25"/>
      <c r="T62" s="17"/>
      <c r="U62" s="16">
        <f t="shared" si="9"/>
        <v>1</v>
      </c>
    </row>
    <row r="63" spans="1:21" ht="78" x14ac:dyDescent="0.25">
      <c r="A63" s="15" t="s">
        <v>106</v>
      </c>
      <c r="B63" s="15" t="s">
        <v>107</v>
      </c>
      <c r="C63" s="29" t="s">
        <v>15</v>
      </c>
      <c r="D63" s="28" t="s">
        <v>108</v>
      </c>
      <c r="E63" s="28" t="s">
        <v>109</v>
      </c>
      <c r="F63" s="28" t="str">
        <f t="shared" si="5"/>
        <v>3.1.1.6.i Pašvaldību autonomo funkciju un no tām izrietošo pārvaldes uzdevumu izpildei nepieciešamo bezemisiju transportlīdzekļu iegāde</v>
      </c>
      <c r="G63" s="28" t="str">
        <f>INDEX('Grafikam_M&amp;T_Kopā'!E:E,MATCH(A63,'Grafikam_M&amp;T_Kopā'!F:F,0))</f>
        <v>Investīcija</v>
      </c>
      <c r="H63" s="28" t="s">
        <v>33</v>
      </c>
      <c r="I63" s="57">
        <f>IF(D63="1.1.1.i",
SUMIFS(Izejas_dati_finans_maksājumi!H:H,Izejas_dati_finans_maksājumi!B:B,"1.1.1.1.i.2/1/23/I/CFLA/001")+SUMIFS(Izejas_dati_finans_maksājumi!H:H,Izejas_dati_finans_maksājumi!B:B,"1.1.1.1.i.2/2/25/I/CFLA/001"),
IF(D63="2.3.1.5.i",SUMIFS(Izejas_dati_finans_maksājumi!H:H,Izejas_dati_finans_maksājumi!B:B,"2.3.1.4.i.0/1/23/I/CFLA/001"),
SUMIFS(Izejas_dati_finans_maksājumi!H:H,Izejas_dati_finans_maksājumi!A:A,D63)))</f>
        <v>7016299.96</v>
      </c>
      <c r="J63" s="57">
        <f>IF(D63="1.1.1.i",
SUMIFS(Maksājumi_statusa!K:K,Maksājumi_statusa!D:D,"1.1.1.1.i.2/1/23/I/CFLA/001")+SUMIFS(Maksājumi_statusa!K:K,Maksājumi_statusa!D:D,"1.1.1.1.i.2/2/25/I/CFLA/001"),
IF(D63="2.3.1.5.i",SUMIFS(Maksājumi_statusa!K:K,Maksājumi_statusa!D:D,"2.3.1.4.i.0/1/23/I/CFLA/001"),
SUMIFS(Maksājumi_statusa!K:K,Maksājumi_statusa!C:C,D63)))</f>
        <v>6476733.3799999999</v>
      </c>
      <c r="K63" s="58">
        <f t="shared" si="6"/>
        <v>539566.58000000007</v>
      </c>
      <c r="L63" s="25">
        <f t="shared" si="7"/>
        <v>0.92309813105538885</v>
      </c>
      <c r="M63" s="26">
        <f>IF(D63="1.1.1.i",
COUNTIFS(Izejas_dati_finans_maksājumi!B:B,"1.1.1.1.i.2/1/23/I/CFLA/001")+COUNTIFS(Izejas_dati_finans_maksājumi!B:B,"1.1.1.1.i.2/2/25/I/CFLA/001"),
COUNTIFS(Izejas_dati_finans_maksājumi!A:A,D63))</f>
        <v>14</v>
      </c>
      <c r="N63" s="26" t="str">
        <f>INDEX('Grafikam_M&amp;T_Kopā'!H:H,MATCH(A63,'Grafikam_M&amp;T_Kopā'!F:F,0))</f>
        <v>Izdots pieņemšanas-nodošanas akts par 15 elektrisko skolas autobusu piegādi pašvaldībām.</v>
      </c>
      <c r="O63" s="26" t="str">
        <f>IF(INDEX('Grafikam_M&amp;T_Kopā'!P:P,MATCH(A63,'Grafikam_M&amp;T_Kopā'!F:F,0))= "N", "N/A", INDEX('Grafikam_M&amp;T_Kopā'!P:P,MATCH(A63,'Grafikam_M&amp;T_Kopā'!F:F,0)))</f>
        <v>Skaits</v>
      </c>
      <c r="P63" s="53">
        <f>IF(ISNUMBER(INDEX('Grafikam_M&amp;T_Kopā'!M:M,MATCH(A63,'Grafikam_M&amp;T_Kopā'!F:F,0))), INDEX('Grafikam_M&amp;T_Kopā'!M:M,MATCH(A63,'Grafikam_M&amp;T_Kopā'!F:F,0)),
INDEX('Grafikam_M&amp;T_Kopā'!N:N,MATCH(A63,'Grafikam_M&amp;T_Kopā'!F:F,0)))</f>
        <v>15</v>
      </c>
      <c r="Q63" s="53">
        <f>IF(ISNUMBER(INDEX('Grafikam_M&amp;T_Kopā'!M:M,MATCH(A63,'Grafikam_M&amp;T_Kopā'!F:F,0))), INDEX('Grafikam_M&amp;T_Kopā'!S:S,MATCH(A63,'Grafikam_M&amp;T_Kopā'!F:F,0)),
INDEX('Grafikam_M&amp;T_Kopā'!O:O,MATCH(A63,'Grafikam_M&amp;T_Kopā'!F:F,0)))</f>
        <v>15</v>
      </c>
      <c r="R63" s="25">
        <f t="shared" si="8"/>
        <v>1</v>
      </c>
      <c r="S63" s="25"/>
      <c r="T63" s="17"/>
      <c r="U63" s="16">
        <f t="shared" si="9"/>
        <v>1</v>
      </c>
    </row>
    <row r="64" spans="1:21" ht="78" x14ac:dyDescent="0.25">
      <c r="A64" s="15" t="s">
        <v>194</v>
      </c>
      <c r="B64" s="15" t="s">
        <v>195</v>
      </c>
      <c r="C64" s="29" t="s">
        <v>15</v>
      </c>
      <c r="D64" s="28" t="s">
        <v>196</v>
      </c>
      <c r="E64" s="28" t="s">
        <v>197</v>
      </c>
      <c r="F64" s="28" t="str">
        <f t="shared" si="5"/>
        <v>7.1.1.3.i Biometāna īpatsvara galapatēriņā palielināšana</v>
      </c>
      <c r="G64" s="28" t="str">
        <f>INDEX('Grafikam_M&amp;T_Kopā'!E:E,MATCH(A64,'Grafikam_M&amp;T_Kopā'!F:F,0))</f>
        <v>Investīcija</v>
      </c>
      <c r="H64" s="28" t="s">
        <v>184</v>
      </c>
      <c r="I64" s="57">
        <f>IF(D64="1.1.1.i",
SUMIFS(Izejas_dati_finans_maksājumi!H:H,Izejas_dati_finans_maksājumi!B:B,"1.1.1.1.i.2/1/23/I/CFLA/001")+SUMIFS(Izejas_dati_finans_maksājumi!H:H,Izejas_dati_finans_maksājumi!B:B,"1.1.1.1.i.2/2/25/I/CFLA/001"),
IF(D64="2.3.1.5.i",SUMIFS(Izejas_dati_finans_maksājumi!H:H,Izejas_dati_finans_maksājumi!B:B,"2.3.1.4.i.0/1/23/I/CFLA/001"),
SUMIFS(Izejas_dati_finans_maksājumi!H:H,Izejas_dati_finans_maksājumi!A:A,D64)))</f>
        <v>1500000</v>
      </c>
      <c r="J64" s="57">
        <f>IF(D64="1.1.1.i",
SUMIFS(Maksājumi_statusa!K:K,Maksājumi_statusa!D:D,"1.1.1.1.i.2/1/23/I/CFLA/001")+SUMIFS(Maksājumi_statusa!K:K,Maksājumi_statusa!D:D,"1.1.1.1.i.2/2/25/I/CFLA/001"),
IF(D64="2.3.1.5.i",SUMIFS(Maksājumi_statusa!K:K,Maksājumi_statusa!D:D,"2.3.1.4.i.0/1/23/I/CFLA/001"),
SUMIFS(Maksājumi_statusa!K:K,Maksājumi_statusa!C:C,D64)))</f>
        <v>1349999.99</v>
      </c>
      <c r="K64" s="58">
        <f t="shared" si="6"/>
        <v>150000.01</v>
      </c>
      <c r="L64" s="25">
        <f t="shared" si="7"/>
        <v>0.89999999333333336</v>
      </c>
      <c r="M64" s="26">
        <f>IF(D64="1.1.1.i",
COUNTIFS(Izejas_dati_finans_maksājumi!B:B,"1.1.1.1.i.2/1/23/I/CFLA/001")+COUNTIFS(Izejas_dati_finans_maksājumi!B:B,"1.1.1.1.i.2/2/25/I/CFLA/001"),
COUNTIFS(Izejas_dati_finans_maksājumi!A:A,D64))</f>
        <v>1</v>
      </c>
      <c r="N64" s="26" t="str">
        <f>INDEX('Grafikam_M&amp;T_Kopā'!H:H,MATCH(A64,'Grafikam_M&amp;T_Kopā'!F:F,0))</f>
        <v>Parakstīts sertifikāts par biometāna ievadīšanas punktu. 
Jaunajā punktā ievadītajam biometānam jāatbilst normatīvo aktu prasībām par atjaunojamo energoresursu ilgtspējību un siltumnīcefekta gāzu emisiju ietaupījuma kritērijiem.</v>
      </c>
      <c r="O64" s="26" t="str">
        <f>IF(INDEX('Grafikam_M&amp;T_Kopā'!P:P,MATCH(A64,'Grafikam_M&amp;T_Kopā'!F:F,0))= "N", "N/A", INDEX('Grafikam_M&amp;T_Kopā'!P:P,MATCH(A64,'Grafikam_M&amp;T_Kopā'!F:F,0)))</f>
        <v>N/A</v>
      </c>
      <c r="P64" s="53" t="str">
        <f>IF(ISNUMBER(INDEX('Grafikam_M&amp;T_Kopā'!M:M,MATCH(A64,'Grafikam_M&amp;T_Kopā'!F:F,0))), INDEX('Grafikam_M&amp;T_Kopā'!M:M,MATCH(A64,'Grafikam_M&amp;T_Kopā'!F:F,0)),
INDEX('Grafikam_M&amp;T_Kopā'!N:N,MATCH(A64,'Grafikam_M&amp;T_Kopā'!F:F,0)))</f>
        <v>Pabeigšanas sertifikāts</v>
      </c>
      <c r="Q64" s="53" t="str">
        <f>IF(ISNUMBER(INDEX('Grafikam_M&amp;T_Kopā'!M:M,MATCH(A64,'Grafikam_M&amp;T_Kopā'!F:F,0))), INDEX('Grafikam_M&amp;T_Kopā'!S:S,MATCH(A64,'Grafikam_M&amp;T_Kopā'!F:F,0)),
INDEX('Grafikam_M&amp;T_Kopā'!O:O,MATCH(A64,'Grafikam_M&amp;T_Kopā'!F:F,0)))</f>
        <v>Procesā</v>
      </c>
      <c r="R64" s="25" t="str">
        <f t="shared" si="8"/>
        <v>Rādītājs teksta vērtība</v>
      </c>
      <c r="S64" s="25"/>
      <c r="T64" s="17"/>
      <c r="U64" s="16">
        <f t="shared" si="9"/>
        <v>1</v>
      </c>
    </row>
    <row r="65" spans="1:21" ht="91" x14ac:dyDescent="0.25">
      <c r="A65" s="15" t="s">
        <v>198</v>
      </c>
      <c r="B65" s="15" t="s">
        <v>199</v>
      </c>
      <c r="C65" s="29" t="s">
        <v>75</v>
      </c>
      <c r="D65" s="28" t="s">
        <v>196</v>
      </c>
      <c r="E65" s="28" t="s">
        <v>197</v>
      </c>
      <c r="F65" s="28" t="str">
        <f t="shared" si="5"/>
        <v>7.1.1.3.i Biometāna īpatsvara galapatēriņā palielināšana</v>
      </c>
      <c r="G65" s="28" t="str">
        <f>INDEX('Grafikam_M&amp;T_Kopā'!E:E,MATCH(A65,'Grafikam_M&amp;T_Kopā'!F:F,0))</f>
        <v>Investīcija</v>
      </c>
      <c r="H65" s="28" t="s">
        <v>184</v>
      </c>
      <c r="I65" s="57">
        <f>IF(D65="1.1.1.i",
SUMIFS(Izejas_dati_finans_maksājumi!H:H,Izejas_dati_finans_maksājumi!B:B,"1.1.1.1.i.2/1/23/I/CFLA/001")+SUMIFS(Izejas_dati_finans_maksājumi!H:H,Izejas_dati_finans_maksājumi!B:B,"1.1.1.1.i.2/2/25/I/CFLA/001"),
IF(D65="2.3.1.5.i",SUMIFS(Izejas_dati_finans_maksājumi!H:H,Izejas_dati_finans_maksājumi!B:B,"2.3.1.4.i.0/1/23/I/CFLA/001"),
SUMIFS(Izejas_dati_finans_maksājumi!H:H,Izejas_dati_finans_maksājumi!A:A,D65)))</f>
        <v>1500000</v>
      </c>
      <c r="J65" s="57">
        <f>IF(D65="1.1.1.i",
SUMIFS(Maksājumi_statusa!K:K,Maksājumi_statusa!D:D,"1.1.1.1.i.2/1/23/I/CFLA/001")+SUMIFS(Maksājumi_statusa!K:K,Maksājumi_statusa!D:D,"1.1.1.1.i.2/2/25/I/CFLA/001"),
IF(D65="2.3.1.5.i",SUMIFS(Maksājumi_statusa!K:K,Maksājumi_statusa!D:D,"2.3.1.4.i.0/1/23/I/CFLA/001"),
SUMIFS(Maksājumi_statusa!K:K,Maksājumi_statusa!C:C,D65)))</f>
        <v>1349999.99</v>
      </c>
      <c r="K65" s="58">
        <f t="shared" si="6"/>
        <v>150000.01</v>
      </c>
      <c r="L65" s="25">
        <f t="shared" si="7"/>
        <v>0.89999999333333336</v>
      </c>
      <c r="M65" s="26">
        <f>IF(D65="1.1.1.i",
COUNTIFS(Izejas_dati_finans_maksājumi!B:B,"1.1.1.1.i.2/1/23/I/CFLA/001")+COUNTIFS(Izejas_dati_finans_maksājumi!B:B,"1.1.1.1.i.2/2/25/I/CFLA/001"),
COUNTIFS(Izejas_dati_finans_maksājumi!A:A,D65))</f>
        <v>1</v>
      </c>
      <c r="N65" s="26" t="str">
        <f>INDEX('Grafikam_M&amp;T_Kopā'!H:H,MATCH(A65,'Grafikam_M&amp;T_Kopā'!F:F,0))</f>
        <v>Katra atskaites punkta un mērķrādītāja apraksts un skaidra definīcija
 Parakstīts(-i) sertifikāts(-i) par IT risinājumu iegādi biometāna ievades punkta pārvaldībai.
 Sertifikāts, ko izdevusi akreditēta iestāde, kas apliecina, ka ir pārbaudīti metāna un biometāna noplūdes detektori.</v>
      </c>
      <c r="O65" s="26" t="str">
        <f>IF(INDEX('Grafikam_M&amp;T_Kopā'!P:P,MATCH(A65,'Grafikam_M&amp;T_Kopā'!F:F,0))= "N", "N/A", INDEX('Grafikam_M&amp;T_Kopā'!P:P,MATCH(A65,'Grafikam_M&amp;T_Kopā'!F:F,0)))</f>
        <v>N/A</v>
      </c>
      <c r="P65" s="53" t="str">
        <f>IF(ISNUMBER(INDEX('Grafikam_M&amp;T_Kopā'!M:M,MATCH(A65,'Grafikam_M&amp;T_Kopā'!F:F,0))), INDEX('Grafikam_M&amp;T_Kopā'!M:M,MATCH(A65,'Grafikam_M&amp;T_Kopā'!F:F,0)),
INDEX('Grafikam_M&amp;T_Kopā'!N:N,MATCH(A65,'Grafikam_M&amp;T_Kopā'!F:F,0)))</f>
        <v>IT risinājums iegādāts un ieinstalēts</v>
      </c>
      <c r="Q65" s="53" t="str">
        <f>IF(ISNUMBER(INDEX('Grafikam_M&amp;T_Kopā'!M:M,MATCH(A65,'Grafikam_M&amp;T_Kopā'!F:F,0))), INDEX('Grafikam_M&amp;T_Kopā'!S:S,MATCH(A65,'Grafikam_M&amp;T_Kopā'!F:F,0)),
INDEX('Grafikam_M&amp;T_Kopā'!O:O,MATCH(A65,'Grafikam_M&amp;T_Kopā'!F:F,0)))</f>
        <v>Procesā</v>
      </c>
      <c r="R65" s="25" t="str">
        <f t="shared" si="8"/>
        <v>Rādītājs teksta vērtība</v>
      </c>
      <c r="S65" s="25"/>
      <c r="T65" s="17"/>
      <c r="U65" s="16">
        <f t="shared" si="9"/>
        <v>1</v>
      </c>
    </row>
    <row r="66" spans="1:21" ht="8.5" customHeight="1" x14ac:dyDescent="0.25"/>
    <row r="67" spans="1:21" ht="18" x14ac:dyDescent="0.4">
      <c r="A67" t="s">
        <v>1593</v>
      </c>
      <c r="S67" s="30" t="s">
        <v>1594</v>
      </c>
    </row>
    <row r="68" spans="1:21" ht="7.5" customHeight="1" x14ac:dyDescent="0.25"/>
    <row r="69" spans="1:21" ht="14" x14ac:dyDescent="0.3">
      <c r="A69" s="31" t="s">
        <v>1595</v>
      </c>
    </row>
    <row r="70" spans="1:21" x14ac:dyDescent="0.25">
      <c r="A70" s="32" t="s">
        <v>1596</v>
      </c>
    </row>
  </sheetData>
  <autoFilter ref="A13:W65" xr:uid="{00000000-0001-0000-0000-000000000000}"/>
  <sortState xmlns:xlrd2="http://schemas.microsoft.com/office/spreadsheetml/2017/richdata2" ref="A14:U65">
    <sortCondition descending="1" ref="U14:U65"/>
    <sortCondition descending="1" ref="K14:K65"/>
  </sortState>
  <mergeCells count="2">
    <mergeCell ref="A4:S4"/>
    <mergeCell ref="N1:S1"/>
  </mergeCells>
  <conditionalFormatting sqref="C1:C3 C9:C1048576">
    <cfRule type="cellIs" dxfId="2" priority="3" operator="equal">
      <formula>"2026Q3"</formula>
    </cfRule>
  </conditionalFormatting>
  <conditionalFormatting sqref="L14:L65">
    <cfRule type="cellIs" dxfId="1" priority="2" operator="lessThan">
      <formula>0.5</formula>
    </cfRule>
  </conditionalFormatting>
  <conditionalFormatting sqref="R14:R65">
    <cfRule type="cellIs" dxfId="0" priority="1" operator="lessThan">
      <formula>0.5</formula>
    </cfRule>
  </conditionalFormatting>
  <hyperlinks>
    <hyperlink ref="A70" r:id="rId1" xr:uid="{C0C421E6-EFE1-4F6E-A45C-C2974E526F0B}"/>
  </hyperlinks>
  <pageMargins left="0.11811023622047245" right="0.11811023622047245" top="0.55118110236220474" bottom="0.55118110236220474" header="0.11811023622047245" footer="0.11811023622047245"/>
  <pageSetup paperSize="9" scale="57" fitToHeight="0" orientation="landscape" verticalDpi="0" r:id="rId2"/>
  <headerFooter>
    <oddFooter>&amp;C&amp;P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BB5B5-5F85-431E-ACB7-FA8A32033D53}">
  <dimension ref="A1:AE75"/>
  <sheetViews>
    <sheetView workbookViewId="0">
      <selection activeCell="U12" sqref="U12"/>
    </sheetView>
  </sheetViews>
  <sheetFormatPr defaultColWidth="9.1796875" defaultRowHeight="12.5" x14ac:dyDescent="0.25"/>
  <cols>
    <col min="1" max="21" width="9.1796875" style="49"/>
    <col min="22" max="23" width="9.1796875" style="50"/>
    <col min="24" max="25" width="33.453125" style="51" customWidth="1"/>
    <col min="26" max="26" width="17.7265625" style="50" bestFit="1" customWidth="1"/>
    <col min="27" max="27" width="16.81640625" style="50" bestFit="1" customWidth="1"/>
    <col min="28" max="28" width="16.26953125" style="50" bestFit="1" customWidth="1"/>
    <col min="29" max="29" width="11.81640625" style="50" customWidth="1"/>
    <col min="30" max="30" width="21" style="51" customWidth="1"/>
    <col min="31" max="31" width="18.54296875" style="50" bestFit="1" customWidth="1"/>
    <col min="32" max="16384" width="9.1796875" style="50"/>
  </cols>
  <sheetData>
    <row r="1" spans="1:31" ht="25.5" x14ac:dyDescent="0.55000000000000004">
      <c r="A1" s="48"/>
      <c r="B1" s="48"/>
      <c r="C1" s="48"/>
      <c r="D1" s="48"/>
      <c r="E1" s="52" t="s">
        <v>2352</v>
      </c>
      <c r="F1" s="48"/>
      <c r="G1" s="48"/>
      <c r="H1" s="48"/>
      <c r="I1" s="48"/>
      <c r="J1" s="48"/>
      <c r="K1" s="48"/>
      <c r="L1" s="48"/>
      <c r="M1" s="48"/>
      <c r="N1" s="48"/>
      <c r="O1" s="48"/>
      <c r="P1" s="48"/>
      <c r="Q1" s="48"/>
      <c r="R1" s="48"/>
      <c r="S1" s="48"/>
      <c r="T1" s="48"/>
      <c r="U1" s="48"/>
      <c r="Z1" s="50" t="str">
        <f xml:space="preserve"> "Rādītāji, kuriem zems maksājumu un rādītāju izpildes progress investīcijā un rādītāju plāno sasniegt attiecināmības beigās "&amp; "("&amp;Z13 &amp; ") "</f>
        <v xml:space="preserve">Rādītāji, kuriem zems maksājumu un rādītāju izpildes progress investīcijā un rādītāju plāno sasniegt attiecināmības beigās (15) </v>
      </c>
      <c r="AA1" s="50" t="str">
        <f>"Rādītāji, kuriem kāds no sasniegšanas kritērijiem ar zemu izpildes progresu vai plāno sasniegt attiecināmības beigās "&amp; "("&amp;AA13 &amp; ") "</f>
        <v xml:space="preserve">Rādītāji, kuriem kāds no sasniegšanas kritērijiem ar zemu izpildes progresu vai plāno sasniegt attiecināmības beigās (29) </v>
      </c>
      <c r="AB1" s="50" t="str">
        <f>"Rādītāji, kuriem nav identificēti pabeigšanas riski "&amp; "("&amp;AB13 &amp; ") "</f>
        <v xml:space="preserve">Rādītāji, kuriem nav identificēti pabeigšanas riski (8) </v>
      </c>
      <c r="AC1" s="50" t="s">
        <v>1583</v>
      </c>
      <c r="AD1" s="51" t="s">
        <v>1584</v>
      </c>
      <c r="AE1" s="50" t="s">
        <v>1585</v>
      </c>
    </row>
    <row r="2" spans="1:31" x14ac:dyDescent="0.25">
      <c r="A2" s="48"/>
      <c r="B2" s="48"/>
      <c r="C2" s="48"/>
      <c r="D2" s="48"/>
      <c r="E2" s="48"/>
      <c r="F2" s="48"/>
      <c r="G2" s="48"/>
      <c r="H2" s="48"/>
      <c r="I2" s="48"/>
      <c r="J2" s="48"/>
      <c r="K2" s="48"/>
      <c r="L2" s="48"/>
      <c r="M2" s="48"/>
      <c r="N2" s="48"/>
      <c r="O2" s="48"/>
      <c r="P2" s="48"/>
      <c r="Q2" s="48"/>
      <c r="R2" s="48"/>
      <c r="S2" s="48"/>
      <c r="T2" s="48"/>
      <c r="U2" s="48"/>
      <c r="V2" s="50">
        <v>10</v>
      </c>
      <c r="W2" s="50">
        <f t="shared" ref="W2:W12" si="0">SUM(Z2:AB2)</f>
        <v>0</v>
      </c>
      <c r="X2" s="51" t="s">
        <v>67</v>
      </c>
      <c r="Y2" s="51" t="str">
        <f>"KM"&amp; "( "&amp;W2 &amp; ") "</f>
        <v xml:space="preserve">KM( 0) </v>
      </c>
      <c r="Z2" s="50">
        <f>COUNTIFS(FMZINP_2_Radītāju_progress!$H:$H,X2,FMZINP_2_Radītāju_progress!$U:$U,"&gt;3")</f>
        <v>0</v>
      </c>
      <c r="AA2" s="50">
        <f>COUNTIFS(FMZINP_2_Radītāju_progress!$H:$H,X2,FMZINP_2_Radītāju_progress!$U:$U,3)+COUNTIFS(FMZINP_2_Radītāju_progress!$H:$H,X2,FMZINP_2_Radītāju_progress!$U:$U,2)</f>
        <v>0</v>
      </c>
      <c r="AB2" s="50">
        <f>COUNTIFS(FMZINP_2_Radītāju_progress!$H:$H,X2,FMZINP_2_Radītāju_progress!$U:$U,"&lt;2")</f>
        <v>0</v>
      </c>
      <c r="AC2" s="50" t="str" cm="1">
        <f t="array" ref="AC2">IF(Z2&gt;=1,
_xlfn.TEXTJOIN(";",TRUE,_xlfn.UNIQUE(_xlfn._xlws.FILTER(FMZINP_2_Radītāju_progress!$A$14:$A$65,(FMZINP_2_Radītāju_progress!$H$14:$H$65=X2)*(FMZINP_2_Radītāju_progress!$U$14:$U$65&gt;3)))),
"")</f>
        <v/>
      </c>
      <c r="AD2" s="51" t="str" cm="1">
        <f t="array" ref="AD2">IF(AA2&gt;=1,
_xlfn.TEXTJOIN(";",TRUE,_xlfn.UNIQUE(_xlfn._xlws.FILTER(FMZINP_2_Radītāju_progress!$A$14:$A$65,(FMZINP_2_Radītāju_progress!$H$14:$H$65=X2)*((FMZINP_2_Radītāju_progress!$U$14:$U$65=3)+(FMZINP_2_Radītāju_progress!$U$14:$U$65=2))))),
"")</f>
        <v/>
      </c>
      <c r="AE2" s="50" t="str" cm="1">
        <f t="array" ref="AE2">IF(AB2&gt;=1,
_xlfn.TEXTJOIN(";",TRUE,_xlfn.UNIQUE(_xlfn._xlws.FILTER(FMZINP_2_Radītāju_progress!$A$14:$A$65,(FMZINP_2_Radītāju_progress!$H$14:$H$65=X2)*(FMZINP_2_Radītāju_progress!$U$14:$U$65&lt;2)))),
"")</f>
        <v/>
      </c>
    </row>
    <row r="3" spans="1:31" x14ac:dyDescent="0.25">
      <c r="A3" s="48"/>
      <c r="B3" s="48"/>
      <c r="C3" s="48"/>
      <c r="D3" s="48"/>
      <c r="E3" s="48"/>
      <c r="F3" s="48"/>
      <c r="G3" s="48"/>
      <c r="H3" s="48"/>
      <c r="I3" s="48"/>
      <c r="J3" s="48"/>
      <c r="K3" s="48"/>
      <c r="L3" s="48"/>
      <c r="M3" s="48"/>
      <c r="N3" s="48"/>
      <c r="O3" s="48"/>
      <c r="P3" s="48"/>
      <c r="Q3" s="48"/>
      <c r="R3" s="48"/>
      <c r="S3" s="48"/>
      <c r="T3" s="48"/>
      <c r="U3" s="48"/>
      <c r="V3" s="50">
        <f>RANK(W3,$W$2:$W$12,0)</f>
        <v>9</v>
      </c>
      <c r="W3" s="50">
        <f t="shared" si="0"/>
        <v>1</v>
      </c>
      <c r="X3" s="51" t="s">
        <v>52</v>
      </c>
      <c r="Y3" s="51" t="str">
        <f>"ZM"&amp; "( "&amp;W3 &amp; ") "</f>
        <v xml:space="preserve">ZM( 1) </v>
      </c>
      <c r="Z3" s="50">
        <f>COUNTIFS(FMZINP_2_Radītāju_progress!$H:$H,X3,FMZINP_2_Radītāju_progress!$U:$U,"&gt;3")</f>
        <v>0</v>
      </c>
      <c r="AA3" s="50">
        <f>COUNTIFS(FMZINP_2_Radītāju_progress!$H:$H,X3,FMZINP_2_Radītāju_progress!$U:$U,3)+COUNTIFS(FMZINP_2_Radītāju_progress!$H:$H,X3,FMZINP_2_Radītāju_progress!$U:$U,2)</f>
        <v>1</v>
      </c>
      <c r="AB3" s="50">
        <f>COUNTIFS(FMZINP_2_Radītāju_progress!$H:$H,X3,FMZINP_2_Radītāju_progress!$U:$U,"&lt;2")</f>
        <v>0</v>
      </c>
      <c r="AC3" s="50" t="str" cm="1">
        <f t="array" ref="AC3">IF(Z3&gt;=1,
_xlfn.TEXTJOIN(";",TRUE,_xlfn.UNIQUE(_xlfn._xlws.FILTER(FMZINP_2_Radītāju_progress!$A$14:$A$65,(FMZINP_2_Radītāju_progress!$H$14:$H$65=X3)*(FMZINP_2_Radītāju_progress!$U$14:$U$65&gt;3)))),
"")</f>
        <v/>
      </c>
      <c r="AD3" s="51" t="str" cm="1">
        <f t="array" ref="AD3">IF(AA3&gt;=1,
_xlfn.TEXTJOIN(";",TRUE,_xlfn.UNIQUE(_xlfn._xlws.FILTER(FMZINP_2_Radītāju_progress!$A$14:$A$65,(FMZINP_2_Radītāju_progress!$H$14:$H$65=X3)*((FMZINP_2_Radītāju_progress!$U$14:$U$65=3)+(FMZINP_2_Radītāju_progress!$U$14:$U$65=2))))),
"")</f>
        <v>26</v>
      </c>
      <c r="AE3" s="50" t="str" cm="1">
        <f t="array" ref="AE3">IF(AB3&gt;=1,
_xlfn.TEXTJOIN(";",TRUE,_xlfn.UNIQUE(_xlfn._xlws.FILTER(FMZINP_2_Radītāju_progress!$A$14:$A$65,(FMZINP_2_Radītāju_progress!$H$14:$H$65=X3)*(FMZINP_2_Radītāju_progress!$U$14:$U$65&lt;2)))),
"")</f>
        <v/>
      </c>
    </row>
    <row r="4" spans="1:31" x14ac:dyDescent="0.25">
      <c r="A4" s="48"/>
      <c r="B4" s="48"/>
      <c r="C4" s="48"/>
      <c r="D4" s="48"/>
      <c r="E4" s="48"/>
      <c r="F4" s="48"/>
      <c r="G4" s="48"/>
      <c r="H4" s="48"/>
      <c r="I4" s="48"/>
      <c r="J4" s="48"/>
      <c r="K4" s="48"/>
      <c r="L4" s="48"/>
      <c r="M4" s="48"/>
      <c r="N4" s="48"/>
      <c r="O4" s="48"/>
      <c r="P4" s="48"/>
      <c r="Q4" s="48"/>
      <c r="R4" s="48"/>
      <c r="S4" s="48"/>
      <c r="T4" s="48"/>
      <c r="U4" s="48"/>
      <c r="V4" s="50">
        <f>RANK(W4,$W$2:$W$12,0)</f>
        <v>9</v>
      </c>
      <c r="W4" s="50">
        <f t="shared" si="0"/>
        <v>1</v>
      </c>
      <c r="X4" s="51" t="s">
        <v>47</v>
      </c>
      <c r="Y4" s="51" t="str">
        <f>"IeM"&amp; "( "&amp;W4 &amp; ") "</f>
        <v xml:space="preserve">IeM( 1) </v>
      </c>
      <c r="Z4" s="50">
        <f>COUNTIFS(FMZINP_2_Radītāju_progress!$H:$H,X4,FMZINP_2_Radītāju_progress!$U:$U,"&gt;3")</f>
        <v>0</v>
      </c>
      <c r="AA4" s="50">
        <f>COUNTIFS(FMZINP_2_Radītāju_progress!$H:$H,X4,FMZINP_2_Radītāju_progress!$U:$U,3)+COUNTIFS(FMZINP_2_Radītāju_progress!$H:$H,X4,FMZINP_2_Radītāju_progress!$U:$U,2)</f>
        <v>1</v>
      </c>
      <c r="AB4" s="50">
        <f>COUNTIFS(FMZINP_2_Radītāju_progress!$H:$H,X4,FMZINP_2_Radītāju_progress!$U:$U,"&lt;2")</f>
        <v>0</v>
      </c>
      <c r="AC4" s="50" t="str" cm="1">
        <f t="array" ref="AC4">IF(Z4&gt;=1,
_xlfn.TEXTJOIN(";",TRUE,_xlfn.UNIQUE(_xlfn._xlws.FILTER(FMZINP_2_Radītāju_progress!$A$14:$A$65,(FMZINP_2_Radītāju_progress!$H$14:$H$65=X4)*(FMZINP_2_Radītāju_progress!$U$14:$U$65&gt;3)))),
"")</f>
        <v/>
      </c>
      <c r="AD4" s="51" t="str" cm="1">
        <f t="array" ref="AD4">IF(AA4&gt;=1,
_xlfn.TEXTJOIN(";",TRUE,_xlfn.UNIQUE(_xlfn._xlws.FILTER(FMZINP_2_Radītāju_progress!$A$14:$A$65,(FMZINP_2_Radītāju_progress!$H$14:$H$65=X4)*((FMZINP_2_Radītāju_progress!$U$14:$U$65=3)+(FMZINP_2_Radītāju_progress!$U$14:$U$65=2))))),
"")</f>
        <v>23</v>
      </c>
      <c r="AE4" s="50" t="str" cm="1">
        <f t="array" ref="AE4">IF(AB4&gt;=1,
_xlfn.TEXTJOIN(";",TRUE,_xlfn.UNIQUE(_xlfn._xlws.FILTER(FMZINP_2_Radītāju_progress!$A$14:$A$65,(FMZINP_2_Radītāju_progress!$H$14:$H$65=X4)*(FMZINP_2_Radītāju_progress!$U$14:$U$65&lt;2)))),
"")</f>
        <v/>
      </c>
    </row>
    <row r="5" spans="1:31" x14ac:dyDescent="0.25">
      <c r="A5" s="48"/>
      <c r="B5" s="48"/>
      <c r="C5" s="48"/>
      <c r="D5" s="48"/>
      <c r="E5" s="48"/>
      <c r="F5" s="48"/>
      <c r="G5" s="48"/>
      <c r="H5" s="48"/>
      <c r="I5" s="48"/>
      <c r="J5" s="48"/>
      <c r="K5" s="48"/>
      <c r="L5" s="48"/>
      <c r="M5" s="48"/>
      <c r="N5" s="48"/>
      <c r="O5" s="48"/>
      <c r="P5" s="48"/>
      <c r="Q5" s="48"/>
      <c r="R5" s="48"/>
      <c r="S5" s="48"/>
      <c r="T5" s="48"/>
      <c r="U5" s="48"/>
      <c r="V5" s="50">
        <v>8</v>
      </c>
      <c r="W5" s="50">
        <f t="shared" si="0"/>
        <v>4</v>
      </c>
      <c r="X5" s="51" t="s">
        <v>132</v>
      </c>
      <c r="Y5" s="51" t="str">
        <f>"VM"&amp; "( "&amp;W5 &amp; ") "</f>
        <v xml:space="preserve">VM( 4) </v>
      </c>
      <c r="Z5" s="50">
        <f>COUNTIFS(FMZINP_2_Radītāju_progress!$H:$H,X5,FMZINP_2_Radītāju_progress!$U:$U,"&gt;3")</f>
        <v>1</v>
      </c>
      <c r="AA5" s="50">
        <f>COUNTIFS(FMZINP_2_Radītāju_progress!$H:$H,X5,FMZINP_2_Radītāju_progress!$U:$U,3)+COUNTIFS(FMZINP_2_Radītāju_progress!$H:$H,X5,FMZINP_2_Radītāju_progress!$U:$U,2)</f>
        <v>3</v>
      </c>
      <c r="AB5" s="50">
        <f>COUNTIFS(FMZINP_2_Radītāju_progress!$H:$H,X5,FMZINP_2_Radītāju_progress!$U:$U,"&lt;2")</f>
        <v>0</v>
      </c>
      <c r="AC5" s="50" t="str" cm="1">
        <f t="array" ref="AC5">IF(Z5&gt;=1,
_xlfn.TEXTJOIN(";",TRUE,_xlfn.UNIQUE(_xlfn._xlws.FILTER(FMZINP_2_Radītāju_progress!$A$14:$A$65,(FMZINP_2_Radītāju_progress!$H$14:$H$65=X5)*(FMZINP_2_Radītāju_progress!$U$14:$U$65&gt;3)))),
"")</f>
        <v>150</v>
      </c>
      <c r="AD5" s="51" t="str" cm="1">
        <f t="array" ref="AD5">IF(AA5&gt;=1,
_xlfn.TEXTJOIN(";",TRUE,_xlfn.UNIQUE(_xlfn._xlws.FILTER(FMZINP_2_Radītāju_progress!$A$14:$A$65,(FMZINP_2_Radītāju_progress!$H$14:$H$65=X5)*((FMZINP_2_Radītāju_progress!$U$14:$U$65=3)+(FMZINP_2_Radītāju_progress!$U$14:$U$65=2))))),
"")</f>
        <v>140;142;137</v>
      </c>
      <c r="AE5" s="50" t="str" cm="1">
        <f t="array" ref="AE5">IF(AB5&gt;=1,
_xlfn.TEXTJOIN(";",TRUE,_xlfn.UNIQUE(_xlfn._xlws.FILTER(FMZINP_2_Radītāju_progress!$A$14:$A$65,(FMZINP_2_Radītāju_progress!$H$14:$H$65=X5)*(FMZINP_2_Radītāju_progress!$U$14:$U$65&lt;2)))),
"")</f>
        <v/>
      </c>
    </row>
    <row r="6" spans="1:31" x14ac:dyDescent="0.25">
      <c r="A6" s="48"/>
      <c r="B6" s="48"/>
      <c r="C6" s="48"/>
      <c r="D6" s="48"/>
      <c r="E6" s="48"/>
      <c r="F6" s="48"/>
      <c r="G6" s="48"/>
      <c r="H6" s="48"/>
      <c r="I6" s="48"/>
      <c r="J6" s="48"/>
      <c r="K6" s="48"/>
      <c r="L6" s="48"/>
      <c r="M6" s="48"/>
      <c r="N6" s="48"/>
      <c r="O6" s="48"/>
      <c r="P6" s="48"/>
      <c r="Q6" s="48"/>
      <c r="R6" s="48"/>
      <c r="S6" s="48"/>
      <c r="T6" s="48"/>
      <c r="U6" s="48"/>
      <c r="V6" s="50">
        <f>RANK(W6,$W$2:$W$12,0)</f>
        <v>8</v>
      </c>
      <c r="W6" s="50">
        <f t="shared" si="0"/>
        <v>3</v>
      </c>
      <c r="X6" s="51" t="s">
        <v>166</v>
      </c>
      <c r="Y6" s="51" t="str">
        <f>"FM"&amp; "( "&amp;W6 &amp; ") "</f>
        <v xml:space="preserve">FM( 3) </v>
      </c>
      <c r="Z6" s="50">
        <f>COUNTIFS(FMZINP_2_Radītāju_progress!$H:$H,X6,FMZINP_2_Radītāju_progress!$U:$U,"&gt;3")</f>
        <v>2</v>
      </c>
      <c r="AA6" s="50">
        <f>COUNTIFS(FMZINP_2_Radītāju_progress!$H:$H,X6,FMZINP_2_Radītāju_progress!$U:$U,3)+COUNTIFS(FMZINP_2_Radītāju_progress!$H:$H,X6,FMZINP_2_Radītāju_progress!$U:$U,2)</f>
        <v>1</v>
      </c>
      <c r="AB6" s="50">
        <f>COUNTIFS(FMZINP_2_Radītāju_progress!$H:$H,X6,FMZINP_2_Radītāju_progress!$U:$U,"&lt;2")</f>
        <v>0</v>
      </c>
      <c r="AC6" s="50" t="str" cm="1">
        <f t="array" ref="AC6">IF(Z6&gt;=1,
_xlfn.TEXTJOIN(";",TRUE,_xlfn.UNIQUE(_xlfn._xlws.FILTER(FMZINP_2_Radītāju_progress!$A$14:$A$65,(FMZINP_2_Radītāju_progress!$H$14:$H$65=X6)*(FMZINP_2_Radītāju_progress!$U$14:$U$65&gt;3)))),
"")</f>
        <v>183;177</v>
      </c>
      <c r="AD6" s="51" t="str" cm="1">
        <f t="array" ref="AD6">IF(AA6&gt;=1,
_xlfn.TEXTJOIN(";",TRUE,_xlfn.UNIQUE(_xlfn._xlws.FILTER(FMZINP_2_Radītāju_progress!$A$14:$A$65,(FMZINP_2_Radītāju_progress!$H$14:$H$65=X6)*((FMZINP_2_Radītāju_progress!$U$14:$U$65=3)+(FMZINP_2_Radītāju_progress!$U$14:$U$65=2))))),
"")</f>
        <v>176</v>
      </c>
      <c r="AE6" s="50" t="str" cm="1">
        <f t="array" ref="AE6">IF(AB6&gt;=1,
_xlfn.TEXTJOIN(";",TRUE,_xlfn.UNIQUE(_xlfn._xlws.FILTER(FMZINP_2_Radītāju_progress!$A$14:$A$65,(FMZINP_2_Radītāju_progress!$H$14:$H$65=X6)*(FMZINP_2_Radītāju_progress!$U$14:$U$65&lt;2)))),
"")</f>
        <v/>
      </c>
    </row>
    <row r="7" spans="1:31" x14ac:dyDescent="0.25">
      <c r="A7" s="48"/>
      <c r="B7" s="48"/>
      <c r="C7" s="48"/>
      <c r="D7" s="48"/>
      <c r="E7" s="48"/>
      <c r="F7" s="48"/>
      <c r="G7" s="48"/>
      <c r="H7" s="48"/>
      <c r="I7" s="48"/>
      <c r="J7" s="48"/>
      <c r="K7" s="48"/>
      <c r="L7" s="48"/>
      <c r="M7" s="48"/>
      <c r="N7" s="48"/>
      <c r="O7" s="48"/>
      <c r="P7" s="48"/>
      <c r="Q7" s="48"/>
      <c r="R7" s="48"/>
      <c r="S7" s="48"/>
      <c r="T7" s="48"/>
      <c r="U7" s="48"/>
      <c r="V7" s="50">
        <f>RANK(W7,$W$2:$W$12,0)</f>
        <v>6</v>
      </c>
      <c r="W7" s="50">
        <f t="shared" si="0"/>
        <v>4</v>
      </c>
      <c r="X7" s="51" t="s">
        <v>10</v>
      </c>
      <c r="Y7" s="51" t="str">
        <f>"SM"&amp; "( "&amp;W7 &amp; ") "</f>
        <v xml:space="preserve">SM( 4) </v>
      </c>
      <c r="Z7" s="50">
        <f>COUNTIFS(FMZINP_2_Radītāju_progress!$H:$H,X7,FMZINP_2_Radītāju_progress!$U:$U,"&gt;3")</f>
        <v>3</v>
      </c>
      <c r="AA7" s="50">
        <f>COUNTIFS(FMZINP_2_Radītāju_progress!$H:$H,X7,FMZINP_2_Radītāju_progress!$U:$U,3)+COUNTIFS(FMZINP_2_Radītāju_progress!$H:$H,X7,FMZINP_2_Radītāju_progress!$U:$U,2)</f>
        <v>1</v>
      </c>
      <c r="AB7" s="50">
        <f>COUNTIFS(FMZINP_2_Radītāju_progress!$H:$H,X7,FMZINP_2_Radītāju_progress!$U:$U,"&lt;2")</f>
        <v>0</v>
      </c>
      <c r="AC7" s="50" t="str" cm="1">
        <f t="array" ref="AC7">IF(Z7&gt;=1,
_xlfn.TEXTJOIN(";",TRUE,_xlfn.UNIQUE(_xlfn._xlws.FILTER(FMZINP_2_Radītāju_progress!$A$14:$A$65,(FMZINP_2_Radītāju_progress!$H$14:$H$65=X7)*(FMZINP_2_Radītāju_progress!$U$14:$U$65&gt;3)))),
"")</f>
        <v>3;4a;2</v>
      </c>
      <c r="AD7" s="51" t="str" cm="1">
        <f t="array" ref="AD7">IF(AA7&gt;=1,
_xlfn.TEXTJOIN(";",TRUE,_xlfn.UNIQUE(_xlfn._xlws.FILTER(FMZINP_2_Radītāju_progress!$A$14:$A$65,(FMZINP_2_Radītāju_progress!$H$14:$H$65=X7)*((FMZINP_2_Radītāju_progress!$U$14:$U$65=3)+(FMZINP_2_Radītāju_progress!$U$14:$U$65=2))))),
"")</f>
        <v>83</v>
      </c>
      <c r="AE7" s="50" t="str" cm="1">
        <f t="array" ref="AE7">IF(AB7&gt;=1,
_xlfn.TEXTJOIN(";",TRUE,_xlfn.UNIQUE(_xlfn._xlws.FILTER(FMZINP_2_Radītāju_progress!$A$14:$A$65,(FMZINP_2_Radītāju_progress!$H$14:$H$65=X7)*(FMZINP_2_Radītāju_progress!$U$14:$U$65&lt;2)))),
"")</f>
        <v/>
      </c>
    </row>
    <row r="8" spans="1:31" x14ac:dyDescent="0.25">
      <c r="A8" s="48"/>
      <c r="B8" s="48"/>
      <c r="C8" s="48"/>
      <c r="D8" s="48"/>
      <c r="E8" s="48"/>
      <c r="F8" s="48"/>
      <c r="G8" s="48"/>
      <c r="H8" s="48"/>
      <c r="I8" s="48"/>
      <c r="J8" s="48"/>
      <c r="K8" s="48"/>
      <c r="L8" s="48"/>
      <c r="M8" s="48"/>
      <c r="N8" s="48"/>
      <c r="O8" s="48"/>
      <c r="P8" s="48"/>
      <c r="Q8" s="48"/>
      <c r="R8" s="48"/>
      <c r="S8" s="48"/>
      <c r="T8" s="48"/>
      <c r="U8" s="48"/>
      <c r="V8" s="50">
        <f>RANK(W8,$W$2:$W$12,0)</f>
        <v>5</v>
      </c>
      <c r="W8" s="50">
        <f t="shared" si="0"/>
        <v>6</v>
      </c>
      <c r="X8" s="51" t="s">
        <v>114</v>
      </c>
      <c r="Y8" s="51" t="str">
        <f>"LM"&amp; "( "&amp;W8 &amp; ") "</f>
        <v xml:space="preserve">LM( 6) </v>
      </c>
      <c r="Z8" s="50">
        <f>COUNTIFS(FMZINP_2_Radītāju_progress!$H:$H,X8,FMZINP_2_Radītāju_progress!$U:$U,"&gt;3")</f>
        <v>2</v>
      </c>
      <c r="AA8" s="50">
        <f>COUNTIFS(FMZINP_2_Radītāju_progress!$H:$H,X8,FMZINP_2_Radītāju_progress!$U:$U,3)+COUNTIFS(FMZINP_2_Radītāju_progress!$H:$H,X8,FMZINP_2_Radītāju_progress!$U:$U,2)</f>
        <v>4</v>
      </c>
      <c r="AB8" s="50">
        <f>COUNTIFS(FMZINP_2_Radītāju_progress!$H:$H,X8,FMZINP_2_Radītāju_progress!$U:$U,"&lt;2")</f>
        <v>0</v>
      </c>
      <c r="AC8" s="50" t="str" cm="1">
        <f t="array" ref="AC8">IF(Z8&gt;=1,
_xlfn.TEXTJOIN(";",TRUE,_xlfn.UNIQUE(_xlfn._xlws.FILTER(FMZINP_2_Radītāju_progress!$A$14:$A$65,(FMZINP_2_Radītāju_progress!$H$14:$H$65=X8)*(FMZINP_2_Radītāju_progress!$U$14:$U$65&gt;3)))),
"")</f>
        <v>123;117</v>
      </c>
      <c r="AD8" s="51" t="str" cm="1">
        <f t="array" ref="AD8">IF(AA8&gt;=1,
_xlfn.TEXTJOIN(";",TRUE,_xlfn.UNIQUE(_xlfn._xlws.FILTER(FMZINP_2_Radītāju_progress!$A$14:$A$65,(FMZINP_2_Radītāju_progress!$H$14:$H$65=X8)*((FMZINP_2_Radītāju_progress!$U$14:$U$65=3)+(FMZINP_2_Radītāju_progress!$U$14:$U$65=2))))),
"")</f>
        <v>114;125;130a;120</v>
      </c>
      <c r="AE8" s="50" t="str" cm="1">
        <f t="array" ref="AE8">IF(AB8&gt;=1,
_xlfn.TEXTJOIN(";",TRUE,_xlfn.UNIQUE(_xlfn._xlws.FILTER(FMZINP_2_Radītāju_progress!$A$14:$A$65,(FMZINP_2_Radītāju_progress!$H$14:$H$65=X8)*(FMZINP_2_Radītāju_progress!$U$14:$U$65&lt;2)))),
"")</f>
        <v/>
      </c>
    </row>
    <row r="9" spans="1:31" x14ac:dyDescent="0.25">
      <c r="A9" s="48"/>
      <c r="B9" s="48"/>
      <c r="C9" s="48"/>
      <c r="D9" s="48"/>
      <c r="E9" s="48"/>
      <c r="F9" s="48"/>
      <c r="G9" s="48"/>
      <c r="H9" s="48"/>
      <c r="I9" s="48"/>
      <c r="J9" s="48"/>
      <c r="K9" s="48"/>
      <c r="L9" s="48"/>
      <c r="M9" s="48"/>
      <c r="N9" s="48"/>
      <c r="O9" s="48"/>
      <c r="P9" s="48"/>
      <c r="Q9" s="48"/>
      <c r="R9" s="48"/>
      <c r="S9" s="48"/>
      <c r="T9" s="48"/>
      <c r="U9" s="48"/>
      <c r="V9" s="50">
        <v>4</v>
      </c>
      <c r="W9" s="50">
        <f t="shared" si="0"/>
        <v>7</v>
      </c>
      <c r="X9" s="51" t="s">
        <v>184</v>
      </c>
      <c r="Y9" s="51" t="str">
        <f>"KEM"&amp; "( "&amp;W9 &amp; ") "</f>
        <v xml:space="preserve">KEM( 7) </v>
      </c>
      <c r="Z9" s="50">
        <f>COUNTIFS(FMZINP_2_Radītāju_progress!$H:$H,X9,FMZINP_2_Radītāju_progress!$U:$U,"&gt;3")</f>
        <v>0</v>
      </c>
      <c r="AA9" s="50">
        <f>COUNTIFS(FMZINP_2_Radītāju_progress!$H:$H,X9,FMZINP_2_Radītāju_progress!$U:$U,3)+COUNTIFS(FMZINP_2_Radītāju_progress!$H:$H,X9,FMZINP_2_Radītāju_progress!$U:$U,2)</f>
        <v>3</v>
      </c>
      <c r="AB9" s="50">
        <f>COUNTIFS(FMZINP_2_Radītāju_progress!$H:$H,X9,FMZINP_2_Radītāju_progress!$U:$U,"&lt;2")</f>
        <v>4</v>
      </c>
      <c r="AC9" s="50" t="str" cm="1">
        <f t="array" ref="AC9">IF(Z9&gt;=1,
_xlfn.TEXTJOIN(";",TRUE,_xlfn.UNIQUE(_xlfn._xlws.FILTER(FMZINP_2_Radītāju_progress!$A$14:$A$65,(FMZINP_2_Radītāju_progress!$H$14:$H$65=X9)*(FMZINP_2_Radītāju_progress!$U$14:$U$65&gt;3)))),
"")</f>
        <v/>
      </c>
      <c r="AD9" s="51" t="str" cm="1">
        <f t="array" ref="AD9">IF(AA9&gt;=1,
_xlfn.TEXTJOIN(";",TRUE,_xlfn.UNIQUE(_xlfn._xlws.FILTER(FMZINP_2_Radītāju_progress!$A$14:$A$65,(FMZINP_2_Radītāju_progress!$H$14:$H$65=X9)*((FMZINP_2_Radītāju_progress!$U$14:$U$65=3)+(FMZINP_2_Radītāju_progress!$U$14:$U$65=2))))),
"")</f>
        <v>224;226;221</v>
      </c>
      <c r="AE9" s="50" t="str" cm="1">
        <f t="array" ref="AE9">IF(AB9&gt;=1,
_xlfn.TEXTJOIN(";",TRUE,_xlfn.UNIQUE(_xlfn._xlws.FILTER(FMZINP_2_Radītāju_progress!$A$14:$A$65,(FMZINP_2_Radītāju_progress!$H$14:$H$65=X9)*(FMZINP_2_Radītāju_progress!$U$14:$U$65&lt;2)))),
"")</f>
        <v>225;227;231;232</v>
      </c>
    </row>
    <row r="10" spans="1:31" ht="25" x14ac:dyDescent="0.25">
      <c r="A10" s="48"/>
      <c r="B10" s="48"/>
      <c r="C10" s="48"/>
      <c r="D10" s="48"/>
      <c r="E10" s="48"/>
      <c r="F10" s="48"/>
      <c r="G10" s="48"/>
      <c r="H10" s="48"/>
      <c r="I10" s="48"/>
      <c r="J10" s="48"/>
      <c r="K10" s="48"/>
      <c r="L10" s="48"/>
      <c r="M10" s="48"/>
      <c r="N10" s="48"/>
      <c r="O10" s="48"/>
      <c r="P10" s="48"/>
      <c r="Q10" s="48"/>
      <c r="R10" s="48"/>
      <c r="S10" s="48"/>
      <c r="T10" s="48"/>
      <c r="U10" s="48"/>
      <c r="V10" s="50">
        <f>RANK(W10,$W$2:$W$12,0)</f>
        <v>3</v>
      </c>
      <c r="W10" s="50">
        <f t="shared" si="0"/>
        <v>7</v>
      </c>
      <c r="X10" s="51" t="s">
        <v>33</v>
      </c>
      <c r="Y10" s="51" t="str">
        <f>"VARAM"&amp; "( "&amp;W10 &amp; ") "</f>
        <v xml:space="preserve">VARAM( 7) </v>
      </c>
      <c r="Z10" s="50">
        <f>COUNTIFS(FMZINP_2_Radītāju_progress!$H:$H,X10,FMZINP_2_Radītāju_progress!$U:$U,"&gt;3")</f>
        <v>3</v>
      </c>
      <c r="AA10" s="50">
        <f>COUNTIFS(FMZINP_2_Radītāju_progress!$H:$H,X10,FMZINP_2_Radītāju_progress!$U:$U,3)+COUNTIFS(FMZINP_2_Radītāju_progress!$H:$H,X10,FMZINP_2_Radītāju_progress!$U:$U,2)</f>
        <v>2</v>
      </c>
      <c r="AB10" s="50">
        <f>COUNTIFS(FMZINP_2_Radītāju_progress!$H:$H,X10,FMZINP_2_Radītāju_progress!$U:$U,"&lt;2")</f>
        <v>2</v>
      </c>
      <c r="AC10" s="50" t="str" cm="1">
        <f t="array" ref="AC10">IF(Z10&gt;=1,
_xlfn.TEXTJOIN(";",TRUE,_xlfn.UNIQUE(_xlfn._xlws.FILTER(FMZINP_2_Radītāju_progress!$A$14:$A$65,(FMZINP_2_Radītāju_progress!$H$14:$H$65=X10)*(FMZINP_2_Radītāju_progress!$U$14:$U$65&gt;3)))),
"")</f>
        <v>96;34;30</v>
      </c>
      <c r="AD10" s="51" t="str" cm="1">
        <f t="array" ref="AD10">IF(AA10&gt;=1,
_xlfn.TEXTJOIN(";",TRUE,_xlfn.UNIQUE(_xlfn._xlws.FILTER(FMZINP_2_Radītāju_progress!$A$14:$A$65,(FMZINP_2_Radītāju_progress!$H$14:$H$65=X10)*((FMZINP_2_Radītāju_progress!$U$14:$U$65=3)+(FMZINP_2_Radītāju_progress!$U$14:$U$65=2))))),
"")</f>
        <v>39;76</v>
      </c>
      <c r="AE10" s="50" t="str" cm="1">
        <f t="array" ref="AE10">IF(AB10&gt;=1,
_xlfn.TEXTJOIN(";",TRUE,_xlfn.UNIQUE(_xlfn._xlws.FILTER(FMZINP_2_Radītāju_progress!$A$14:$A$65,(FMZINP_2_Radītāju_progress!$H$14:$H$65=X10)*(FMZINP_2_Radītāju_progress!$U$14:$U$65&lt;2)))),
"")</f>
        <v>15;109</v>
      </c>
    </row>
    <row r="11" spans="1:31" x14ac:dyDescent="0.25">
      <c r="A11" s="48"/>
      <c r="B11" s="48"/>
      <c r="C11" s="48"/>
      <c r="D11" s="48"/>
      <c r="E11" s="48"/>
      <c r="F11" s="48"/>
      <c r="G11" s="48"/>
      <c r="H11" s="48"/>
      <c r="I11" s="48"/>
      <c r="J11" s="48"/>
      <c r="K11" s="48"/>
      <c r="L11" s="48"/>
      <c r="M11" s="48"/>
      <c r="N11" s="48"/>
      <c r="O11" s="48"/>
      <c r="P11" s="48"/>
      <c r="Q11" s="48"/>
      <c r="R11" s="48"/>
      <c r="S11" s="48"/>
      <c r="T11" s="48"/>
      <c r="U11" s="48"/>
      <c r="V11" s="50">
        <f>RANK(W11,$W$2:$W$12,0)</f>
        <v>2</v>
      </c>
      <c r="W11" s="50">
        <f t="shared" si="0"/>
        <v>9</v>
      </c>
      <c r="X11" s="51" t="s">
        <v>72</v>
      </c>
      <c r="Y11" s="51" t="str">
        <f>"IZM"&amp; "( "&amp;W11 &amp; ") "</f>
        <v xml:space="preserve">IZM( 9) </v>
      </c>
      <c r="Z11" s="50">
        <f>COUNTIFS(FMZINP_2_Radītāju_progress!$H:$H,X11,FMZINP_2_Radītāju_progress!$U:$U,"&gt;3")</f>
        <v>3</v>
      </c>
      <c r="AA11" s="50">
        <f>COUNTIFS(FMZINP_2_Radītāju_progress!$H:$H,X11,FMZINP_2_Radītāju_progress!$U:$U,3)+COUNTIFS(FMZINP_2_Radītāju_progress!$H:$H,X11,FMZINP_2_Radītāju_progress!$U:$U,2)</f>
        <v>6</v>
      </c>
      <c r="AB11" s="50">
        <f>COUNTIFS(FMZINP_2_Radītāju_progress!$H:$H,X11,FMZINP_2_Radītāju_progress!$U:$U,"&lt;2")</f>
        <v>0</v>
      </c>
      <c r="AC11" s="50" t="str" cm="1">
        <f t="array" ref="AC11">IF(Z11&gt;=1,
_xlfn.TEXTJOIN(";",TRUE,_xlfn.UNIQUE(_xlfn._xlws.FILTER(FMZINP_2_Radītāju_progress!$A$14:$A$65,(FMZINP_2_Radītāju_progress!$H$14:$H$65=X11)*(FMZINP_2_Radītāju_progress!$U$14:$U$65&gt;3)))),
"")</f>
        <v>160;106;68a</v>
      </c>
      <c r="AD11" s="51" t="str" cm="1">
        <f t="array" ref="AD11">IF(AA11&gt;=1,
_xlfn.TEXTJOIN(";",TRUE,_xlfn.UNIQUE(_xlfn._xlws.FILTER(FMZINP_2_Radītāju_progress!$A$14:$A$65,(FMZINP_2_Radītāju_progress!$H$14:$H$65=X11)*((FMZINP_2_Radītāju_progress!$U$14:$U$65=3)+(FMZINP_2_Radītāju_progress!$U$14:$U$65=2))))),
"")</f>
        <v>163;73;164;62;79a;61</v>
      </c>
      <c r="AE11" s="50" t="str" cm="1">
        <f t="array" ref="AE11">IF(AB11&gt;=1,
_xlfn.TEXTJOIN(";",TRUE,_xlfn.UNIQUE(_xlfn._xlws.FILTER(FMZINP_2_Radītāju_progress!$A$14:$A$65,(FMZINP_2_Radītāju_progress!$H$14:$H$65=X11)*(FMZINP_2_Radītāju_progress!$U$14:$U$65&lt;2)))),
"")</f>
        <v/>
      </c>
    </row>
    <row r="12" spans="1:31" ht="25" x14ac:dyDescent="0.25">
      <c r="A12" s="48"/>
      <c r="B12" s="48"/>
      <c r="C12" s="48"/>
      <c r="D12" s="48"/>
      <c r="E12" s="48"/>
      <c r="F12" s="48"/>
      <c r="G12" s="48"/>
      <c r="H12" s="48"/>
      <c r="I12" s="48"/>
      <c r="J12" s="48"/>
      <c r="K12" s="48"/>
      <c r="L12" s="48"/>
      <c r="M12" s="48"/>
      <c r="N12" s="48"/>
      <c r="O12" s="48"/>
      <c r="P12" s="48"/>
      <c r="Q12" s="48"/>
      <c r="R12" s="48"/>
      <c r="S12" s="48"/>
      <c r="T12" s="48"/>
      <c r="U12" s="48"/>
      <c r="V12" s="50">
        <f>RANK(W12,$W$2:$W$12,0)</f>
        <v>1</v>
      </c>
      <c r="W12" s="50">
        <f t="shared" si="0"/>
        <v>10</v>
      </c>
      <c r="X12" s="51" t="s">
        <v>22</v>
      </c>
      <c r="Y12" s="51" t="str">
        <f>"EM"&amp; "( "&amp;W12 &amp; ") "</f>
        <v xml:space="preserve">EM( 10) </v>
      </c>
      <c r="Z12" s="50">
        <f>COUNTIFS(FMZINP_2_Radītāju_progress!$H:$H,X12,FMZINP_2_Radītāju_progress!$U:$U,"&gt;3")</f>
        <v>1</v>
      </c>
      <c r="AA12" s="50">
        <f>COUNTIFS(FMZINP_2_Radītāju_progress!$H:$H,X12,FMZINP_2_Radītāju_progress!$U:$U,3)+COUNTIFS(FMZINP_2_Radītāju_progress!$H:$H,X12,FMZINP_2_Radītāju_progress!$U:$U,2)</f>
        <v>7</v>
      </c>
      <c r="AB12" s="50">
        <f>COUNTIFS(FMZINP_2_Radītāju_progress!$H:$H,X12,FMZINP_2_Radītāju_progress!$U:$U,"&lt;2")</f>
        <v>2</v>
      </c>
      <c r="AC12" s="50" t="str" cm="1">
        <f t="array" ref="AC12">IF(Z12&gt;=1,
_xlfn.TEXTJOIN(";",TRUE,_xlfn.UNIQUE(_xlfn._xlws.FILTER(FMZINP_2_Radītāju_progress!$A$14:$A$65,(FMZINP_2_Radītāju_progress!$H$14:$H$65=X12)*(FMZINP_2_Radītāju_progress!$U$14:$U$65&gt;3)))),
"")</f>
        <v>18</v>
      </c>
      <c r="AD12" s="51" t="str" cm="1">
        <f t="array" ref="AD12">IF(AA12&gt;=1,
_xlfn.TEXTJOIN(";",TRUE,_xlfn.UNIQUE(_xlfn._xlws.FILTER(FMZINP_2_Radītāju_progress!$A$14:$A$65,(FMZINP_2_Radītāju_progress!$H$14:$H$65=X12)*((FMZINP_2_Radītāju_progress!$U$14:$U$65=3)+(FMZINP_2_Radītāju_progress!$U$14:$U$65=2))))),
"")</f>
        <v>109b;20;156;9;103;12;109a</v>
      </c>
      <c r="AE12" s="50" t="str" cm="1">
        <f t="array" ref="AE12">IF(AB12&gt;=1,
_xlfn.TEXTJOIN(";",TRUE,_xlfn.UNIQUE(_xlfn._xlws.FILTER(FMZINP_2_Radītāju_progress!$A$14:$A$65,(FMZINP_2_Radītāju_progress!$H$14:$H$65=X12)*(FMZINP_2_Radītāju_progress!$U$14:$U$65&lt;2)))),
"")</f>
        <v>64;44a</v>
      </c>
    </row>
    <row r="13" spans="1:31" x14ac:dyDescent="0.25">
      <c r="A13" s="48"/>
      <c r="B13" s="48"/>
      <c r="C13" s="48"/>
      <c r="D13" s="48"/>
      <c r="E13" s="48"/>
      <c r="F13" s="48"/>
      <c r="G13" s="48"/>
      <c r="H13" s="48"/>
      <c r="I13" s="48"/>
      <c r="J13" s="48"/>
      <c r="K13" s="48"/>
      <c r="L13" s="48"/>
      <c r="M13" s="48"/>
      <c r="N13" s="48"/>
      <c r="O13" s="48"/>
      <c r="P13" s="48"/>
      <c r="Q13" s="48"/>
      <c r="R13" s="48"/>
      <c r="S13" s="48"/>
      <c r="T13" s="48"/>
      <c r="U13" s="48"/>
      <c r="Z13" s="50">
        <f>SUM(Z2:Z12)</f>
        <v>15</v>
      </c>
      <c r="AA13" s="50">
        <f t="shared" ref="AA13:AB13" si="1">SUM(AA2:AA12)</f>
        <v>29</v>
      </c>
      <c r="AB13" s="50">
        <f t="shared" si="1"/>
        <v>8</v>
      </c>
      <c r="AD13" s="50"/>
    </row>
    <row r="14" spans="1:31" x14ac:dyDescent="0.25">
      <c r="A14" s="48"/>
      <c r="B14" s="48"/>
      <c r="C14" s="48"/>
      <c r="D14" s="48"/>
      <c r="E14" s="48"/>
      <c r="F14" s="48"/>
      <c r="G14" s="48"/>
      <c r="H14" s="48"/>
      <c r="I14" s="48"/>
      <c r="J14" s="48"/>
      <c r="K14" s="48"/>
      <c r="L14" s="48"/>
      <c r="M14" s="48"/>
      <c r="N14" s="48"/>
      <c r="O14" s="48"/>
      <c r="P14" s="48"/>
      <c r="Q14" s="48"/>
      <c r="R14" s="48"/>
      <c r="S14" s="48"/>
      <c r="T14" s="48"/>
      <c r="U14" s="48"/>
    </row>
    <row r="15" spans="1:31" x14ac:dyDescent="0.25">
      <c r="A15" s="48"/>
      <c r="B15" s="48"/>
      <c r="C15" s="48"/>
      <c r="D15" s="48"/>
      <c r="E15" s="48"/>
      <c r="F15" s="48"/>
      <c r="G15" s="48"/>
      <c r="H15" s="48"/>
      <c r="I15" s="48"/>
      <c r="J15" s="48"/>
      <c r="K15" s="48"/>
      <c r="L15" s="48"/>
      <c r="M15" s="48"/>
      <c r="N15" s="48"/>
      <c r="O15" s="48"/>
      <c r="P15" s="48"/>
      <c r="Q15" s="48"/>
      <c r="R15" s="48"/>
      <c r="S15" s="48"/>
      <c r="T15" s="48"/>
      <c r="U15" s="48"/>
    </row>
    <row r="16" spans="1:31" x14ac:dyDescent="0.25">
      <c r="A16" s="48"/>
      <c r="B16" s="48"/>
      <c r="C16" s="48"/>
      <c r="D16" s="48"/>
      <c r="E16" s="48"/>
      <c r="F16" s="48"/>
      <c r="G16" s="48"/>
      <c r="H16" s="48"/>
      <c r="I16" s="48"/>
      <c r="J16" s="48"/>
      <c r="K16" s="48"/>
      <c r="L16" s="48"/>
      <c r="M16" s="48"/>
      <c r="N16" s="48"/>
      <c r="O16" s="48"/>
      <c r="P16" s="48"/>
      <c r="Q16" s="48"/>
      <c r="R16" s="48"/>
      <c r="S16" s="48"/>
      <c r="T16" s="48"/>
      <c r="U16" s="48"/>
    </row>
    <row r="17" spans="1:31" x14ac:dyDescent="0.25">
      <c r="A17" s="48"/>
      <c r="B17" s="48"/>
      <c r="C17" s="48"/>
      <c r="D17" s="48"/>
      <c r="E17" s="48"/>
      <c r="F17" s="48"/>
      <c r="G17" s="48"/>
      <c r="H17" s="48"/>
      <c r="I17" s="48"/>
      <c r="J17" s="48"/>
      <c r="K17" s="48"/>
      <c r="L17" s="48"/>
      <c r="M17" s="48"/>
      <c r="N17" s="48"/>
      <c r="O17" s="48"/>
      <c r="P17" s="48"/>
      <c r="Q17" s="48"/>
      <c r="R17" s="48"/>
      <c r="S17" s="48"/>
      <c r="T17" s="48"/>
      <c r="U17" s="48"/>
      <c r="Z17" s="50" t="str">
        <f xml:space="preserve"> "Rādītāji, kuriem zems maksājumu un rādītāju izpildes progress investīcijā un rādītāju plāno sasniegt attiecināmības beigās "&amp; "("&amp;Z29 &amp; ") "</f>
        <v xml:space="preserve">Rādītāji, kuriem zems maksājumu un rādītāju izpildes progress investīcijā un rādītāju plāno sasniegt attiecināmības beigās (15) </v>
      </c>
      <c r="AA17" s="50" t="str">
        <f>"Rādītāji, kuriem kāds no sasniegšanas kritērijiem ar zemu izpildes progresu vai plāno sasniegt attiecināmības beigās "&amp; "("&amp;AA29 &amp; ") "</f>
        <v xml:space="preserve">Rādītāji, kuriem kāds no sasniegšanas kritērijiem ar zemu izpildes progresu vai plāno sasniegt attiecināmības beigās (29) </v>
      </c>
      <c r="AB17" s="50" t="str">
        <f>"Rādītāji, kuriem nav identificēti pabeigšanas riski "&amp; "("&amp;AB29 &amp; ") "</f>
        <v xml:space="preserve">Rādītāji, kuriem nav identificēti pabeigšanas riski (8) </v>
      </c>
      <c r="AC17" s="50" t="s">
        <v>1583</v>
      </c>
      <c r="AD17" s="51" t="s">
        <v>1584</v>
      </c>
      <c r="AE17" s="50" t="s">
        <v>1585</v>
      </c>
    </row>
    <row r="18" spans="1:31" x14ac:dyDescent="0.25">
      <c r="A18" s="48"/>
      <c r="B18" s="48"/>
      <c r="C18" s="48"/>
      <c r="D18" s="48"/>
      <c r="E18" s="48"/>
      <c r="F18" s="48"/>
      <c r="G18" s="48"/>
      <c r="H18" s="48"/>
      <c r="I18" s="48"/>
      <c r="J18" s="48"/>
      <c r="K18" s="48"/>
      <c r="L18" s="48"/>
      <c r="M18" s="48"/>
      <c r="N18" s="48"/>
      <c r="O18" s="48"/>
      <c r="P18" s="48"/>
      <c r="Q18" s="48"/>
      <c r="R18" s="48"/>
      <c r="S18" s="48"/>
      <c r="T18" s="48"/>
      <c r="U18" s="48"/>
      <c r="V18" s="50">
        <v>10</v>
      </c>
      <c r="W18" s="50">
        <f t="shared" ref="W18:W28" si="2">SUM(Z18:AB18)</f>
        <v>0</v>
      </c>
      <c r="X18" s="51" t="s">
        <v>67</v>
      </c>
      <c r="Y18" s="51" t="str">
        <f>"KM"&amp; "( "&amp;W18 &amp; ") "</f>
        <v xml:space="preserve">KM( 0) </v>
      </c>
      <c r="Z18" s="50">
        <f>COUNTIFS(FMZINP_2_Radītāju_progress!$H:$H,X18,FMZINP_2_Radītāju_progress!$U:$U,"&gt;3")</f>
        <v>0</v>
      </c>
      <c r="AA18" s="50">
        <f>COUNTIFS(FMZINP_2_Radītāju_progress!$H:$H,X18,FMZINP_2_Radītāju_progress!$U:$U,3)+COUNTIFS(FMZINP_2_Radītāju_progress!$H:$H,X18,FMZINP_2_Radītāju_progress!$U:$U,2)</f>
        <v>0</v>
      </c>
      <c r="AB18" s="50">
        <f>COUNTIFS(FMZINP_2_Radītāju_progress!$H:$H,X18,FMZINP_2_Radītāju_progress!$U:$U,"&lt;2")</f>
        <v>0</v>
      </c>
      <c r="AC18" s="50" t="str" cm="1">
        <f t="array" ref="AC18">IF(Z18&gt;=1,
_xlfn.TEXTJOIN(";",TRUE,_xlfn.UNIQUE(_xlfn._xlws.FILTER(FMZINP_2_Radītāju_progress!$A$14:$A$65,(FMZINP_2_Radītāju_progress!$H$14:$H$65=X18)*(FMZINP_2_Radītāju_progress!$U$14:$U$65&gt;3)))),
"")</f>
        <v/>
      </c>
      <c r="AD18" s="51" t="str" cm="1">
        <f t="array" ref="AD18">IF(AA18&gt;=1,
_xlfn.TEXTJOIN(";",TRUE,_xlfn.UNIQUE(_xlfn._xlws.FILTER(FMZINP_2_Radītāju_progress!$A$14:$A$65,(FMZINP_2_Radītāju_progress!$H$14:$H$65=X18)*((FMZINP_2_Radītāju_progress!$U$14:$U$65=3)+(FMZINP_2_Radītāju_progress!$U$14:$U$65=2))))),
"")</f>
        <v/>
      </c>
      <c r="AE18" s="50" t="str" cm="1">
        <f t="array" ref="AE18">IF(AB18&gt;=1,
_xlfn.TEXTJOIN(";",TRUE,_xlfn.UNIQUE(_xlfn._xlws.FILTER(FMZINP_2_Radītāju_progress!$A$14:$A$65,(FMZINP_2_Radītāju_progress!$H$14:$H$65=X18)*(FMZINP_2_Radītāju_progress!$U$14:$U$65&lt;2)))),
"")</f>
        <v/>
      </c>
    </row>
    <row r="19" spans="1:31" x14ac:dyDescent="0.25">
      <c r="A19" s="48"/>
      <c r="B19" s="48"/>
      <c r="C19" s="48"/>
      <c r="D19" s="48"/>
      <c r="E19" s="48"/>
      <c r="F19" s="48"/>
      <c r="G19" s="48"/>
      <c r="H19" s="48"/>
      <c r="I19" s="48"/>
      <c r="J19" s="48"/>
      <c r="K19" s="48"/>
      <c r="L19" s="48"/>
      <c r="M19" s="48"/>
      <c r="N19" s="48"/>
      <c r="O19" s="48"/>
      <c r="P19" s="48"/>
      <c r="Q19" s="48"/>
      <c r="R19" s="48"/>
      <c r="S19" s="48"/>
      <c r="T19" s="48"/>
      <c r="U19" s="48"/>
      <c r="V19" s="50">
        <f>RANK(W19,$W$2:$W$12,0)</f>
        <v>9</v>
      </c>
      <c r="W19" s="50">
        <f t="shared" si="2"/>
        <v>1</v>
      </c>
      <c r="X19" s="51" t="s">
        <v>52</v>
      </c>
      <c r="Y19" s="51" t="str">
        <f>"ZM"&amp; "( "&amp;W19 &amp; ") "</f>
        <v xml:space="preserve">ZM( 1) </v>
      </c>
      <c r="Z19" s="50">
        <f>COUNTIFS(FMZINP_2_Radītāju_progress!$H:$H,X19,FMZINP_2_Radītāju_progress!$U:$U,"&gt;3")</f>
        <v>0</v>
      </c>
      <c r="AA19" s="50">
        <f>COUNTIFS(FMZINP_2_Radītāju_progress!$H:$H,X19,FMZINP_2_Radītāju_progress!$U:$U,3)+COUNTIFS(FMZINP_2_Radītāju_progress!$H:$H,X19,FMZINP_2_Radītāju_progress!$U:$U,2)</f>
        <v>1</v>
      </c>
      <c r="AB19" s="50">
        <f>COUNTIFS(FMZINP_2_Radītāju_progress!$H:$H,X19,FMZINP_2_Radītāju_progress!$U:$U,"&lt;2")</f>
        <v>0</v>
      </c>
      <c r="AC19" s="50" t="str" cm="1">
        <f t="array" ref="AC19">IF(Z19&gt;=1,
_xlfn.TEXTJOIN(";",TRUE,_xlfn.UNIQUE(_xlfn._xlws.FILTER(FMZINP_2_Radītāju_progress!$A$14:$A$65,(FMZINP_2_Radītāju_progress!$H$14:$H$65=X19)*(FMZINP_2_Radītāju_progress!$U$14:$U$65&gt;3)))),
"")</f>
        <v/>
      </c>
      <c r="AD19" s="51" t="str" cm="1">
        <f t="array" ref="AD19">IF(AA19&gt;=1,
_xlfn.TEXTJOIN(";",TRUE,_xlfn.UNIQUE(_xlfn._xlws.FILTER(FMZINP_2_Radītāju_progress!$A$14:$A$65,(FMZINP_2_Radītāju_progress!$H$14:$H$65=X19)*((FMZINP_2_Radītāju_progress!$U$14:$U$65=3)+(FMZINP_2_Radītāju_progress!$U$14:$U$65=2))))),
"")</f>
        <v>26</v>
      </c>
      <c r="AE19" s="50" t="str" cm="1">
        <f t="array" ref="AE19">IF(AB19&gt;=1,
_xlfn.TEXTJOIN(";",TRUE,_xlfn.UNIQUE(_xlfn._xlws.FILTER(FMZINP_2_Radītāju_progress!$A$14:$A$65,(FMZINP_2_Radītāju_progress!$H$14:$H$65=X19)*(FMZINP_2_Radītāju_progress!$U$14:$U$65&lt;2)))),
"")</f>
        <v/>
      </c>
    </row>
    <row r="20" spans="1:31" x14ac:dyDescent="0.25">
      <c r="A20" s="48"/>
      <c r="B20" s="48"/>
      <c r="C20" s="48"/>
      <c r="D20" s="48"/>
      <c r="E20" s="48"/>
      <c r="F20" s="48"/>
      <c r="G20" s="48"/>
      <c r="H20" s="48"/>
      <c r="I20" s="48"/>
      <c r="J20" s="48"/>
      <c r="K20" s="48"/>
      <c r="L20" s="48"/>
      <c r="M20" s="48"/>
      <c r="N20" s="48"/>
      <c r="O20" s="48"/>
      <c r="P20" s="48"/>
      <c r="Q20" s="48"/>
      <c r="R20" s="48"/>
      <c r="S20" s="48"/>
      <c r="T20" s="48"/>
      <c r="U20" s="48"/>
      <c r="V20" s="50">
        <f>RANK(W20,$W$2:$W$12,0)</f>
        <v>9</v>
      </c>
      <c r="W20" s="50">
        <f t="shared" si="2"/>
        <v>1</v>
      </c>
      <c r="X20" s="51" t="s">
        <v>47</v>
      </c>
      <c r="Y20" s="51" t="str">
        <f>"IeM"&amp; "( "&amp;W20 &amp; ") "</f>
        <v xml:space="preserve">IeM( 1) </v>
      </c>
      <c r="Z20" s="50">
        <f>COUNTIFS(FMZINP_2_Radītāju_progress!$H:$H,X20,FMZINP_2_Radītāju_progress!$U:$U,"&gt;3")</f>
        <v>0</v>
      </c>
      <c r="AA20" s="50">
        <f>COUNTIFS(FMZINP_2_Radītāju_progress!$H:$H,X20,FMZINP_2_Radītāju_progress!$U:$U,3)+COUNTIFS(FMZINP_2_Radītāju_progress!$H:$H,X20,FMZINP_2_Radītāju_progress!$U:$U,2)</f>
        <v>1</v>
      </c>
      <c r="AB20" s="50">
        <f>COUNTIFS(FMZINP_2_Radītāju_progress!$H:$H,X20,FMZINP_2_Radītāju_progress!$U:$U,"&lt;2")</f>
        <v>0</v>
      </c>
      <c r="AC20" s="50" t="str" cm="1">
        <f t="array" ref="AC20">IF(Z20&gt;=1,
_xlfn.TEXTJOIN(";",TRUE,_xlfn.UNIQUE(_xlfn._xlws.FILTER(FMZINP_2_Radītāju_progress!$A$14:$A$65,(FMZINP_2_Radītāju_progress!$H$14:$H$65=X20)*(FMZINP_2_Radītāju_progress!$U$14:$U$65&gt;3)))),
"")</f>
        <v/>
      </c>
      <c r="AD20" s="51" t="str" cm="1">
        <f t="array" ref="AD20">IF(AA20&gt;=1,
_xlfn.TEXTJOIN(";",TRUE,_xlfn.UNIQUE(_xlfn._xlws.FILTER(FMZINP_2_Radītāju_progress!$A$14:$A$65,(FMZINP_2_Radītāju_progress!$H$14:$H$65=X20)*((FMZINP_2_Radītāju_progress!$U$14:$U$65=3)+(FMZINP_2_Radītāju_progress!$U$14:$U$65=2))))),
"")</f>
        <v>23</v>
      </c>
      <c r="AE20" s="50" t="str" cm="1">
        <f t="array" ref="AE20">IF(AB20&gt;=1,
_xlfn.TEXTJOIN(";",TRUE,_xlfn.UNIQUE(_xlfn._xlws.FILTER(FMZINP_2_Radītāju_progress!$A$14:$A$65,(FMZINP_2_Radītāju_progress!$H$14:$H$65=X20)*(FMZINP_2_Radītāju_progress!$U$14:$U$65&lt;2)))),
"")</f>
        <v/>
      </c>
    </row>
    <row r="21" spans="1:31" x14ac:dyDescent="0.25">
      <c r="A21" s="48"/>
      <c r="B21" s="48"/>
      <c r="C21" s="48"/>
      <c r="D21" s="48"/>
      <c r="E21" s="48"/>
      <c r="F21" s="48"/>
      <c r="G21" s="48"/>
      <c r="H21" s="48"/>
      <c r="I21" s="48"/>
      <c r="J21" s="48"/>
      <c r="K21" s="48"/>
      <c r="L21" s="48"/>
      <c r="M21" s="48"/>
      <c r="N21" s="48"/>
      <c r="O21" s="48"/>
      <c r="P21" s="48"/>
      <c r="Q21" s="48"/>
      <c r="R21" s="48"/>
      <c r="S21" s="48"/>
      <c r="T21" s="48"/>
      <c r="U21" s="48"/>
      <c r="V21" s="50">
        <v>8</v>
      </c>
      <c r="W21" s="50">
        <f t="shared" si="2"/>
        <v>4</v>
      </c>
      <c r="X21" s="51" t="s">
        <v>132</v>
      </c>
      <c r="Y21" s="51" t="str">
        <f>"VM"&amp; "( "&amp;W21 &amp; ") "</f>
        <v xml:space="preserve">VM( 4) </v>
      </c>
      <c r="Z21" s="50">
        <f>COUNTIFS(FMZINP_2_Radītāju_progress!$H:$H,X21,FMZINP_2_Radītāju_progress!$U:$U,"&gt;3")</f>
        <v>1</v>
      </c>
      <c r="AA21" s="50">
        <f>COUNTIFS(FMZINP_2_Radītāju_progress!$H:$H,X21,FMZINP_2_Radītāju_progress!$U:$U,3)+COUNTIFS(FMZINP_2_Radītāju_progress!$H:$H,X21,FMZINP_2_Radītāju_progress!$U:$U,2)</f>
        <v>3</v>
      </c>
      <c r="AB21" s="50">
        <f>COUNTIFS(FMZINP_2_Radītāju_progress!$H:$H,X21,FMZINP_2_Radītāju_progress!$U:$U,"&lt;2")</f>
        <v>0</v>
      </c>
      <c r="AC21" s="50" t="str" cm="1">
        <f t="array" ref="AC21">IF(Z21&gt;=1,
_xlfn.TEXTJOIN(";",TRUE,_xlfn.UNIQUE(_xlfn._xlws.FILTER(FMZINP_2_Radītāju_progress!$A$14:$A$65,(FMZINP_2_Radītāju_progress!$H$14:$H$65=X21)*(FMZINP_2_Radītāju_progress!$U$14:$U$65&gt;3)))),
"")</f>
        <v>150</v>
      </c>
      <c r="AD21" s="51" t="str" cm="1">
        <f t="array" ref="AD21">IF(AA21&gt;=1,
_xlfn.TEXTJOIN(";",TRUE,_xlfn.UNIQUE(_xlfn._xlws.FILTER(FMZINP_2_Radītāju_progress!$A$14:$A$65,(FMZINP_2_Radītāju_progress!$H$14:$H$65=X21)*((FMZINP_2_Radītāju_progress!$U$14:$U$65=3)+(FMZINP_2_Radītāju_progress!$U$14:$U$65=2))))),
"")</f>
        <v>140;142;137</v>
      </c>
      <c r="AE21" s="50" t="str" cm="1">
        <f t="array" ref="AE21">IF(AB21&gt;=1,
_xlfn.TEXTJOIN(";",TRUE,_xlfn.UNIQUE(_xlfn._xlws.FILTER(FMZINP_2_Radītāju_progress!$A$14:$A$65,(FMZINP_2_Radītāju_progress!$H$14:$H$65=X21)*(FMZINP_2_Radītāju_progress!$U$14:$U$65&lt;2)))),
"")</f>
        <v/>
      </c>
    </row>
    <row r="22" spans="1:31" x14ac:dyDescent="0.25">
      <c r="A22" s="48"/>
      <c r="B22" s="48"/>
      <c r="C22" s="48"/>
      <c r="D22" s="48"/>
      <c r="E22" s="48"/>
      <c r="F22" s="48"/>
      <c r="G22" s="48"/>
      <c r="H22" s="48"/>
      <c r="I22" s="48"/>
      <c r="J22" s="48"/>
      <c r="K22" s="48"/>
      <c r="L22" s="48"/>
      <c r="M22" s="48"/>
      <c r="N22" s="48"/>
      <c r="O22" s="48"/>
      <c r="P22" s="48"/>
      <c r="Q22" s="48"/>
      <c r="R22" s="48"/>
      <c r="S22" s="48"/>
      <c r="T22" s="48"/>
      <c r="U22" s="48"/>
      <c r="V22" s="50">
        <f>RANK(W22,$W$2:$W$12,0)</f>
        <v>8</v>
      </c>
      <c r="W22" s="50">
        <f t="shared" si="2"/>
        <v>3</v>
      </c>
      <c r="X22" s="51" t="s">
        <v>166</v>
      </c>
      <c r="Y22" s="51" t="str">
        <f>"FM"&amp; "( "&amp;W22 &amp; ") "</f>
        <v xml:space="preserve">FM( 3) </v>
      </c>
      <c r="Z22" s="50">
        <f>COUNTIFS(FMZINP_2_Radītāju_progress!$H:$H,X22,FMZINP_2_Radītāju_progress!$U:$U,"&gt;3")</f>
        <v>2</v>
      </c>
      <c r="AA22" s="50">
        <f>COUNTIFS(FMZINP_2_Radītāju_progress!$H:$H,X22,FMZINP_2_Radītāju_progress!$U:$U,3)+COUNTIFS(FMZINP_2_Radītāju_progress!$H:$H,X22,FMZINP_2_Radītāju_progress!$U:$U,2)</f>
        <v>1</v>
      </c>
      <c r="AB22" s="50">
        <f>COUNTIFS(FMZINP_2_Radītāju_progress!$H:$H,X22,FMZINP_2_Radītāju_progress!$U:$U,"&lt;2")</f>
        <v>0</v>
      </c>
      <c r="AC22" s="50" t="str" cm="1">
        <f t="array" ref="AC22">IF(Z22&gt;=1,
_xlfn.TEXTJOIN(";",TRUE,_xlfn.UNIQUE(_xlfn._xlws.FILTER(FMZINP_2_Radītāju_progress!$A$14:$A$65,(FMZINP_2_Radītāju_progress!$H$14:$H$65=X22)*(FMZINP_2_Radītāju_progress!$U$14:$U$65&gt;3)))),
"")</f>
        <v>183;177</v>
      </c>
      <c r="AD22" s="51" t="str" cm="1">
        <f t="array" ref="AD22">IF(AA22&gt;=1,
_xlfn.TEXTJOIN(";",TRUE,_xlfn.UNIQUE(_xlfn._xlws.FILTER(FMZINP_2_Radītāju_progress!$A$14:$A$65,(FMZINP_2_Radītāju_progress!$H$14:$H$65=X22)*((FMZINP_2_Radītāju_progress!$U$14:$U$65=3)+(FMZINP_2_Radītāju_progress!$U$14:$U$65=2))))),
"")</f>
        <v>176</v>
      </c>
      <c r="AE22" s="50" t="str" cm="1">
        <f t="array" ref="AE22">IF(AB22&gt;=1,
_xlfn.TEXTJOIN(";",TRUE,_xlfn.UNIQUE(_xlfn._xlws.FILTER(FMZINP_2_Radītāju_progress!$A$14:$A$65,(FMZINP_2_Radītāju_progress!$H$14:$H$65=X22)*(FMZINP_2_Radītāju_progress!$U$14:$U$65&lt;2)))),
"")</f>
        <v/>
      </c>
    </row>
    <row r="23" spans="1:31" x14ac:dyDescent="0.25">
      <c r="A23" s="48"/>
      <c r="B23" s="48"/>
      <c r="C23" s="48"/>
      <c r="D23" s="48"/>
      <c r="E23" s="48"/>
      <c r="F23" s="48"/>
      <c r="G23" s="48"/>
      <c r="H23" s="48"/>
      <c r="I23" s="48"/>
      <c r="J23" s="48"/>
      <c r="K23" s="48"/>
      <c r="L23" s="48"/>
      <c r="M23" s="48"/>
      <c r="N23" s="48"/>
      <c r="O23" s="48"/>
      <c r="P23" s="48"/>
      <c r="Q23" s="48"/>
      <c r="R23" s="48"/>
      <c r="S23" s="48"/>
      <c r="T23" s="48"/>
      <c r="U23" s="48"/>
      <c r="V23" s="50">
        <f>RANK(W23,$W$2:$W$12,0)</f>
        <v>6</v>
      </c>
      <c r="W23" s="50">
        <f t="shared" si="2"/>
        <v>4</v>
      </c>
      <c r="X23" s="51" t="s">
        <v>10</v>
      </c>
      <c r="Y23" s="51" t="str">
        <f>"SM"&amp; "( "&amp;W23 &amp; ") "</f>
        <v xml:space="preserve">SM( 4) </v>
      </c>
      <c r="Z23" s="50">
        <f>COUNTIFS(FMZINP_2_Radītāju_progress!$H:$H,X23,FMZINP_2_Radītāju_progress!$U:$U,"&gt;3")</f>
        <v>3</v>
      </c>
      <c r="AA23" s="50">
        <f>COUNTIFS(FMZINP_2_Radītāju_progress!$H:$H,X23,FMZINP_2_Radītāju_progress!$U:$U,3)+COUNTIFS(FMZINP_2_Radītāju_progress!$H:$H,X23,FMZINP_2_Radītāju_progress!$U:$U,2)</f>
        <v>1</v>
      </c>
      <c r="AB23" s="50">
        <f>COUNTIFS(FMZINP_2_Radītāju_progress!$H:$H,X23,FMZINP_2_Radītāju_progress!$U:$U,"&lt;2")</f>
        <v>0</v>
      </c>
      <c r="AC23" s="50" t="str" cm="1">
        <f t="array" ref="AC23">IF(Z23&gt;=1,
_xlfn.TEXTJOIN(";",TRUE,_xlfn.UNIQUE(_xlfn._xlws.FILTER(FMZINP_2_Radītāju_progress!$A$14:$A$65,(FMZINP_2_Radītāju_progress!$H$14:$H$65=X23)*(FMZINP_2_Radītāju_progress!$U$14:$U$65&gt;3)))),
"")</f>
        <v>3;4a;2</v>
      </c>
      <c r="AD23" s="51" t="str" cm="1">
        <f t="array" ref="AD23">IF(AA23&gt;=1,
_xlfn.TEXTJOIN(";",TRUE,_xlfn.UNIQUE(_xlfn._xlws.FILTER(FMZINP_2_Radītāju_progress!$A$14:$A$65,(FMZINP_2_Radītāju_progress!$H$14:$H$65=X23)*((FMZINP_2_Radītāju_progress!$U$14:$U$65=3)+(FMZINP_2_Radītāju_progress!$U$14:$U$65=2))))),
"")</f>
        <v>83</v>
      </c>
      <c r="AE23" s="50" t="str" cm="1">
        <f t="array" ref="AE23">IF(AB23&gt;=1,
_xlfn.TEXTJOIN(";",TRUE,_xlfn.UNIQUE(_xlfn._xlws.FILTER(FMZINP_2_Radītāju_progress!$A$14:$A$65,(FMZINP_2_Radītāju_progress!$H$14:$H$65=X23)*(FMZINP_2_Radītāju_progress!$U$14:$U$65&lt;2)))),
"")</f>
        <v/>
      </c>
    </row>
    <row r="24" spans="1:31" x14ac:dyDescent="0.25">
      <c r="A24" s="48"/>
      <c r="B24" s="48"/>
      <c r="C24" s="48"/>
      <c r="D24" s="48"/>
      <c r="E24" s="48"/>
      <c r="F24" s="48"/>
      <c r="G24" s="48"/>
      <c r="H24" s="48"/>
      <c r="I24" s="48"/>
      <c r="J24" s="48"/>
      <c r="K24" s="48"/>
      <c r="L24" s="48"/>
      <c r="M24" s="48"/>
      <c r="N24" s="48"/>
      <c r="O24" s="48"/>
      <c r="P24" s="48"/>
      <c r="Q24" s="48"/>
      <c r="R24" s="48"/>
      <c r="S24" s="48"/>
      <c r="T24" s="48"/>
      <c r="U24" s="48"/>
      <c r="V24" s="50">
        <f>RANK(W24,$W$2:$W$12,0)</f>
        <v>5</v>
      </c>
      <c r="W24" s="50">
        <f t="shared" si="2"/>
        <v>6</v>
      </c>
      <c r="X24" s="51" t="s">
        <v>114</v>
      </c>
      <c r="Y24" s="51" t="str">
        <f>"LM"&amp; "( "&amp;W24 &amp; ") "</f>
        <v xml:space="preserve">LM( 6) </v>
      </c>
      <c r="Z24" s="50">
        <f>COUNTIFS(FMZINP_2_Radītāju_progress!$H:$H,X24,FMZINP_2_Radītāju_progress!$U:$U,"&gt;3")</f>
        <v>2</v>
      </c>
      <c r="AA24" s="50">
        <f>COUNTIFS(FMZINP_2_Radītāju_progress!$H:$H,X24,FMZINP_2_Radītāju_progress!$U:$U,3)+COUNTIFS(FMZINP_2_Radītāju_progress!$H:$H,X24,FMZINP_2_Radītāju_progress!$U:$U,2)</f>
        <v>4</v>
      </c>
      <c r="AB24" s="50">
        <f>COUNTIFS(FMZINP_2_Radītāju_progress!$H:$H,X24,FMZINP_2_Radītāju_progress!$U:$U,"&lt;2")</f>
        <v>0</v>
      </c>
      <c r="AC24" s="50" t="str" cm="1">
        <f t="array" ref="AC24">IF(Z24&gt;=1,
_xlfn.TEXTJOIN(";",TRUE,_xlfn.UNIQUE(_xlfn._xlws.FILTER(FMZINP_2_Radītāju_progress!$A$14:$A$65,(FMZINP_2_Radītāju_progress!$H$14:$H$65=X24)*(FMZINP_2_Radītāju_progress!$U$14:$U$65&gt;3)))),
"")</f>
        <v>123;117</v>
      </c>
      <c r="AD24" s="51" t="str" cm="1">
        <f t="array" ref="AD24">IF(AA24&gt;=1,
_xlfn.TEXTJOIN(";",TRUE,_xlfn.UNIQUE(_xlfn._xlws.FILTER(FMZINP_2_Radītāju_progress!$A$14:$A$65,(FMZINP_2_Radītāju_progress!$H$14:$H$65=X24)*((FMZINP_2_Radītāju_progress!$U$14:$U$65=3)+(FMZINP_2_Radītāju_progress!$U$14:$U$65=2))))),
"")</f>
        <v>114;125;130a;120</v>
      </c>
      <c r="AE24" s="50" t="str" cm="1">
        <f t="array" ref="AE24">IF(AB24&gt;=1,
_xlfn.TEXTJOIN(";",TRUE,_xlfn.UNIQUE(_xlfn._xlws.FILTER(FMZINP_2_Radītāju_progress!$A$14:$A$65,(FMZINP_2_Radītāju_progress!$H$14:$H$65=X24)*(FMZINP_2_Radītāju_progress!$U$14:$U$65&lt;2)))),
"")</f>
        <v/>
      </c>
    </row>
    <row r="25" spans="1:31" x14ac:dyDescent="0.25">
      <c r="A25" s="48"/>
      <c r="B25" s="48"/>
      <c r="C25" s="48"/>
      <c r="D25" s="48"/>
      <c r="E25" s="48"/>
      <c r="F25" s="48"/>
      <c r="G25" s="48"/>
      <c r="H25" s="48"/>
      <c r="I25" s="48"/>
      <c r="J25" s="48"/>
      <c r="K25" s="48"/>
      <c r="L25" s="48"/>
      <c r="M25" s="48"/>
      <c r="N25" s="48"/>
      <c r="O25" s="48"/>
      <c r="P25" s="48"/>
      <c r="Q25" s="48"/>
      <c r="R25" s="48"/>
      <c r="S25" s="48"/>
      <c r="T25" s="48"/>
      <c r="U25" s="48"/>
      <c r="V25" s="50">
        <v>4</v>
      </c>
      <c r="W25" s="50">
        <f t="shared" si="2"/>
        <v>7</v>
      </c>
      <c r="X25" s="51" t="s">
        <v>184</v>
      </c>
      <c r="Y25" s="51" t="str">
        <f>"KEM"&amp; "( "&amp;W25 &amp; ") "</f>
        <v xml:space="preserve">KEM( 7) </v>
      </c>
      <c r="Z25" s="50">
        <f>COUNTIFS(FMZINP_2_Radītāju_progress!$H:$H,X25,FMZINP_2_Radītāju_progress!$U:$U,"&gt;3")</f>
        <v>0</v>
      </c>
      <c r="AA25" s="50">
        <f>COUNTIFS(FMZINP_2_Radītāju_progress!$H:$H,X25,FMZINP_2_Radītāju_progress!$U:$U,3)+COUNTIFS(FMZINP_2_Radītāju_progress!$H:$H,X25,FMZINP_2_Radītāju_progress!$U:$U,2)</f>
        <v>3</v>
      </c>
      <c r="AB25" s="50">
        <f>COUNTIFS(FMZINP_2_Radītāju_progress!$H:$H,X25,FMZINP_2_Radītāju_progress!$U:$U,"&lt;2")</f>
        <v>4</v>
      </c>
      <c r="AC25" s="50" t="str" cm="1">
        <f t="array" ref="AC25">IF(Z25&gt;=1,
_xlfn.TEXTJOIN(";",TRUE,_xlfn.UNIQUE(_xlfn._xlws.FILTER(FMZINP_2_Radītāju_progress!$A$14:$A$65,(FMZINP_2_Radītāju_progress!$H$14:$H$65=X25)*(FMZINP_2_Radītāju_progress!$U$14:$U$65&gt;3)))),
"")</f>
        <v/>
      </c>
      <c r="AD25" s="51" t="str" cm="1">
        <f t="array" ref="AD25">IF(AA25&gt;=1,
_xlfn.TEXTJOIN(";",TRUE,_xlfn.UNIQUE(_xlfn._xlws.FILTER(FMZINP_2_Radītāju_progress!$A$14:$A$65,(FMZINP_2_Radītāju_progress!$H$14:$H$65=X25)*((FMZINP_2_Radītāju_progress!$U$14:$U$65=3)+(FMZINP_2_Radītāju_progress!$U$14:$U$65=2))))),
"")</f>
        <v>224;226;221</v>
      </c>
      <c r="AE25" s="50" t="str" cm="1">
        <f t="array" ref="AE25">IF(AB25&gt;=1,
_xlfn.TEXTJOIN(";",TRUE,_xlfn.UNIQUE(_xlfn._xlws.FILTER(FMZINP_2_Radītāju_progress!$A$14:$A$65,(FMZINP_2_Radītāju_progress!$H$14:$H$65=X25)*(FMZINP_2_Radītāju_progress!$U$14:$U$65&lt;2)))),
"")</f>
        <v>225;227;231;232</v>
      </c>
    </row>
    <row r="26" spans="1:31" ht="25" x14ac:dyDescent="0.25">
      <c r="A26" s="48"/>
      <c r="B26" s="48"/>
      <c r="C26" s="48"/>
      <c r="D26" s="48"/>
      <c r="E26" s="48"/>
      <c r="F26" s="48"/>
      <c r="G26" s="48"/>
      <c r="H26" s="48"/>
      <c r="I26" s="48"/>
      <c r="J26" s="48"/>
      <c r="K26" s="48"/>
      <c r="L26" s="48"/>
      <c r="M26" s="48"/>
      <c r="N26" s="48"/>
      <c r="O26" s="48"/>
      <c r="P26" s="48"/>
      <c r="Q26" s="48"/>
      <c r="R26" s="48"/>
      <c r="S26" s="48"/>
      <c r="T26" s="48"/>
      <c r="U26" s="48"/>
      <c r="V26" s="50">
        <f>RANK(W26,$W$2:$W$12,0)</f>
        <v>3</v>
      </c>
      <c r="W26" s="50">
        <f t="shared" si="2"/>
        <v>7</v>
      </c>
      <c r="X26" s="51" t="s">
        <v>33</v>
      </c>
      <c r="Y26" s="51" t="str">
        <f>"VARAM"&amp; "( "&amp;W26 &amp; ") "</f>
        <v xml:space="preserve">VARAM( 7) </v>
      </c>
      <c r="Z26" s="50">
        <f>COUNTIFS(FMZINP_2_Radītāju_progress!$H:$H,X26,FMZINP_2_Radītāju_progress!$U:$U,"&gt;3")</f>
        <v>3</v>
      </c>
      <c r="AA26" s="50">
        <f>COUNTIFS(FMZINP_2_Radītāju_progress!$H:$H,X26,FMZINP_2_Radītāju_progress!$U:$U,3)+COUNTIFS(FMZINP_2_Radītāju_progress!$H:$H,X26,FMZINP_2_Radītāju_progress!$U:$U,2)</f>
        <v>2</v>
      </c>
      <c r="AB26" s="50">
        <f>COUNTIFS(FMZINP_2_Radītāju_progress!$H:$H,X26,FMZINP_2_Radītāju_progress!$U:$U,"&lt;2")</f>
        <v>2</v>
      </c>
      <c r="AC26" s="50" t="str" cm="1">
        <f t="array" ref="AC26">IF(Z26&gt;=1,
_xlfn.TEXTJOIN(";",TRUE,_xlfn.UNIQUE(_xlfn._xlws.FILTER(FMZINP_2_Radītāju_progress!$A$14:$A$65,(FMZINP_2_Radītāju_progress!$H$14:$H$65=X26)*(FMZINP_2_Radītāju_progress!$U$14:$U$65&gt;3)))),
"")</f>
        <v>96;34;30</v>
      </c>
      <c r="AD26" s="51" t="str" cm="1">
        <f t="array" ref="AD26">IF(AA26&gt;=1,
_xlfn.TEXTJOIN(";",TRUE,_xlfn.UNIQUE(_xlfn._xlws.FILTER(FMZINP_2_Radītāju_progress!$A$14:$A$65,(FMZINP_2_Radītāju_progress!$H$14:$H$65=X26)*((FMZINP_2_Radītāju_progress!$U$14:$U$65=3)+(FMZINP_2_Radītāju_progress!$U$14:$U$65=2))))),
"")</f>
        <v>39;76</v>
      </c>
      <c r="AE26" s="50" t="str" cm="1">
        <f t="array" ref="AE26">IF(AB26&gt;=1,
_xlfn.TEXTJOIN(";",TRUE,_xlfn.UNIQUE(_xlfn._xlws.FILTER(FMZINP_2_Radītāju_progress!$A$14:$A$65,(FMZINP_2_Radītāju_progress!$H$14:$H$65=X26)*(FMZINP_2_Radītāju_progress!$U$14:$U$65&lt;2)))),
"")</f>
        <v>15;109</v>
      </c>
    </row>
    <row r="27" spans="1:31" x14ac:dyDescent="0.25">
      <c r="A27" s="48"/>
      <c r="B27" s="48"/>
      <c r="C27" s="48"/>
      <c r="D27" s="48"/>
      <c r="E27" s="48"/>
      <c r="F27" s="48"/>
      <c r="G27" s="48"/>
      <c r="H27" s="48"/>
      <c r="I27" s="48"/>
      <c r="J27" s="48"/>
      <c r="K27" s="48"/>
      <c r="L27" s="48"/>
      <c r="M27" s="48"/>
      <c r="N27" s="48"/>
      <c r="O27" s="48"/>
      <c r="P27" s="48"/>
      <c r="Q27" s="48"/>
      <c r="R27" s="48"/>
      <c r="S27" s="48"/>
      <c r="T27" s="48"/>
      <c r="U27" s="48"/>
      <c r="V27" s="50">
        <f>RANK(W27,$W$2:$W$12,0)</f>
        <v>2</v>
      </c>
      <c r="W27" s="50">
        <f t="shared" si="2"/>
        <v>9</v>
      </c>
      <c r="X27" s="51" t="s">
        <v>72</v>
      </c>
      <c r="Y27" s="51" t="str">
        <f>"IZM"&amp; "( "&amp;W27 &amp; ") "</f>
        <v xml:space="preserve">IZM( 9) </v>
      </c>
      <c r="Z27" s="50">
        <f>COUNTIFS(FMZINP_2_Radītāju_progress!$H:$H,X27,FMZINP_2_Radītāju_progress!$U:$U,"&gt;3")</f>
        <v>3</v>
      </c>
      <c r="AA27" s="50">
        <f>COUNTIFS(FMZINP_2_Radītāju_progress!$H:$H,X27,FMZINP_2_Radītāju_progress!$U:$U,3)+COUNTIFS(FMZINP_2_Radītāju_progress!$H:$H,X27,FMZINP_2_Radītāju_progress!$U:$U,2)</f>
        <v>6</v>
      </c>
      <c r="AB27" s="50">
        <f>COUNTIFS(FMZINP_2_Radītāju_progress!$H:$H,X27,FMZINP_2_Radītāju_progress!$U:$U,"&lt;2")</f>
        <v>0</v>
      </c>
      <c r="AC27" s="50" t="str" cm="1">
        <f t="array" ref="AC27">IF(Z27&gt;=1,
_xlfn.TEXTJOIN(";",TRUE,_xlfn.UNIQUE(_xlfn._xlws.FILTER(FMZINP_2_Radītāju_progress!$A$14:$A$65,(FMZINP_2_Radītāju_progress!$H$14:$H$65=X27)*(FMZINP_2_Radītāju_progress!$U$14:$U$65&gt;3)))),
"")</f>
        <v>160;106;68a</v>
      </c>
      <c r="AD27" s="51" t="str" cm="1">
        <f t="array" ref="AD27">IF(AA27&gt;=1,
_xlfn.TEXTJOIN(";",TRUE,_xlfn.UNIQUE(_xlfn._xlws.FILTER(FMZINP_2_Radītāju_progress!$A$14:$A$65,(FMZINP_2_Radītāju_progress!$H$14:$H$65=X27)*((FMZINP_2_Radītāju_progress!$U$14:$U$65=3)+(FMZINP_2_Radītāju_progress!$U$14:$U$65=2))))),
"")</f>
        <v>163;73;164;62;79a;61</v>
      </c>
      <c r="AE27" s="50" t="str" cm="1">
        <f t="array" ref="AE27">IF(AB27&gt;=1,
_xlfn.TEXTJOIN(";",TRUE,_xlfn.UNIQUE(_xlfn._xlws.FILTER(FMZINP_2_Radītāju_progress!$A$14:$A$65,(FMZINP_2_Radītāju_progress!$H$14:$H$65=X27)*(FMZINP_2_Radītāju_progress!$U$14:$U$65&lt;2)))),
"")</f>
        <v/>
      </c>
    </row>
    <row r="28" spans="1:31" ht="25" x14ac:dyDescent="0.25">
      <c r="A28" s="48"/>
      <c r="B28" s="48"/>
      <c r="C28" s="48"/>
      <c r="D28" s="48"/>
      <c r="E28" s="48"/>
      <c r="F28" s="48"/>
      <c r="G28" s="48"/>
      <c r="H28" s="48"/>
      <c r="I28" s="48"/>
      <c r="J28" s="48"/>
      <c r="K28" s="48"/>
      <c r="L28" s="48"/>
      <c r="M28" s="48"/>
      <c r="N28" s="48"/>
      <c r="O28" s="48"/>
      <c r="P28" s="48"/>
      <c r="Q28" s="48"/>
      <c r="R28" s="48"/>
      <c r="S28" s="48"/>
      <c r="T28" s="48"/>
      <c r="U28" s="48"/>
      <c r="V28" s="50">
        <f>RANK(W28,$W$2:$W$12,0)</f>
        <v>1</v>
      </c>
      <c r="W28" s="50">
        <f t="shared" si="2"/>
        <v>10</v>
      </c>
      <c r="X28" s="51" t="s">
        <v>22</v>
      </c>
      <c r="Y28" s="51" t="str">
        <f>"EM"&amp; "( "&amp;W28 &amp; ") "</f>
        <v xml:space="preserve">EM( 10) </v>
      </c>
      <c r="Z28" s="50">
        <f>COUNTIFS(FMZINP_2_Radītāju_progress!$H:$H,X28,FMZINP_2_Radītāju_progress!$U:$U,"&gt;3")</f>
        <v>1</v>
      </c>
      <c r="AA28" s="50">
        <f>COUNTIFS(FMZINP_2_Radītāju_progress!$H:$H,X28,FMZINP_2_Radītāju_progress!$U:$U,3)+COUNTIFS(FMZINP_2_Radītāju_progress!$H:$H,X28,FMZINP_2_Radītāju_progress!$U:$U,2)</f>
        <v>7</v>
      </c>
      <c r="AB28" s="50">
        <f>COUNTIFS(FMZINP_2_Radītāju_progress!$H:$H,X28,FMZINP_2_Radītāju_progress!$U:$U,"&lt;2")</f>
        <v>2</v>
      </c>
      <c r="AC28" s="50" t="str" cm="1">
        <f t="array" ref="AC28">IF(Z28&gt;=1,
_xlfn.TEXTJOIN(";",TRUE,_xlfn.UNIQUE(_xlfn._xlws.FILTER(FMZINP_2_Radītāju_progress!$A$14:$A$65,(FMZINP_2_Radītāju_progress!$H$14:$H$65=X28)*(FMZINP_2_Radītāju_progress!$U$14:$U$65&gt;3)))),
"")</f>
        <v>18</v>
      </c>
      <c r="AD28" s="51" t="str" cm="1">
        <f t="array" ref="AD28">IF(AA28&gt;=1,
_xlfn.TEXTJOIN(";",TRUE,_xlfn.UNIQUE(_xlfn._xlws.FILTER(FMZINP_2_Radītāju_progress!$A$14:$A$65,(FMZINP_2_Radītāju_progress!$H$14:$H$65=X28)*((FMZINP_2_Radītāju_progress!$U$14:$U$65=3)+(FMZINP_2_Radītāju_progress!$U$14:$U$65=2))))),
"")</f>
        <v>109b;20;156;9;103;12;109a</v>
      </c>
      <c r="AE28" s="50" t="str" cm="1">
        <f t="array" ref="AE28">IF(AB28&gt;=1,
_xlfn.TEXTJOIN(";",TRUE,_xlfn.UNIQUE(_xlfn._xlws.FILTER(FMZINP_2_Radītāju_progress!$A$14:$A$65,(FMZINP_2_Radītāju_progress!$H$14:$H$65=X28)*(FMZINP_2_Radītāju_progress!$U$14:$U$65&lt;2)))),
"")</f>
        <v>64;44a</v>
      </c>
    </row>
    <row r="29" spans="1:31" x14ac:dyDescent="0.25">
      <c r="A29" s="48"/>
      <c r="B29" s="48"/>
      <c r="C29" s="48"/>
      <c r="D29" s="48"/>
      <c r="E29" s="48"/>
      <c r="F29" s="48"/>
      <c r="G29" s="48"/>
      <c r="H29" s="48"/>
      <c r="I29" s="48"/>
      <c r="J29" s="48"/>
      <c r="K29" s="48"/>
      <c r="L29" s="48"/>
      <c r="M29" s="48"/>
      <c r="N29" s="48"/>
      <c r="O29" s="48"/>
      <c r="P29" s="48"/>
      <c r="Q29" s="48"/>
      <c r="R29" s="48"/>
      <c r="S29" s="48"/>
      <c r="T29" s="48"/>
      <c r="U29" s="48"/>
      <c r="Z29" s="50">
        <f>SUM(Z18:Z28)</f>
        <v>15</v>
      </c>
      <c r="AA29" s="50">
        <f t="shared" ref="AA29:AB29" si="3">SUM(AA18:AA28)</f>
        <v>29</v>
      </c>
      <c r="AB29" s="50">
        <f t="shared" si="3"/>
        <v>8</v>
      </c>
      <c r="AD29" s="50"/>
    </row>
    <row r="30" spans="1:31" x14ac:dyDescent="0.25">
      <c r="A30" s="48"/>
      <c r="B30" s="48"/>
      <c r="C30" s="48"/>
      <c r="D30" s="48"/>
      <c r="E30" s="48"/>
      <c r="F30" s="48"/>
      <c r="G30" s="48"/>
      <c r="H30" s="48"/>
      <c r="I30" s="48"/>
      <c r="J30" s="48"/>
      <c r="K30" s="48"/>
      <c r="L30" s="48"/>
      <c r="M30" s="48"/>
      <c r="N30" s="48"/>
      <c r="O30" s="48"/>
      <c r="P30" s="48"/>
      <c r="Q30" s="48"/>
      <c r="R30" s="48"/>
      <c r="S30" s="48"/>
      <c r="T30" s="48"/>
      <c r="U30" s="48"/>
    </row>
    <row r="31" spans="1:31" x14ac:dyDescent="0.25">
      <c r="A31" s="48"/>
      <c r="B31" s="48"/>
      <c r="C31" s="48"/>
      <c r="D31" s="48"/>
      <c r="E31" s="48"/>
      <c r="F31" s="48"/>
      <c r="G31" s="48"/>
      <c r="H31" s="48"/>
      <c r="I31" s="48"/>
      <c r="J31" s="48"/>
      <c r="K31" s="48"/>
      <c r="L31" s="48"/>
      <c r="M31" s="48"/>
      <c r="N31" s="48"/>
      <c r="O31" s="48"/>
      <c r="P31" s="48"/>
      <c r="Q31" s="48"/>
      <c r="R31" s="48"/>
      <c r="S31" s="48"/>
      <c r="T31" s="48"/>
      <c r="U31" s="48"/>
    </row>
    <row r="32" spans="1:31" x14ac:dyDescent="0.25">
      <c r="A32" s="48"/>
      <c r="B32" s="48"/>
      <c r="C32" s="48"/>
      <c r="D32" s="48"/>
      <c r="E32" s="48"/>
      <c r="F32" s="48"/>
      <c r="G32" s="48"/>
      <c r="H32" s="48"/>
      <c r="I32" s="48"/>
      <c r="J32" s="48"/>
      <c r="K32" s="48"/>
      <c r="L32" s="48"/>
      <c r="M32" s="48"/>
      <c r="N32" s="48"/>
      <c r="O32" s="48"/>
      <c r="P32" s="48"/>
      <c r="Q32" s="48"/>
      <c r="R32" s="48"/>
      <c r="S32" s="48"/>
      <c r="T32" s="48"/>
      <c r="U32" s="48"/>
    </row>
    <row r="33" spans="1:21" x14ac:dyDescent="0.25">
      <c r="A33" s="48"/>
      <c r="B33" s="48"/>
      <c r="C33" s="48"/>
      <c r="D33" s="48"/>
      <c r="E33" s="48"/>
      <c r="F33" s="48"/>
      <c r="G33" s="48"/>
      <c r="H33" s="48"/>
      <c r="I33" s="48"/>
      <c r="J33" s="48"/>
      <c r="K33" s="48"/>
      <c r="L33" s="48"/>
      <c r="M33" s="48"/>
      <c r="N33" s="48"/>
      <c r="O33" s="48"/>
      <c r="P33" s="48"/>
      <c r="Q33" s="48"/>
      <c r="R33" s="48"/>
      <c r="S33" s="48"/>
      <c r="T33" s="48"/>
      <c r="U33" s="48"/>
    </row>
    <row r="34" spans="1:21" x14ac:dyDescent="0.25">
      <c r="A34" s="48"/>
      <c r="B34" s="48"/>
      <c r="C34" s="48"/>
      <c r="D34" s="48"/>
      <c r="E34" s="48"/>
      <c r="F34" s="48"/>
      <c r="G34" s="48"/>
      <c r="H34" s="48"/>
      <c r="I34" s="48"/>
      <c r="J34" s="48"/>
      <c r="K34" s="48"/>
      <c r="L34" s="48"/>
      <c r="M34" s="48"/>
      <c r="N34" s="48"/>
      <c r="O34" s="48"/>
      <c r="P34" s="48"/>
      <c r="Q34" s="48"/>
      <c r="R34" s="48"/>
      <c r="S34" s="48"/>
      <c r="T34" s="48"/>
      <c r="U34" s="48"/>
    </row>
    <row r="35" spans="1:21" x14ac:dyDescent="0.25">
      <c r="A35" s="48"/>
      <c r="B35" s="48"/>
      <c r="C35" s="48"/>
      <c r="D35" s="48"/>
      <c r="E35" s="48"/>
      <c r="F35" s="48"/>
      <c r="G35" s="48"/>
      <c r="H35" s="48"/>
      <c r="I35" s="48"/>
      <c r="J35" s="48"/>
      <c r="K35" s="48"/>
      <c r="L35" s="48"/>
      <c r="M35" s="48"/>
      <c r="N35" s="48"/>
      <c r="O35" s="48"/>
      <c r="P35" s="48"/>
      <c r="Q35" s="48"/>
      <c r="R35" s="48"/>
      <c r="S35" s="48"/>
      <c r="T35" s="48"/>
      <c r="U35" s="48"/>
    </row>
    <row r="36" spans="1:21" x14ac:dyDescent="0.25">
      <c r="A36" s="48"/>
      <c r="B36" s="48"/>
      <c r="C36" s="48"/>
      <c r="D36" s="48"/>
      <c r="E36" s="48"/>
      <c r="F36" s="48"/>
      <c r="G36" s="48"/>
      <c r="H36" s="48"/>
      <c r="I36" s="48"/>
      <c r="J36" s="48"/>
      <c r="K36" s="48"/>
      <c r="L36" s="48"/>
      <c r="M36" s="48"/>
      <c r="N36" s="48"/>
      <c r="O36" s="48"/>
      <c r="P36" s="48"/>
      <c r="Q36" s="48"/>
      <c r="R36" s="48"/>
      <c r="S36" s="48"/>
      <c r="T36" s="48"/>
      <c r="U36" s="48"/>
    </row>
    <row r="37" spans="1:21" ht="25.5" x14ac:dyDescent="0.55000000000000004">
      <c r="A37" s="48"/>
      <c r="B37" s="48"/>
      <c r="C37" s="48"/>
      <c r="D37" s="52" t="s">
        <v>2353</v>
      </c>
      <c r="E37" s="48"/>
      <c r="F37" s="48"/>
      <c r="G37" s="48"/>
      <c r="H37" s="48"/>
      <c r="I37" s="48"/>
      <c r="J37" s="48"/>
      <c r="K37" s="48"/>
      <c r="L37" s="48"/>
      <c r="M37" s="48"/>
      <c r="N37" s="48"/>
      <c r="O37" s="48"/>
      <c r="P37" s="48"/>
      <c r="Q37" s="48"/>
      <c r="R37" s="48"/>
      <c r="S37" s="48"/>
      <c r="T37" s="48"/>
      <c r="U37" s="48"/>
    </row>
    <row r="38" spans="1:21" x14ac:dyDescent="0.25">
      <c r="A38" s="48"/>
      <c r="B38" s="48"/>
      <c r="C38" s="48"/>
      <c r="D38" s="48"/>
      <c r="E38" s="48"/>
      <c r="F38" s="48"/>
      <c r="G38" s="48"/>
      <c r="H38" s="48"/>
      <c r="I38" s="48"/>
      <c r="J38" s="48"/>
      <c r="K38" s="48"/>
      <c r="L38" s="48"/>
      <c r="M38" s="48"/>
      <c r="N38" s="48"/>
      <c r="O38" s="48"/>
      <c r="P38" s="48"/>
      <c r="Q38" s="48"/>
      <c r="R38" s="48"/>
      <c r="S38" s="48"/>
      <c r="T38" s="48"/>
      <c r="U38" s="48"/>
    </row>
    <row r="39" spans="1:21" x14ac:dyDescent="0.25">
      <c r="A39" s="48"/>
      <c r="B39" s="48"/>
      <c r="C39" s="48"/>
      <c r="D39" s="48"/>
      <c r="E39" s="48"/>
      <c r="F39" s="48"/>
      <c r="G39" s="48"/>
      <c r="H39" s="48"/>
      <c r="I39" s="48"/>
      <c r="J39" s="48"/>
      <c r="K39" s="48"/>
      <c r="L39" s="48"/>
      <c r="M39" s="48"/>
      <c r="N39" s="48"/>
      <c r="O39" s="48"/>
      <c r="P39" s="48"/>
      <c r="Q39" s="48"/>
      <c r="R39" s="48"/>
      <c r="S39" s="48"/>
      <c r="T39" s="48"/>
      <c r="U39" s="48"/>
    </row>
    <row r="40" spans="1:21" x14ac:dyDescent="0.25">
      <c r="A40" s="48"/>
      <c r="B40" s="48"/>
      <c r="C40" s="48"/>
      <c r="D40" s="48"/>
      <c r="E40" s="48"/>
      <c r="F40" s="48"/>
      <c r="G40" s="48"/>
      <c r="H40" s="48"/>
      <c r="I40" s="48"/>
      <c r="J40" s="48"/>
      <c r="K40" s="48"/>
      <c r="L40" s="48"/>
      <c r="M40" s="48"/>
      <c r="N40" s="48"/>
      <c r="O40" s="48"/>
      <c r="P40" s="48"/>
      <c r="Q40" s="48"/>
      <c r="R40" s="48"/>
      <c r="S40" s="48"/>
      <c r="T40" s="48"/>
      <c r="U40" s="48"/>
    </row>
    <row r="41" spans="1:21" x14ac:dyDescent="0.25">
      <c r="A41" s="48"/>
      <c r="B41" s="48"/>
      <c r="C41" s="48"/>
      <c r="D41" s="48"/>
      <c r="E41" s="48"/>
      <c r="F41" s="48"/>
      <c r="G41" s="48"/>
      <c r="H41" s="48"/>
      <c r="I41" s="48"/>
      <c r="J41" s="48"/>
      <c r="K41" s="48"/>
      <c r="L41" s="48"/>
      <c r="M41" s="48"/>
      <c r="N41" s="48"/>
      <c r="O41" s="48"/>
      <c r="P41" s="48"/>
      <c r="Q41" s="48"/>
      <c r="R41" s="48"/>
      <c r="S41" s="48"/>
      <c r="T41" s="48"/>
      <c r="U41" s="48"/>
    </row>
    <row r="42" spans="1:21" x14ac:dyDescent="0.25">
      <c r="A42" s="48"/>
      <c r="B42" s="48"/>
      <c r="C42" s="48"/>
      <c r="D42" s="48"/>
      <c r="E42" s="48"/>
      <c r="F42" s="48"/>
      <c r="G42" s="48"/>
      <c r="H42" s="48"/>
      <c r="I42" s="48"/>
      <c r="J42" s="48"/>
      <c r="K42" s="48"/>
      <c r="L42" s="48"/>
      <c r="M42" s="48"/>
      <c r="N42" s="48"/>
      <c r="O42" s="48"/>
      <c r="P42" s="48"/>
      <c r="Q42" s="48"/>
      <c r="R42" s="48"/>
      <c r="S42" s="48"/>
      <c r="T42" s="48"/>
      <c r="U42" s="48"/>
    </row>
    <row r="43" spans="1:21" x14ac:dyDescent="0.25">
      <c r="A43" s="48"/>
      <c r="B43" s="48"/>
      <c r="C43" s="48"/>
      <c r="D43" s="48"/>
      <c r="E43" s="48"/>
      <c r="F43" s="48"/>
      <c r="G43" s="48"/>
      <c r="H43" s="48"/>
      <c r="I43" s="48"/>
      <c r="J43" s="48"/>
      <c r="K43" s="48"/>
      <c r="L43" s="48"/>
      <c r="M43" s="48"/>
      <c r="N43" s="48"/>
      <c r="O43" s="48"/>
      <c r="P43" s="48"/>
      <c r="Q43" s="48"/>
      <c r="R43" s="48"/>
      <c r="S43" s="48"/>
      <c r="T43" s="48"/>
      <c r="U43" s="48"/>
    </row>
    <row r="44" spans="1:21" x14ac:dyDescent="0.25">
      <c r="A44" s="48"/>
      <c r="B44" s="48"/>
      <c r="C44" s="48"/>
      <c r="D44" s="48"/>
      <c r="E44" s="48"/>
      <c r="F44" s="48"/>
      <c r="G44" s="48"/>
      <c r="H44" s="48"/>
      <c r="I44" s="48"/>
      <c r="J44" s="48"/>
      <c r="K44" s="48"/>
      <c r="L44" s="48"/>
      <c r="M44" s="48"/>
      <c r="N44" s="48"/>
      <c r="O44" s="48"/>
      <c r="P44" s="48"/>
      <c r="Q44" s="48"/>
      <c r="R44" s="48"/>
      <c r="S44" s="48"/>
      <c r="T44" s="48"/>
      <c r="U44" s="48"/>
    </row>
    <row r="45" spans="1:21" x14ac:dyDescent="0.25">
      <c r="A45" s="48"/>
      <c r="B45" s="48"/>
      <c r="C45" s="48"/>
      <c r="D45" s="48"/>
      <c r="E45" s="48"/>
      <c r="F45" s="48"/>
      <c r="G45" s="48"/>
      <c r="H45" s="48"/>
      <c r="I45" s="48"/>
      <c r="J45" s="48"/>
      <c r="K45" s="48"/>
      <c r="L45" s="48"/>
      <c r="M45" s="48"/>
      <c r="N45" s="48"/>
      <c r="O45" s="48"/>
      <c r="P45" s="48"/>
      <c r="Q45" s="48"/>
      <c r="R45" s="48"/>
      <c r="S45" s="48"/>
      <c r="T45" s="48"/>
      <c r="U45" s="48"/>
    </row>
    <row r="46" spans="1:21" x14ac:dyDescent="0.25">
      <c r="A46" s="48"/>
      <c r="B46" s="48"/>
      <c r="C46" s="48"/>
      <c r="D46" s="48"/>
      <c r="E46" s="48"/>
      <c r="F46" s="48"/>
      <c r="G46" s="48"/>
      <c r="H46" s="48"/>
      <c r="I46" s="48"/>
      <c r="J46" s="48"/>
      <c r="K46" s="48"/>
      <c r="L46" s="48"/>
      <c r="M46" s="48"/>
      <c r="N46" s="48"/>
      <c r="O46" s="48"/>
      <c r="P46" s="48"/>
      <c r="Q46" s="48"/>
      <c r="R46" s="48"/>
      <c r="S46" s="48"/>
      <c r="T46" s="48"/>
      <c r="U46" s="48"/>
    </row>
    <row r="47" spans="1:21" x14ac:dyDescent="0.25">
      <c r="A47" s="48"/>
      <c r="B47" s="48"/>
      <c r="C47" s="48"/>
      <c r="D47" s="48"/>
      <c r="E47" s="48"/>
      <c r="F47" s="48"/>
      <c r="G47" s="48"/>
      <c r="H47" s="48"/>
      <c r="I47" s="48"/>
      <c r="J47" s="48"/>
      <c r="K47" s="48"/>
      <c r="L47" s="48"/>
      <c r="M47" s="48"/>
      <c r="N47" s="48"/>
      <c r="O47" s="48"/>
      <c r="P47" s="48"/>
      <c r="Q47" s="48"/>
      <c r="R47" s="48"/>
      <c r="S47" s="48"/>
      <c r="T47" s="48"/>
      <c r="U47" s="48"/>
    </row>
    <row r="48" spans="1:21" x14ac:dyDescent="0.25">
      <c r="A48" s="48"/>
      <c r="B48" s="48"/>
      <c r="C48" s="48"/>
      <c r="D48" s="48"/>
      <c r="E48" s="48"/>
      <c r="F48" s="48"/>
      <c r="G48" s="48"/>
      <c r="H48" s="48"/>
      <c r="I48" s="48"/>
      <c r="J48" s="48"/>
      <c r="K48" s="48"/>
      <c r="L48" s="48"/>
      <c r="M48" s="48"/>
      <c r="N48" s="48"/>
      <c r="O48" s="48"/>
      <c r="P48" s="48"/>
      <c r="Q48" s="48"/>
      <c r="R48" s="48"/>
      <c r="S48" s="48"/>
      <c r="T48" s="48"/>
      <c r="U48" s="48"/>
    </row>
    <row r="49" spans="1:21" x14ac:dyDescent="0.25">
      <c r="A49" s="48"/>
      <c r="B49" s="48"/>
      <c r="C49" s="48"/>
      <c r="D49" s="48"/>
      <c r="E49" s="48"/>
      <c r="F49" s="48"/>
      <c r="G49" s="48"/>
      <c r="H49" s="48"/>
      <c r="I49" s="48"/>
      <c r="J49" s="48"/>
      <c r="K49" s="48"/>
      <c r="L49" s="48"/>
      <c r="M49" s="48"/>
      <c r="N49" s="48"/>
      <c r="O49" s="48"/>
      <c r="P49" s="48"/>
      <c r="Q49" s="48"/>
      <c r="R49" s="48"/>
      <c r="S49" s="48"/>
      <c r="T49" s="48"/>
      <c r="U49" s="48"/>
    </row>
    <row r="50" spans="1:21" x14ac:dyDescent="0.25">
      <c r="A50" s="48"/>
      <c r="B50" s="48"/>
      <c r="C50" s="48"/>
      <c r="D50" s="48"/>
      <c r="E50" s="48"/>
      <c r="F50" s="48"/>
      <c r="G50" s="48"/>
      <c r="H50" s="48"/>
      <c r="I50" s="48"/>
      <c r="J50" s="48"/>
      <c r="K50" s="48"/>
      <c r="L50" s="48"/>
      <c r="M50" s="48"/>
      <c r="N50" s="48"/>
      <c r="O50" s="48"/>
      <c r="P50" s="48"/>
      <c r="Q50" s="48"/>
      <c r="R50" s="48"/>
      <c r="S50" s="48"/>
      <c r="T50" s="48"/>
      <c r="U50" s="48"/>
    </row>
    <row r="51" spans="1:21" x14ac:dyDescent="0.25">
      <c r="A51" s="48"/>
      <c r="B51" s="48"/>
      <c r="C51" s="48"/>
      <c r="D51" s="48"/>
      <c r="E51" s="48"/>
      <c r="F51" s="48"/>
      <c r="G51" s="48"/>
      <c r="H51" s="48"/>
      <c r="I51" s="48"/>
      <c r="J51" s="48"/>
      <c r="K51" s="48"/>
      <c r="L51" s="48"/>
      <c r="M51" s="48"/>
      <c r="N51" s="48"/>
      <c r="O51" s="48"/>
      <c r="P51" s="48"/>
      <c r="Q51" s="48"/>
      <c r="R51" s="48"/>
      <c r="S51" s="48"/>
      <c r="T51" s="48"/>
      <c r="U51" s="48"/>
    </row>
    <row r="52" spans="1:21" x14ac:dyDescent="0.25">
      <c r="A52" s="48"/>
      <c r="B52" s="48"/>
      <c r="C52" s="48"/>
      <c r="D52" s="48"/>
      <c r="E52" s="48"/>
      <c r="F52" s="48"/>
      <c r="G52" s="48"/>
      <c r="H52" s="48"/>
      <c r="I52" s="48"/>
      <c r="J52" s="48"/>
      <c r="K52" s="48"/>
      <c r="L52" s="48"/>
      <c r="M52" s="48"/>
      <c r="N52" s="48"/>
      <c r="O52" s="48"/>
      <c r="P52" s="48"/>
      <c r="Q52" s="48"/>
      <c r="R52" s="48"/>
      <c r="S52" s="48"/>
      <c r="T52" s="48"/>
      <c r="U52" s="48"/>
    </row>
    <row r="53" spans="1:21" x14ac:dyDescent="0.25">
      <c r="A53" s="48"/>
      <c r="B53" s="48"/>
      <c r="C53" s="48"/>
      <c r="D53" s="48"/>
      <c r="E53" s="48"/>
      <c r="F53" s="48"/>
      <c r="G53" s="48"/>
      <c r="H53" s="48"/>
      <c r="I53" s="48"/>
      <c r="J53" s="48"/>
      <c r="K53" s="48"/>
      <c r="L53" s="48"/>
      <c r="M53" s="48"/>
      <c r="N53" s="48"/>
      <c r="O53" s="48"/>
      <c r="P53" s="48"/>
      <c r="Q53" s="48"/>
      <c r="R53" s="48"/>
      <c r="S53" s="48"/>
      <c r="T53" s="48"/>
      <c r="U53" s="48"/>
    </row>
    <row r="54" spans="1:21" x14ac:dyDescent="0.25">
      <c r="A54" s="48"/>
      <c r="B54" s="48"/>
      <c r="C54" s="48"/>
      <c r="D54" s="48"/>
      <c r="E54" s="48"/>
      <c r="F54" s="48"/>
      <c r="G54" s="48"/>
      <c r="H54" s="48"/>
      <c r="I54" s="48"/>
      <c r="J54" s="48"/>
      <c r="K54" s="48"/>
      <c r="L54" s="48"/>
      <c r="M54" s="48"/>
      <c r="N54" s="48"/>
      <c r="O54" s="48"/>
      <c r="P54" s="48"/>
      <c r="Q54" s="48"/>
      <c r="R54" s="48"/>
      <c r="S54" s="48"/>
      <c r="T54" s="48"/>
      <c r="U54" s="48"/>
    </row>
    <row r="55" spans="1:21" x14ac:dyDescent="0.25">
      <c r="A55" s="48"/>
      <c r="B55" s="48"/>
      <c r="C55" s="48"/>
      <c r="D55" s="48"/>
      <c r="E55" s="48"/>
      <c r="F55" s="48"/>
      <c r="G55" s="48"/>
      <c r="H55" s="48"/>
      <c r="I55" s="48"/>
      <c r="J55" s="48"/>
      <c r="K55" s="48"/>
      <c r="L55" s="48"/>
      <c r="M55" s="48"/>
      <c r="N55" s="48"/>
      <c r="O55" s="48"/>
      <c r="P55" s="48"/>
      <c r="Q55" s="48"/>
      <c r="R55" s="48"/>
      <c r="S55" s="48"/>
      <c r="T55" s="48"/>
      <c r="U55" s="48"/>
    </row>
    <row r="56" spans="1:21" x14ac:dyDescent="0.25">
      <c r="A56" s="48"/>
      <c r="B56" s="48"/>
      <c r="C56" s="48"/>
      <c r="D56" s="48"/>
      <c r="E56" s="48"/>
      <c r="F56" s="48"/>
      <c r="G56" s="48"/>
      <c r="H56" s="48"/>
      <c r="I56" s="48"/>
      <c r="J56" s="48"/>
      <c r="K56" s="48"/>
      <c r="L56" s="48"/>
      <c r="M56" s="48"/>
      <c r="N56" s="48"/>
      <c r="O56" s="48"/>
      <c r="P56" s="48"/>
      <c r="Q56" s="48"/>
      <c r="R56" s="48"/>
      <c r="S56" s="48"/>
      <c r="T56" s="48"/>
      <c r="U56" s="48"/>
    </row>
    <row r="57" spans="1:21" x14ac:dyDescent="0.25">
      <c r="A57" s="48"/>
      <c r="B57" s="48"/>
      <c r="C57" s="48"/>
      <c r="D57" s="48"/>
      <c r="E57" s="48"/>
      <c r="F57" s="48"/>
      <c r="G57" s="48"/>
      <c r="H57" s="48"/>
      <c r="I57" s="48"/>
      <c r="J57" s="48"/>
      <c r="K57" s="48"/>
      <c r="L57" s="48"/>
      <c r="M57" s="48"/>
      <c r="N57" s="48"/>
      <c r="O57" s="48"/>
      <c r="P57" s="48"/>
      <c r="Q57" s="48"/>
      <c r="R57" s="48"/>
      <c r="S57" s="48"/>
      <c r="T57" s="48"/>
      <c r="U57" s="48"/>
    </row>
    <row r="58" spans="1:21" x14ac:dyDescent="0.25">
      <c r="A58" s="48"/>
      <c r="B58" s="48"/>
      <c r="C58" s="48"/>
      <c r="D58" s="48"/>
      <c r="E58" s="48"/>
      <c r="F58" s="48"/>
      <c r="G58" s="48"/>
      <c r="H58" s="48"/>
      <c r="I58" s="48"/>
      <c r="J58" s="48"/>
      <c r="K58" s="48"/>
      <c r="L58" s="48"/>
      <c r="M58" s="48"/>
      <c r="N58" s="48"/>
      <c r="O58" s="48"/>
      <c r="P58" s="48"/>
      <c r="Q58" s="48"/>
      <c r="R58" s="48"/>
      <c r="S58" s="48"/>
      <c r="T58" s="48"/>
      <c r="U58" s="48"/>
    </row>
    <row r="59" spans="1:21" x14ac:dyDescent="0.25">
      <c r="A59" s="48"/>
      <c r="B59" s="48"/>
      <c r="C59" s="48"/>
      <c r="D59" s="48"/>
      <c r="E59" s="48"/>
      <c r="F59" s="48"/>
      <c r="G59" s="48"/>
      <c r="H59" s="48"/>
      <c r="I59" s="48"/>
      <c r="J59" s="48"/>
      <c r="K59" s="48"/>
      <c r="L59" s="48"/>
      <c r="M59" s="48"/>
      <c r="N59" s="48"/>
      <c r="O59" s="48"/>
      <c r="P59" s="48"/>
      <c r="Q59" s="48"/>
      <c r="R59" s="48"/>
      <c r="S59" s="48"/>
      <c r="T59" s="48"/>
      <c r="U59" s="48"/>
    </row>
    <row r="60" spans="1:21" x14ac:dyDescent="0.25">
      <c r="A60" s="48"/>
      <c r="B60" s="48"/>
      <c r="C60" s="48"/>
      <c r="D60" s="48"/>
      <c r="E60" s="48"/>
      <c r="F60" s="48"/>
      <c r="G60" s="48"/>
      <c r="H60" s="48"/>
      <c r="I60" s="48"/>
      <c r="J60" s="48"/>
      <c r="K60" s="48"/>
      <c r="L60" s="48"/>
      <c r="M60" s="48"/>
      <c r="N60" s="48"/>
      <c r="O60" s="48"/>
      <c r="P60" s="48"/>
      <c r="Q60" s="48"/>
      <c r="R60" s="48"/>
      <c r="S60" s="48"/>
      <c r="T60" s="48"/>
      <c r="U60" s="48"/>
    </row>
    <row r="61" spans="1:21" x14ac:dyDescent="0.25">
      <c r="A61" s="48"/>
      <c r="B61" s="48"/>
      <c r="C61" s="48"/>
      <c r="D61" s="48"/>
      <c r="E61" s="48"/>
      <c r="F61" s="48"/>
      <c r="G61" s="48"/>
      <c r="H61" s="48"/>
      <c r="I61" s="48"/>
      <c r="J61" s="48"/>
      <c r="K61" s="48"/>
      <c r="L61" s="48"/>
      <c r="M61" s="48"/>
      <c r="N61" s="48"/>
      <c r="O61" s="48"/>
      <c r="P61" s="48"/>
      <c r="Q61" s="48"/>
      <c r="R61" s="48"/>
      <c r="S61" s="48"/>
      <c r="T61" s="48"/>
      <c r="U61" s="48"/>
    </row>
    <row r="62" spans="1:21" x14ac:dyDescent="0.25">
      <c r="A62" s="48"/>
      <c r="B62" s="48"/>
      <c r="C62" s="48"/>
      <c r="D62" s="48"/>
      <c r="E62" s="48"/>
      <c r="F62" s="48"/>
      <c r="G62" s="48"/>
      <c r="H62" s="48"/>
      <c r="I62" s="48"/>
      <c r="J62" s="48"/>
      <c r="K62" s="48"/>
      <c r="L62" s="48"/>
      <c r="M62" s="48"/>
      <c r="N62" s="48"/>
      <c r="O62" s="48"/>
      <c r="P62" s="48"/>
      <c r="Q62" s="48"/>
      <c r="R62" s="48"/>
      <c r="S62" s="48"/>
      <c r="T62" s="48"/>
      <c r="U62" s="48"/>
    </row>
    <row r="63" spans="1:21" x14ac:dyDescent="0.25">
      <c r="A63" s="48"/>
      <c r="B63" s="48"/>
      <c r="C63" s="48"/>
      <c r="D63" s="48"/>
      <c r="E63" s="48"/>
      <c r="F63" s="48"/>
      <c r="G63" s="48"/>
      <c r="H63" s="48"/>
      <c r="I63" s="48"/>
      <c r="J63" s="48"/>
      <c r="K63" s="48"/>
      <c r="L63" s="48"/>
      <c r="M63" s="48"/>
      <c r="N63" s="48"/>
      <c r="O63" s="48"/>
      <c r="P63" s="48"/>
      <c r="Q63" s="48"/>
      <c r="R63" s="48"/>
      <c r="S63" s="48"/>
      <c r="T63" s="48"/>
      <c r="U63" s="48"/>
    </row>
    <row r="64" spans="1:21" x14ac:dyDescent="0.25">
      <c r="A64" s="48"/>
      <c r="B64" s="48"/>
      <c r="C64" s="48"/>
      <c r="D64" s="48"/>
      <c r="E64" s="48"/>
      <c r="F64" s="48"/>
      <c r="G64" s="48"/>
      <c r="H64" s="48"/>
      <c r="I64" s="48"/>
      <c r="J64" s="48"/>
      <c r="K64" s="48"/>
      <c r="L64" s="48"/>
      <c r="M64" s="48"/>
      <c r="N64" s="48"/>
      <c r="O64" s="48"/>
      <c r="P64" s="48"/>
      <c r="Q64" s="48"/>
      <c r="R64" s="48"/>
      <c r="S64" s="48"/>
      <c r="T64" s="48"/>
      <c r="U64" s="48"/>
    </row>
    <row r="65" spans="1:21" x14ac:dyDescent="0.25">
      <c r="A65" s="48"/>
      <c r="B65" s="48"/>
      <c r="C65" s="48"/>
      <c r="D65" s="48"/>
      <c r="E65" s="48"/>
      <c r="F65" s="48"/>
      <c r="G65" s="48"/>
      <c r="H65" s="48"/>
      <c r="I65" s="48"/>
      <c r="J65" s="48"/>
      <c r="K65" s="48"/>
      <c r="L65" s="48"/>
      <c r="M65" s="48"/>
      <c r="N65" s="48"/>
      <c r="O65" s="48"/>
      <c r="P65" s="48"/>
      <c r="Q65" s="48"/>
      <c r="R65" s="48"/>
      <c r="S65" s="48"/>
      <c r="T65" s="48"/>
      <c r="U65" s="48"/>
    </row>
    <row r="66" spans="1:21" x14ac:dyDescent="0.25">
      <c r="A66" s="48"/>
      <c r="B66" s="48"/>
      <c r="C66" s="48"/>
      <c r="D66" s="48"/>
      <c r="E66" s="48"/>
      <c r="F66" s="48"/>
      <c r="G66" s="48"/>
      <c r="H66" s="48"/>
      <c r="I66" s="48"/>
      <c r="J66" s="48"/>
      <c r="K66" s="48"/>
      <c r="L66" s="48"/>
      <c r="M66" s="48"/>
      <c r="N66" s="48"/>
      <c r="O66" s="48"/>
      <c r="P66" s="48"/>
      <c r="Q66" s="48"/>
      <c r="R66" s="48"/>
      <c r="S66" s="48"/>
      <c r="T66" s="48"/>
      <c r="U66" s="48"/>
    </row>
    <row r="67" spans="1:21" x14ac:dyDescent="0.25">
      <c r="A67" s="48"/>
      <c r="B67" s="48"/>
      <c r="C67" s="48"/>
      <c r="D67" s="48"/>
      <c r="E67" s="48"/>
      <c r="F67" s="48"/>
      <c r="G67" s="48"/>
      <c r="H67" s="48"/>
      <c r="I67" s="48"/>
      <c r="J67" s="48"/>
      <c r="K67" s="48"/>
      <c r="L67" s="48"/>
      <c r="M67" s="48"/>
      <c r="N67" s="48"/>
      <c r="O67" s="48"/>
      <c r="P67" s="48"/>
      <c r="Q67" s="48"/>
      <c r="R67" s="48"/>
      <c r="S67" s="48"/>
      <c r="T67" s="48"/>
      <c r="U67" s="48"/>
    </row>
    <row r="68" spans="1:21" x14ac:dyDescent="0.25">
      <c r="A68" s="48"/>
      <c r="B68" s="48"/>
      <c r="C68" s="48"/>
      <c r="D68" s="48"/>
      <c r="E68" s="48"/>
      <c r="F68" s="48"/>
      <c r="G68" s="48"/>
      <c r="H68" s="48"/>
      <c r="I68" s="48"/>
      <c r="J68" s="48"/>
      <c r="K68" s="48"/>
      <c r="L68" s="48"/>
      <c r="M68" s="48"/>
      <c r="N68" s="48"/>
      <c r="O68" s="48"/>
      <c r="P68" s="48"/>
      <c r="Q68" s="48"/>
      <c r="R68" s="48"/>
      <c r="S68" s="48"/>
      <c r="T68" s="48"/>
      <c r="U68" s="48"/>
    </row>
    <row r="69" spans="1:21" x14ac:dyDescent="0.25">
      <c r="A69" s="48"/>
      <c r="B69" s="48"/>
      <c r="C69" s="48"/>
      <c r="D69" s="48"/>
      <c r="E69" s="48"/>
      <c r="F69" s="48"/>
      <c r="G69" s="48"/>
      <c r="H69" s="48"/>
      <c r="I69" s="48"/>
      <c r="J69" s="48"/>
      <c r="K69" s="48"/>
      <c r="L69" s="48"/>
      <c r="M69" s="48"/>
      <c r="N69" s="48"/>
      <c r="O69" s="48"/>
      <c r="P69" s="48"/>
      <c r="Q69" s="48"/>
      <c r="R69" s="48"/>
      <c r="S69" s="48"/>
      <c r="T69" s="48"/>
      <c r="U69" s="48"/>
    </row>
    <row r="70" spans="1:21" x14ac:dyDescent="0.25">
      <c r="A70" s="48"/>
      <c r="B70" s="48"/>
      <c r="C70" s="48"/>
      <c r="D70" s="48"/>
      <c r="E70" s="48"/>
      <c r="F70" s="48"/>
      <c r="G70" s="48"/>
      <c r="H70" s="48"/>
      <c r="I70" s="48"/>
      <c r="J70" s="48"/>
      <c r="K70" s="48"/>
      <c r="L70" s="48"/>
      <c r="M70" s="48"/>
      <c r="N70" s="48"/>
      <c r="O70" s="48"/>
      <c r="P70" s="48"/>
      <c r="Q70" s="48"/>
      <c r="R70" s="48"/>
      <c r="S70" s="48"/>
      <c r="T70" s="48"/>
      <c r="U70" s="48"/>
    </row>
    <row r="71" spans="1:21" x14ac:dyDescent="0.25">
      <c r="A71" s="48"/>
      <c r="B71" s="48"/>
      <c r="C71" s="48"/>
      <c r="D71" s="48"/>
      <c r="E71" s="48"/>
      <c r="F71" s="48"/>
      <c r="G71" s="48"/>
      <c r="H71" s="48"/>
      <c r="I71" s="48"/>
      <c r="J71" s="48"/>
      <c r="K71" s="48"/>
      <c r="L71" s="48"/>
      <c r="M71" s="48"/>
      <c r="N71" s="48"/>
      <c r="O71" s="48"/>
      <c r="P71" s="48"/>
      <c r="Q71" s="48"/>
      <c r="R71" s="48"/>
      <c r="S71" s="48"/>
      <c r="T71" s="48"/>
      <c r="U71" s="48"/>
    </row>
    <row r="72" spans="1:21" x14ac:dyDescent="0.25">
      <c r="A72" s="48"/>
      <c r="B72" s="48"/>
      <c r="C72" s="48"/>
      <c r="D72" s="48"/>
      <c r="E72" s="48"/>
      <c r="F72" s="48"/>
      <c r="G72" s="48"/>
      <c r="H72" s="48"/>
      <c r="I72" s="48"/>
      <c r="J72" s="48"/>
      <c r="K72" s="48"/>
      <c r="L72" s="48"/>
      <c r="M72" s="48"/>
      <c r="N72" s="48"/>
      <c r="O72" s="48"/>
      <c r="P72" s="48"/>
      <c r="Q72" s="48"/>
      <c r="R72" s="48"/>
      <c r="S72" s="48"/>
      <c r="T72" s="48"/>
      <c r="U72" s="48"/>
    </row>
    <row r="73" spans="1:21" x14ac:dyDescent="0.25">
      <c r="A73" s="48"/>
      <c r="B73" s="48"/>
      <c r="C73" s="48"/>
      <c r="D73" s="48"/>
      <c r="E73" s="48"/>
      <c r="F73" s="48"/>
      <c r="G73" s="48"/>
      <c r="H73" s="48"/>
      <c r="I73" s="48"/>
      <c r="J73" s="48"/>
      <c r="K73" s="48"/>
      <c r="L73" s="48"/>
      <c r="M73" s="48"/>
      <c r="N73" s="48"/>
      <c r="O73" s="48"/>
      <c r="P73" s="48"/>
      <c r="Q73" s="48"/>
      <c r="R73" s="48"/>
      <c r="S73" s="48"/>
      <c r="T73" s="48"/>
      <c r="U73" s="48"/>
    </row>
    <row r="74" spans="1:21" x14ac:dyDescent="0.25">
      <c r="A74" s="48"/>
      <c r="B74" s="48"/>
      <c r="C74" s="48"/>
      <c r="D74" s="48"/>
      <c r="E74" s="48"/>
      <c r="F74" s="48"/>
      <c r="G74" s="48"/>
      <c r="H74" s="48"/>
      <c r="I74" s="48"/>
      <c r="J74" s="48"/>
      <c r="K74" s="48"/>
      <c r="L74" s="48"/>
      <c r="M74" s="48"/>
      <c r="N74" s="48"/>
      <c r="O74" s="48"/>
      <c r="P74" s="48"/>
      <c r="Q74" s="48"/>
      <c r="R74" s="48"/>
      <c r="S74" s="48"/>
      <c r="T74" s="48"/>
      <c r="U74" s="48"/>
    </row>
    <row r="75" spans="1:21" x14ac:dyDescent="0.25">
      <c r="A75" s="48"/>
      <c r="B75" s="48"/>
      <c r="C75" s="48"/>
      <c r="D75" s="48"/>
      <c r="E75" s="48"/>
      <c r="F75" s="48"/>
      <c r="G75" s="48"/>
      <c r="H75" s="48"/>
      <c r="I75" s="48"/>
      <c r="J75" s="48"/>
      <c r="K75" s="48"/>
      <c r="L75" s="48"/>
      <c r="M75" s="48"/>
      <c r="N75" s="48"/>
      <c r="O75" s="48"/>
      <c r="P75" s="48"/>
      <c r="Q75" s="48"/>
      <c r="R75" s="48"/>
      <c r="S75" s="48"/>
      <c r="T75" s="48"/>
      <c r="U75" s="48"/>
    </row>
  </sheetData>
  <sortState xmlns:xlrd2="http://schemas.microsoft.com/office/spreadsheetml/2017/richdata2" ref="V2:Y12">
    <sortCondition descending="1" ref="V2:V12"/>
  </sortSt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D76BE-FF20-4DD8-A477-5FA6819E598E}">
  <sheetPr>
    <outlinePr summaryBelow="0"/>
  </sheetPr>
  <dimension ref="A1:J471"/>
  <sheetViews>
    <sheetView showGridLines="0" workbookViewId="0">
      <selection activeCell="A5" sqref="A5:J471"/>
    </sheetView>
  </sheetViews>
  <sheetFormatPr defaultColWidth="9.1796875" defaultRowHeight="15.5" x14ac:dyDescent="0.35"/>
  <cols>
    <col min="1" max="1" width="18.7265625" style="56" customWidth="1"/>
    <col min="2" max="2" width="29.7265625" style="56" customWidth="1"/>
    <col min="3" max="3" width="42.81640625" style="56" customWidth="1"/>
    <col min="4" max="4" width="24.54296875" style="56" customWidth="1"/>
    <col min="5" max="5" width="29.1796875" style="56" customWidth="1"/>
    <col min="6" max="6" width="38.7265625" style="56" customWidth="1"/>
    <col min="7" max="7" width="22.453125" style="56" bestFit="1" customWidth="1"/>
    <col min="8" max="8" width="27.453125" style="56" customWidth="1"/>
    <col min="9" max="9" width="18.54296875" style="56" customWidth="1"/>
    <col min="10" max="10" width="23.453125" style="56" bestFit="1" customWidth="1"/>
    <col min="11" max="16384" width="9.1796875" style="56"/>
  </cols>
  <sheetData>
    <row r="1" spans="1:10" ht="20.5" x14ac:dyDescent="0.45">
      <c r="A1" s="66" t="s">
        <v>2355</v>
      </c>
      <c r="B1" s="66"/>
      <c r="C1" s="66"/>
      <c r="D1" s="66"/>
      <c r="E1" s="66"/>
      <c r="F1" s="66"/>
      <c r="G1" s="66"/>
      <c r="H1" s="66"/>
      <c r="I1" s="66"/>
    </row>
    <row r="2" spans="1:10" ht="24" customHeight="1" x14ac:dyDescent="0.45">
      <c r="A2" s="60" t="s">
        <v>2363</v>
      </c>
      <c r="B2" s="59"/>
      <c r="C2" s="59"/>
      <c r="D2" s="59"/>
      <c r="E2" s="59"/>
      <c r="F2" s="59"/>
      <c r="G2" s="59"/>
      <c r="H2" s="59"/>
      <c r="I2" s="59"/>
    </row>
    <row r="3" spans="1:10" x14ac:dyDescent="0.35">
      <c r="A3" s="55" t="s">
        <v>1605</v>
      </c>
    </row>
    <row r="4" spans="1:10" ht="8.25" customHeight="1" x14ac:dyDescent="0.35"/>
    <row r="5" spans="1:10" x14ac:dyDescent="0.35">
      <c r="A5" s="68" t="s">
        <v>2356</v>
      </c>
      <c r="B5" s="68" t="s">
        <v>2357</v>
      </c>
      <c r="C5" s="68" t="s">
        <v>2358</v>
      </c>
      <c r="D5" s="67" t="s">
        <v>2359</v>
      </c>
      <c r="E5" s="68" t="s">
        <v>1418</v>
      </c>
      <c r="F5" s="68" t="s">
        <v>3</v>
      </c>
      <c r="G5" s="61" t="s">
        <v>2360</v>
      </c>
      <c r="H5" s="61" t="s">
        <v>1416</v>
      </c>
      <c r="I5" s="61" t="s">
        <v>1416</v>
      </c>
      <c r="J5" s="61" t="s">
        <v>2362</v>
      </c>
    </row>
    <row r="6" spans="1:10" x14ac:dyDescent="0.35">
      <c r="A6" s="68"/>
      <c r="B6" s="68"/>
      <c r="C6" s="68"/>
      <c r="D6" s="67"/>
      <c r="E6" s="68"/>
      <c r="F6" s="68"/>
      <c r="G6" s="61" t="s">
        <v>2361</v>
      </c>
      <c r="H6" s="61" t="s">
        <v>1412</v>
      </c>
      <c r="I6" s="61" t="s">
        <v>1451</v>
      </c>
      <c r="J6" s="61" t="s">
        <v>1606</v>
      </c>
    </row>
    <row r="7" spans="1:10" ht="26" x14ac:dyDescent="0.35">
      <c r="A7" s="28" t="s">
        <v>7</v>
      </c>
      <c r="B7" s="28" t="s">
        <v>1408</v>
      </c>
      <c r="C7" s="28" t="s">
        <v>1407</v>
      </c>
      <c r="D7" s="62">
        <v>45965</v>
      </c>
      <c r="E7" s="28" t="s">
        <v>1406</v>
      </c>
      <c r="F7" s="28" t="s">
        <v>10</v>
      </c>
      <c r="G7" s="28" t="s">
        <v>220</v>
      </c>
      <c r="H7" s="63">
        <v>114627980</v>
      </c>
      <c r="I7" s="63">
        <f>SUMIFS(Maksājumi_statusa!K:K,Maksājumi_statusa!D:D,B7)</f>
        <v>20000000</v>
      </c>
      <c r="J7" s="64">
        <f t="shared" ref="J7:J70" si="0">H7-I7</f>
        <v>94627980</v>
      </c>
    </row>
    <row r="8" spans="1:10" ht="26" x14ac:dyDescent="0.35">
      <c r="A8" s="28" t="s">
        <v>913</v>
      </c>
      <c r="B8" s="28" t="s">
        <v>912</v>
      </c>
      <c r="C8" s="28" t="s">
        <v>911</v>
      </c>
      <c r="D8" s="62">
        <v>45274</v>
      </c>
      <c r="E8" s="28" t="s">
        <v>10</v>
      </c>
      <c r="F8" s="28" t="s">
        <v>33</v>
      </c>
      <c r="G8" s="28" t="s">
        <v>220</v>
      </c>
      <c r="H8" s="63">
        <v>110300000</v>
      </c>
      <c r="I8" s="63">
        <f>SUMIFS(Maksājumi_statusa!K:K,Maksājumi_statusa!D:D,B8)</f>
        <v>67168426.870000005</v>
      </c>
      <c r="J8" s="64">
        <f t="shared" si="0"/>
        <v>43131573.129999995</v>
      </c>
    </row>
    <row r="9" spans="1:10" ht="26" x14ac:dyDescent="0.35">
      <c r="A9" s="28" t="s">
        <v>1081</v>
      </c>
      <c r="B9" s="28" t="s">
        <v>1080</v>
      </c>
      <c r="C9" s="28" t="s">
        <v>1079</v>
      </c>
      <c r="D9" s="62">
        <v>45079</v>
      </c>
      <c r="E9" s="28" t="s">
        <v>429</v>
      </c>
      <c r="F9" s="28" t="s">
        <v>22</v>
      </c>
      <c r="G9" s="28" t="s">
        <v>220</v>
      </c>
      <c r="H9" s="63">
        <v>36000000</v>
      </c>
      <c r="I9" s="63">
        <f>SUMIFS(Maksājumi_statusa!K:K,Maksājumi_statusa!D:D,B9)</f>
        <v>3022984.1900000004</v>
      </c>
      <c r="J9" s="64">
        <f t="shared" si="0"/>
        <v>32977015.809999999</v>
      </c>
    </row>
    <row r="10" spans="1:10" ht="39" x14ac:dyDescent="0.35">
      <c r="A10" s="28" t="s">
        <v>135</v>
      </c>
      <c r="B10" s="28" t="s">
        <v>636</v>
      </c>
      <c r="C10" s="28" t="s">
        <v>635</v>
      </c>
      <c r="D10" s="62">
        <v>44862</v>
      </c>
      <c r="E10" s="28" t="s">
        <v>466</v>
      </c>
      <c r="F10" s="28" t="s">
        <v>132</v>
      </c>
      <c r="G10" s="28" t="s">
        <v>220</v>
      </c>
      <c r="H10" s="63">
        <v>38314676</v>
      </c>
      <c r="I10" s="63">
        <f>SUMIFS(Maksājumi_statusa!K:K,Maksājumi_statusa!D:D,B10)</f>
        <v>5739696.5</v>
      </c>
      <c r="J10" s="64">
        <f t="shared" si="0"/>
        <v>32574979.5</v>
      </c>
    </row>
    <row r="11" spans="1:10" ht="26" x14ac:dyDescent="0.35">
      <c r="A11" s="28" t="s">
        <v>208</v>
      </c>
      <c r="B11" s="28" t="s">
        <v>651</v>
      </c>
      <c r="C11" s="28" t="s">
        <v>209</v>
      </c>
      <c r="D11" s="62">
        <v>45821</v>
      </c>
      <c r="E11" s="28" t="s">
        <v>650</v>
      </c>
      <c r="F11" s="28" t="s">
        <v>22</v>
      </c>
      <c r="G11" s="28" t="s">
        <v>220</v>
      </c>
      <c r="H11" s="63">
        <v>29020919</v>
      </c>
      <c r="I11" s="63">
        <f>SUMIFS(Maksājumi_statusa!K:K,Maksājumi_statusa!D:D,B11)</f>
        <v>0</v>
      </c>
      <c r="J11" s="64">
        <f t="shared" si="0"/>
        <v>29020919</v>
      </c>
    </row>
    <row r="12" spans="1:10" ht="26" x14ac:dyDescent="0.35">
      <c r="A12" s="28" t="s">
        <v>187</v>
      </c>
      <c r="B12" s="28" t="s">
        <v>231</v>
      </c>
      <c r="C12" s="28" t="s">
        <v>230</v>
      </c>
      <c r="D12" s="62">
        <v>45583</v>
      </c>
      <c r="E12" s="28" t="s">
        <v>229</v>
      </c>
      <c r="F12" s="28" t="s">
        <v>184</v>
      </c>
      <c r="G12" s="28" t="s">
        <v>220</v>
      </c>
      <c r="H12" s="63">
        <v>60000000</v>
      </c>
      <c r="I12" s="63">
        <f>SUMIFS(Maksājumi_statusa!K:K,Maksājumi_statusa!D:D,B12)</f>
        <v>34677302.269999996</v>
      </c>
      <c r="J12" s="64">
        <f t="shared" si="0"/>
        <v>25322697.730000004</v>
      </c>
    </row>
    <row r="13" spans="1:10" ht="26" x14ac:dyDescent="0.35">
      <c r="A13" s="28" t="s">
        <v>7</v>
      </c>
      <c r="B13" s="28" t="s">
        <v>1411</v>
      </c>
      <c r="C13" s="28" t="s">
        <v>1410</v>
      </c>
      <c r="D13" s="62">
        <v>45350</v>
      </c>
      <c r="E13" s="28" t="s">
        <v>1409</v>
      </c>
      <c r="F13" s="28" t="s">
        <v>10</v>
      </c>
      <c r="G13" s="28" t="s">
        <v>220</v>
      </c>
      <c r="H13" s="63">
        <v>72700000</v>
      </c>
      <c r="I13" s="63">
        <f>SUMIFS(Maksājumi_statusa!K:K,Maksājumi_statusa!D:D,B13)</f>
        <v>49014693.640000001</v>
      </c>
      <c r="J13" s="64">
        <f t="shared" si="0"/>
        <v>23685306.359999999</v>
      </c>
    </row>
    <row r="14" spans="1:10" x14ac:dyDescent="0.35">
      <c r="A14" s="28" t="s">
        <v>938</v>
      </c>
      <c r="B14" s="28" t="s">
        <v>937</v>
      </c>
      <c r="C14" s="28" t="s">
        <v>936</v>
      </c>
      <c r="D14" s="62">
        <v>45205</v>
      </c>
      <c r="E14" s="28" t="s">
        <v>935</v>
      </c>
      <c r="F14" s="28" t="s">
        <v>72</v>
      </c>
      <c r="G14" s="28" t="s">
        <v>220</v>
      </c>
      <c r="H14" s="63">
        <v>18506000</v>
      </c>
      <c r="I14" s="63">
        <f>SUMIFS(Maksājumi_statusa!K:K,Maksājumi_statusa!D:D,B14)</f>
        <v>1525896.3699999999</v>
      </c>
      <c r="J14" s="64">
        <f t="shared" si="0"/>
        <v>16980103.629999999</v>
      </c>
    </row>
    <row r="15" spans="1:10" ht="39" x14ac:dyDescent="0.35">
      <c r="A15" s="28" t="s">
        <v>135</v>
      </c>
      <c r="B15" s="28" t="s">
        <v>630</v>
      </c>
      <c r="C15" s="28" t="s">
        <v>629</v>
      </c>
      <c r="D15" s="62">
        <v>44875</v>
      </c>
      <c r="E15" s="28" t="s">
        <v>445</v>
      </c>
      <c r="F15" s="28" t="s">
        <v>132</v>
      </c>
      <c r="G15" s="28" t="s">
        <v>220</v>
      </c>
      <c r="H15" s="63">
        <v>34746476</v>
      </c>
      <c r="I15" s="63">
        <f>SUMIFS(Maksājumi_statusa!K:K,Maksājumi_statusa!D:D,B15)</f>
        <v>18461474.43</v>
      </c>
      <c r="J15" s="64">
        <f t="shared" si="0"/>
        <v>16285001.57</v>
      </c>
    </row>
    <row r="16" spans="1:10" ht="52" x14ac:dyDescent="0.35">
      <c r="A16" s="28" t="s">
        <v>45</v>
      </c>
      <c r="B16" s="28" t="s">
        <v>1239</v>
      </c>
      <c r="C16" s="28" t="s">
        <v>1238</v>
      </c>
      <c r="D16" s="62">
        <v>44979</v>
      </c>
      <c r="E16" s="28" t="s">
        <v>1237</v>
      </c>
      <c r="F16" s="28" t="s">
        <v>47</v>
      </c>
      <c r="G16" s="28" t="s">
        <v>220</v>
      </c>
      <c r="H16" s="63">
        <v>36630000</v>
      </c>
      <c r="I16" s="63">
        <f>SUMIFS(Maksājumi_statusa!K:K,Maksājumi_statusa!D:D,B16)</f>
        <v>20487707.710000001</v>
      </c>
      <c r="J16" s="64">
        <f t="shared" si="0"/>
        <v>16142292.289999999</v>
      </c>
    </row>
    <row r="17" spans="1:10" ht="65" x14ac:dyDescent="0.35">
      <c r="A17" s="28" t="s">
        <v>153</v>
      </c>
      <c r="B17" s="28" t="s">
        <v>330</v>
      </c>
      <c r="C17" s="28" t="s">
        <v>329</v>
      </c>
      <c r="D17" s="62">
        <v>45470</v>
      </c>
      <c r="E17" s="28" t="s">
        <v>328</v>
      </c>
      <c r="F17" s="28" t="s">
        <v>72</v>
      </c>
      <c r="G17" s="28" t="s">
        <v>220</v>
      </c>
      <c r="H17" s="63">
        <v>33420377</v>
      </c>
      <c r="I17" s="63">
        <f>SUMIFS(Maksājumi_statusa!K:K,Maksājumi_statusa!D:D,B17)</f>
        <v>20142420.349999998</v>
      </c>
      <c r="J17" s="64">
        <f t="shared" si="0"/>
        <v>13277956.650000002</v>
      </c>
    </row>
    <row r="18" spans="1:10" ht="39" x14ac:dyDescent="0.35">
      <c r="A18" s="28" t="s">
        <v>135</v>
      </c>
      <c r="B18" s="28" t="s">
        <v>626</v>
      </c>
      <c r="C18" s="28" t="s">
        <v>625</v>
      </c>
      <c r="D18" s="62">
        <v>44888</v>
      </c>
      <c r="E18" s="28" t="s">
        <v>457</v>
      </c>
      <c r="F18" s="28" t="s">
        <v>132</v>
      </c>
      <c r="G18" s="28" t="s">
        <v>220</v>
      </c>
      <c r="H18" s="63">
        <v>33860399</v>
      </c>
      <c r="I18" s="63">
        <f>SUMIFS(Maksājumi_statusa!K:K,Maksājumi_statusa!D:D,B18)</f>
        <v>21121776.25</v>
      </c>
      <c r="J18" s="64">
        <f t="shared" si="0"/>
        <v>12738622.75</v>
      </c>
    </row>
    <row r="19" spans="1:10" x14ac:dyDescent="0.35">
      <c r="A19" s="28" t="s">
        <v>657</v>
      </c>
      <c r="B19" s="28" t="s">
        <v>656</v>
      </c>
      <c r="C19" s="28" t="s">
        <v>655</v>
      </c>
      <c r="D19" s="62">
        <v>45215</v>
      </c>
      <c r="E19" s="28" t="s">
        <v>654</v>
      </c>
      <c r="F19" s="28" t="s">
        <v>114</v>
      </c>
      <c r="G19" s="28" t="s">
        <v>220</v>
      </c>
      <c r="H19" s="63">
        <v>28710000</v>
      </c>
      <c r="I19" s="63">
        <f>SUMIFS(Maksājumi_statusa!K:K,Maksājumi_statusa!D:D,B19)</f>
        <v>16082936.85</v>
      </c>
      <c r="J19" s="64">
        <f t="shared" si="0"/>
        <v>12627063.15</v>
      </c>
    </row>
    <row r="20" spans="1:10" ht="26" x14ac:dyDescent="0.35">
      <c r="A20" s="28" t="s">
        <v>143</v>
      </c>
      <c r="B20" s="28" t="s">
        <v>436</v>
      </c>
      <c r="C20" s="28" t="s">
        <v>435</v>
      </c>
      <c r="D20" s="62">
        <v>44924</v>
      </c>
      <c r="E20" s="28" t="s">
        <v>434</v>
      </c>
      <c r="F20" s="28" t="s">
        <v>132</v>
      </c>
      <c r="G20" s="28" t="s">
        <v>220</v>
      </c>
      <c r="H20" s="63">
        <v>16130000</v>
      </c>
      <c r="I20" s="63">
        <f>SUMIFS(Maksājumi_statusa!K:K,Maksājumi_statusa!D:D,B20)</f>
        <v>3955565.7199999997</v>
      </c>
      <c r="J20" s="64">
        <f t="shared" si="0"/>
        <v>12174434.280000001</v>
      </c>
    </row>
    <row r="21" spans="1:10" ht="39" x14ac:dyDescent="0.35">
      <c r="A21" s="28" t="s">
        <v>7</v>
      </c>
      <c r="B21" s="28" t="s">
        <v>1394</v>
      </c>
      <c r="C21" s="28" t="s">
        <v>1393</v>
      </c>
      <c r="D21" s="62">
        <v>45166</v>
      </c>
      <c r="E21" s="28" t="s">
        <v>687</v>
      </c>
      <c r="F21" s="28" t="s">
        <v>10</v>
      </c>
      <c r="G21" s="28" t="s">
        <v>220</v>
      </c>
      <c r="H21" s="63">
        <v>21184730</v>
      </c>
      <c r="I21" s="63">
        <f>SUMIFS(Maksājumi_statusa!K:K,Maksājumi_statusa!D:D,B21)</f>
        <v>10836034.16</v>
      </c>
      <c r="J21" s="64">
        <f t="shared" si="0"/>
        <v>10348695.84</v>
      </c>
    </row>
    <row r="22" spans="1:10" ht="26" x14ac:dyDescent="0.35">
      <c r="A22" s="28" t="s">
        <v>7</v>
      </c>
      <c r="B22" s="28" t="s">
        <v>1397</v>
      </c>
      <c r="C22" s="28" t="s">
        <v>1396</v>
      </c>
      <c r="D22" s="62">
        <v>45439</v>
      </c>
      <c r="E22" s="28" t="s">
        <v>1395</v>
      </c>
      <c r="F22" s="28" t="s">
        <v>10</v>
      </c>
      <c r="G22" s="28" t="s">
        <v>220</v>
      </c>
      <c r="H22" s="63">
        <v>28075000</v>
      </c>
      <c r="I22" s="63">
        <f>SUMIFS(Maksājumi_statusa!K:K,Maksājumi_statusa!D:D,B22)</f>
        <v>18226643.920000002</v>
      </c>
      <c r="J22" s="64">
        <f t="shared" si="0"/>
        <v>9848356.0799999982</v>
      </c>
    </row>
    <row r="23" spans="1:10" ht="39" x14ac:dyDescent="0.35">
      <c r="A23" s="28" t="s">
        <v>59</v>
      </c>
      <c r="B23" s="28" t="s">
        <v>1152</v>
      </c>
      <c r="C23" s="28" t="s">
        <v>1151</v>
      </c>
      <c r="D23" s="62">
        <v>45272</v>
      </c>
      <c r="E23" s="28" t="s">
        <v>1150</v>
      </c>
      <c r="F23" s="28" t="s">
        <v>33</v>
      </c>
      <c r="G23" s="28" t="s">
        <v>220</v>
      </c>
      <c r="H23" s="63">
        <v>13440000</v>
      </c>
      <c r="I23" s="63">
        <f>SUMIFS(Maksājumi_statusa!K:K,Maksājumi_statusa!D:D,B23)</f>
        <v>4124933.35</v>
      </c>
      <c r="J23" s="64">
        <f t="shared" si="0"/>
        <v>9315066.6500000004</v>
      </c>
    </row>
    <row r="24" spans="1:10" ht="26" x14ac:dyDescent="0.35">
      <c r="A24" s="28" t="s">
        <v>174</v>
      </c>
      <c r="B24" s="28" t="s">
        <v>295</v>
      </c>
      <c r="C24" s="28" t="s">
        <v>175</v>
      </c>
      <c r="D24" s="62">
        <v>45184</v>
      </c>
      <c r="E24" s="28" t="s">
        <v>294</v>
      </c>
      <c r="F24" s="28" t="s">
        <v>166</v>
      </c>
      <c r="G24" s="28" t="s">
        <v>220</v>
      </c>
      <c r="H24" s="63">
        <v>12758000</v>
      </c>
      <c r="I24" s="63">
        <f>SUMIFS(Maksājumi_statusa!K:K,Maksājumi_statusa!D:D,B24)</f>
        <v>3932988.7399999998</v>
      </c>
      <c r="J24" s="64">
        <f t="shared" si="0"/>
        <v>8825011.2599999998</v>
      </c>
    </row>
    <row r="25" spans="1:10" x14ac:dyDescent="0.35">
      <c r="A25" s="28" t="s">
        <v>153</v>
      </c>
      <c r="B25" s="28" t="s">
        <v>333</v>
      </c>
      <c r="C25" s="28" t="s">
        <v>332</v>
      </c>
      <c r="D25" s="62">
        <v>45468</v>
      </c>
      <c r="E25" s="28" t="s">
        <v>331</v>
      </c>
      <c r="F25" s="28" t="s">
        <v>72</v>
      </c>
      <c r="G25" s="28" t="s">
        <v>220</v>
      </c>
      <c r="H25" s="63">
        <v>17660229</v>
      </c>
      <c r="I25" s="63">
        <f>SUMIFS(Maksājumi_statusa!K:K,Maksājumi_statusa!D:D,B25)</f>
        <v>9497649.5700000003</v>
      </c>
      <c r="J25" s="64">
        <f t="shared" si="0"/>
        <v>8162579.4299999997</v>
      </c>
    </row>
    <row r="26" spans="1:10" ht="26" x14ac:dyDescent="0.35">
      <c r="A26" s="28" t="s">
        <v>84</v>
      </c>
      <c r="B26" s="28" t="s">
        <v>934</v>
      </c>
      <c r="C26" s="28" t="s">
        <v>933</v>
      </c>
      <c r="D26" s="62">
        <v>45282</v>
      </c>
      <c r="E26" s="28" t="s">
        <v>907</v>
      </c>
      <c r="F26" s="28" t="s">
        <v>72</v>
      </c>
      <c r="G26" s="28" t="s">
        <v>220</v>
      </c>
      <c r="H26" s="63">
        <v>8042000</v>
      </c>
      <c r="I26" s="63">
        <f>SUMIFS(Maksājumi_statusa!K:K,Maksājumi_statusa!D:D,B26)</f>
        <v>661539.43999999994</v>
      </c>
      <c r="J26" s="64">
        <f t="shared" si="0"/>
        <v>7380460.5600000005</v>
      </c>
    </row>
    <row r="27" spans="1:10" ht="26" x14ac:dyDescent="0.35">
      <c r="A27" s="28" t="s">
        <v>88</v>
      </c>
      <c r="B27" s="28" t="s">
        <v>929</v>
      </c>
      <c r="C27" s="28" t="s">
        <v>928</v>
      </c>
      <c r="D27" s="62">
        <v>45231</v>
      </c>
      <c r="E27" s="28" t="s">
        <v>274</v>
      </c>
      <c r="F27" s="28" t="s">
        <v>33</v>
      </c>
      <c r="G27" s="28" t="s">
        <v>220</v>
      </c>
      <c r="H27" s="63">
        <v>8250000</v>
      </c>
      <c r="I27" s="63">
        <f>SUMIFS(Maksājumi_statusa!K:K,Maksājumi_statusa!D:D,B27)</f>
        <v>1724728.65</v>
      </c>
      <c r="J27" s="64">
        <f t="shared" si="0"/>
        <v>6525271.3499999996</v>
      </c>
    </row>
    <row r="28" spans="1:10" ht="26" x14ac:dyDescent="0.35">
      <c r="A28" s="28" t="s">
        <v>96</v>
      </c>
      <c r="B28" s="28" t="s">
        <v>902</v>
      </c>
      <c r="C28" s="28" t="s">
        <v>901</v>
      </c>
      <c r="D28" s="62">
        <v>45323</v>
      </c>
      <c r="E28" s="28" t="s">
        <v>769</v>
      </c>
      <c r="F28" s="28" t="s">
        <v>33</v>
      </c>
      <c r="G28" s="28" t="s">
        <v>220</v>
      </c>
      <c r="H28" s="63">
        <v>20000000</v>
      </c>
      <c r="I28" s="63">
        <f>SUMIFS(Maksājumi_statusa!K:K,Maksājumi_statusa!D:D,B28)</f>
        <v>13528855.890000001</v>
      </c>
      <c r="J28" s="64">
        <f t="shared" si="0"/>
        <v>6471144.1099999994</v>
      </c>
    </row>
    <row r="29" spans="1:10" ht="39" x14ac:dyDescent="0.35">
      <c r="A29" s="28" t="s">
        <v>7</v>
      </c>
      <c r="B29" s="28" t="s">
        <v>1403</v>
      </c>
      <c r="C29" s="28" t="s">
        <v>1402</v>
      </c>
      <c r="D29" s="62">
        <v>45373</v>
      </c>
      <c r="E29" s="28" t="s">
        <v>687</v>
      </c>
      <c r="F29" s="28" t="s">
        <v>10</v>
      </c>
      <c r="G29" s="28" t="s">
        <v>220</v>
      </c>
      <c r="H29" s="63">
        <v>27642762</v>
      </c>
      <c r="I29" s="63">
        <f>SUMIFS(Maksājumi_statusa!K:K,Maksājumi_statusa!D:D,B29)</f>
        <v>21247127.780000001</v>
      </c>
      <c r="J29" s="64">
        <f t="shared" si="0"/>
        <v>6395634.2199999988</v>
      </c>
    </row>
    <row r="30" spans="1:10" ht="26" x14ac:dyDescent="0.35">
      <c r="A30" s="28" t="s">
        <v>182</v>
      </c>
      <c r="B30" s="28" t="s">
        <v>233</v>
      </c>
      <c r="C30" s="28" t="s">
        <v>232</v>
      </c>
      <c r="D30" s="62">
        <v>45582</v>
      </c>
      <c r="E30" s="28" t="s">
        <v>226</v>
      </c>
      <c r="F30" s="28" t="s">
        <v>184</v>
      </c>
      <c r="G30" s="28" t="s">
        <v>220</v>
      </c>
      <c r="H30" s="63">
        <v>60343378</v>
      </c>
      <c r="I30" s="63">
        <f>SUMIFS(Maksājumi_statusa!K:K,Maksājumi_statusa!D:D,B30)</f>
        <v>54309040.200000003</v>
      </c>
      <c r="J30" s="64">
        <f t="shared" si="0"/>
        <v>6034337.799999997</v>
      </c>
    </row>
    <row r="31" spans="1:10" ht="39" x14ac:dyDescent="0.35">
      <c r="A31" s="28" t="s">
        <v>59</v>
      </c>
      <c r="B31" s="28" t="s">
        <v>1160</v>
      </c>
      <c r="C31" s="28" t="s">
        <v>1159</v>
      </c>
      <c r="D31" s="62">
        <v>45189</v>
      </c>
      <c r="E31" s="28" t="s">
        <v>1095</v>
      </c>
      <c r="F31" s="28" t="s">
        <v>33</v>
      </c>
      <c r="G31" s="28" t="s">
        <v>220</v>
      </c>
      <c r="H31" s="63">
        <v>8064000</v>
      </c>
      <c r="I31" s="63">
        <f>SUMIFS(Maksājumi_statusa!K:K,Maksājumi_statusa!D:D,B31)</f>
        <v>2056965.23</v>
      </c>
      <c r="J31" s="64">
        <f t="shared" si="0"/>
        <v>6007034.7699999996</v>
      </c>
    </row>
    <row r="32" spans="1:10" ht="39" x14ac:dyDescent="0.35">
      <c r="A32" s="28" t="s">
        <v>135</v>
      </c>
      <c r="B32" s="28" t="s">
        <v>622</v>
      </c>
      <c r="C32" s="28" t="s">
        <v>621</v>
      </c>
      <c r="D32" s="62">
        <v>44888</v>
      </c>
      <c r="E32" s="28" t="s">
        <v>442</v>
      </c>
      <c r="F32" s="28" t="s">
        <v>132</v>
      </c>
      <c r="G32" s="28" t="s">
        <v>220</v>
      </c>
      <c r="H32" s="63">
        <v>9580404.7799999993</v>
      </c>
      <c r="I32" s="63">
        <f>SUMIFS(Maksājumi_statusa!K:K,Maksājumi_statusa!D:D,B32)</f>
        <v>3664637.4299999997</v>
      </c>
      <c r="J32" s="64">
        <f t="shared" si="0"/>
        <v>5915767.3499999996</v>
      </c>
    </row>
    <row r="33" spans="1:10" ht="26" x14ac:dyDescent="0.35">
      <c r="A33" s="28" t="s">
        <v>150</v>
      </c>
      <c r="B33" s="28" t="s">
        <v>379</v>
      </c>
      <c r="C33" s="28" t="s">
        <v>378</v>
      </c>
      <c r="D33" s="62">
        <v>45478</v>
      </c>
      <c r="E33" s="28" t="s">
        <v>377</v>
      </c>
      <c r="F33" s="28" t="s">
        <v>22</v>
      </c>
      <c r="G33" s="28" t="s">
        <v>220</v>
      </c>
      <c r="H33" s="63">
        <v>5957956</v>
      </c>
      <c r="I33" s="63">
        <f>SUMIFS(Maksājumi_statusa!K:K,Maksājumi_statusa!D:D,B33)</f>
        <v>451035.01</v>
      </c>
      <c r="J33" s="64">
        <f t="shared" si="0"/>
        <v>5506920.9900000002</v>
      </c>
    </row>
    <row r="34" spans="1:10" ht="26" x14ac:dyDescent="0.35">
      <c r="A34" s="28" t="s">
        <v>150</v>
      </c>
      <c r="B34" s="28" t="s">
        <v>364</v>
      </c>
      <c r="C34" s="28" t="s">
        <v>363</v>
      </c>
      <c r="D34" s="62">
        <v>45475</v>
      </c>
      <c r="E34" s="28" t="s">
        <v>362</v>
      </c>
      <c r="F34" s="28" t="s">
        <v>22</v>
      </c>
      <c r="G34" s="28" t="s">
        <v>220</v>
      </c>
      <c r="H34" s="63">
        <v>5957956</v>
      </c>
      <c r="I34" s="63">
        <f>SUMIFS(Maksājumi_statusa!K:K,Maksājumi_statusa!D:D,B34)</f>
        <v>520203.91000000003</v>
      </c>
      <c r="J34" s="64">
        <f t="shared" si="0"/>
        <v>5437752.0899999999</v>
      </c>
    </row>
    <row r="35" spans="1:10" ht="26" x14ac:dyDescent="0.35">
      <c r="A35" s="28" t="s">
        <v>150</v>
      </c>
      <c r="B35" s="28" t="s">
        <v>373</v>
      </c>
      <c r="C35" s="28" t="s">
        <v>372</v>
      </c>
      <c r="D35" s="62">
        <v>45477</v>
      </c>
      <c r="E35" s="28" t="s">
        <v>371</v>
      </c>
      <c r="F35" s="28" t="s">
        <v>22</v>
      </c>
      <c r="G35" s="28" t="s">
        <v>220</v>
      </c>
      <c r="H35" s="63">
        <v>5957956</v>
      </c>
      <c r="I35" s="63">
        <f>SUMIFS(Maksājumi_statusa!K:K,Maksājumi_statusa!D:D,B35)</f>
        <v>594403.19999999995</v>
      </c>
      <c r="J35" s="64">
        <f t="shared" si="0"/>
        <v>5363552.8</v>
      </c>
    </row>
    <row r="36" spans="1:10" ht="26" x14ac:dyDescent="0.35">
      <c r="A36" s="28" t="s">
        <v>150</v>
      </c>
      <c r="B36" s="28" t="s">
        <v>361</v>
      </c>
      <c r="C36" s="28" t="s">
        <v>360</v>
      </c>
      <c r="D36" s="62">
        <v>45485</v>
      </c>
      <c r="E36" s="28" t="s">
        <v>359</v>
      </c>
      <c r="F36" s="28" t="s">
        <v>22</v>
      </c>
      <c r="G36" s="28" t="s">
        <v>220</v>
      </c>
      <c r="H36" s="63">
        <v>5957956</v>
      </c>
      <c r="I36" s="63">
        <f>SUMIFS(Maksājumi_statusa!K:K,Maksājumi_statusa!D:D,B36)</f>
        <v>674795.29</v>
      </c>
      <c r="J36" s="64">
        <f t="shared" si="0"/>
        <v>5283160.71</v>
      </c>
    </row>
    <row r="37" spans="1:10" ht="65" x14ac:dyDescent="0.35">
      <c r="A37" s="28" t="s">
        <v>135</v>
      </c>
      <c r="B37" s="28" t="s">
        <v>634</v>
      </c>
      <c r="C37" s="28" t="s">
        <v>633</v>
      </c>
      <c r="D37" s="62">
        <v>44888</v>
      </c>
      <c r="E37" s="28" t="s">
        <v>454</v>
      </c>
      <c r="F37" s="28" t="s">
        <v>132</v>
      </c>
      <c r="G37" s="28" t="s">
        <v>220</v>
      </c>
      <c r="H37" s="63">
        <v>6581179</v>
      </c>
      <c r="I37" s="63">
        <f>SUMIFS(Maksājumi_statusa!K:K,Maksājumi_statusa!D:D,B37)</f>
        <v>1398030.71</v>
      </c>
      <c r="J37" s="64">
        <f t="shared" si="0"/>
        <v>5183148.29</v>
      </c>
    </row>
    <row r="38" spans="1:10" ht="39" x14ac:dyDescent="0.35">
      <c r="A38" s="28" t="s">
        <v>150</v>
      </c>
      <c r="B38" s="28" t="s">
        <v>367</v>
      </c>
      <c r="C38" s="28" t="s">
        <v>366</v>
      </c>
      <c r="D38" s="62">
        <v>45475</v>
      </c>
      <c r="E38" s="28" t="s">
        <v>365</v>
      </c>
      <c r="F38" s="28" t="s">
        <v>22</v>
      </c>
      <c r="G38" s="28" t="s">
        <v>220</v>
      </c>
      <c r="H38" s="63">
        <v>5957956</v>
      </c>
      <c r="I38" s="63">
        <f>SUMIFS(Maksājumi_statusa!K:K,Maksājumi_statusa!D:D,B38)</f>
        <v>914163.02000000014</v>
      </c>
      <c r="J38" s="64">
        <f t="shared" si="0"/>
        <v>5043792.9799999995</v>
      </c>
    </row>
    <row r="39" spans="1:10" ht="26" x14ac:dyDescent="0.35">
      <c r="A39" s="28" t="s">
        <v>24</v>
      </c>
      <c r="B39" s="28" t="s">
        <v>1372</v>
      </c>
      <c r="C39" s="28" t="s">
        <v>1371</v>
      </c>
      <c r="D39" s="62">
        <v>45482</v>
      </c>
      <c r="E39" s="28" t="s">
        <v>380</v>
      </c>
      <c r="F39" s="28" t="s">
        <v>22</v>
      </c>
      <c r="G39" s="28" t="s">
        <v>220</v>
      </c>
      <c r="H39" s="63">
        <v>5000000</v>
      </c>
      <c r="I39" s="63">
        <f>SUMIFS(Maksājumi_statusa!K:K,Maksājumi_statusa!D:D,B39)</f>
        <v>0</v>
      </c>
      <c r="J39" s="64">
        <f t="shared" si="0"/>
        <v>5000000</v>
      </c>
    </row>
    <row r="40" spans="1:10" ht="26" x14ac:dyDescent="0.35">
      <c r="A40" s="28" t="s">
        <v>24</v>
      </c>
      <c r="B40" s="28" t="s">
        <v>1376</v>
      </c>
      <c r="C40" s="28" t="s">
        <v>1375</v>
      </c>
      <c r="D40" s="62">
        <v>45477</v>
      </c>
      <c r="E40" s="28" t="s">
        <v>362</v>
      </c>
      <c r="F40" s="28" t="s">
        <v>22</v>
      </c>
      <c r="G40" s="28" t="s">
        <v>220</v>
      </c>
      <c r="H40" s="63">
        <v>5000000</v>
      </c>
      <c r="I40" s="63">
        <f>SUMIFS(Maksājumi_statusa!K:K,Maksājumi_statusa!D:D,B40)</f>
        <v>55098.64</v>
      </c>
      <c r="J40" s="64">
        <f t="shared" si="0"/>
        <v>4944901.3600000003</v>
      </c>
    </row>
    <row r="41" spans="1:10" ht="26" x14ac:dyDescent="0.35">
      <c r="A41" s="28" t="s">
        <v>126</v>
      </c>
      <c r="B41" s="28" t="s">
        <v>660</v>
      </c>
      <c r="C41" s="28" t="s">
        <v>659</v>
      </c>
      <c r="D41" s="62">
        <v>44851</v>
      </c>
      <c r="E41" s="28" t="s">
        <v>658</v>
      </c>
      <c r="F41" s="28" t="s">
        <v>114</v>
      </c>
      <c r="G41" s="28" t="s">
        <v>220</v>
      </c>
      <c r="H41" s="63">
        <v>6500000</v>
      </c>
      <c r="I41" s="63">
        <f>SUMIFS(Maksājumi_statusa!K:K,Maksājumi_statusa!D:D,B41)</f>
        <v>1593576.11</v>
      </c>
      <c r="J41" s="64">
        <f t="shared" si="0"/>
        <v>4906423.8899999997</v>
      </c>
    </row>
    <row r="42" spans="1:10" ht="26" x14ac:dyDescent="0.35">
      <c r="A42" s="28" t="s">
        <v>150</v>
      </c>
      <c r="B42" s="28" t="s">
        <v>370</v>
      </c>
      <c r="C42" s="28" t="s">
        <v>369</v>
      </c>
      <c r="D42" s="62">
        <v>45471</v>
      </c>
      <c r="E42" s="28" t="s">
        <v>368</v>
      </c>
      <c r="F42" s="28" t="s">
        <v>22</v>
      </c>
      <c r="G42" s="28" t="s">
        <v>220</v>
      </c>
      <c r="H42" s="63">
        <v>5957956</v>
      </c>
      <c r="I42" s="63">
        <f>SUMIFS(Maksājumi_statusa!K:K,Maksājumi_statusa!D:D,B42)</f>
        <v>1094966.06</v>
      </c>
      <c r="J42" s="64">
        <f t="shared" si="0"/>
        <v>4862989.9399999995</v>
      </c>
    </row>
    <row r="43" spans="1:10" ht="26" x14ac:dyDescent="0.35">
      <c r="A43" s="28" t="s">
        <v>150</v>
      </c>
      <c r="B43" s="28" t="s">
        <v>382</v>
      </c>
      <c r="C43" s="28" t="s">
        <v>381</v>
      </c>
      <c r="D43" s="62">
        <v>45476</v>
      </c>
      <c r="E43" s="28" t="s">
        <v>380</v>
      </c>
      <c r="F43" s="28" t="s">
        <v>22</v>
      </c>
      <c r="G43" s="28" t="s">
        <v>220</v>
      </c>
      <c r="H43" s="63">
        <v>5957956</v>
      </c>
      <c r="I43" s="63">
        <f>SUMIFS(Maksājumi_statusa!K:K,Maksājumi_statusa!D:D,B43)</f>
        <v>1126943.5499999998</v>
      </c>
      <c r="J43" s="64">
        <f t="shared" si="0"/>
        <v>4831012.45</v>
      </c>
    </row>
    <row r="44" spans="1:10" ht="65" x14ac:dyDescent="0.35">
      <c r="A44" s="28" t="s">
        <v>63</v>
      </c>
      <c r="B44" s="28" t="s">
        <v>1101</v>
      </c>
      <c r="C44" s="28" t="s">
        <v>1100</v>
      </c>
      <c r="D44" s="62">
        <v>45188</v>
      </c>
      <c r="E44" s="28" t="s">
        <v>1095</v>
      </c>
      <c r="F44" s="28" t="s">
        <v>33</v>
      </c>
      <c r="G44" s="28" t="s">
        <v>220</v>
      </c>
      <c r="H44" s="63">
        <v>5760000</v>
      </c>
      <c r="I44" s="63">
        <f>SUMIFS(Maksājumi_statusa!K:K,Maksājumi_statusa!D:D,B44)</f>
        <v>1159929.6099999999</v>
      </c>
      <c r="J44" s="64">
        <f t="shared" si="0"/>
        <v>4600070.3900000006</v>
      </c>
    </row>
    <row r="45" spans="1:10" ht="26" x14ac:dyDescent="0.35">
      <c r="A45" s="28" t="s">
        <v>24</v>
      </c>
      <c r="B45" s="28" t="s">
        <v>1380</v>
      </c>
      <c r="C45" s="28" t="s">
        <v>1379</v>
      </c>
      <c r="D45" s="62">
        <v>45478</v>
      </c>
      <c r="E45" s="28" t="s">
        <v>371</v>
      </c>
      <c r="F45" s="28" t="s">
        <v>22</v>
      </c>
      <c r="G45" s="28" t="s">
        <v>220</v>
      </c>
      <c r="H45" s="63">
        <v>5000000</v>
      </c>
      <c r="I45" s="63">
        <f>SUMIFS(Maksājumi_statusa!K:K,Maksājumi_statusa!D:D,B45)</f>
        <v>487171.49</v>
      </c>
      <c r="J45" s="64">
        <f t="shared" si="0"/>
        <v>4512828.51</v>
      </c>
    </row>
    <row r="46" spans="1:10" ht="39" x14ac:dyDescent="0.35">
      <c r="A46" s="28" t="s">
        <v>24</v>
      </c>
      <c r="B46" s="28" t="s">
        <v>1366</v>
      </c>
      <c r="C46" s="28" t="s">
        <v>1365</v>
      </c>
      <c r="D46" s="62">
        <v>45475</v>
      </c>
      <c r="E46" s="28" t="s">
        <v>365</v>
      </c>
      <c r="F46" s="28" t="s">
        <v>22</v>
      </c>
      <c r="G46" s="28" t="s">
        <v>220</v>
      </c>
      <c r="H46" s="63">
        <v>5000000</v>
      </c>
      <c r="I46" s="63">
        <f>SUMIFS(Maksājumi_statusa!K:K,Maksājumi_statusa!D:D,B46)</f>
        <v>530961.34</v>
      </c>
      <c r="J46" s="64">
        <f t="shared" si="0"/>
        <v>4469038.66</v>
      </c>
    </row>
    <row r="47" spans="1:10" x14ac:dyDescent="0.35">
      <c r="A47" s="28" t="s">
        <v>24</v>
      </c>
      <c r="B47" s="28" t="s">
        <v>1370</v>
      </c>
      <c r="C47" s="28" t="s">
        <v>1369</v>
      </c>
      <c r="D47" s="62">
        <v>45485</v>
      </c>
      <c r="E47" s="28" t="s">
        <v>1070</v>
      </c>
      <c r="F47" s="28" t="s">
        <v>22</v>
      </c>
      <c r="G47" s="28" t="s">
        <v>220</v>
      </c>
      <c r="H47" s="63">
        <v>5000000</v>
      </c>
      <c r="I47" s="63">
        <f>SUMIFS(Maksājumi_statusa!K:K,Maksājumi_statusa!D:D,B47)</f>
        <v>575051.22</v>
      </c>
      <c r="J47" s="64">
        <f t="shared" si="0"/>
        <v>4424948.78</v>
      </c>
    </row>
    <row r="48" spans="1:10" ht="26" x14ac:dyDescent="0.35">
      <c r="A48" s="28" t="s">
        <v>59</v>
      </c>
      <c r="B48" s="28" t="s">
        <v>1143</v>
      </c>
      <c r="C48" s="28" t="s">
        <v>1142</v>
      </c>
      <c r="D48" s="62">
        <v>45636</v>
      </c>
      <c r="E48" s="28" t="s">
        <v>114</v>
      </c>
      <c r="F48" s="28" t="s">
        <v>33</v>
      </c>
      <c r="G48" s="28" t="s">
        <v>220</v>
      </c>
      <c r="H48" s="63">
        <v>6000000</v>
      </c>
      <c r="I48" s="63">
        <f>SUMIFS(Maksājumi_statusa!K:K,Maksājumi_statusa!D:D,B48)</f>
        <v>1623098.3</v>
      </c>
      <c r="J48" s="64">
        <f t="shared" si="0"/>
        <v>4376901.7</v>
      </c>
    </row>
    <row r="49" spans="1:10" ht="26" x14ac:dyDescent="0.35">
      <c r="A49" s="28" t="s">
        <v>40</v>
      </c>
      <c r="B49" s="28" t="s">
        <v>1243</v>
      </c>
      <c r="C49" s="28" t="s">
        <v>1242</v>
      </c>
      <c r="D49" s="62">
        <v>45009</v>
      </c>
      <c r="E49" s="28" t="s">
        <v>229</v>
      </c>
      <c r="F49" s="28" t="s">
        <v>22</v>
      </c>
      <c r="G49" s="28" t="s">
        <v>220</v>
      </c>
      <c r="H49" s="63">
        <v>41900000</v>
      </c>
      <c r="I49" s="63">
        <f>SUMIFS(Maksājumi_statusa!K:K,Maksājumi_statusa!D:D,B49)</f>
        <v>37710000</v>
      </c>
      <c r="J49" s="64">
        <f t="shared" si="0"/>
        <v>4190000</v>
      </c>
    </row>
    <row r="50" spans="1:10" ht="26" x14ac:dyDescent="0.35">
      <c r="A50" s="28" t="s">
        <v>24</v>
      </c>
      <c r="B50" s="28" t="s">
        <v>1378</v>
      </c>
      <c r="C50" s="28" t="s">
        <v>1377</v>
      </c>
      <c r="D50" s="62">
        <v>45478</v>
      </c>
      <c r="E50" s="28" t="s">
        <v>377</v>
      </c>
      <c r="F50" s="28" t="s">
        <v>22</v>
      </c>
      <c r="G50" s="28" t="s">
        <v>220</v>
      </c>
      <c r="H50" s="63">
        <v>5000000</v>
      </c>
      <c r="I50" s="63">
        <f>SUMIFS(Maksājumi_statusa!K:K,Maksājumi_statusa!D:D,B50)</f>
        <v>819242.37</v>
      </c>
      <c r="J50" s="64">
        <f t="shared" si="0"/>
        <v>4180757.63</v>
      </c>
    </row>
    <row r="51" spans="1:10" x14ac:dyDescent="0.35">
      <c r="A51" s="28" t="s">
        <v>150</v>
      </c>
      <c r="B51" s="28" t="s">
        <v>356</v>
      </c>
      <c r="C51" s="28" t="s">
        <v>355</v>
      </c>
      <c r="D51" s="62">
        <v>45839</v>
      </c>
      <c r="E51" s="28" t="s">
        <v>354</v>
      </c>
      <c r="F51" s="28" t="s">
        <v>22</v>
      </c>
      <c r="G51" s="28" t="s">
        <v>220</v>
      </c>
      <c r="H51" s="63">
        <v>5568538.4299999997</v>
      </c>
      <c r="I51" s="63">
        <f>SUMIFS(Maksājumi_statusa!K:K,Maksājumi_statusa!D:D,B51)</f>
        <v>1583294.78</v>
      </c>
      <c r="J51" s="64">
        <f t="shared" si="0"/>
        <v>3985243.6499999994</v>
      </c>
    </row>
    <row r="52" spans="1:10" ht="65" x14ac:dyDescent="0.35">
      <c r="A52" s="28" t="s">
        <v>50</v>
      </c>
      <c r="B52" s="28" t="s">
        <v>1226</v>
      </c>
      <c r="C52" s="28" t="s">
        <v>1225</v>
      </c>
      <c r="D52" s="62">
        <v>45327</v>
      </c>
      <c r="E52" s="28" t="s">
        <v>1190</v>
      </c>
      <c r="F52" s="28" t="s">
        <v>52</v>
      </c>
      <c r="G52" s="28" t="s">
        <v>220</v>
      </c>
      <c r="H52" s="63">
        <v>3818026.24</v>
      </c>
      <c r="I52" s="63">
        <f>SUMIFS(Maksājumi_statusa!K:K,Maksājumi_statusa!D:D,B52)</f>
        <v>0</v>
      </c>
      <c r="J52" s="64">
        <f t="shared" si="0"/>
        <v>3818026.24</v>
      </c>
    </row>
    <row r="53" spans="1:10" ht="26" x14ac:dyDescent="0.35">
      <c r="A53" s="28" t="s">
        <v>40</v>
      </c>
      <c r="B53" s="28" t="s">
        <v>1241</v>
      </c>
      <c r="C53" s="28" t="s">
        <v>1240</v>
      </c>
      <c r="D53" s="62">
        <v>45012</v>
      </c>
      <c r="E53" s="28" t="s">
        <v>226</v>
      </c>
      <c r="F53" s="28" t="s">
        <v>22</v>
      </c>
      <c r="G53" s="28" t="s">
        <v>220</v>
      </c>
      <c r="H53" s="63">
        <v>38100000</v>
      </c>
      <c r="I53" s="63">
        <f>SUMIFS(Maksājumi_statusa!K:K,Maksājumi_statusa!D:D,B53)</f>
        <v>34290000</v>
      </c>
      <c r="J53" s="64">
        <f t="shared" si="0"/>
        <v>3810000</v>
      </c>
    </row>
    <row r="54" spans="1:10" ht="26" x14ac:dyDescent="0.35">
      <c r="A54" s="28" t="s">
        <v>104</v>
      </c>
      <c r="B54" s="28" t="s">
        <v>878</v>
      </c>
      <c r="C54" s="28" t="s">
        <v>877</v>
      </c>
      <c r="D54" s="62">
        <v>45672</v>
      </c>
      <c r="E54" s="28" t="s">
        <v>748</v>
      </c>
      <c r="F54" s="28" t="s">
        <v>72</v>
      </c>
      <c r="G54" s="28" t="s">
        <v>220</v>
      </c>
      <c r="H54" s="63">
        <v>4403243</v>
      </c>
      <c r="I54" s="63">
        <f>SUMIFS(Maksājumi_statusa!K:K,Maksājumi_statusa!D:D,B54)</f>
        <v>635906</v>
      </c>
      <c r="J54" s="64">
        <f t="shared" si="0"/>
        <v>3767337</v>
      </c>
    </row>
    <row r="55" spans="1:10" ht="26" x14ac:dyDescent="0.35">
      <c r="A55" s="28" t="s">
        <v>63</v>
      </c>
      <c r="B55" s="28" t="s">
        <v>1113</v>
      </c>
      <c r="C55" s="28" t="s">
        <v>1112</v>
      </c>
      <c r="D55" s="62">
        <v>45210</v>
      </c>
      <c r="E55" s="28" t="s">
        <v>434</v>
      </c>
      <c r="F55" s="28" t="s">
        <v>33</v>
      </c>
      <c r="G55" s="28" t="s">
        <v>220</v>
      </c>
      <c r="H55" s="63">
        <v>3850000</v>
      </c>
      <c r="I55" s="63">
        <f>SUMIFS(Maksājumi_statusa!K:K,Maksājumi_statusa!D:D,B55)</f>
        <v>101838.63</v>
      </c>
      <c r="J55" s="64">
        <f t="shared" si="0"/>
        <v>3748161.37</v>
      </c>
    </row>
    <row r="56" spans="1:10" ht="26" x14ac:dyDescent="0.35">
      <c r="A56" s="28" t="s">
        <v>150</v>
      </c>
      <c r="B56" s="28" t="s">
        <v>376</v>
      </c>
      <c r="C56" s="28" t="s">
        <v>375</v>
      </c>
      <c r="D56" s="62">
        <v>45477</v>
      </c>
      <c r="E56" s="28" t="s">
        <v>374</v>
      </c>
      <c r="F56" s="28" t="s">
        <v>22</v>
      </c>
      <c r="G56" s="28" t="s">
        <v>220</v>
      </c>
      <c r="H56" s="63">
        <v>5957956</v>
      </c>
      <c r="I56" s="63">
        <f>SUMIFS(Maksājumi_statusa!K:K,Maksājumi_statusa!D:D,B56)</f>
        <v>2239093.81</v>
      </c>
      <c r="J56" s="64">
        <f t="shared" si="0"/>
        <v>3718862.19</v>
      </c>
    </row>
    <row r="57" spans="1:10" ht="39" x14ac:dyDescent="0.35">
      <c r="A57" s="28" t="s">
        <v>36</v>
      </c>
      <c r="B57" s="28" t="s">
        <v>1256</v>
      </c>
      <c r="C57" s="28" t="s">
        <v>1255</v>
      </c>
      <c r="D57" s="62">
        <v>45296</v>
      </c>
      <c r="E57" s="28" t="s">
        <v>1254</v>
      </c>
      <c r="F57" s="28" t="s">
        <v>22</v>
      </c>
      <c r="G57" s="28" t="s">
        <v>220</v>
      </c>
      <c r="H57" s="63">
        <v>9639654.5500000007</v>
      </c>
      <c r="I57" s="63">
        <f>SUMIFS(Maksājumi_statusa!K:K,Maksājumi_statusa!D:D,B57)</f>
        <v>5938745.5</v>
      </c>
      <c r="J57" s="64">
        <f t="shared" si="0"/>
        <v>3700909.0500000007</v>
      </c>
    </row>
    <row r="58" spans="1:10" ht="26" x14ac:dyDescent="0.35">
      <c r="A58" s="28" t="s">
        <v>218</v>
      </c>
      <c r="B58" s="28" t="s">
        <v>927</v>
      </c>
      <c r="C58" s="28" t="s">
        <v>219</v>
      </c>
      <c r="D58" s="62">
        <v>45189</v>
      </c>
      <c r="E58" s="28" t="s">
        <v>72</v>
      </c>
      <c r="F58" s="28" t="s">
        <v>72</v>
      </c>
      <c r="G58" s="28" t="s">
        <v>220</v>
      </c>
      <c r="H58" s="63">
        <v>15000000</v>
      </c>
      <c r="I58" s="63">
        <f>SUMIFS(Maksājumi_statusa!K:K,Maksājumi_statusa!D:D,B58)</f>
        <v>11336347.879999999</v>
      </c>
      <c r="J58" s="64">
        <f t="shared" si="0"/>
        <v>3663652.120000001</v>
      </c>
    </row>
    <row r="59" spans="1:10" ht="26" x14ac:dyDescent="0.35">
      <c r="A59" s="28" t="s">
        <v>59</v>
      </c>
      <c r="B59" s="28" t="s">
        <v>1139</v>
      </c>
      <c r="C59" s="28" t="s">
        <v>1138</v>
      </c>
      <c r="D59" s="62">
        <v>45727</v>
      </c>
      <c r="E59" s="28" t="s">
        <v>72</v>
      </c>
      <c r="F59" s="28" t="s">
        <v>33</v>
      </c>
      <c r="G59" s="28" t="s">
        <v>220</v>
      </c>
      <c r="H59" s="63">
        <v>4000000</v>
      </c>
      <c r="I59" s="63">
        <f>SUMIFS(Maksājumi_statusa!K:K,Maksājumi_statusa!D:D,B59)</f>
        <v>348129.16</v>
      </c>
      <c r="J59" s="64">
        <f t="shared" si="0"/>
        <v>3651870.84</v>
      </c>
    </row>
    <row r="60" spans="1:10" ht="26" x14ac:dyDescent="0.35">
      <c r="A60" s="28" t="s">
        <v>24</v>
      </c>
      <c r="B60" s="28" t="s">
        <v>1368</v>
      </c>
      <c r="C60" s="28" t="s">
        <v>1367</v>
      </c>
      <c r="D60" s="62">
        <v>45471</v>
      </c>
      <c r="E60" s="28" t="s">
        <v>368</v>
      </c>
      <c r="F60" s="28" t="s">
        <v>22</v>
      </c>
      <c r="G60" s="28" t="s">
        <v>220</v>
      </c>
      <c r="H60" s="63">
        <v>5000000</v>
      </c>
      <c r="I60" s="63">
        <f>SUMIFS(Maksājumi_statusa!K:K,Maksājumi_statusa!D:D,B60)</f>
        <v>1461662.0499999998</v>
      </c>
      <c r="J60" s="64">
        <f t="shared" si="0"/>
        <v>3538337.95</v>
      </c>
    </row>
    <row r="61" spans="1:10" ht="26" x14ac:dyDescent="0.35">
      <c r="A61" s="28" t="s">
        <v>1059</v>
      </c>
      <c r="B61" s="28" t="s">
        <v>1058</v>
      </c>
      <c r="C61" s="28" t="s">
        <v>1057</v>
      </c>
      <c r="D61" s="62">
        <v>44862</v>
      </c>
      <c r="E61" s="28" t="s">
        <v>650</v>
      </c>
      <c r="F61" s="28" t="s">
        <v>22</v>
      </c>
      <c r="G61" s="28" t="s">
        <v>220</v>
      </c>
      <c r="H61" s="63">
        <v>48658154</v>
      </c>
      <c r="I61" s="63">
        <f>SUMIFS(Maksājumi_statusa!K:K,Maksājumi_statusa!D:D,B61)</f>
        <v>45143000</v>
      </c>
      <c r="J61" s="64">
        <f t="shared" si="0"/>
        <v>3515154</v>
      </c>
    </row>
    <row r="62" spans="1:10" ht="26" x14ac:dyDescent="0.35">
      <c r="A62" s="28" t="s">
        <v>59</v>
      </c>
      <c r="B62" s="28" t="s">
        <v>1141</v>
      </c>
      <c r="C62" s="28" t="s">
        <v>1140</v>
      </c>
      <c r="D62" s="62">
        <v>45709</v>
      </c>
      <c r="E62" s="28" t="s">
        <v>72</v>
      </c>
      <c r="F62" s="28" t="s">
        <v>33</v>
      </c>
      <c r="G62" s="28" t="s">
        <v>220</v>
      </c>
      <c r="H62" s="63">
        <v>3500000</v>
      </c>
      <c r="I62" s="63">
        <f>SUMIFS(Maksājumi_statusa!K:K,Maksājumi_statusa!D:D,B62)</f>
        <v>67928.95</v>
      </c>
      <c r="J62" s="64">
        <f t="shared" si="0"/>
        <v>3432071.05</v>
      </c>
    </row>
    <row r="63" spans="1:10" ht="26" x14ac:dyDescent="0.35">
      <c r="A63" s="28" t="s">
        <v>76</v>
      </c>
      <c r="B63" s="28" t="s">
        <v>951</v>
      </c>
      <c r="C63" s="28" t="s">
        <v>950</v>
      </c>
      <c r="D63" s="62">
        <v>45477</v>
      </c>
      <c r="E63" s="28" t="s">
        <v>949</v>
      </c>
      <c r="F63" s="28" t="s">
        <v>22</v>
      </c>
      <c r="G63" s="28" t="s">
        <v>220</v>
      </c>
      <c r="H63" s="63">
        <v>6100000</v>
      </c>
      <c r="I63" s="63">
        <f>SUMIFS(Maksājumi_statusa!K:K,Maksājumi_statusa!D:D,B63)</f>
        <v>2881138.96</v>
      </c>
      <c r="J63" s="64">
        <f t="shared" si="0"/>
        <v>3218861.04</v>
      </c>
    </row>
    <row r="64" spans="1:10" ht="26" x14ac:dyDescent="0.35">
      <c r="A64" s="28" t="s">
        <v>84</v>
      </c>
      <c r="B64" s="28" t="s">
        <v>932</v>
      </c>
      <c r="C64" s="28" t="s">
        <v>931</v>
      </c>
      <c r="D64" s="62">
        <v>45295</v>
      </c>
      <c r="E64" s="28" t="s">
        <v>930</v>
      </c>
      <c r="F64" s="28" t="s">
        <v>72</v>
      </c>
      <c r="G64" s="28" t="s">
        <v>220</v>
      </c>
      <c r="H64" s="63">
        <v>3590000</v>
      </c>
      <c r="I64" s="63">
        <f>SUMIFS(Maksājumi_statusa!K:K,Maksājumi_statusa!D:D,B64)</f>
        <v>378047.71</v>
      </c>
      <c r="J64" s="64">
        <f t="shared" si="0"/>
        <v>3211952.29</v>
      </c>
    </row>
    <row r="65" spans="1:10" ht="26" x14ac:dyDescent="0.35">
      <c r="A65" s="28" t="s">
        <v>59</v>
      </c>
      <c r="B65" s="28" t="s">
        <v>1169</v>
      </c>
      <c r="C65" s="28" t="s">
        <v>1168</v>
      </c>
      <c r="D65" s="62">
        <v>45142</v>
      </c>
      <c r="E65" s="28" t="s">
        <v>282</v>
      </c>
      <c r="F65" s="28" t="s">
        <v>33</v>
      </c>
      <c r="G65" s="28" t="s">
        <v>220</v>
      </c>
      <c r="H65" s="63">
        <v>6670000</v>
      </c>
      <c r="I65" s="63">
        <f>SUMIFS(Maksājumi_statusa!K:K,Maksājumi_statusa!D:D,B65)</f>
        <v>3535255.4</v>
      </c>
      <c r="J65" s="64">
        <f t="shared" si="0"/>
        <v>3134744.6</v>
      </c>
    </row>
    <row r="66" spans="1:10" ht="39" x14ac:dyDescent="0.35">
      <c r="A66" s="28" t="s">
        <v>1125</v>
      </c>
      <c r="B66" s="28" t="s">
        <v>1124</v>
      </c>
      <c r="C66" s="28" t="s">
        <v>1123</v>
      </c>
      <c r="D66" s="62">
        <v>45642</v>
      </c>
      <c r="E66" s="28" t="s">
        <v>1122</v>
      </c>
      <c r="F66" s="28" t="s">
        <v>33</v>
      </c>
      <c r="G66" s="28" t="s">
        <v>220</v>
      </c>
      <c r="H66" s="63">
        <v>5880000</v>
      </c>
      <c r="I66" s="63">
        <f>SUMIFS(Maksājumi_statusa!K:K,Maksājumi_statusa!D:D,B66)</f>
        <v>2760329.3600000003</v>
      </c>
      <c r="J66" s="64">
        <f t="shared" si="0"/>
        <v>3119670.6399999997</v>
      </c>
    </row>
    <row r="67" spans="1:10" ht="26" x14ac:dyDescent="0.35">
      <c r="A67" s="28" t="s">
        <v>96</v>
      </c>
      <c r="B67" s="28" t="s">
        <v>900</v>
      </c>
      <c r="C67" s="28" t="s">
        <v>899</v>
      </c>
      <c r="D67" s="62">
        <v>45299</v>
      </c>
      <c r="E67" s="28" t="s">
        <v>898</v>
      </c>
      <c r="F67" s="28" t="s">
        <v>33</v>
      </c>
      <c r="G67" s="28" t="s">
        <v>220</v>
      </c>
      <c r="H67" s="63">
        <v>10000000</v>
      </c>
      <c r="I67" s="63">
        <f>SUMIFS(Maksājumi_statusa!K:K,Maksājumi_statusa!D:D,B67)</f>
        <v>6899243.5999999996</v>
      </c>
      <c r="J67" s="64">
        <f t="shared" si="0"/>
        <v>3100756.4000000004</v>
      </c>
    </row>
    <row r="68" spans="1:10" ht="26" x14ac:dyDescent="0.35">
      <c r="A68" s="28" t="s">
        <v>187</v>
      </c>
      <c r="B68" s="28" t="s">
        <v>228</v>
      </c>
      <c r="C68" s="28" t="s">
        <v>227</v>
      </c>
      <c r="D68" s="62">
        <v>45582</v>
      </c>
      <c r="E68" s="28" t="s">
        <v>226</v>
      </c>
      <c r="F68" s="28" t="s">
        <v>184</v>
      </c>
      <c r="G68" s="28" t="s">
        <v>220</v>
      </c>
      <c r="H68" s="63">
        <v>12900000</v>
      </c>
      <c r="I68" s="63">
        <f>SUMIFS(Maksājumi_statusa!K:K,Maksājumi_statusa!D:D,B68)</f>
        <v>9841930.5899999999</v>
      </c>
      <c r="J68" s="64">
        <f t="shared" si="0"/>
        <v>3058069.41</v>
      </c>
    </row>
    <row r="69" spans="1:10" ht="26" x14ac:dyDescent="0.35">
      <c r="A69" s="28" t="s">
        <v>24</v>
      </c>
      <c r="B69" s="28" t="s">
        <v>1374</v>
      </c>
      <c r="C69" s="28" t="s">
        <v>1373</v>
      </c>
      <c r="D69" s="62">
        <v>45477</v>
      </c>
      <c r="E69" s="28" t="s">
        <v>374</v>
      </c>
      <c r="F69" s="28" t="s">
        <v>22</v>
      </c>
      <c r="G69" s="28" t="s">
        <v>220</v>
      </c>
      <c r="H69" s="63">
        <v>5000000</v>
      </c>
      <c r="I69" s="63">
        <f>SUMIFS(Maksājumi_statusa!K:K,Maksājumi_statusa!D:D,B69)</f>
        <v>1990865.17</v>
      </c>
      <c r="J69" s="64">
        <f t="shared" si="0"/>
        <v>3009134.83</v>
      </c>
    </row>
    <row r="70" spans="1:10" ht="39" x14ac:dyDescent="0.35">
      <c r="A70" s="28" t="s">
        <v>164</v>
      </c>
      <c r="B70" s="28" t="s">
        <v>301</v>
      </c>
      <c r="C70" s="28" t="s">
        <v>165</v>
      </c>
      <c r="D70" s="62">
        <v>45037</v>
      </c>
      <c r="E70" s="28" t="s">
        <v>296</v>
      </c>
      <c r="F70" s="28" t="s">
        <v>166</v>
      </c>
      <c r="G70" s="28" t="s">
        <v>220</v>
      </c>
      <c r="H70" s="63">
        <v>3000000</v>
      </c>
      <c r="I70" s="63">
        <f>SUMIFS(Maksājumi_statusa!K:K,Maksājumi_statusa!D:D,B70)</f>
        <v>0</v>
      </c>
      <c r="J70" s="64">
        <f t="shared" si="0"/>
        <v>3000000</v>
      </c>
    </row>
    <row r="71" spans="1:10" ht="26" x14ac:dyDescent="0.35">
      <c r="A71" s="28" t="s">
        <v>150</v>
      </c>
      <c r="B71" s="28" t="s">
        <v>353</v>
      </c>
      <c r="C71" s="28" t="s">
        <v>352</v>
      </c>
      <c r="D71" s="62">
        <v>45646</v>
      </c>
      <c r="E71" s="28" t="s">
        <v>351</v>
      </c>
      <c r="F71" s="28" t="s">
        <v>22</v>
      </c>
      <c r="G71" s="28" t="s">
        <v>220</v>
      </c>
      <c r="H71" s="63">
        <v>3406373.25</v>
      </c>
      <c r="I71" s="63">
        <f>SUMIFS(Maksājumi_statusa!K:K,Maksājumi_statusa!D:D,B71)</f>
        <v>500213.13</v>
      </c>
      <c r="J71" s="64">
        <f t="shared" ref="J71:J134" si="1">H71-I71</f>
        <v>2906160.12</v>
      </c>
    </row>
    <row r="72" spans="1:10" ht="26" x14ac:dyDescent="0.35">
      <c r="A72" s="28" t="s">
        <v>104</v>
      </c>
      <c r="B72" s="28" t="s">
        <v>890</v>
      </c>
      <c r="C72" s="28" t="s">
        <v>889</v>
      </c>
      <c r="D72" s="62">
        <v>45513</v>
      </c>
      <c r="E72" s="28" t="s">
        <v>787</v>
      </c>
      <c r="F72" s="28" t="s">
        <v>72</v>
      </c>
      <c r="G72" s="28" t="s">
        <v>220</v>
      </c>
      <c r="H72" s="63">
        <v>3373604</v>
      </c>
      <c r="I72" s="63">
        <f>SUMIFS(Maksājumi_statusa!K:K,Maksājumi_statusa!D:D,B72)</f>
        <v>470000</v>
      </c>
      <c r="J72" s="64">
        <f t="shared" si="1"/>
        <v>2903604</v>
      </c>
    </row>
    <row r="73" spans="1:10" ht="26" x14ac:dyDescent="0.35">
      <c r="A73" s="28" t="s">
        <v>36</v>
      </c>
      <c r="B73" s="28" t="s">
        <v>1265</v>
      </c>
      <c r="C73" s="28" t="s">
        <v>1264</v>
      </c>
      <c r="D73" s="62">
        <v>45310</v>
      </c>
      <c r="E73" s="28" t="s">
        <v>294</v>
      </c>
      <c r="F73" s="28" t="s">
        <v>22</v>
      </c>
      <c r="G73" s="28" t="s">
        <v>220</v>
      </c>
      <c r="H73" s="63">
        <v>5308294.5999999996</v>
      </c>
      <c r="I73" s="63">
        <f>SUMIFS(Maksājumi_statusa!K:K,Maksājumi_statusa!D:D,B73)</f>
        <v>2438923.0300000003</v>
      </c>
      <c r="J73" s="64">
        <f t="shared" si="1"/>
        <v>2869371.5699999994</v>
      </c>
    </row>
    <row r="74" spans="1:10" ht="117" x14ac:dyDescent="0.35">
      <c r="A74" s="28" t="s">
        <v>50</v>
      </c>
      <c r="B74" s="28" t="s">
        <v>1210</v>
      </c>
      <c r="C74" s="28" t="s">
        <v>1209</v>
      </c>
      <c r="D74" s="62">
        <v>45405</v>
      </c>
      <c r="E74" s="28" t="s">
        <v>1190</v>
      </c>
      <c r="F74" s="28" t="s">
        <v>52</v>
      </c>
      <c r="G74" s="28" t="s">
        <v>220</v>
      </c>
      <c r="H74" s="63">
        <v>2786992.58</v>
      </c>
      <c r="I74" s="63">
        <f>SUMIFS(Maksājumi_statusa!K:K,Maksājumi_statusa!D:D,B74)</f>
        <v>0</v>
      </c>
      <c r="J74" s="64">
        <f t="shared" si="1"/>
        <v>2786992.58</v>
      </c>
    </row>
    <row r="75" spans="1:10" ht="39" x14ac:dyDescent="0.35">
      <c r="A75" s="28" t="s">
        <v>59</v>
      </c>
      <c r="B75" s="28" t="s">
        <v>1145</v>
      </c>
      <c r="C75" s="28" t="s">
        <v>1144</v>
      </c>
      <c r="D75" s="62">
        <v>45622</v>
      </c>
      <c r="E75" s="28" t="s">
        <v>1128</v>
      </c>
      <c r="F75" s="28" t="s">
        <v>33</v>
      </c>
      <c r="G75" s="28" t="s">
        <v>220</v>
      </c>
      <c r="H75" s="63">
        <v>3000000</v>
      </c>
      <c r="I75" s="63">
        <f>SUMIFS(Maksājumi_statusa!K:K,Maksājumi_statusa!D:D,B75)</f>
        <v>244071.02000000002</v>
      </c>
      <c r="J75" s="64">
        <f t="shared" si="1"/>
        <v>2755928.98</v>
      </c>
    </row>
    <row r="76" spans="1:10" ht="26" x14ac:dyDescent="0.35">
      <c r="A76" s="28" t="s">
        <v>63</v>
      </c>
      <c r="B76" s="28" t="s">
        <v>1094</v>
      </c>
      <c r="C76" s="28" t="s">
        <v>1093</v>
      </c>
      <c r="D76" s="62">
        <v>45653</v>
      </c>
      <c r="E76" s="28" t="s">
        <v>1092</v>
      </c>
      <c r="F76" s="28" t="s">
        <v>33</v>
      </c>
      <c r="G76" s="28" t="s">
        <v>220</v>
      </c>
      <c r="H76" s="63">
        <v>3242000</v>
      </c>
      <c r="I76" s="63">
        <f>SUMIFS(Maksājumi_statusa!K:K,Maksājumi_statusa!D:D,B76)</f>
        <v>512829.29000000004</v>
      </c>
      <c r="J76" s="64">
        <f t="shared" si="1"/>
        <v>2729170.71</v>
      </c>
    </row>
    <row r="77" spans="1:10" ht="26" x14ac:dyDescent="0.35">
      <c r="A77" s="28" t="s">
        <v>63</v>
      </c>
      <c r="B77" s="28" t="s">
        <v>1099</v>
      </c>
      <c r="C77" s="28" t="s">
        <v>1098</v>
      </c>
      <c r="D77" s="62">
        <v>45266</v>
      </c>
      <c r="E77" s="28" t="s">
        <v>466</v>
      </c>
      <c r="F77" s="28" t="s">
        <v>33</v>
      </c>
      <c r="G77" s="28" t="s">
        <v>220</v>
      </c>
      <c r="H77" s="63">
        <v>3850000</v>
      </c>
      <c r="I77" s="63">
        <f>SUMIFS(Maksājumi_statusa!K:K,Maksājumi_statusa!D:D,B77)</f>
        <v>1125014.28</v>
      </c>
      <c r="J77" s="64">
        <f t="shared" si="1"/>
        <v>2724985.7199999997</v>
      </c>
    </row>
    <row r="78" spans="1:10" x14ac:dyDescent="0.35">
      <c r="A78" s="28" t="s">
        <v>153</v>
      </c>
      <c r="B78" s="28" t="s">
        <v>321</v>
      </c>
      <c r="C78" s="28" t="s">
        <v>320</v>
      </c>
      <c r="D78" s="62">
        <v>45468</v>
      </c>
      <c r="E78" s="28" t="s">
        <v>319</v>
      </c>
      <c r="F78" s="28" t="s">
        <v>72</v>
      </c>
      <c r="G78" s="28" t="s">
        <v>220</v>
      </c>
      <c r="H78" s="63">
        <v>14218850</v>
      </c>
      <c r="I78" s="63">
        <f>SUMIFS(Maksājumi_statusa!K:K,Maksājumi_statusa!D:D,B78)</f>
        <v>11502317.380000001</v>
      </c>
      <c r="J78" s="64">
        <f t="shared" si="1"/>
        <v>2716532.6199999992</v>
      </c>
    </row>
    <row r="79" spans="1:10" ht="26" x14ac:dyDescent="0.35">
      <c r="A79" s="28" t="s">
        <v>76</v>
      </c>
      <c r="B79" s="28" t="s">
        <v>948</v>
      </c>
      <c r="C79" s="28" t="s">
        <v>947</v>
      </c>
      <c r="D79" s="62">
        <v>45485</v>
      </c>
      <c r="E79" s="28" t="s">
        <v>406</v>
      </c>
      <c r="F79" s="28" t="s">
        <v>22</v>
      </c>
      <c r="G79" s="28" t="s">
        <v>220</v>
      </c>
      <c r="H79" s="63">
        <v>5448055</v>
      </c>
      <c r="I79" s="63">
        <f>SUMIFS(Maksājumi_statusa!K:K,Maksājumi_statusa!D:D,B79)</f>
        <v>2731566.01</v>
      </c>
      <c r="J79" s="64">
        <f t="shared" si="1"/>
        <v>2716488.99</v>
      </c>
    </row>
    <row r="80" spans="1:10" ht="26" x14ac:dyDescent="0.35">
      <c r="A80" s="28" t="s">
        <v>7</v>
      </c>
      <c r="B80" s="28" t="s">
        <v>1388</v>
      </c>
      <c r="C80" s="28" t="s">
        <v>1387</v>
      </c>
      <c r="D80" s="62">
        <v>45237</v>
      </c>
      <c r="E80" s="28" t="s">
        <v>711</v>
      </c>
      <c r="F80" s="28" t="s">
        <v>10</v>
      </c>
      <c r="G80" s="28" t="s">
        <v>220</v>
      </c>
      <c r="H80" s="63">
        <v>3296748</v>
      </c>
      <c r="I80" s="63">
        <f>SUMIFS(Maksājumi_statusa!K:K,Maksājumi_statusa!D:D,B80)</f>
        <v>613820</v>
      </c>
      <c r="J80" s="64">
        <f t="shared" si="1"/>
        <v>2682928</v>
      </c>
    </row>
    <row r="81" spans="1:10" ht="26" x14ac:dyDescent="0.35">
      <c r="A81" s="28" t="s">
        <v>104</v>
      </c>
      <c r="B81" s="28" t="s">
        <v>896</v>
      </c>
      <c r="C81" s="28" t="s">
        <v>895</v>
      </c>
      <c r="D81" s="62">
        <v>45512</v>
      </c>
      <c r="E81" s="28" t="s">
        <v>798</v>
      </c>
      <c r="F81" s="28" t="s">
        <v>72</v>
      </c>
      <c r="G81" s="28" t="s">
        <v>220</v>
      </c>
      <c r="H81" s="63">
        <v>3381599</v>
      </c>
      <c r="I81" s="63">
        <f>SUMIFS(Maksājumi_statusa!K:K,Maksājumi_statusa!D:D,B81)</f>
        <v>703771.76</v>
      </c>
      <c r="J81" s="64">
        <f t="shared" si="1"/>
        <v>2677827.2400000002</v>
      </c>
    </row>
    <row r="82" spans="1:10" ht="26" x14ac:dyDescent="0.35">
      <c r="A82" s="28" t="s">
        <v>135</v>
      </c>
      <c r="B82" s="28" t="s">
        <v>620</v>
      </c>
      <c r="C82" s="28" t="s">
        <v>619</v>
      </c>
      <c r="D82" s="62">
        <v>44918</v>
      </c>
      <c r="E82" s="28" t="s">
        <v>448</v>
      </c>
      <c r="F82" s="28" t="s">
        <v>132</v>
      </c>
      <c r="G82" s="28" t="s">
        <v>220</v>
      </c>
      <c r="H82" s="63">
        <v>3982557</v>
      </c>
      <c r="I82" s="63">
        <f>SUMIFS(Maksājumi_statusa!K:K,Maksājumi_statusa!D:D,B82)</f>
        <v>1372668.06</v>
      </c>
      <c r="J82" s="64">
        <f t="shared" si="1"/>
        <v>2609888.94</v>
      </c>
    </row>
    <row r="83" spans="1:10" ht="26" x14ac:dyDescent="0.35">
      <c r="A83" s="28" t="s">
        <v>1063</v>
      </c>
      <c r="B83" s="28" t="s">
        <v>1078</v>
      </c>
      <c r="C83" s="28" t="s">
        <v>1077</v>
      </c>
      <c r="D83" s="62">
        <v>45478</v>
      </c>
      <c r="E83" s="28" t="s">
        <v>371</v>
      </c>
      <c r="F83" s="28" t="s">
        <v>22</v>
      </c>
      <c r="G83" s="28" t="s">
        <v>220</v>
      </c>
      <c r="H83" s="63">
        <v>3037500</v>
      </c>
      <c r="I83" s="63">
        <f>SUMIFS(Maksājumi_statusa!K:K,Maksājumi_statusa!D:D,B83)</f>
        <v>446235.19</v>
      </c>
      <c r="J83" s="64">
        <f t="shared" si="1"/>
        <v>2591264.81</v>
      </c>
    </row>
    <row r="84" spans="1:10" ht="26" x14ac:dyDescent="0.35">
      <c r="A84" s="28" t="s">
        <v>1063</v>
      </c>
      <c r="B84" s="28" t="s">
        <v>1074</v>
      </c>
      <c r="C84" s="28" t="s">
        <v>1073</v>
      </c>
      <c r="D84" s="62">
        <v>45482</v>
      </c>
      <c r="E84" s="28" t="s">
        <v>362</v>
      </c>
      <c r="F84" s="28" t="s">
        <v>22</v>
      </c>
      <c r="G84" s="28" t="s">
        <v>220</v>
      </c>
      <c r="H84" s="63">
        <v>3037500</v>
      </c>
      <c r="I84" s="63">
        <f>SUMIFS(Maksājumi_statusa!K:K,Maksājumi_statusa!D:D,B84)</f>
        <v>455486.24</v>
      </c>
      <c r="J84" s="64">
        <f t="shared" si="1"/>
        <v>2582013.7599999998</v>
      </c>
    </row>
    <row r="85" spans="1:10" ht="39" x14ac:dyDescent="0.35">
      <c r="A85" s="28" t="s">
        <v>1063</v>
      </c>
      <c r="B85" s="28" t="s">
        <v>1062</v>
      </c>
      <c r="C85" s="28" t="s">
        <v>1061</v>
      </c>
      <c r="D85" s="62">
        <v>45597</v>
      </c>
      <c r="E85" s="28" t="s">
        <v>1060</v>
      </c>
      <c r="F85" s="28" t="s">
        <v>22</v>
      </c>
      <c r="G85" s="28" t="s">
        <v>220</v>
      </c>
      <c r="H85" s="63">
        <v>3037500</v>
      </c>
      <c r="I85" s="63">
        <f>SUMIFS(Maksājumi_statusa!K:K,Maksājumi_statusa!D:D,B85)</f>
        <v>486714.15</v>
      </c>
      <c r="J85" s="64">
        <f t="shared" si="1"/>
        <v>2550785.85</v>
      </c>
    </row>
    <row r="86" spans="1:10" ht="52" x14ac:dyDescent="0.35">
      <c r="A86" s="28" t="s">
        <v>285</v>
      </c>
      <c r="B86" s="28" t="s">
        <v>284</v>
      </c>
      <c r="C86" s="28" t="s">
        <v>283</v>
      </c>
      <c r="D86" s="62">
        <v>44886</v>
      </c>
      <c r="E86" s="28" t="s">
        <v>282</v>
      </c>
      <c r="F86" s="28" t="s">
        <v>281</v>
      </c>
      <c r="G86" s="28" t="s">
        <v>220</v>
      </c>
      <c r="H86" s="63">
        <v>7572030</v>
      </c>
      <c r="I86" s="63">
        <f>SUMIFS(Maksājumi_statusa!K:K,Maksājumi_statusa!D:D,B86)</f>
        <v>5034637.9399999995</v>
      </c>
      <c r="J86" s="64">
        <f t="shared" si="1"/>
        <v>2537392.0600000005</v>
      </c>
    </row>
    <row r="87" spans="1:10" ht="26" x14ac:dyDescent="0.35">
      <c r="A87" s="28" t="s">
        <v>7</v>
      </c>
      <c r="B87" s="28" t="s">
        <v>1390</v>
      </c>
      <c r="C87" s="28" t="s">
        <v>1389</v>
      </c>
      <c r="D87" s="62">
        <v>45211</v>
      </c>
      <c r="E87" s="28" t="s">
        <v>784</v>
      </c>
      <c r="F87" s="28" t="s">
        <v>10</v>
      </c>
      <c r="G87" s="28" t="s">
        <v>220</v>
      </c>
      <c r="H87" s="63">
        <v>3904620</v>
      </c>
      <c r="I87" s="63">
        <f>SUMIFS(Maksājumi_statusa!K:K,Maksājumi_statusa!D:D,B87)</f>
        <v>1380836.17</v>
      </c>
      <c r="J87" s="64">
        <f t="shared" si="1"/>
        <v>2523783.83</v>
      </c>
    </row>
    <row r="88" spans="1:10" ht="39" x14ac:dyDescent="0.35">
      <c r="A88" s="28" t="s">
        <v>1063</v>
      </c>
      <c r="B88" s="28" t="s">
        <v>1067</v>
      </c>
      <c r="C88" s="28" t="s">
        <v>1066</v>
      </c>
      <c r="D88" s="62">
        <v>45471</v>
      </c>
      <c r="E88" s="28" t="s">
        <v>368</v>
      </c>
      <c r="F88" s="28" t="s">
        <v>22</v>
      </c>
      <c r="G88" s="28" t="s">
        <v>220</v>
      </c>
      <c r="H88" s="63">
        <v>3037500</v>
      </c>
      <c r="I88" s="63">
        <f>SUMIFS(Maksājumi_statusa!K:K,Maksājumi_statusa!D:D,B88)</f>
        <v>534731.49</v>
      </c>
      <c r="J88" s="64">
        <f t="shared" si="1"/>
        <v>2502768.5099999998</v>
      </c>
    </row>
    <row r="89" spans="1:10" ht="26" x14ac:dyDescent="0.35">
      <c r="A89" s="28" t="s">
        <v>92</v>
      </c>
      <c r="B89" s="28" t="s">
        <v>924</v>
      </c>
      <c r="C89" s="28" t="s">
        <v>923</v>
      </c>
      <c r="D89" s="62">
        <v>45582</v>
      </c>
      <c r="E89" s="28" t="s">
        <v>914</v>
      </c>
      <c r="F89" s="28" t="s">
        <v>10</v>
      </c>
      <c r="G89" s="28" t="s">
        <v>220</v>
      </c>
      <c r="H89" s="63">
        <v>3261020.8</v>
      </c>
      <c r="I89" s="63">
        <f>SUMIFS(Maksājumi_statusa!K:K,Maksājumi_statusa!D:D,B89)</f>
        <v>771205.39</v>
      </c>
      <c r="J89" s="64">
        <f t="shared" si="1"/>
        <v>2489815.4099999997</v>
      </c>
    </row>
    <row r="90" spans="1:10" ht="26" x14ac:dyDescent="0.35">
      <c r="A90" s="28" t="s">
        <v>147</v>
      </c>
      <c r="B90" s="28" t="s">
        <v>431</v>
      </c>
      <c r="C90" s="28" t="s">
        <v>430</v>
      </c>
      <c r="D90" s="62">
        <v>45279</v>
      </c>
      <c r="E90" s="28" t="s">
        <v>429</v>
      </c>
      <c r="F90" s="28" t="s">
        <v>22</v>
      </c>
      <c r="G90" s="28" t="s">
        <v>220</v>
      </c>
      <c r="H90" s="63">
        <v>3260518</v>
      </c>
      <c r="I90" s="63">
        <f>SUMIFS(Maksājumi_statusa!K:K,Maksājumi_statusa!D:D,B90)</f>
        <v>831872.10000000009</v>
      </c>
      <c r="J90" s="64">
        <f t="shared" si="1"/>
        <v>2428645.9</v>
      </c>
    </row>
    <row r="91" spans="1:10" ht="39" x14ac:dyDescent="0.35">
      <c r="A91" s="28" t="s">
        <v>202</v>
      </c>
      <c r="B91" s="28" t="s">
        <v>653</v>
      </c>
      <c r="C91" s="28" t="s">
        <v>203</v>
      </c>
      <c r="D91" s="62">
        <v>45785</v>
      </c>
      <c r="E91" s="28" t="s">
        <v>610</v>
      </c>
      <c r="F91" s="28" t="s">
        <v>114</v>
      </c>
      <c r="G91" s="28" t="s">
        <v>220</v>
      </c>
      <c r="H91" s="63">
        <v>7196909</v>
      </c>
      <c r="I91" s="63">
        <f>SUMIFS(Maksājumi_statusa!K:K,Maksājumi_statusa!D:D,B91)</f>
        <v>4770129.34</v>
      </c>
      <c r="J91" s="64">
        <f t="shared" si="1"/>
        <v>2426779.66</v>
      </c>
    </row>
    <row r="92" spans="1:10" ht="26" x14ac:dyDescent="0.35">
      <c r="A92" s="28" t="s">
        <v>150</v>
      </c>
      <c r="B92" s="28" t="s">
        <v>350</v>
      </c>
      <c r="C92" s="28" t="s">
        <v>349</v>
      </c>
      <c r="D92" s="62">
        <v>45847</v>
      </c>
      <c r="E92" s="28" t="s">
        <v>348</v>
      </c>
      <c r="F92" s="28" t="s">
        <v>22</v>
      </c>
      <c r="G92" s="28" t="s">
        <v>220</v>
      </c>
      <c r="H92" s="63">
        <v>3175160.5</v>
      </c>
      <c r="I92" s="63">
        <f>SUMIFS(Maksājumi_statusa!K:K,Maksājumi_statusa!D:D,B92)</f>
        <v>768400</v>
      </c>
      <c r="J92" s="64">
        <f t="shared" si="1"/>
        <v>2406760.5</v>
      </c>
    </row>
    <row r="93" spans="1:10" ht="26" x14ac:dyDescent="0.35">
      <c r="A93" s="28" t="s">
        <v>104</v>
      </c>
      <c r="B93" s="28" t="s">
        <v>884</v>
      </c>
      <c r="C93" s="28" t="s">
        <v>883</v>
      </c>
      <c r="D93" s="62">
        <v>45518</v>
      </c>
      <c r="E93" s="28" t="s">
        <v>676</v>
      </c>
      <c r="F93" s="28" t="s">
        <v>72</v>
      </c>
      <c r="G93" s="28" t="s">
        <v>220</v>
      </c>
      <c r="H93" s="63">
        <v>2534200</v>
      </c>
      <c r="I93" s="63">
        <f>SUMIFS(Maksājumi_statusa!K:K,Maksājumi_statusa!D:D,B93)</f>
        <v>164865.24</v>
      </c>
      <c r="J93" s="64">
        <f t="shared" si="1"/>
        <v>2369334.7599999998</v>
      </c>
    </row>
    <row r="94" spans="1:10" ht="52" x14ac:dyDescent="0.35">
      <c r="A94" s="28" t="s">
        <v>50</v>
      </c>
      <c r="B94" s="28" t="s">
        <v>1196</v>
      </c>
      <c r="C94" s="28" t="s">
        <v>1195</v>
      </c>
      <c r="D94" s="62">
        <v>45824</v>
      </c>
      <c r="E94" s="28" t="s">
        <v>1190</v>
      </c>
      <c r="F94" s="28" t="s">
        <v>52</v>
      </c>
      <c r="G94" s="28" t="s">
        <v>220</v>
      </c>
      <c r="H94" s="63">
        <v>2356536.7200000002</v>
      </c>
      <c r="I94" s="63">
        <f>SUMIFS(Maksājumi_statusa!K:K,Maksājumi_statusa!D:D,B94)</f>
        <v>0</v>
      </c>
      <c r="J94" s="64">
        <f t="shared" si="1"/>
        <v>2356536.7200000002</v>
      </c>
    </row>
    <row r="95" spans="1:10" ht="26" x14ac:dyDescent="0.35">
      <c r="A95" s="28" t="s">
        <v>92</v>
      </c>
      <c r="B95" s="28" t="s">
        <v>922</v>
      </c>
      <c r="C95" s="28" t="s">
        <v>921</v>
      </c>
      <c r="D95" s="62">
        <v>45576</v>
      </c>
      <c r="E95" s="28" t="s">
        <v>920</v>
      </c>
      <c r="F95" s="28" t="s">
        <v>10</v>
      </c>
      <c r="G95" s="28" t="s">
        <v>220</v>
      </c>
      <c r="H95" s="63">
        <v>3215259.28</v>
      </c>
      <c r="I95" s="63">
        <f>SUMIFS(Maksājumi_statusa!K:K,Maksājumi_statusa!D:D,B95)</f>
        <v>865910.41</v>
      </c>
      <c r="J95" s="64">
        <f t="shared" si="1"/>
        <v>2349348.8699999996</v>
      </c>
    </row>
    <row r="96" spans="1:10" ht="26" x14ac:dyDescent="0.35">
      <c r="A96" s="28" t="s">
        <v>59</v>
      </c>
      <c r="B96" s="28" t="s">
        <v>1137</v>
      </c>
      <c r="C96" s="28" t="s">
        <v>1136</v>
      </c>
      <c r="D96" s="62">
        <v>45688</v>
      </c>
      <c r="E96" s="28" t="s">
        <v>1095</v>
      </c>
      <c r="F96" s="28" t="s">
        <v>33</v>
      </c>
      <c r="G96" s="28" t="s">
        <v>220</v>
      </c>
      <c r="H96" s="63">
        <v>2450000</v>
      </c>
      <c r="I96" s="63">
        <f>SUMIFS(Maksājumi_statusa!K:K,Maksājumi_statusa!D:D,B96)</f>
        <v>146703.59</v>
      </c>
      <c r="J96" s="64">
        <f t="shared" si="1"/>
        <v>2303296.41</v>
      </c>
    </row>
    <row r="97" spans="1:10" ht="26" x14ac:dyDescent="0.35">
      <c r="A97" s="28" t="s">
        <v>178</v>
      </c>
      <c r="B97" s="28" t="s">
        <v>1085</v>
      </c>
      <c r="C97" s="28" t="s">
        <v>1084</v>
      </c>
      <c r="D97" s="62">
        <v>45044</v>
      </c>
      <c r="E97" s="28" t="s">
        <v>949</v>
      </c>
      <c r="F97" s="28" t="s">
        <v>22</v>
      </c>
      <c r="G97" s="28" t="s">
        <v>220</v>
      </c>
      <c r="H97" s="63">
        <v>5000000</v>
      </c>
      <c r="I97" s="63">
        <f>SUMIFS(Maksājumi_statusa!K:K,Maksājumi_statusa!D:D,B97)</f>
        <v>2723544.62</v>
      </c>
      <c r="J97" s="64">
        <f t="shared" si="1"/>
        <v>2276455.38</v>
      </c>
    </row>
    <row r="98" spans="1:10" ht="26" x14ac:dyDescent="0.35">
      <c r="A98" s="28" t="s">
        <v>104</v>
      </c>
      <c r="B98" s="28" t="s">
        <v>886</v>
      </c>
      <c r="C98" s="28" t="s">
        <v>885</v>
      </c>
      <c r="D98" s="62">
        <v>45523</v>
      </c>
      <c r="E98" s="28" t="s">
        <v>745</v>
      </c>
      <c r="F98" s="28" t="s">
        <v>72</v>
      </c>
      <c r="G98" s="28" t="s">
        <v>220</v>
      </c>
      <c r="H98" s="63">
        <v>3342904</v>
      </c>
      <c r="I98" s="63">
        <f>SUMIFS(Maksājumi_statusa!K:K,Maksājumi_statusa!D:D,B98)</f>
        <v>1070767.1399999999</v>
      </c>
      <c r="J98" s="64">
        <f t="shared" si="1"/>
        <v>2272136.8600000003</v>
      </c>
    </row>
    <row r="99" spans="1:10" ht="26" x14ac:dyDescent="0.35">
      <c r="A99" s="28" t="s">
        <v>153</v>
      </c>
      <c r="B99" s="28" t="s">
        <v>324</v>
      </c>
      <c r="C99" s="28" t="s">
        <v>323</v>
      </c>
      <c r="D99" s="62">
        <v>45468</v>
      </c>
      <c r="E99" s="28" t="s">
        <v>322</v>
      </c>
      <c r="F99" s="28" t="s">
        <v>72</v>
      </c>
      <c r="G99" s="28" t="s">
        <v>220</v>
      </c>
      <c r="H99" s="63">
        <v>9980613</v>
      </c>
      <c r="I99" s="63">
        <f>SUMIFS(Maksājumi_statusa!K:K,Maksājumi_statusa!D:D,B99)</f>
        <v>7723267.9199999999</v>
      </c>
      <c r="J99" s="64">
        <f t="shared" si="1"/>
        <v>2257345.08</v>
      </c>
    </row>
    <row r="100" spans="1:10" ht="26" x14ac:dyDescent="0.35">
      <c r="A100" s="28" t="s">
        <v>1125</v>
      </c>
      <c r="B100" s="28" t="s">
        <v>1130</v>
      </c>
      <c r="C100" s="28" t="s">
        <v>1129</v>
      </c>
      <c r="D100" s="62">
        <v>45498</v>
      </c>
      <c r="E100" s="28" t="s">
        <v>1128</v>
      </c>
      <c r="F100" s="28" t="s">
        <v>33</v>
      </c>
      <c r="G100" s="28" t="s">
        <v>220</v>
      </c>
      <c r="H100" s="63">
        <v>2520000</v>
      </c>
      <c r="I100" s="63">
        <f>SUMIFS(Maksājumi_statusa!K:K,Maksājumi_statusa!D:D,B100)</f>
        <v>267179.42</v>
      </c>
      <c r="J100" s="64">
        <f t="shared" si="1"/>
        <v>2252820.58</v>
      </c>
    </row>
    <row r="101" spans="1:10" x14ac:dyDescent="0.35">
      <c r="A101" s="28" t="s">
        <v>1063</v>
      </c>
      <c r="B101" s="28" t="s">
        <v>1072</v>
      </c>
      <c r="C101" s="28" t="s">
        <v>1071</v>
      </c>
      <c r="D101" s="62">
        <v>45485</v>
      </c>
      <c r="E101" s="28" t="s">
        <v>1070</v>
      </c>
      <c r="F101" s="28" t="s">
        <v>22</v>
      </c>
      <c r="G101" s="28" t="s">
        <v>220</v>
      </c>
      <c r="H101" s="63">
        <v>3037500</v>
      </c>
      <c r="I101" s="63">
        <f>SUMIFS(Maksājumi_statusa!K:K,Maksājumi_statusa!D:D,B101)</f>
        <v>789221.41</v>
      </c>
      <c r="J101" s="64">
        <f t="shared" si="1"/>
        <v>2248278.59</v>
      </c>
    </row>
    <row r="102" spans="1:10" ht="26" x14ac:dyDescent="0.35">
      <c r="A102" s="28" t="s">
        <v>36</v>
      </c>
      <c r="B102" s="28" t="s">
        <v>1245</v>
      </c>
      <c r="C102" s="28" t="s">
        <v>1244</v>
      </c>
      <c r="D102" s="62">
        <v>45771</v>
      </c>
      <c r="E102" s="28" t="s">
        <v>294</v>
      </c>
      <c r="F102" s="28" t="s">
        <v>22</v>
      </c>
      <c r="G102" s="28" t="s">
        <v>220</v>
      </c>
      <c r="H102" s="63">
        <v>2257310.2799999998</v>
      </c>
      <c r="I102" s="63">
        <f>SUMIFS(Maksājumi_statusa!K:K,Maksājumi_statusa!D:D,B102)</f>
        <v>29541.54</v>
      </c>
      <c r="J102" s="64">
        <f t="shared" si="1"/>
        <v>2227768.7399999998</v>
      </c>
    </row>
    <row r="103" spans="1:10" ht="78" x14ac:dyDescent="0.35">
      <c r="A103" s="28" t="s">
        <v>150</v>
      </c>
      <c r="B103" s="28" t="s">
        <v>344</v>
      </c>
      <c r="C103" s="28" t="s">
        <v>343</v>
      </c>
      <c r="D103" s="62">
        <v>45869</v>
      </c>
      <c r="E103" s="28" t="s">
        <v>342</v>
      </c>
      <c r="F103" s="28" t="s">
        <v>22</v>
      </c>
      <c r="G103" s="28" t="s">
        <v>220</v>
      </c>
      <c r="H103" s="63">
        <v>3007021.6</v>
      </c>
      <c r="I103" s="63">
        <f>SUMIFS(Maksājumi_statusa!K:K,Maksājumi_statusa!D:D,B103)</f>
        <v>784608.47</v>
      </c>
      <c r="J103" s="64">
        <f t="shared" si="1"/>
        <v>2222413.13</v>
      </c>
    </row>
    <row r="104" spans="1:10" ht="39" x14ac:dyDescent="0.35">
      <c r="A104" s="28" t="s">
        <v>1063</v>
      </c>
      <c r="B104" s="28" t="s">
        <v>1065</v>
      </c>
      <c r="C104" s="28" t="s">
        <v>1064</v>
      </c>
      <c r="D104" s="62">
        <v>45475</v>
      </c>
      <c r="E104" s="28" t="s">
        <v>365</v>
      </c>
      <c r="F104" s="28" t="s">
        <v>22</v>
      </c>
      <c r="G104" s="28" t="s">
        <v>220</v>
      </c>
      <c r="H104" s="63">
        <v>3037500</v>
      </c>
      <c r="I104" s="63">
        <f>SUMIFS(Maksājumi_statusa!K:K,Maksājumi_statusa!D:D,B104)</f>
        <v>815122.85000000009</v>
      </c>
      <c r="J104" s="64">
        <f t="shared" si="1"/>
        <v>2222377.15</v>
      </c>
    </row>
    <row r="105" spans="1:10" ht="26" x14ac:dyDescent="0.35">
      <c r="A105" s="28" t="s">
        <v>1063</v>
      </c>
      <c r="B105" s="28" t="s">
        <v>1076</v>
      </c>
      <c r="C105" s="28" t="s">
        <v>1075</v>
      </c>
      <c r="D105" s="62">
        <v>45478</v>
      </c>
      <c r="E105" s="28" t="s">
        <v>377</v>
      </c>
      <c r="F105" s="28" t="s">
        <v>22</v>
      </c>
      <c r="G105" s="28" t="s">
        <v>220</v>
      </c>
      <c r="H105" s="63">
        <v>3037500</v>
      </c>
      <c r="I105" s="63">
        <f>SUMIFS(Maksājumi_statusa!K:K,Maksājumi_statusa!D:D,B105)</f>
        <v>816450.07</v>
      </c>
      <c r="J105" s="64">
        <f t="shared" si="1"/>
        <v>2221049.9300000002</v>
      </c>
    </row>
    <row r="106" spans="1:10" ht="52" x14ac:dyDescent="0.35">
      <c r="A106" s="28" t="s">
        <v>55</v>
      </c>
      <c r="B106" s="28" t="s">
        <v>1175</v>
      </c>
      <c r="C106" s="28" t="s">
        <v>1174</v>
      </c>
      <c r="D106" s="62">
        <v>45384</v>
      </c>
      <c r="E106" s="28" t="s">
        <v>1128</v>
      </c>
      <c r="F106" s="28" t="s">
        <v>33</v>
      </c>
      <c r="G106" s="28" t="s">
        <v>220</v>
      </c>
      <c r="H106" s="63">
        <v>2807280</v>
      </c>
      <c r="I106" s="63">
        <f>SUMIFS(Maksājumi_statusa!K:K,Maksājumi_statusa!D:D,B106)</f>
        <v>618143.87999999989</v>
      </c>
      <c r="J106" s="64">
        <f t="shared" si="1"/>
        <v>2189136.12</v>
      </c>
    </row>
    <row r="107" spans="1:10" ht="26" x14ac:dyDescent="0.35">
      <c r="A107" s="28" t="s">
        <v>63</v>
      </c>
      <c r="B107" s="28" t="s">
        <v>1097</v>
      </c>
      <c r="C107" s="28" t="s">
        <v>1096</v>
      </c>
      <c r="D107" s="62">
        <v>45406</v>
      </c>
      <c r="E107" s="28" t="s">
        <v>1095</v>
      </c>
      <c r="F107" s="28" t="s">
        <v>33</v>
      </c>
      <c r="G107" s="28" t="s">
        <v>220</v>
      </c>
      <c r="H107" s="63">
        <v>3360000</v>
      </c>
      <c r="I107" s="63">
        <f>SUMIFS(Maksājumi_statusa!K:K,Maksājumi_statusa!D:D,B107)</f>
        <v>1177238.8500000001</v>
      </c>
      <c r="J107" s="64">
        <f t="shared" si="1"/>
        <v>2182761.15</v>
      </c>
    </row>
    <row r="108" spans="1:10" ht="26" x14ac:dyDescent="0.35">
      <c r="A108" s="28" t="s">
        <v>92</v>
      </c>
      <c r="B108" s="28" t="s">
        <v>916</v>
      </c>
      <c r="C108" s="28" t="s">
        <v>915</v>
      </c>
      <c r="D108" s="62">
        <v>45582</v>
      </c>
      <c r="E108" s="28" t="s">
        <v>914</v>
      </c>
      <c r="F108" s="28" t="s">
        <v>10</v>
      </c>
      <c r="G108" s="28" t="s">
        <v>220</v>
      </c>
      <c r="H108" s="63">
        <v>3269772.3</v>
      </c>
      <c r="I108" s="63">
        <f>SUMIFS(Maksājumi_statusa!K:K,Maksājumi_statusa!D:D,B108)</f>
        <v>1092227.2</v>
      </c>
      <c r="J108" s="64">
        <f t="shared" si="1"/>
        <v>2177545.0999999996</v>
      </c>
    </row>
    <row r="109" spans="1:10" ht="26" x14ac:dyDescent="0.35">
      <c r="A109" s="28" t="s">
        <v>59</v>
      </c>
      <c r="B109" s="28" t="s">
        <v>1158</v>
      </c>
      <c r="C109" s="28" t="s">
        <v>1157</v>
      </c>
      <c r="D109" s="62">
        <v>45188</v>
      </c>
      <c r="E109" s="28" t="s">
        <v>1095</v>
      </c>
      <c r="F109" s="28" t="s">
        <v>33</v>
      </c>
      <c r="G109" s="28" t="s">
        <v>220</v>
      </c>
      <c r="H109" s="63">
        <v>4620000</v>
      </c>
      <c r="I109" s="63">
        <f>SUMIFS(Maksājumi_statusa!K:K,Maksājumi_statusa!D:D,B109)</f>
        <v>2575485.21</v>
      </c>
      <c r="J109" s="64">
        <f t="shared" si="1"/>
        <v>2044514.79</v>
      </c>
    </row>
    <row r="110" spans="1:10" ht="26" x14ac:dyDescent="0.35">
      <c r="A110" s="28" t="s">
        <v>150</v>
      </c>
      <c r="B110" s="28" t="s">
        <v>358</v>
      </c>
      <c r="C110" s="28" t="s">
        <v>357</v>
      </c>
      <c r="D110" s="62">
        <v>45533</v>
      </c>
      <c r="E110" s="28" t="s">
        <v>336</v>
      </c>
      <c r="F110" s="28" t="s">
        <v>22</v>
      </c>
      <c r="G110" s="28" t="s">
        <v>220</v>
      </c>
      <c r="H110" s="63">
        <v>3719192.97</v>
      </c>
      <c r="I110" s="63">
        <f>SUMIFS(Maksājumi_statusa!K:K,Maksājumi_statusa!D:D,B110)</f>
        <v>1675398.6300000001</v>
      </c>
      <c r="J110" s="64">
        <f t="shared" si="1"/>
        <v>2043794.34</v>
      </c>
    </row>
    <row r="111" spans="1:10" ht="39" x14ac:dyDescent="0.35">
      <c r="A111" s="28" t="s">
        <v>122</v>
      </c>
      <c r="B111" s="28" t="s">
        <v>678</v>
      </c>
      <c r="C111" s="28" t="s">
        <v>677</v>
      </c>
      <c r="D111" s="62">
        <v>45421</v>
      </c>
      <c r="E111" s="28" t="s">
        <v>676</v>
      </c>
      <c r="F111" s="28" t="s">
        <v>114</v>
      </c>
      <c r="G111" s="28" t="s">
        <v>220</v>
      </c>
      <c r="H111" s="63">
        <v>2546408</v>
      </c>
      <c r="I111" s="63">
        <f>SUMIFS(Maksājumi_statusa!K:K,Maksājumi_statusa!D:D,B111)</f>
        <v>520389.99</v>
      </c>
      <c r="J111" s="64">
        <f t="shared" si="1"/>
        <v>2026018.01</v>
      </c>
    </row>
    <row r="112" spans="1:10" ht="26" x14ac:dyDescent="0.35">
      <c r="A112" s="28" t="s">
        <v>96</v>
      </c>
      <c r="B112" s="28" t="s">
        <v>904</v>
      </c>
      <c r="C112" s="28" t="s">
        <v>903</v>
      </c>
      <c r="D112" s="62">
        <v>45309</v>
      </c>
      <c r="E112" s="28" t="s">
        <v>787</v>
      </c>
      <c r="F112" s="28" t="s">
        <v>33</v>
      </c>
      <c r="G112" s="28" t="s">
        <v>220</v>
      </c>
      <c r="H112" s="63">
        <v>19998936.800000001</v>
      </c>
      <c r="I112" s="63">
        <f>SUMIFS(Maksājumi_statusa!K:K,Maksājumi_statusa!D:D,B112)</f>
        <v>18000000</v>
      </c>
      <c r="J112" s="64">
        <f t="shared" si="1"/>
        <v>1998936.8000000007</v>
      </c>
    </row>
    <row r="113" spans="1:10" ht="26" x14ac:dyDescent="0.35">
      <c r="A113" s="28" t="s">
        <v>92</v>
      </c>
      <c r="B113" s="28" t="s">
        <v>919</v>
      </c>
      <c r="C113" s="28" t="s">
        <v>918</v>
      </c>
      <c r="D113" s="62">
        <v>45582</v>
      </c>
      <c r="E113" s="28" t="s">
        <v>914</v>
      </c>
      <c r="F113" s="28" t="s">
        <v>10</v>
      </c>
      <c r="G113" s="28" t="s">
        <v>220</v>
      </c>
      <c r="H113" s="63">
        <v>3270905.8</v>
      </c>
      <c r="I113" s="63">
        <f>SUMIFS(Maksājumi_statusa!K:K,Maksājumi_statusa!D:D,B113)</f>
        <v>1293159.51</v>
      </c>
      <c r="J113" s="64">
        <f t="shared" si="1"/>
        <v>1977746.2899999998</v>
      </c>
    </row>
    <row r="114" spans="1:10" ht="26" x14ac:dyDescent="0.35">
      <c r="A114" s="28" t="s">
        <v>150</v>
      </c>
      <c r="B114" s="28" t="s">
        <v>341</v>
      </c>
      <c r="C114" s="28" t="s">
        <v>340</v>
      </c>
      <c r="D114" s="62">
        <v>45854</v>
      </c>
      <c r="E114" s="28" t="s">
        <v>339</v>
      </c>
      <c r="F114" s="28" t="s">
        <v>22</v>
      </c>
      <c r="G114" s="28" t="s">
        <v>220</v>
      </c>
      <c r="H114" s="63">
        <v>2277597.7200000002</v>
      </c>
      <c r="I114" s="63">
        <f>SUMIFS(Maksājumi_statusa!K:K,Maksājumi_statusa!D:D,B114)</f>
        <v>370946.76</v>
      </c>
      <c r="J114" s="64">
        <f t="shared" si="1"/>
        <v>1906650.9600000002</v>
      </c>
    </row>
    <row r="115" spans="1:10" ht="39" x14ac:dyDescent="0.35">
      <c r="A115" s="28" t="s">
        <v>1063</v>
      </c>
      <c r="B115" s="28" t="s">
        <v>1069</v>
      </c>
      <c r="C115" s="28" t="s">
        <v>1068</v>
      </c>
      <c r="D115" s="62">
        <v>45477</v>
      </c>
      <c r="E115" s="28" t="s">
        <v>374</v>
      </c>
      <c r="F115" s="28" t="s">
        <v>22</v>
      </c>
      <c r="G115" s="28" t="s">
        <v>220</v>
      </c>
      <c r="H115" s="63">
        <v>3037500</v>
      </c>
      <c r="I115" s="63">
        <f>SUMIFS(Maksājumi_statusa!K:K,Maksājumi_statusa!D:D,B115)</f>
        <v>1134892.56</v>
      </c>
      <c r="J115" s="64">
        <f t="shared" si="1"/>
        <v>1902607.44</v>
      </c>
    </row>
    <row r="116" spans="1:10" ht="26" x14ac:dyDescent="0.35">
      <c r="A116" s="28" t="s">
        <v>59</v>
      </c>
      <c r="B116" s="28" t="s">
        <v>1171</v>
      </c>
      <c r="C116" s="28" t="s">
        <v>1170</v>
      </c>
      <c r="D116" s="62">
        <v>45125</v>
      </c>
      <c r="E116" s="28" t="s">
        <v>234</v>
      </c>
      <c r="F116" s="28" t="s">
        <v>33</v>
      </c>
      <c r="G116" s="28" t="s">
        <v>220</v>
      </c>
      <c r="H116" s="63">
        <v>2100000</v>
      </c>
      <c r="I116" s="63">
        <f>SUMIFS(Maksājumi_statusa!K:K,Maksājumi_statusa!D:D,B116)</f>
        <v>244989.31</v>
      </c>
      <c r="J116" s="64">
        <f t="shared" si="1"/>
        <v>1855010.69</v>
      </c>
    </row>
    <row r="117" spans="1:10" ht="26" x14ac:dyDescent="0.35">
      <c r="A117" s="28" t="s">
        <v>7</v>
      </c>
      <c r="B117" s="28" t="s">
        <v>1386</v>
      </c>
      <c r="C117" s="28" t="s">
        <v>1385</v>
      </c>
      <c r="D117" s="62">
        <v>45208</v>
      </c>
      <c r="E117" s="28" t="s">
        <v>1313</v>
      </c>
      <c r="F117" s="28" t="s">
        <v>10</v>
      </c>
      <c r="G117" s="28" t="s">
        <v>220</v>
      </c>
      <c r="H117" s="63">
        <v>3250910</v>
      </c>
      <c r="I117" s="63">
        <f>SUMIFS(Maksājumi_statusa!K:K,Maksājumi_statusa!D:D,B117)</f>
        <v>1405753.68</v>
      </c>
      <c r="J117" s="64">
        <f t="shared" si="1"/>
        <v>1845156.32</v>
      </c>
    </row>
    <row r="118" spans="1:10" ht="26" x14ac:dyDescent="0.35">
      <c r="A118" s="28" t="s">
        <v>910</v>
      </c>
      <c r="B118" s="28" t="s">
        <v>909</v>
      </c>
      <c r="C118" s="28" t="s">
        <v>908</v>
      </c>
      <c r="D118" s="62">
        <v>45054</v>
      </c>
      <c r="E118" s="28" t="s">
        <v>907</v>
      </c>
      <c r="F118" s="28" t="s">
        <v>33</v>
      </c>
      <c r="G118" s="28" t="s">
        <v>220</v>
      </c>
      <c r="H118" s="63">
        <v>2500000</v>
      </c>
      <c r="I118" s="63">
        <f>SUMIFS(Maksājumi_statusa!K:K,Maksājumi_statusa!D:D,B118)</f>
        <v>688169.25</v>
      </c>
      <c r="J118" s="64">
        <f t="shared" si="1"/>
        <v>1811830.75</v>
      </c>
    </row>
    <row r="119" spans="1:10" ht="26" x14ac:dyDescent="0.35">
      <c r="A119" s="28" t="s">
        <v>59</v>
      </c>
      <c r="B119" s="28" t="s">
        <v>1149</v>
      </c>
      <c r="C119" s="28" t="s">
        <v>1148</v>
      </c>
      <c r="D119" s="62">
        <v>45433</v>
      </c>
      <c r="E119" s="28" t="s">
        <v>907</v>
      </c>
      <c r="F119" s="28" t="s">
        <v>33</v>
      </c>
      <c r="G119" s="28" t="s">
        <v>220</v>
      </c>
      <c r="H119" s="63">
        <v>2109503</v>
      </c>
      <c r="I119" s="63">
        <f>SUMIFS(Maksājumi_statusa!K:K,Maksājumi_statusa!D:D,B119)</f>
        <v>367257.17</v>
      </c>
      <c r="J119" s="64">
        <f t="shared" si="1"/>
        <v>1742245.83</v>
      </c>
    </row>
    <row r="120" spans="1:10" ht="26" x14ac:dyDescent="0.35">
      <c r="A120" s="28" t="s">
        <v>55</v>
      </c>
      <c r="B120" s="28" t="s">
        <v>1182</v>
      </c>
      <c r="C120" s="28" t="s">
        <v>1181</v>
      </c>
      <c r="D120" s="62">
        <v>45224</v>
      </c>
      <c r="E120" s="28" t="s">
        <v>1128</v>
      </c>
      <c r="F120" s="28" t="s">
        <v>33</v>
      </c>
      <c r="G120" s="28" t="s">
        <v>220</v>
      </c>
      <c r="H120" s="63">
        <v>1848000</v>
      </c>
      <c r="I120" s="63">
        <f>SUMIFS(Maksājumi_statusa!K:K,Maksājumi_statusa!D:D,B120)</f>
        <v>112923.08</v>
      </c>
      <c r="J120" s="64">
        <f t="shared" si="1"/>
        <v>1735076.92</v>
      </c>
    </row>
    <row r="121" spans="1:10" ht="26" x14ac:dyDescent="0.35">
      <c r="A121" s="28" t="s">
        <v>96</v>
      </c>
      <c r="B121" s="28" t="s">
        <v>906</v>
      </c>
      <c r="C121" s="28" t="s">
        <v>905</v>
      </c>
      <c r="D121" s="62">
        <v>45303</v>
      </c>
      <c r="E121" s="28" t="s">
        <v>702</v>
      </c>
      <c r="F121" s="28" t="s">
        <v>33</v>
      </c>
      <c r="G121" s="28" t="s">
        <v>220</v>
      </c>
      <c r="H121" s="63">
        <v>17125169.699999999</v>
      </c>
      <c r="I121" s="63">
        <f>SUMIFS(Maksājumi_statusa!K:K,Maksājumi_statusa!D:D,B121)</f>
        <v>15412652.73</v>
      </c>
      <c r="J121" s="64">
        <f t="shared" si="1"/>
        <v>1712516.9699999988</v>
      </c>
    </row>
    <row r="122" spans="1:10" ht="26" x14ac:dyDescent="0.35">
      <c r="A122" s="28" t="s">
        <v>63</v>
      </c>
      <c r="B122" s="28" t="s">
        <v>1116</v>
      </c>
      <c r="C122" s="28" t="s">
        <v>1115</v>
      </c>
      <c r="D122" s="62">
        <v>45135</v>
      </c>
      <c r="E122" s="28" t="s">
        <v>1114</v>
      </c>
      <c r="F122" s="28" t="s">
        <v>33</v>
      </c>
      <c r="G122" s="28" t="s">
        <v>220</v>
      </c>
      <c r="H122" s="63">
        <v>1840000</v>
      </c>
      <c r="I122" s="63">
        <f>SUMIFS(Maksājumi_statusa!K:K,Maksājumi_statusa!D:D,B122)</f>
        <v>130078.28000000001</v>
      </c>
      <c r="J122" s="64">
        <f t="shared" si="1"/>
        <v>1709921.72</v>
      </c>
    </row>
    <row r="123" spans="1:10" x14ac:dyDescent="0.35">
      <c r="A123" s="28" t="s">
        <v>122</v>
      </c>
      <c r="B123" s="28" t="s">
        <v>672</v>
      </c>
      <c r="C123" s="28" t="s">
        <v>671</v>
      </c>
      <c r="D123" s="62">
        <v>45646</v>
      </c>
      <c r="E123" s="28" t="s">
        <v>670</v>
      </c>
      <c r="F123" s="28" t="s">
        <v>114</v>
      </c>
      <c r="G123" s="28" t="s">
        <v>220</v>
      </c>
      <c r="H123" s="63">
        <v>3251508</v>
      </c>
      <c r="I123" s="63">
        <f>SUMIFS(Maksājumi_statusa!K:K,Maksājumi_statusa!D:D,B123)</f>
        <v>1544412.98</v>
      </c>
      <c r="J123" s="64">
        <f t="shared" si="1"/>
        <v>1707095.02</v>
      </c>
    </row>
    <row r="124" spans="1:10" ht="26" x14ac:dyDescent="0.35">
      <c r="A124" s="28" t="s">
        <v>59</v>
      </c>
      <c r="B124" s="28" t="s">
        <v>1147</v>
      </c>
      <c r="C124" s="28" t="s">
        <v>1146</v>
      </c>
      <c r="D124" s="62">
        <v>45629</v>
      </c>
      <c r="E124" s="28" t="s">
        <v>1131</v>
      </c>
      <c r="F124" s="28" t="s">
        <v>33</v>
      </c>
      <c r="G124" s="28" t="s">
        <v>220</v>
      </c>
      <c r="H124" s="63">
        <v>1680000</v>
      </c>
      <c r="I124" s="63">
        <f>SUMIFS(Maksājumi_statusa!K:K,Maksājumi_statusa!D:D,B124)</f>
        <v>39142.79</v>
      </c>
      <c r="J124" s="64">
        <f t="shared" si="1"/>
        <v>1640857.21</v>
      </c>
    </row>
    <row r="125" spans="1:10" ht="39" x14ac:dyDescent="0.35">
      <c r="A125" s="28" t="s">
        <v>63</v>
      </c>
      <c r="B125" s="28" t="s">
        <v>1111</v>
      </c>
      <c r="C125" s="28" t="s">
        <v>1110</v>
      </c>
      <c r="D125" s="62">
        <v>45432</v>
      </c>
      <c r="E125" s="28" t="s">
        <v>1109</v>
      </c>
      <c r="F125" s="28" t="s">
        <v>33</v>
      </c>
      <c r="G125" s="28" t="s">
        <v>220</v>
      </c>
      <c r="H125" s="63">
        <v>3444000</v>
      </c>
      <c r="I125" s="63">
        <f>SUMIFS(Maksājumi_statusa!K:K,Maksājumi_statusa!D:D,B125)</f>
        <v>1820833.5699999998</v>
      </c>
      <c r="J125" s="64">
        <f t="shared" si="1"/>
        <v>1623166.4300000002</v>
      </c>
    </row>
    <row r="126" spans="1:10" ht="26" x14ac:dyDescent="0.35">
      <c r="A126" s="28" t="s">
        <v>55</v>
      </c>
      <c r="B126" s="28" t="s">
        <v>1173</v>
      </c>
      <c r="C126" s="28" t="s">
        <v>1172</v>
      </c>
      <c r="D126" s="62">
        <v>45653</v>
      </c>
      <c r="E126" s="28" t="s">
        <v>296</v>
      </c>
      <c r="F126" s="28" t="s">
        <v>33</v>
      </c>
      <c r="G126" s="28" t="s">
        <v>220</v>
      </c>
      <c r="H126" s="63">
        <v>1680000</v>
      </c>
      <c r="I126" s="63">
        <f>SUMIFS(Maksājumi_statusa!K:K,Maksājumi_statusa!D:D,B126)</f>
        <v>88245</v>
      </c>
      <c r="J126" s="64">
        <f t="shared" si="1"/>
        <v>1591755</v>
      </c>
    </row>
    <row r="127" spans="1:10" ht="39" x14ac:dyDescent="0.35">
      <c r="A127" s="28" t="s">
        <v>63</v>
      </c>
      <c r="B127" s="28" t="s">
        <v>1108</v>
      </c>
      <c r="C127" s="28" t="s">
        <v>1107</v>
      </c>
      <c r="D127" s="62">
        <v>45252</v>
      </c>
      <c r="E127" s="28" t="s">
        <v>1106</v>
      </c>
      <c r="F127" s="28" t="s">
        <v>33</v>
      </c>
      <c r="G127" s="28" t="s">
        <v>220</v>
      </c>
      <c r="H127" s="63">
        <v>1800000</v>
      </c>
      <c r="I127" s="63">
        <f>SUMIFS(Maksājumi_statusa!K:K,Maksājumi_statusa!D:D,B127)</f>
        <v>229552.1</v>
      </c>
      <c r="J127" s="64">
        <f t="shared" si="1"/>
        <v>1570447.9</v>
      </c>
    </row>
    <row r="128" spans="1:10" x14ac:dyDescent="0.35">
      <c r="A128" s="28" t="s">
        <v>70</v>
      </c>
      <c r="B128" s="28" t="s">
        <v>972</v>
      </c>
      <c r="C128" s="28" t="s">
        <v>971</v>
      </c>
      <c r="D128" s="62">
        <v>44970</v>
      </c>
      <c r="E128" s="28" t="s">
        <v>331</v>
      </c>
      <c r="F128" s="28" t="s">
        <v>72</v>
      </c>
      <c r="G128" s="28" t="s">
        <v>220</v>
      </c>
      <c r="H128" s="63">
        <v>6000000</v>
      </c>
      <c r="I128" s="63">
        <f>SUMIFS(Maksājumi_statusa!K:K,Maksājumi_statusa!D:D,B128)</f>
        <v>4431113.3999999994</v>
      </c>
      <c r="J128" s="64">
        <f t="shared" si="1"/>
        <v>1568886.6000000006</v>
      </c>
    </row>
    <row r="129" spans="1:10" ht="26" x14ac:dyDescent="0.35">
      <c r="A129" s="28" t="s">
        <v>104</v>
      </c>
      <c r="B129" s="28" t="s">
        <v>874</v>
      </c>
      <c r="C129" s="28" t="s">
        <v>873</v>
      </c>
      <c r="D129" s="62"/>
      <c r="E129" s="28" t="s">
        <v>775</v>
      </c>
      <c r="F129" s="28" t="s">
        <v>72</v>
      </c>
      <c r="G129" s="28" t="s">
        <v>872</v>
      </c>
      <c r="H129" s="63">
        <v>1559007</v>
      </c>
      <c r="I129" s="63">
        <f>SUMIFS(Maksājumi_statusa!K:K,Maksājumi_statusa!D:D,B129)</f>
        <v>0</v>
      </c>
      <c r="J129" s="64">
        <f t="shared" si="1"/>
        <v>1559007</v>
      </c>
    </row>
    <row r="130" spans="1:10" ht="26" x14ac:dyDescent="0.35">
      <c r="A130" s="28" t="s">
        <v>59</v>
      </c>
      <c r="B130" s="28" t="s">
        <v>1135</v>
      </c>
      <c r="C130" s="28" t="s">
        <v>1134</v>
      </c>
      <c r="D130" s="62">
        <v>45747</v>
      </c>
      <c r="E130" s="28" t="s">
        <v>1095</v>
      </c>
      <c r="F130" s="28" t="s">
        <v>33</v>
      </c>
      <c r="G130" s="28" t="s">
        <v>220</v>
      </c>
      <c r="H130" s="63">
        <v>1583920</v>
      </c>
      <c r="I130" s="63">
        <f>SUMIFS(Maksājumi_statusa!K:K,Maksājumi_statusa!D:D,B130)</f>
        <v>27479.02</v>
      </c>
      <c r="J130" s="64">
        <f t="shared" si="1"/>
        <v>1556440.98</v>
      </c>
    </row>
    <row r="131" spans="1:10" ht="26" x14ac:dyDescent="0.35">
      <c r="A131" s="28" t="s">
        <v>178</v>
      </c>
      <c r="B131" s="28" t="s">
        <v>1083</v>
      </c>
      <c r="C131" s="28" t="s">
        <v>1082</v>
      </c>
      <c r="D131" s="62">
        <v>45041</v>
      </c>
      <c r="E131" s="28" t="s">
        <v>406</v>
      </c>
      <c r="F131" s="28" t="s">
        <v>22</v>
      </c>
      <c r="G131" s="28" t="s">
        <v>220</v>
      </c>
      <c r="H131" s="63">
        <v>5000000</v>
      </c>
      <c r="I131" s="63">
        <f>SUMIFS(Maksājumi_statusa!K:K,Maksājumi_statusa!D:D,B131)</f>
        <v>3447511.55</v>
      </c>
      <c r="J131" s="64">
        <f t="shared" si="1"/>
        <v>1552488.4500000002</v>
      </c>
    </row>
    <row r="132" spans="1:10" ht="26" x14ac:dyDescent="0.35">
      <c r="A132" s="28" t="s">
        <v>147</v>
      </c>
      <c r="B132" s="28" t="s">
        <v>433</v>
      </c>
      <c r="C132" s="28" t="s">
        <v>432</v>
      </c>
      <c r="D132" s="62">
        <v>45327</v>
      </c>
      <c r="E132" s="28" t="s">
        <v>22</v>
      </c>
      <c r="F132" s="28" t="s">
        <v>22</v>
      </c>
      <c r="G132" s="28" t="s">
        <v>220</v>
      </c>
      <c r="H132" s="63">
        <v>1765013</v>
      </c>
      <c r="I132" s="63">
        <f>SUMIFS(Maksājumi_statusa!K:K,Maksājumi_statusa!D:D,B132)</f>
        <v>243807.49</v>
      </c>
      <c r="J132" s="64">
        <f t="shared" si="1"/>
        <v>1521205.51</v>
      </c>
    </row>
    <row r="133" spans="1:10" ht="26" x14ac:dyDescent="0.35">
      <c r="A133" s="28" t="s">
        <v>7</v>
      </c>
      <c r="B133" s="28" t="s">
        <v>1405</v>
      </c>
      <c r="C133" s="28" t="s">
        <v>1404</v>
      </c>
      <c r="D133" s="62">
        <v>45306</v>
      </c>
      <c r="E133" s="28" t="s">
        <v>1395</v>
      </c>
      <c r="F133" s="28" t="s">
        <v>10</v>
      </c>
      <c r="G133" s="28" t="s">
        <v>220</v>
      </c>
      <c r="H133" s="63">
        <v>14270000</v>
      </c>
      <c r="I133" s="63">
        <f>SUMIFS(Maksājumi_statusa!K:K,Maksājumi_statusa!D:D,B133)</f>
        <v>12764995.379999999</v>
      </c>
      <c r="J133" s="64">
        <f t="shared" si="1"/>
        <v>1505004.620000001</v>
      </c>
    </row>
    <row r="134" spans="1:10" ht="26" x14ac:dyDescent="0.35">
      <c r="A134" s="28" t="s">
        <v>59</v>
      </c>
      <c r="B134" s="28" t="s">
        <v>1154</v>
      </c>
      <c r="C134" s="28" t="s">
        <v>1153</v>
      </c>
      <c r="D134" s="62">
        <v>45322</v>
      </c>
      <c r="E134" s="28" t="s">
        <v>234</v>
      </c>
      <c r="F134" s="28" t="s">
        <v>33</v>
      </c>
      <c r="G134" s="28" t="s">
        <v>220</v>
      </c>
      <c r="H134" s="63">
        <v>1680000</v>
      </c>
      <c r="I134" s="63">
        <f>SUMIFS(Maksājumi_statusa!K:K,Maksājumi_statusa!D:D,B134)</f>
        <v>191168.16999999998</v>
      </c>
      <c r="J134" s="64">
        <f t="shared" si="1"/>
        <v>1488831.83</v>
      </c>
    </row>
    <row r="135" spans="1:10" ht="26" x14ac:dyDescent="0.35">
      <c r="A135" s="28" t="s">
        <v>59</v>
      </c>
      <c r="B135" s="28" t="s">
        <v>1156</v>
      </c>
      <c r="C135" s="28" t="s">
        <v>1155</v>
      </c>
      <c r="D135" s="62">
        <v>45265</v>
      </c>
      <c r="E135" s="28" t="s">
        <v>274</v>
      </c>
      <c r="F135" s="28" t="s">
        <v>33</v>
      </c>
      <c r="G135" s="28" t="s">
        <v>220</v>
      </c>
      <c r="H135" s="63">
        <v>1680000</v>
      </c>
      <c r="I135" s="63">
        <f>SUMIFS(Maksājumi_statusa!K:K,Maksājumi_statusa!D:D,B135)</f>
        <v>239537.52000000002</v>
      </c>
      <c r="J135" s="64">
        <f t="shared" ref="J135:J198" si="2">H135-I135</f>
        <v>1440462.48</v>
      </c>
    </row>
    <row r="136" spans="1:10" ht="26" x14ac:dyDescent="0.35">
      <c r="A136" s="28" t="s">
        <v>7</v>
      </c>
      <c r="B136" s="28" t="s">
        <v>1399</v>
      </c>
      <c r="C136" s="28" t="s">
        <v>1398</v>
      </c>
      <c r="D136" s="62">
        <v>45426</v>
      </c>
      <c r="E136" s="28" t="s">
        <v>705</v>
      </c>
      <c r="F136" s="28" t="s">
        <v>10</v>
      </c>
      <c r="G136" s="28" t="s">
        <v>220</v>
      </c>
      <c r="H136" s="63">
        <v>2465750</v>
      </c>
      <c r="I136" s="63">
        <f>SUMIFS(Maksājumi_statusa!K:K,Maksājumi_statusa!D:D,B136)</f>
        <v>1077460.78</v>
      </c>
      <c r="J136" s="64">
        <f t="shared" si="2"/>
        <v>1388289.22</v>
      </c>
    </row>
    <row r="137" spans="1:10" ht="52" x14ac:dyDescent="0.35">
      <c r="A137" s="28" t="s">
        <v>135</v>
      </c>
      <c r="B137" s="28" t="s">
        <v>618</v>
      </c>
      <c r="C137" s="28" t="s">
        <v>617</v>
      </c>
      <c r="D137" s="62">
        <v>45761</v>
      </c>
      <c r="E137" s="28" t="s">
        <v>616</v>
      </c>
      <c r="F137" s="28" t="s">
        <v>132</v>
      </c>
      <c r="G137" s="28" t="s">
        <v>220</v>
      </c>
      <c r="H137" s="63">
        <v>2711765</v>
      </c>
      <c r="I137" s="63">
        <f>SUMIFS(Maksājumi_statusa!K:K,Maksājumi_statusa!D:D,B137)</f>
        <v>1326179.44</v>
      </c>
      <c r="J137" s="64">
        <f t="shared" si="2"/>
        <v>1385585.56</v>
      </c>
    </row>
    <row r="138" spans="1:10" ht="39" x14ac:dyDescent="0.35">
      <c r="A138" s="28" t="s">
        <v>50</v>
      </c>
      <c r="B138" s="28" t="s">
        <v>1206</v>
      </c>
      <c r="C138" s="28" t="s">
        <v>1205</v>
      </c>
      <c r="D138" s="62">
        <v>45481</v>
      </c>
      <c r="E138" s="28" t="s">
        <v>1190</v>
      </c>
      <c r="F138" s="28" t="s">
        <v>52</v>
      </c>
      <c r="G138" s="28" t="s">
        <v>220</v>
      </c>
      <c r="H138" s="63">
        <v>1381189.61</v>
      </c>
      <c r="I138" s="63">
        <f>SUMIFS(Maksājumi_statusa!K:K,Maksājumi_statusa!D:D,B138)</f>
        <v>0</v>
      </c>
      <c r="J138" s="64">
        <f t="shared" si="2"/>
        <v>1381189.61</v>
      </c>
    </row>
    <row r="139" spans="1:10" ht="26" x14ac:dyDescent="0.35">
      <c r="A139" s="28" t="s">
        <v>104</v>
      </c>
      <c r="B139" s="28" t="s">
        <v>876</v>
      </c>
      <c r="C139" s="28" t="s">
        <v>875</v>
      </c>
      <c r="D139" s="62">
        <v>45957</v>
      </c>
      <c r="E139" s="28" t="s">
        <v>751</v>
      </c>
      <c r="F139" s="28" t="s">
        <v>72</v>
      </c>
      <c r="G139" s="28" t="s">
        <v>220</v>
      </c>
      <c r="H139" s="63">
        <v>1376489</v>
      </c>
      <c r="I139" s="63">
        <f>SUMIFS(Maksājumi_statusa!K:K,Maksājumi_statusa!D:D,B139)</f>
        <v>0</v>
      </c>
      <c r="J139" s="64">
        <f t="shared" si="2"/>
        <v>1376489</v>
      </c>
    </row>
    <row r="140" spans="1:10" ht="26" x14ac:dyDescent="0.35">
      <c r="A140" s="28" t="s">
        <v>36</v>
      </c>
      <c r="B140" s="28" t="s">
        <v>1258</v>
      </c>
      <c r="C140" s="28" t="s">
        <v>1257</v>
      </c>
      <c r="D140" s="62">
        <v>45289</v>
      </c>
      <c r="E140" s="28" t="s">
        <v>1131</v>
      </c>
      <c r="F140" s="28" t="s">
        <v>22</v>
      </c>
      <c r="G140" s="28" t="s">
        <v>220</v>
      </c>
      <c r="H140" s="63">
        <v>1428864.16</v>
      </c>
      <c r="I140" s="63">
        <f>SUMIFS(Maksājumi_statusa!K:K,Maksājumi_statusa!D:D,B140)</f>
        <v>55122.76</v>
      </c>
      <c r="J140" s="64">
        <f t="shared" si="2"/>
        <v>1373741.4</v>
      </c>
    </row>
    <row r="141" spans="1:10" ht="26" x14ac:dyDescent="0.35">
      <c r="A141" s="28" t="s">
        <v>104</v>
      </c>
      <c r="B141" s="28" t="s">
        <v>888</v>
      </c>
      <c r="C141" s="28" t="s">
        <v>887</v>
      </c>
      <c r="D141" s="62">
        <v>45519</v>
      </c>
      <c r="E141" s="28" t="s">
        <v>757</v>
      </c>
      <c r="F141" s="28" t="s">
        <v>72</v>
      </c>
      <c r="G141" s="28" t="s">
        <v>220</v>
      </c>
      <c r="H141" s="63">
        <v>2312758</v>
      </c>
      <c r="I141" s="63">
        <f>SUMIFS(Maksājumi_statusa!K:K,Maksājumi_statusa!D:D,B141)</f>
        <v>943417.08000000007</v>
      </c>
      <c r="J141" s="64">
        <f t="shared" si="2"/>
        <v>1369340.92</v>
      </c>
    </row>
    <row r="142" spans="1:10" ht="26" x14ac:dyDescent="0.35">
      <c r="A142" s="28" t="s">
        <v>104</v>
      </c>
      <c r="B142" s="28" t="s">
        <v>880</v>
      </c>
      <c r="C142" s="28" t="s">
        <v>879</v>
      </c>
      <c r="D142" s="62">
        <v>45512</v>
      </c>
      <c r="E142" s="28" t="s">
        <v>690</v>
      </c>
      <c r="F142" s="28" t="s">
        <v>72</v>
      </c>
      <c r="G142" s="28" t="s">
        <v>220</v>
      </c>
      <c r="H142" s="63">
        <v>2937115</v>
      </c>
      <c r="I142" s="63">
        <f>SUMIFS(Maksājumi_statusa!K:K,Maksājumi_statusa!D:D,B142)</f>
        <v>1612784.38</v>
      </c>
      <c r="J142" s="64">
        <f t="shared" si="2"/>
        <v>1324330.6200000001</v>
      </c>
    </row>
    <row r="143" spans="1:10" ht="26" x14ac:dyDescent="0.35">
      <c r="A143" s="28" t="s">
        <v>59</v>
      </c>
      <c r="B143" s="28" t="s">
        <v>1162</v>
      </c>
      <c r="C143" s="28" t="s">
        <v>1161</v>
      </c>
      <c r="D143" s="62">
        <v>45226</v>
      </c>
      <c r="E143" s="28" t="s">
        <v>429</v>
      </c>
      <c r="F143" s="28" t="s">
        <v>33</v>
      </c>
      <c r="G143" s="28" t="s">
        <v>220</v>
      </c>
      <c r="H143" s="63">
        <v>1680000</v>
      </c>
      <c r="I143" s="63">
        <f>SUMIFS(Maksājumi_statusa!K:K,Maksājumi_statusa!D:D,B143)</f>
        <v>355753.32999999996</v>
      </c>
      <c r="J143" s="64">
        <f t="shared" si="2"/>
        <v>1324246.67</v>
      </c>
    </row>
    <row r="144" spans="1:10" ht="39" x14ac:dyDescent="0.35">
      <c r="A144" s="28" t="s">
        <v>55</v>
      </c>
      <c r="B144" s="28" t="s">
        <v>1177</v>
      </c>
      <c r="C144" s="28" t="s">
        <v>1176</v>
      </c>
      <c r="D144" s="62">
        <v>45282</v>
      </c>
      <c r="E144" s="28" t="s">
        <v>907</v>
      </c>
      <c r="F144" s="28" t="s">
        <v>33</v>
      </c>
      <c r="G144" s="28" t="s">
        <v>220</v>
      </c>
      <c r="H144" s="63">
        <v>2100000</v>
      </c>
      <c r="I144" s="63">
        <f>SUMIFS(Maksājumi_statusa!K:K,Maksājumi_statusa!D:D,B144)</f>
        <v>784028.9</v>
      </c>
      <c r="J144" s="64">
        <f t="shared" si="2"/>
        <v>1315971.1000000001</v>
      </c>
    </row>
    <row r="145" spans="1:10" x14ac:dyDescent="0.35">
      <c r="A145" s="28" t="s">
        <v>70</v>
      </c>
      <c r="B145" s="28" t="s">
        <v>970</v>
      </c>
      <c r="C145" s="28" t="s">
        <v>969</v>
      </c>
      <c r="D145" s="62">
        <v>44970</v>
      </c>
      <c r="E145" s="28" t="s">
        <v>331</v>
      </c>
      <c r="F145" s="28" t="s">
        <v>72</v>
      </c>
      <c r="G145" s="28" t="s">
        <v>220</v>
      </c>
      <c r="H145" s="63">
        <v>5000000</v>
      </c>
      <c r="I145" s="63">
        <f>SUMIFS(Maksājumi_statusa!K:K,Maksājumi_statusa!D:D,B145)</f>
        <v>3707531.4400000004</v>
      </c>
      <c r="J145" s="64">
        <f t="shared" si="2"/>
        <v>1292468.5599999996</v>
      </c>
    </row>
    <row r="146" spans="1:10" ht="39" x14ac:dyDescent="0.35">
      <c r="A146" s="28" t="s">
        <v>50</v>
      </c>
      <c r="B146" s="28" t="s">
        <v>1208</v>
      </c>
      <c r="C146" s="28" t="s">
        <v>1207</v>
      </c>
      <c r="D146" s="62">
        <v>45401</v>
      </c>
      <c r="E146" s="28" t="s">
        <v>1190</v>
      </c>
      <c r="F146" s="28" t="s">
        <v>52</v>
      </c>
      <c r="G146" s="28" t="s">
        <v>220</v>
      </c>
      <c r="H146" s="63">
        <v>1268150.21</v>
      </c>
      <c r="I146" s="63">
        <f>SUMIFS(Maksājumi_statusa!K:K,Maksājumi_statusa!D:D,B146)</f>
        <v>0</v>
      </c>
      <c r="J146" s="64">
        <f t="shared" si="2"/>
        <v>1268150.21</v>
      </c>
    </row>
    <row r="147" spans="1:10" ht="52" x14ac:dyDescent="0.35">
      <c r="A147" s="28" t="s">
        <v>119</v>
      </c>
      <c r="B147" s="28" t="s">
        <v>686</v>
      </c>
      <c r="C147" s="28" t="s">
        <v>685</v>
      </c>
      <c r="D147" s="62">
        <v>44819</v>
      </c>
      <c r="E147" s="28" t="s">
        <v>114</v>
      </c>
      <c r="F147" s="28" t="s">
        <v>114</v>
      </c>
      <c r="G147" s="28" t="s">
        <v>220</v>
      </c>
      <c r="H147" s="63">
        <v>1563985</v>
      </c>
      <c r="I147" s="63">
        <f>SUMIFS(Maksājumi_statusa!K:K,Maksājumi_statusa!D:D,B147)</f>
        <v>315022.10000000003</v>
      </c>
      <c r="J147" s="64">
        <f t="shared" si="2"/>
        <v>1248962.8999999999</v>
      </c>
    </row>
    <row r="148" spans="1:10" ht="39" x14ac:dyDescent="0.35">
      <c r="A148" s="28" t="s">
        <v>50</v>
      </c>
      <c r="B148" s="28" t="s">
        <v>1222</v>
      </c>
      <c r="C148" s="28" t="s">
        <v>1221</v>
      </c>
      <c r="D148" s="62">
        <v>45376</v>
      </c>
      <c r="E148" s="28" t="s">
        <v>1190</v>
      </c>
      <c r="F148" s="28" t="s">
        <v>52</v>
      </c>
      <c r="G148" s="28" t="s">
        <v>220</v>
      </c>
      <c r="H148" s="63">
        <v>1238862.3899999999</v>
      </c>
      <c r="I148" s="63">
        <f>SUMIFS(Maksājumi_statusa!K:K,Maksājumi_statusa!D:D,B148)</f>
        <v>0</v>
      </c>
      <c r="J148" s="64">
        <f t="shared" si="2"/>
        <v>1238862.3899999999</v>
      </c>
    </row>
    <row r="149" spans="1:10" ht="39" x14ac:dyDescent="0.35">
      <c r="A149" s="28" t="s">
        <v>50</v>
      </c>
      <c r="B149" s="28" t="s">
        <v>1216</v>
      </c>
      <c r="C149" s="28" t="s">
        <v>1215</v>
      </c>
      <c r="D149" s="62">
        <v>45376</v>
      </c>
      <c r="E149" s="28" t="s">
        <v>1190</v>
      </c>
      <c r="F149" s="28" t="s">
        <v>52</v>
      </c>
      <c r="G149" s="28" t="s">
        <v>220</v>
      </c>
      <c r="H149" s="63">
        <v>1228651.51</v>
      </c>
      <c r="I149" s="63">
        <f>SUMIFS(Maksājumi_statusa!K:K,Maksājumi_statusa!D:D,B149)</f>
        <v>0</v>
      </c>
      <c r="J149" s="64">
        <f t="shared" si="2"/>
        <v>1228651.51</v>
      </c>
    </row>
    <row r="150" spans="1:10" ht="39" x14ac:dyDescent="0.35">
      <c r="A150" s="28" t="s">
        <v>150</v>
      </c>
      <c r="B150" s="28" t="s">
        <v>347</v>
      </c>
      <c r="C150" s="28" t="s">
        <v>346</v>
      </c>
      <c r="D150" s="62">
        <v>45861</v>
      </c>
      <c r="E150" s="28" t="s">
        <v>345</v>
      </c>
      <c r="F150" s="28" t="s">
        <v>22</v>
      </c>
      <c r="G150" s="28" t="s">
        <v>220</v>
      </c>
      <c r="H150" s="63">
        <v>1337567.99</v>
      </c>
      <c r="I150" s="63">
        <f>SUMIFS(Maksājumi_statusa!K:K,Maksājumi_statusa!D:D,B150)</f>
        <v>163487</v>
      </c>
      <c r="J150" s="64">
        <f t="shared" si="2"/>
        <v>1174080.99</v>
      </c>
    </row>
    <row r="151" spans="1:10" ht="26" x14ac:dyDescent="0.35">
      <c r="A151" s="28" t="s">
        <v>36</v>
      </c>
      <c r="B151" s="28" t="s">
        <v>1263</v>
      </c>
      <c r="C151" s="28" t="s">
        <v>1262</v>
      </c>
      <c r="D151" s="62">
        <v>45289</v>
      </c>
      <c r="E151" s="28" t="s">
        <v>1131</v>
      </c>
      <c r="F151" s="28" t="s">
        <v>22</v>
      </c>
      <c r="G151" s="28" t="s">
        <v>220</v>
      </c>
      <c r="H151" s="63">
        <v>1286509.3899999999</v>
      </c>
      <c r="I151" s="63">
        <f>SUMIFS(Maksājumi_statusa!K:K,Maksājumi_statusa!D:D,B151)</f>
        <v>114815.15</v>
      </c>
      <c r="J151" s="64">
        <f t="shared" si="2"/>
        <v>1171694.24</v>
      </c>
    </row>
    <row r="152" spans="1:10" ht="39" x14ac:dyDescent="0.35">
      <c r="A152" s="28" t="s">
        <v>63</v>
      </c>
      <c r="B152" s="28" t="s">
        <v>1105</v>
      </c>
      <c r="C152" s="28" t="s">
        <v>1104</v>
      </c>
      <c r="D152" s="62">
        <v>45201</v>
      </c>
      <c r="E152" s="28" t="s">
        <v>52</v>
      </c>
      <c r="F152" s="28" t="s">
        <v>33</v>
      </c>
      <c r="G152" s="28" t="s">
        <v>220</v>
      </c>
      <c r="H152" s="63">
        <v>2352000</v>
      </c>
      <c r="I152" s="63">
        <f>SUMIFS(Maksājumi_statusa!K:K,Maksājumi_statusa!D:D,B152)</f>
        <v>1195750.2300000002</v>
      </c>
      <c r="J152" s="64">
        <f t="shared" si="2"/>
        <v>1156249.7699999998</v>
      </c>
    </row>
    <row r="153" spans="1:10" ht="26" x14ac:dyDescent="0.35">
      <c r="A153" s="28" t="s">
        <v>135</v>
      </c>
      <c r="B153" s="28" t="s">
        <v>638</v>
      </c>
      <c r="C153" s="28" t="s">
        <v>637</v>
      </c>
      <c r="D153" s="62">
        <v>44862</v>
      </c>
      <c r="E153" s="28" t="s">
        <v>463</v>
      </c>
      <c r="F153" s="28" t="s">
        <v>132</v>
      </c>
      <c r="G153" s="28" t="s">
        <v>220</v>
      </c>
      <c r="H153" s="63">
        <v>3893790</v>
      </c>
      <c r="I153" s="63">
        <f>SUMIFS(Maksājumi_statusa!K:K,Maksājumi_statusa!D:D,B153)</f>
        <v>2753209.87</v>
      </c>
      <c r="J153" s="64">
        <f t="shared" si="2"/>
        <v>1140580.1299999999</v>
      </c>
    </row>
    <row r="154" spans="1:10" ht="39" x14ac:dyDescent="0.35">
      <c r="A154" s="28" t="s">
        <v>122</v>
      </c>
      <c r="B154" s="28" t="s">
        <v>663</v>
      </c>
      <c r="C154" s="28" t="s">
        <v>662</v>
      </c>
      <c r="D154" s="62">
        <v>45644</v>
      </c>
      <c r="E154" s="28" t="s">
        <v>661</v>
      </c>
      <c r="F154" s="28" t="s">
        <v>114</v>
      </c>
      <c r="G154" s="28" t="s">
        <v>220</v>
      </c>
      <c r="H154" s="63">
        <v>3819609.15</v>
      </c>
      <c r="I154" s="63">
        <f>SUMIFS(Maksājumi_statusa!K:K,Maksājumi_statusa!D:D,B154)</f>
        <v>2684239.1399999997</v>
      </c>
      <c r="J154" s="64">
        <f t="shared" si="2"/>
        <v>1135370.0100000002</v>
      </c>
    </row>
    <row r="155" spans="1:10" ht="26" x14ac:dyDescent="0.35">
      <c r="A155" s="28" t="s">
        <v>92</v>
      </c>
      <c r="B155" s="28" t="s">
        <v>926</v>
      </c>
      <c r="C155" s="28" t="s">
        <v>925</v>
      </c>
      <c r="D155" s="62">
        <v>45582</v>
      </c>
      <c r="E155" s="28" t="s">
        <v>914</v>
      </c>
      <c r="F155" s="28" t="s">
        <v>10</v>
      </c>
      <c r="G155" s="28" t="s">
        <v>220</v>
      </c>
      <c r="H155" s="63">
        <v>3218808.8</v>
      </c>
      <c r="I155" s="63">
        <f>SUMIFS(Maksājumi_statusa!K:K,Maksājumi_statusa!D:D,B155)</f>
        <v>2088049.93</v>
      </c>
      <c r="J155" s="64">
        <f t="shared" si="2"/>
        <v>1130758.8699999999</v>
      </c>
    </row>
    <row r="156" spans="1:10" ht="26" x14ac:dyDescent="0.35">
      <c r="A156" s="28" t="s">
        <v>1125</v>
      </c>
      <c r="B156" s="28" t="s">
        <v>1127</v>
      </c>
      <c r="C156" s="28" t="s">
        <v>1126</v>
      </c>
      <c r="D156" s="62">
        <v>45541</v>
      </c>
      <c r="E156" s="28" t="s">
        <v>52</v>
      </c>
      <c r="F156" s="28" t="s">
        <v>33</v>
      </c>
      <c r="G156" s="28" t="s">
        <v>220</v>
      </c>
      <c r="H156" s="63">
        <v>3108000</v>
      </c>
      <c r="I156" s="63">
        <f>SUMIFS(Maksājumi_statusa!K:K,Maksājumi_statusa!D:D,B156)</f>
        <v>1985432.3900000001</v>
      </c>
      <c r="J156" s="64">
        <f t="shared" si="2"/>
        <v>1122567.6099999999</v>
      </c>
    </row>
    <row r="157" spans="1:10" ht="26" x14ac:dyDescent="0.35">
      <c r="A157" s="28" t="s">
        <v>70</v>
      </c>
      <c r="B157" s="28" t="s">
        <v>968</v>
      </c>
      <c r="C157" s="28" t="s">
        <v>967</v>
      </c>
      <c r="D157" s="62">
        <v>44970</v>
      </c>
      <c r="E157" s="28" t="s">
        <v>328</v>
      </c>
      <c r="F157" s="28" t="s">
        <v>72</v>
      </c>
      <c r="G157" s="28" t="s">
        <v>220</v>
      </c>
      <c r="H157" s="63">
        <v>6000000</v>
      </c>
      <c r="I157" s="63">
        <f>SUMIFS(Maksājumi_statusa!K:K,Maksājumi_statusa!D:D,B157)</f>
        <v>4896825.88</v>
      </c>
      <c r="J157" s="64">
        <f t="shared" si="2"/>
        <v>1103174.1200000001</v>
      </c>
    </row>
    <row r="158" spans="1:10" ht="26" x14ac:dyDescent="0.35">
      <c r="A158" s="28" t="s">
        <v>644</v>
      </c>
      <c r="B158" s="28" t="s">
        <v>649</v>
      </c>
      <c r="C158" s="28" t="s">
        <v>648</v>
      </c>
      <c r="D158" s="62">
        <v>44964</v>
      </c>
      <c r="E158" s="28" t="s">
        <v>471</v>
      </c>
      <c r="F158" s="28" t="s">
        <v>132</v>
      </c>
      <c r="G158" s="28" t="s">
        <v>220</v>
      </c>
      <c r="H158" s="63">
        <v>1404299</v>
      </c>
      <c r="I158" s="63">
        <f>SUMIFS(Maksājumi_statusa!K:K,Maksājumi_statusa!D:D,B158)</f>
        <v>317937.69</v>
      </c>
      <c r="J158" s="64">
        <f t="shared" si="2"/>
        <v>1086361.31</v>
      </c>
    </row>
    <row r="159" spans="1:10" ht="26" x14ac:dyDescent="0.35">
      <c r="A159" s="28" t="s">
        <v>122</v>
      </c>
      <c r="B159" s="28" t="s">
        <v>681</v>
      </c>
      <c r="C159" s="28" t="s">
        <v>680</v>
      </c>
      <c r="D159" s="62">
        <v>45363</v>
      </c>
      <c r="E159" s="28" t="s">
        <v>679</v>
      </c>
      <c r="F159" s="28" t="s">
        <v>114</v>
      </c>
      <c r="G159" s="28" t="s">
        <v>220</v>
      </c>
      <c r="H159" s="63">
        <v>2546408</v>
      </c>
      <c r="I159" s="63">
        <f>SUMIFS(Maksājumi_statusa!K:K,Maksājumi_statusa!D:D,B159)</f>
        <v>1463516.65</v>
      </c>
      <c r="J159" s="64">
        <f t="shared" si="2"/>
        <v>1082891.3500000001</v>
      </c>
    </row>
    <row r="160" spans="1:10" ht="26" x14ac:dyDescent="0.35">
      <c r="A160" s="28" t="s">
        <v>150</v>
      </c>
      <c r="B160" s="28" t="s">
        <v>338</v>
      </c>
      <c r="C160" s="28" t="s">
        <v>337</v>
      </c>
      <c r="D160" s="62">
        <v>45849</v>
      </c>
      <c r="E160" s="28" t="s">
        <v>336</v>
      </c>
      <c r="F160" s="28" t="s">
        <v>22</v>
      </c>
      <c r="G160" s="28" t="s">
        <v>220</v>
      </c>
      <c r="H160" s="63">
        <v>1543713.19</v>
      </c>
      <c r="I160" s="63">
        <f>SUMIFS(Maksājumi_statusa!K:K,Maksājumi_statusa!D:D,B160)</f>
        <v>501453</v>
      </c>
      <c r="J160" s="64">
        <f t="shared" si="2"/>
        <v>1042260.19</v>
      </c>
    </row>
    <row r="161" spans="1:10" ht="26" x14ac:dyDescent="0.35">
      <c r="A161" s="28" t="s">
        <v>112</v>
      </c>
      <c r="B161" s="28" t="s">
        <v>689</v>
      </c>
      <c r="C161" s="28" t="s">
        <v>688</v>
      </c>
      <c r="D161" s="62">
        <v>45527</v>
      </c>
      <c r="E161" s="28" t="s">
        <v>687</v>
      </c>
      <c r="F161" s="28" t="s">
        <v>114</v>
      </c>
      <c r="G161" s="28" t="s">
        <v>220</v>
      </c>
      <c r="H161" s="63">
        <v>1061342</v>
      </c>
      <c r="I161" s="63">
        <f>SUMIFS(Maksājumi_statusa!K:K,Maksājumi_statusa!D:D,B161)</f>
        <v>27516.639999999999</v>
      </c>
      <c r="J161" s="64">
        <f t="shared" si="2"/>
        <v>1033825.36</v>
      </c>
    </row>
    <row r="162" spans="1:10" ht="26" x14ac:dyDescent="0.35">
      <c r="A162" s="28" t="s">
        <v>122</v>
      </c>
      <c r="B162" s="28" t="s">
        <v>669</v>
      </c>
      <c r="C162" s="28" t="s">
        <v>668</v>
      </c>
      <c r="D162" s="62">
        <v>45672</v>
      </c>
      <c r="E162" s="28" t="s">
        <v>661</v>
      </c>
      <c r="F162" s="28" t="s">
        <v>114</v>
      </c>
      <c r="G162" s="28" t="s">
        <v>220</v>
      </c>
      <c r="H162" s="63">
        <v>3819609.15</v>
      </c>
      <c r="I162" s="63">
        <f>SUMIFS(Maksājumi_statusa!K:K,Maksājumi_statusa!D:D,B162)</f>
        <v>2808362.79</v>
      </c>
      <c r="J162" s="64">
        <f t="shared" si="2"/>
        <v>1011246.3599999999</v>
      </c>
    </row>
    <row r="163" spans="1:10" ht="39" x14ac:dyDescent="0.35">
      <c r="A163" s="28" t="s">
        <v>112</v>
      </c>
      <c r="B163" s="28" t="s">
        <v>806</v>
      </c>
      <c r="C163" s="28" t="s">
        <v>805</v>
      </c>
      <c r="D163" s="62">
        <v>45160</v>
      </c>
      <c r="E163" s="28" t="s">
        <v>687</v>
      </c>
      <c r="F163" s="28" t="s">
        <v>114</v>
      </c>
      <c r="G163" s="28" t="s">
        <v>220</v>
      </c>
      <c r="H163" s="63">
        <v>2788056</v>
      </c>
      <c r="I163" s="63">
        <f>SUMIFS(Maksājumi_statusa!K:K,Maksājumi_statusa!D:D,B163)</f>
        <v>1787106.4700000002</v>
      </c>
      <c r="J163" s="64">
        <f t="shared" si="2"/>
        <v>1000949.5299999998</v>
      </c>
    </row>
    <row r="164" spans="1:10" ht="39" x14ac:dyDescent="0.35">
      <c r="A164" s="28" t="s">
        <v>150</v>
      </c>
      <c r="B164" s="28" t="s">
        <v>420</v>
      </c>
      <c r="C164" s="28" t="s">
        <v>419</v>
      </c>
      <c r="D164" s="62">
        <v>44956</v>
      </c>
      <c r="E164" s="28" t="s">
        <v>365</v>
      </c>
      <c r="F164" s="28" t="s">
        <v>22</v>
      </c>
      <c r="G164" s="28" t="s">
        <v>220</v>
      </c>
      <c r="H164" s="63">
        <v>3125000</v>
      </c>
      <c r="I164" s="63">
        <f>SUMIFS(Maksājumi_statusa!K:K,Maksājumi_statusa!D:D,B164)</f>
        <v>2124582.2200000002</v>
      </c>
      <c r="J164" s="64">
        <f t="shared" si="2"/>
        <v>1000417.7799999998</v>
      </c>
    </row>
    <row r="165" spans="1:10" ht="52" x14ac:dyDescent="0.35">
      <c r="A165" s="28" t="s">
        <v>135</v>
      </c>
      <c r="B165" s="28" t="s">
        <v>609</v>
      </c>
      <c r="C165" s="28" t="s">
        <v>608</v>
      </c>
      <c r="D165" s="62">
        <v>45791</v>
      </c>
      <c r="E165" s="28" t="s">
        <v>438</v>
      </c>
      <c r="F165" s="28" t="s">
        <v>132</v>
      </c>
      <c r="G165" s="28" t="s">
        <v>220</v>
      </c>
      <c r="H165" s="63">
        <v>990000</v>
      </c>
      <c r="I165" s="63">
        <f>SUMIFS(Maksājumi_statusa!K:K,Maksājumi_statusa!D:D,B165)</f>
        <v>0</v>
      </c>
      <c r="J165" s="64">
        <f t="shared" si="2"/>
        <v>990000</v>
      </c>
    </row>
    <row r="166" spans="1:10" ht="52" x14ac:dyDescent="0.35">
      <c r="A166" s="28" t="s">
        <v>50</v>
      </c>
      <c r="B166" s="28" t="s">
        <v>1218</v>
      </c>
      <c r="C166" s="28" t="s">
        <v>1217</v>
      </c>
      <c r="D166" s="62">
        <v>45376</v>
      </c>
      <c r="E166" s="28" t="s">
        <v>1190</v>
      </c>
      <c r="F166" s="28" t="s">
        <v>52</v>
      </c>
      <c r="G166" s="28" t="s">
        <v>220</v>
      </c>
      <c r="H166" s="63">
        <v>970521.07</v>
      </c>
      <c r="I166" s="63">
        <f>SUMIFS(Maksājumi_statusa!K:K,Maksājumi_statusa!D:D,B166)</f>
        <v>0</v>
      </c>
      <c r="J166" s="64">
        <f t="shared" si="2"/>
        <v>970521.07</v>
      </c>
    </row>
    <row r="167" spans="1:10" ht="39" x14ac:dyDescent="0.35">
      <c r="A167" s="28" t="s">
        <v>50</v>
      </c>
      <c r="B167" s="28" t="s">
        <v>1204</v>
      </c>
      <c r="C167" s="28" t="s">
        <v>1203</v>
      </c>
      <c r="D167" s="62">
        <v>45412</v>
      </c>
      <c r="E167" s="28" t="s">
        <v>1190</v>
      </c>
      <c r="F167" s="28" t="s">
        <v>52</v>
      </c>
      <c r="G167" s="28" t="s">
        <v>220</v>
      </c>
      <c r="H167" s="63">
        <v>966817.51</v>
      </c>
      <c r="I167" s="63">
        <f>SUMIFS(Maksājumi_statusa!K:K,Maksājumi_statusa!D:D,B167)</f>
        <v>0</v>
      </c>
      <c r="J167" s="64">
        <f t="shared" si="2"/>
        <v>966817.51</v>
      </c>
    </row>
    <row r="168" spans="1:10" ht="52" x14ac:dyDescent="0.35">
      <c r="A168" s="28" t="s">
        <v>50</v>
      </c>
      <c r="B168" s="28" t="s">
        <v>1202</v>
      </c>
      <c r="C168" s="28" t="s">
        <v>1201</v>
      </c>
      <c r="D168" s="62">
        <v>45518</v>
      </c>
      <c r="E168" s="28" t="s">
        <v>1190</v>
      </c>
      <c r="F168" s="28" t="s">
        <v>52</v>
      </c>
      <c r="G168" s="28" t="s">
        <v>220</v>
      </c>
      <c r="H168" s="63">
        <v>961233.07</v>
      </c>
      <c r="I168" s="63">
        <f>SUMIFS(Maksājumi_statusa!K:K,Maksājumi_statusa!D:D,B168)</f>
        <v>0</v>
      </c>
      <c r="J168" s="64">
        <f t="shared" si="2"/>
        <v>961233.07</v>
      </c>
    </row>
    <row r="169" spans="1:10" ht="26" x14ac:dyDescent="0.35">
      <c r="A169" s="28" t="s">
        <v>122</v>
      </c>
      <c r="B169" s="28" t="s">
        <v>667</v>
      </c>
      <c r="C169" s="28" t="s">
        <v>666</v>
      </c>
      <c r="D169" s="62">
        <v>45644</v>
      </c>
      <c r="E169" s="28" t="s">
        <v>661</v>
      </c>
      <c r="F169" s="28" t="s">
        <v>114</v>
      </c>
      <c r="G169" s="28" t="s">
        <v>220</v>
      </c>
      <c r="H169" s="63">
        <v>3819609.15</v>
      </c>
      <c r="I169" s="63">
        <f>SUMIFS(Maksājumi_statusa!K:K,Maksājumi_statusa!D:D,B169)</f>
        <v>2859763.13</v>
      </c>
      <c r="J169" s="64">
        <f t="shared" si="2"/>
        <v>959846.02</v>
      </c>
    </row>
    <row r="170" spans="1:10" ht="39" x14ac:dyDescent="0.35">
      <c r="A170" s="28" t="s">
        <v>50</v>
      </c>
      <c r="B170" s="28" t="s">
        <v>1224</v>
      </c>
      <c r="C170" s="28" t="s">
        <v>1223</v>
      </c>
      <c r="D170" s="62">
        <v>45371</v>
      </c>
      <c r="E170" s="28" t="s">
        <v>1190</v>
      </c>
      <c r="F170" s="28" t="s">
        <v>52</v>
      </c>
      <c r="G170" s="28" t="s">
        <v>220</v>
      </c>
      <c r="H170" s="63">
        <v>954535.12</v>
      </c>
      <c r="I170" s="63">
        <f>SUMIFS(Maksājumi_statusa!K:K,Maksājumi_statusa!D:D,B170)</f>
        <v>0</v>
      </c>
      <c r="J170" s="64">
        <f t="shared" si="2"/>
        <v>954535.12</v>
      </c>
    </row>
    <row r="171" spans="1:10" ht="26" x14ac:dyDescent="0.35">
      <c r="A171" s="28" t="s">
        <v>63</v>
      </c>
      <c r="B171" s="28" t="s">
        <v>1103</v>
      </c>
      <c r="C171" s="28" t="s">
        <v>1102</v>
      </c>
      <c r="D171" s="62">
        <v>45201</v>
      </c>
      <c r="E171" s="28" t="s">
        <v>52</v>
      </c>
      <c r="F171" s="28" t="s">
        <v>33</v>
      </c>
      <c r="G171" s="28" t="s">
        <v>220</v>
      </c>
      <c r="H171" s="63">
        <v>1848000</v>
      </c>
      <c r="I171" s="63">
        <f>SUMIFS(Maksājumi_statusa!K:K,Maksājumi_statusa!D:D,B171)</f>
        <v>905166.98</v>
      </c>
      <c r="J171" s="64">
        <f t="shared" si="2"/>
        <v>942833.02</v>
      </c>
    </row>
    <row r="172" spans="1:10" ht="26" x14ac:dyDescent="0.35">
      <c r="A172" s="28" t="s">
        <v>135</v>
      </c>
      <c r="B172" s="28" t="s">
        <v>624</v>
      </c>
      <c r="C172" s="28" t="s">
        <v>623</v>
      </c>
      <c r="D172" s="62">
        <v>44888</v>
      </c>
      <c r="E172" s="28" t="s">
        <v>460</v>
      </c>
      <c r="F172" s="28" t="s">
        <v>132</v>
      </c>
      <c r="G172" s="28" t="s">
        <v>220</v>
      </c>
      <c r="H172" s="63">
        <v>3010744</v>
      </c>
      <c r="I172" s="63">
        <f>SUMIFS(Maksājumi_statusa!K:K,Maksājumi_statusa!D:D,B172)</f>
        <v>2080182.44</v>
      </c>
      <c r="J172" s="64">
        <f t="shared" si="2"/>
        <v>930561.56</v>
      </c>
    </row>
    <row r="173" spans="1:10" ht="26" x14ac:dyDescent="0.35">
      <c r="A173" s="28" t="s">
        <v>104</v>
      </c>
      <c r="B173" s="28" t="s">
        <v>882</v>
      </c>
      <c r="C173" s="28" t="s">
        <v>881</v>
      </c>
      <c r="D173" s="62">
        <v>45548</v>
      </c>
      <c r="E173" s="28" t="s">
        <v>742</v>
      </c>
      <c r="F173" s="28" t="s">
        <v>72</v>
      </c>
      <c r="G173" s="28" t="s">
        <v>220</v>
      </c>
      <c r="H173" s="63">
        <v>3135052</v>
      </c>
      <c r="I173" s="63">
        <f>SUMIFS(Maksājumi_statusa!K:K,Maksājumi_statusa!D:D,B173)</f>
        <v>2215152.88</v>
      </c>
      <c r="J173" s="64">
        <f t="shared" si="2"/>
        <v>919899.12000000011</v>
      </c>
    </row>
    <row r="174" spans="1:10" ht="39" x14ac:dyDescent="0.35">
      <c r="A174" s="28" t="s">
        <v>31</v>
      </c>
      <c r="B174" s="28" t="s">
        <v>1341</v>
      </c>
      <c r="C174" s="28" t="s">
        <v>1340</v>
      </c>
      <c r="D174" s="62">
        <v>45289</v>
      </c>
      <c r="E174" s="28" t="s">
        <v>748</v>
      </c>
      <c r="F174" s="28" t="s">
        <v>33</v>
      </c>
      <c r="G174" s="28" t="s">
        <v>220</v>
      </c>
      <c r="H174" s="63">
        <v>2000000</v>
      </c>
      <c r="I174" s="63">
        <f>SUMIFS(Maksājumi_statusa!K:K,Maksājumi_statusa!D:D,B174)</f>
        <v>1082834.47</v>
      </c>
      <c r="J174" s="64">
        <f t="shared" si="2"/>
        <v>917165.53</v>
      </c>
    </row>
    <row r="175" spans="1:10" ht="39" x14ac:dyDescent="0.35">
      <c r="A175" s="28" t="s">
        <v>50</v>
      </c>
      <c r="B175" s="28" t="s">
        <v>1200</v>
      </c>
      <c r="C175" s="28" t="s">
        <v>1199</v>
      </c>
      <c r="D175" s="62">
        <v>45499</v>
      </c>
      <c r="E175" s="28" t="s">
        <v>1190</v>
      </c>
      <c r="F175" s="28" t="s">
        <v>52</v>
      </c>
      <c r="G175" s="28" t="s">
        <v>220</v>
      </c>
      <c r="H175" s="63">
        <v>904103.89</v>
      </c>
      <c r="I175" s="63">
        <f>SUMIFS(Maksājumi_statusa!K:K,Maksājumi_statusa!D:D,B175)</f>
        <v>0</v>
      </c>
      <c r="J175" s="64">
        <f t="shared" si="2"/>
        <v>904103.89</v>
      </c>
    </row>
    <row r="176" spans="1:10" ht="26" x14ac:dyDescent="0.35">
      <c r="A176" s="28" t="s">
        <v>66</v>
      </c>
      <c r="B176" s="28" t="s">
        <v>1047</v>
      </c>
      <c r="C176" s="28" t="s">
        <v>1046</v>
      </c>
      <c r="D176" s="62">
        <v>45617</v>
      </c>
      <c r="E176" s="28" t="s">
        <v>1045</v>
      </c>
      <c r="F176" s="28" t="s">
        <v>67</v>
      </c>
      <c r="G176" s="28" t="s">
        <v>220</v>
      </c>
      <c r="H176" s="63">
        <v>2000000</v>
      </c>
      <c r="I176" s="63">
        <f>SUMIFS(Maksājumi_statusa!K:K,Maksājumi_statusa!D:D,B176)</f>
        <v>1096847.8700000001</v>
      </c>
      <c r="J176" s="64">
        <f t="shared" si="2"/>
        <v>903152.12999999989</v>
      </c>
    </row>
    <row r="177" spans="1:10" ht="26" x14ac:dyDescent="0.35">
      <c r="A177" s="28" t="s">
        <v>122</v>
      </c>
      <c r="B177" s="28" t="s">
        <v>665</v>
      </c>
      <c r="C177" s="28" t="s">
        <v>664</v>
      </c>
      <c r="D177" s="62">
        <v>45644</v>
      </c>
      <c r="E177" s="28" t="s">
        <v>661</v>
      </c>
      <c r="F177" s="28" t="s">
        <v>114</v>
      </c>
      <c r="G177" s="28" t="s">
        <v>220</v>
      </c>
      <c r="H177" s="63">
        <v>3819609.15</v>
      </c>
      <c r="I177" s="63">
        <f>SUMIFS(Maksājumi_statusa!K:K,Maksājumi_statusa!D:D,B177)</f>
        <v>2938665.92</v>
      </c>
      <c r="J177" s="64">
        <f t="shared" si="2"/>
        <v>880943.23</v>
      </c>
    </row>
    <row r="178" spans="1:10" ht="39" x14ac:dyDescent="0.35">
      <c r="A178" s="28" t="s">
        <v>36</v>
      </c>
      <c r="B178" s="28" t="s">
        <v>1247</v>
      </c>
      <c r="C178" s="28" t="s">
        <v>1246</v>
      </c>
      <c r="D178" s="62">
        <v>45764</v>
      </c>
      <c r="E178" s="28" t="s">
        <v>325</v>
      </c>
      <c r="F178" s="28" t="s">
        <v>22</v>
      </c>
      <c r="G178" s="28" t="s">
        <v>220</v>
      </c>
      <c r="H178" s="63">
        <v>1016054.17</v>
      </c>
      <c r="I178" s="63">
        <f>SUMIFS(Maksājumi_statusa!K:K,Maksājumi_statusa!D:D,B178)</f>
        <v>157411.51999999999</v>
      </c>
      <c r="J178" s="64">
        <f t="shared" si="2"/>
        <v>858642.65</v>
      </c>
    </row>
    <row r="179" spans="1:10" ht="52" x14ac:dyDescent="0.35">
      <c r="A179" s="28" t="s">
        <v>50</v>
      </c>
      <c r="B179" s="28" t="s">
        <v>1236</v>
      </c>
      <c r="C179" s="28" t="s">
        <v>1235</v>
      </c>
      <c r="D179" s="62">
        <v>45266</v>
      </c>
      <c r="E179" s="28" t="s">
        <v>1190</v>
      </c>
      <c r="F179" s="28" t="s">
        <v>52</v>
      </c>
      <c r="G179" s="28" t="s">
        <v>220</v>
      </c>
      <c r="H179" s="63">
        <v>851029.05</v>
      </c>
      <c r="I179" s="63">
        <f>SUMIFS(Maksājumi_statusa!K:K,Maksājumi_statusa!D:D,B179)</f>
        <v>0</v>
      </c>
      <c r="J179" s="64">
        <f t="shared" si="2"/>
        <v>851029.05</v>
      </c>
    </row>
    <row r="180" spans="1:10" ht="52" x14ac:dyDescent="0.35">
      <c r="A180" s="28" t="s">
        <v>50</v>
      </c>
      <c r="B180" s="28" t="s">
        <v>1198</v>
      </c>
      <c r="C180" s="28" t="s">
        <v>1197</v>
      </c>
      <c r="D180" s="62">
        <v>45499</v>
      </c>
      <c r="E180" s="28" t="s">
        <v>1190</v>
      </c>
      <c r="F180" s="28" t="s">
        <v>52</v>
      </c>
      <c r="G180" s="28" t="s">
        <v>220</v>
      </c>
      <c r="H180" s="63">
        <v>825446.61</v>
      </c>
      <c r="I180" s="63">
        <f>SUMIFS(Maksājumi_statusa!K:K,Maksājumi_statusa!D:D,B180)</f>
        <v>0</v>
      </c>
      <c r="J180" s="64">
        <f t="shared" si="2"/>
        <v>825446.61</v>
      </c>
    </row>
    <row r="181" spans="1:10" ht="52" x14ac:dyDescent="0.35">
      <c r="A181" s="28" t="s">
        <v>50</v>
      </c>
      <c r="B181" s="28" t="s">
        <v>1220</v>
      </c>
      <c r="C181" s="28" t="s">
        <v>1219</v>
      </c>
      <c r="D181" s="62">
        <v>45401</v>
      </c>
      <c r="E181" s="28" t="s">
        <v>1190</v>
      </c>
      <c r="F181" s="28" t="s">
        <v>52</v>
      </c>
      <c r="G181" s="28" t="s">
        <v>220</v>
      </c>
      <c r="H181" s="63">
        <v>771080.12</v>
      </c>
      <c r="I181" s="63">
        <f>SUMIFS(Maksājumi_statusa!K:K,Maksājumi_statusa!D:D,B181)</f>
        <v>0</v>
      </c>
      <c r="J181" s="64">
        <f t="shared" si="2"/>
        <v>771080.12</v>
      </c>
    </row>
    <row r="182" spans="1:10" ht="91" x14ac:dyDescent="0.35">
      <c r="A182" s="28" t="s">
        <v>50</v>
      </c>
      <c r="B182" s="28" t="s">
        <v>1212</v>
      </c>
      <c r="C182" s="28" t="s">
        <v>1211</v>
      </c>
      <c r="D182" s="62">
        <v>45481</v>
      </c>
      <c r="E182" s="28" t="s">
        <v>1190</v>
      </c>
      <c r="F182" s="28" t="s">
        <v>52</v>
      </c>
      <c r="G182" s="28" t="s">
        <v>220</v>
      </c>
      <c r="H182" s="63">
        <v>766354.68</v>
      </c>
      <c r="I182" s="63">
        <f>SUMIFS(Maksājumi_statusa!K:K,Maksājumi_statusa!D:D,B182)</f>
        <v>0</v>
      </c>
      <c r="J182" s="64">
        <f t="shared" si="2"/>
        <v>766354.68</v>
      </c>
    </row>
    <row r="183" spans="1:10" x14ac:dyDescent="0.35">
      <c r="A183" s="28" t="s">
        <v>76</v>
      </c>
      <c r="B183" s="28" t="s">
        <v>943</v>
      </c>
      <c r="C183" s="28" t="s">
        <v>942</v>
      </c>
      <c r="D183" s="62">
        <v>45680</v>
      </c>
      <c r="E183" s="28" t="s">
        <v>331</v>
      </c>
      <c r="F183" s="28" t="s">
        <v>22</v>
      </c>
      <c r="G183" s="28" t="s">
        <v>220</v>
      </c>
      <c r="H183" s="63">
        <v>780000</v>
      </c>
      <c r="I183" s="63">
        <f>SUMIFS(Maksājumi_statusa!K:K,Maksājumi_statusa!D:D,B183)</f>
        <v>23614.639999999999</v>
      </c>
      <c r="J183" s="64">
        <f t="shared" si="2"/>
        <v>756385.36</v>
      </c>
    </row>
    <row r="184" spans="1:10" ht="26" x14ac:dyDescent="0.35">
      <c r="A184" s="28" t="s">
        <v>55</v>
      </c>
      <c r="B184" s="28" t="s">
        <v>1189</v>
      </c>
      <c r="C184" s="28" t="s">
        <v>1188</v>
      </c>
      <c r="D184" s="62">
        <v>45167</v>
      </c>
      <c r="E184" s="28" t="s">
        <v>296</v>
      </c>
      <c r="F184" s="28" t="s">
        <v>33</v>
      </c>
      <c r="G184" s="28" t="s">
        <v>220</v>
      </c>
      <c r="H184" s="63">
        <v>1931340</v>
      </c>
      <c r="I184" s="63">
        <f>SUMIFS(Maksājumi_statusa!K:K,Maksājumi_statusa!D:D,B184)</f>
        <v>1194753.8399999999</v>
      </c>
      <c r="J184" s="64">
        <f t="shared" si="2"/>
        <v>736586.16000000015</v>
      </c>
    </row>
    <row r="185" spans="1:10" ht="39" x14ac:dyDescent="0.35">
      <c r="A185" s="28" t="s">
        <v>31</v>
      </c>
      <c r="B185" s="28" t="s">
        <v>1343</v>
      </c>
      <c r="C185" s="28" t="s">
        <v>1342</v>
      </c>
      <c r="D185" s="62">
        <v>45287</v>
      </c>
      <c r="E185" s="28" t="s">
        <v>748</v>
      </c>
      <c r="F185" s="28" t="s">
        <v>33</v>
      </c>
      <c r="G185" s="28" t="s">
        <v>220</v>
      </c>
      <c r="H185" s="63">
        <v>1497966</v>
      </c>
      <c r="I185" s="63">
        <f>SUMIFS(Maksājumi_statusa!K:K,Maksājumi_statusa!D:D,B185)</f>
        <v>769229.59000000008</v>
      </c>
      <c r="J185" s="64">
        <f t="shared" si="2"/>
        <v>728736.40999999992</v>
      </c>
    </row>
    <row r="186" spans="1:10" ht="39" x14ac:dyDescent="0.35">
      <c r="A186" s="28" t="s">
        <v>112</v>
      </c>
      <c r="B186" s="28" t="s">
        <v>809</v>
      </c>
      <c r="C186" s="28" t="s">
        <v>808</v>
      </c>
      <c r="D186" s="62">
        <v>45072</v>
      </c>
      <c r="E186" s="28" t="s">
        <v>807</v>
      </c>
      <c r="F186" s="28" t="s">
        <v>114</v>
      </c>
      <c r="G186" s="28" t="s">
        <v>220</v>
      </c>
      <c r="H186" s="63">
        <v>774460</v>
      </c>
      <c r="I186" s="63">
        <f>SUMIFS(Maksājumi_statusa!K:K,Maksājumi_statusa!D:D,B186)</f>
        <v>96736.23000000001</v>
      </c>
      <c r="J186" s="64">
        <f t="shared" si="2"/>
        <v>677723.77</v>
      </c>
    </row>
    <row r="187" spans="1:10" ht="26" x14ac:dyDescent="0.35">
      <c r="A187" s="28" t="s">
        <v>277</v>
      </c>
      <c r="B187" s="28" t="s">
        <v>276</v>
      </c>
      <c r="C187" s="28" t="s">
        <v>275</v>
      </c>
      <c r="D187" s="62">
        <v>44900</v>
      </c>
      <c r="E187" s="28" t="s">
        <v>274</v>
      </c>
      <c r="F187" s="28" t="s">
        <v>234</v>
      </c>
      <c r="G187" s="28" t="s">
        <v>220</v>
      </c>
      <c r="H187" s="63">
        <v>1800000</v>
      </c>
      <c r="I187" s="63">
        <f>SUMIFS(Maksājumi_statusa!K:K,Maksājumi_statusa!D:D,B187)</f>
        <v>1138348.17</v>
      </c>
      <c r="J187" s="64">
        <f t="shared" si="2"/>
        <v>661651.83000000007</v>
      </c>
    </row>
    <row r="188" spans="1:10" ht="26" x14ac:dyDescent="0.35">
      <c r="A188" s="28" t="s">
        <v>104</v>
      </c>
      <c r="B188" s="28" t="s">
        <v>892</v>
      </c>
      <c r="C188" s="28" t="s">
        <v>891</v>
      </c>
      <c r="D188" s="62">
        <v>45506</v>
      </c>
      <c r="E188" s="28" t="s">
        <v>795</v>
      </c>
      <c r="F188" s="28" t="s">
        <v>72</v>
      </c>
      <c r="G188" s="28" t="s">
        <v>220</v>
      </c>
      <c r="H188" s="63">
        <v>1734768</v>
      </c>
      <c r="I188" s="63">
        <f>SUMIFS(Maksājumi_statusa!K:K,Maksājumi_statusa!D:D,B188)</f>
        <v>1074788.1600000001</v>
      </c>
      <c r="J188" s="64">
        <f t="shared" si="2"/>
        <v>659979.83999999985</v>
      </c>
    </row>
    <row r="189" spans="1:10" ht="26" x14ac:dyDescent="0.35">
      <c r="A189" s="28" t="s">
        <v>55</v>
      </c>
      <c r="B189" s="28" t="s">
        <v>1184</v>
      </c>
      <c r="C189" s="28" t="s">
        <v>1183</v>
      </c>
      <c r="D189" s="62">
        <v>45155</v>
      </c>
      <c r="E189" s="28" t="s">
        <v>1131</v>
      </c>
      <c r="F189" s="28" t="s">
        <v>33</v>
      </c>
      <c r="G189" s="28" t="s">
        <v>220</v>
      </c>
      <c r="H189" s="63">
        <v>1360000</v>
      </c>
      <c r="I189" s="63">
        <f>SUMIFS(Maksājumi_statusa!K:K,Maksājumi_statusa!D:D,B189)</f>
        <v>720884.58</v>
      </c>
      <c r="J189" s="64">
        <f t="shared" si="2"/>
        <v>639115.42000000004</v>
      </c>
    </row>
    <row r="190" spans="1:10" ht="52" x14ac:dyDescent="0.35">
      <c r="A190" s="28" t="s">
        <v>50</v>
      </c>
      <c r="B190" s="28" t="s">
        <v>1228</v>
      </c>
      <c r="C190" s="28" t="s">
        <v>1227</v>
      </c>
      <c r="D190" s="62">
        <v>45356</v>
      </c>
      <c r="E190" s="28" t="s">
        <v>1190</v>
      </c>
      <c r="F190" s="28" t="s">
        <v>52</v>
      </c>
      <c r="G190" s="28" t="s">
        <v>220</v>
      </c>
      <c r="H190" s="63">
        <v>637777.22</v>
      </c>
      <c r="I190" s="63">
        <f>SUMIFS(Maksājumi_statusa!K:K,Maksājumi_statusa!D:D,B190)</f>
        <v>0</v>
      </c>
      <c r="J190" s="64">
        <f t="shared" si="2"/>
        <v>637777.22</v>
      </c>
    </row>
    <row r="191" spans="1:10" ht="26" x14ac:dyDescent="0.35">
      <c r="A191" s="28" t="s">
        <v>55</v>
      </c>
      <c r="B191" s="28" t="s">
        <v>1187</v>
      </c>
      <c r="C191" s="28" t="s">
        <v>1186</v>
      </c>
      <c r="D191" s="62">
        <v>45152</v>
      </c>
      <c r="E191" s="28" t="s">
        <v>1185</v>
      </c>
      <c r="F191" s="28" t="s">
        <v>33</v>
      </c>
      <c r="G191" s="28" t="s">
        <v>220</v>
      </c>
      <c r="H191" s="63">
        <v>2084000</v>
      </c>
      <c r="I191" s="63">
        <f>SUMIFS(Maksājumi_statusa!K:K,Maksājumi_statusa!D:D,B191)</f>
        <v>1465936.61</v>
      </c>
      <c r="J191" s="64">
        <f t="shared" si="2"/>
        <v>618063.3899999999</v>
      </c>
    </row>
    <row r="192" spans="1:10" ht="52" x14ac:dyDescent="0.35">
      <c r="A192" s="28" t="s">
        <v>153</v>
      </c>
      <c r="B192" s="28" t="s">
        <v>313</v>
      </c>
      <c r="C192" s="28" t="s">
        <v>312</v>
      </c>
      <c r="D192" s="62">
        <v>45474</v>
      </c>
      <c r="E192" s="28" t="s">
        <v>311</v>
      </c>
      <c r="F192" s="28" t="s">
        <v>72</v>
      </c>
      <c r="G192" s="28" t="s">
        <v>220</v>
      </c>
      <c r="H192" s="63">
        <v>1497093</v>
      </c>
      <c r="I192" s="63">
        <f>SUMIFS(Maksājumi_statusa!K:K,Maksājumi_statusa!D:D,B192)</f>
        <v>886060.51</v>
      </c>
      <c r="J192" s="64">
        <f t="shared" si="2"/>
        <v>611032.49</v>
      </c>
    </row>
    <row r="193" spans="1:10" ht="39" x14ac:dyDescent="0.35">
      <c r="A193" s="28" t="s">
        <v>50</v>
      </c>
      <c r="B193" s="28" t="s">
        <v>1192</v>
      </c>
      <c r="C193" s="28" t="s">
        <v>1191</v>
      </c>
      <c r="D193" s="62">
        <v>45777</v>
      </c>
      <c r="E193" s="28" t="s">
        <v>1190</v>
      </c>
      <c r="F193" s="28" t="s">
        <v>52</v>
      </c>
      <c r="G193" s="28" t="s">
        <v>220</v>
      </c>
      <c r="H193" s="63">
        <v>602815.93000000005</v>
      </c>
      <c r="I193" s="63">
        <f>SUMIFS(Maksājumi_statusa!K:K,Maksājumi_statusa!D:D,B193)</f>
        <v>0</v>
      </c>
      <c r="J193" s="64">
        <f t="shared" si="2"/>
        <v>602815.93000000005</v>
      </c>
    </row>
    <row r="194" spans="1:10" ht="26" x14ac:dyDescent="0.35">
      <c r="A194" s="28" t="s">
        <v>59</v>
      </c>
      <c r="B194" s="28" t="s">
        <v>1165</v>
      </c>
      <c r="C194" s="28" t="s">
        <v>1164</v>
      </c>
      <c r="D194" s="62">
        <v>45345</v>
      </c>
      <c r="E194" s="28" t="s">
        <v>1163</v>
      </c>
      <c r="F194" s="28" t="s">
        <v>33</v>
      </c>
      <c r="G194" s="28" t="s">
        <v>220</v>
      </c>
      <c r="H194" s="63">
        <v>890000</v>
      </c>
      <c r="I194" s="63">
        <f>SUMIFS(Maksājumi_statusa!K:K,Maksājumi_statusa!D:D,B194)</f>
        <v>329401.84999999998</v>
      </c>
      <c r="J194" s="64">
        <f t="shared" si="2"/>
        <v>560598.15</v>
      </c>
    </row>
    <row r="195" spans="1:10" ht="26" x14ac:dyDescent="0.35">
      <c r="A195" s="28" t="s">
        <v>63</v>
      </c>
      <c r="B195" s="28" t="s">
        <v>1091</v>
      </c>
      <c r="C195" s="28" t="s">
        <v>1090</v>
      </c>
      <c r="D195" s="62"/>
      <c r="E195" s="28" t="s">
        <v>1087</v>
      </c>
      <c r="F195" s="28" t="s">
        <v>33</v>
      </c>
      <c r="G195" s="28" t="s">
        <v>1086</v>
      </c>
      <c r="H195" s="63">
        <v>541940</v>
      </c>
      <c r="I195" s="63">
        <f>SUMIFS(Maksājumi_statusa!K:K,Maksājumi_statusa!D:D,B195)</f>
        <v>0</v>
      </c>
      <c r="J195" s="64">
        <f t="shared" si="2"/>
        <v>541940</v>
      </c>
    </row>
    <row r="196" spans="1:10" ht="26" x14ac:dyDescent="0.35">
      <c r="A196" s="28" t="s">
        <v>150</v>
      </c>
      <c r="B196" s="28" t="s">
        <v>423</v>
      </c>
      <c r="C196" s="28" t="s">
        <v>378</v>
      </c>
      <c r="D196" s="62">
        <v>44946</v>
      </c>
      <c r="E196" s="28" t="s">
        <v>377</v>
      </c>
      <c r="F196" s="28" t="s">
        <v>22</v>
      </c>
      <c r="G196" s="28" t="s">
        <v>220</v>
      </c>
      <c r="H196" s="63">
        <v>3125000</v>
      </c>
      <c r="I196" s="63">
        <f>SUMIFS(Maksājumi_statusa!K:K,Maksājumi_statusa!D:D,B196)</f>
        <v>2606145.89</v>
      </c>
      <c r="J196" s="64">
        <f t="shared" si="2"/>
        <v>518854.10999999987</v>
      </c>
    </row>
    <row r="197" spans="1:10" ht="26" x14ac:dyDescent="0.35">
      <c r="A197" s="28" t="s">
        <v>76</v>
      </c>
      <c r="B197" s="28" t="s">
        <v>941</v>
      </c>
      <c r="C197" s="28" t="s">
        <v>940</v>
      </c>
      <c r="D197" s="62">
        <v>45681</v>
      </c>
      <c r="E197" s="28" t="s">
        <v>939</v>
      </c>
      <c r="F197" s="28" t="s">
        <v>22</v>
      </c>
      <c r="G197" s="28" t="s">
        <v>220</v>
      </c>
      <c r="H197" s="63">
        <v>591225.65</v>
      </c>
      <c r="I197" s="63">
        <f>SUMIFS(Maksājumi_statusa!K:K,Maksājumi_statusa!D:D,B197)</f>
        <v>75000</v>
      </c>
      <c r="J197" s="64">
        <f t="shared" si="2"/>
        <v>516225.65</v>
      </c>
    </row>
    <row r="198" spans="1:10" ht="26" x14ac:dyDescent="0.35">
      <c r="A198" s="28" t="s">
        <v>112</v>
      </c>
      <c r="B198" s="28" t="s">
        <v>827</v>
      </c>
      <c r="C198" s="28" t="s">
        <v>826</v>
      </c>
      <c r="D198" s="62">
        <v>45030</v>
      </c>
      <c r="E198" s="28" t="s">
        <v>682</v>
      </c>
      <c r="F198" s="28" t="s">
        <v>114</v>
      </c>
      <c r="G198" s="28" t="s">
        <v>220</v>
      </c>
      <c r="H198" s="63">
        <v>1393122.18</v>
      </c>
      <c r="I198" s="63">
        <f>SUMIFS(Maksājumi_statusa!K:K,Maksājumi_statusa!D:D,B198)</f>
        <v>896974.74</v>
      </c>
      <c r="J198" s="64">
        <f t="shared" si="2"/>
        <v>496147.43999999994</v>
      </c>
    </row>
    <row r="199" spans="1:10" ht="39" x14ac:dyDescent="0.35">
      <c r="A199" s="28" t="s">
        <v>441</v>
      </c>
      <c r="B199" s="28" t="s">
        <v>459</v>
      </c>
      <c r="C199" s="28" t="s">
        <v>458</v>
      </c>
      <c r="D199" s="62">
        <v>45757</v>
      </c>
      <c r="E199" s="28" t="s">
        <v>457</v>
      </c>
      <c r="F199" s="28" t="s">
        <v>132</v>
      </c>
      <c r="G199" s="28" t="s">
        <v>220</v>
      </c>
      <c r="H199" s="63">
        <v>493333</v>
      </c>
      <c r="I199" s="63">
        <f>SUMIFS(Maksājumi_statusa!K:K,Maksājumi_statusa!D:D,B199)</f>
        <v>0</v>
      </c>
      <c r="J199" s="64">
        <f t="shared" ref="J199:J262" si="3">H199-I199</f>
        <v>493333</v>
      </c>
    </row>
    <row r="200" spans="1:10" ht="39" x14ac:dyDescent="0.35">
      <c r="A200" s="28" t="s">
        <v>441</v>
      </c>
      <c r="B200" s="28" t="s">
        <v>447</v>
      </c>
      <c r="C200" s="28" t="s">
        <v>446</v>
      </c>
      <c r="D200" s="62">
        <v>45709</v>
      </c>
      <c r="E200" s="28" t="s">
        <v>445</v>
      </c>
      <c r="F200" s="28" t="s">
        <v>132</v>
      </c>
      <c r="G200" s="28" t="s">
        <v>220</v>
      </c>
      <c r="H200" s="63">
        <v>493333</v>
      </c>
      <c r="I200" s="63">
        <f>SUMIFS(Maksājumi_statusa!K:K,Maksājumi_statusa!D:D,B200)</f>
        <v>0</v>
      </c>
      <c r="J200" s="64">
        <f t="shared" si="3"/>
        <v>493333</v>
      </c>
    </row>
    <row r="201" spans="1:10" ht="52" x14ac:dyDescent="0.35">
      <c r="A201" s="28" t="s">
        <v>50</v>
      </c>
      <c r="B201" s="28" t="s">
        <v>1230</v>
      </c>
      <c r="C201" s="28" t="s">
        <v>1229</v>
      </c>
      <c r="D201" s="62">
        <v>45324</v>
      </c>
      <c r="E201" s="28" t="s">
        <v>1190</v>
      </c>
      <c r="F201" s="28" t="s">
        <v>52</v>
      </c>
      <c r="G201" s="28" t="s">
        <v>220</v>
      </c>
      <c r="H201" s="63">
        <v>473867.37</v>
      </c>
      <c r="I201" s="63">
        <f>SUMIFS(Maksājumi_statusa!K:K,Maksājumi_statusa!D:D,B201)</f>
        <v>0</v>
      </c>
      <c r="J201" s="64">
        <f t="shared" si="3"/>
        <v>473867.37</v>
      </c>
    </row>
    <row r="202" spans="1:10" ht="26" x14ac:dyDescent="0.35">
      <c r="A202" s="28" t="s">
        <v>31</v>
      </c>
      <c r="B202" s="28" t="s">
        <v>1334</v>
      </c>
      <c r="C202" s="28" t="s">
        <v>1333</v>
      </c>
      <c r="D202" s="62">
        <v>45357</v>
      </c>
      <c r="E202" s="28" t="s">
        <v>733</v>
      </c>
      <c r="F202" s="28" t="s">
        <v>33</v>
      </c>
      <c r="G202" s="28" t="s">
        <v>220</v>
      </c>
      <c r="H202" s="63">
        <v>1160946.79</v>
      </c>
      <c r="I202" s="63">
        <f>SUMIFS(Maksājumi_statusa!K:K,Maksājumi_statusa!D:D,B202)</f>
        <v>696568.07000000007</v>
      </c>
      <c r="J202" s="64">
        <f t="shared" si="3"/>
        <v>464378.72</v>
      </c>
    </row>
    <row r="203" spans="1:10" ht="26" x14ac:dyDescent="0.35">
      <c r="A203" s="28" t="s">
        <v>153</v>
      </c>
      <c r="B203" s="28" t="s">
        <v>318</v>
      </c>
      <c r="C203" s="28" t="s">
        <v>317</v>
      </c>
      <c r="D203" s="62">
        <v>45464</v>
      </c>
      <c r="E203" s="28" t="s">
        <v>316</v>
      </c>
      <c r="F203" s="28" t="s">
        <v>72</v>
      </c>
      <c r="G203" s="28" t="s">
        <v>220</v>
      </c>
      <c r="H203" s="63">
        <v>3728808</v>
      </c>
      <c r="I203" s="63">
        <f>SUMIFS(Maksājumi_statusa!K:K,Maksājumi_statusa!D:D,B203)</f>
        <v>3276461.8299999996</v>
      </c>
      <c r="J203" s="64">
        <f t="shared" si="3"/>
        <v>452346.17000000039</v>
      </c>
    </row>
    <row r="204" spans="1:10" ht="26" x14ac:dyDescent="0.35">
      <c r="A204" s="28" t="s">
        <v>7</v>
      </c>
      <c r="B204" s="28" t="s">
        <v>1401</v>
      </c>
      <c r="C204" s="28" t="s">
        <v>1400</v>
      </c>
      <c r="D204" s="62">
        <v>45407</v>
      </c>
      <c r="E204" s="28" t="s">
        <v>784</v>
      </c>
      <c r="F204" s="28" t="s">
        <v>10</v>
      </c>
      <c r="G204" s="28" t="s">
        <v>220</v>
      </c>
      <c r="H204" s="63">
        <v>1186500</v>
      </c>
      <c r="I204" s="63">
        <f>SUMIFS(Maksājumi_statusa!K:K,Maksājumi_statusa!D:D,B204)</f>
        <v>740677.32</v>
      </c>
      <c r="J204" s="64">
        <f t="shared" si="3"/>
        <v>445822.68000000005</v>
      </c>
    </row>
    <row r="205" spans="1:10" ht="26" x14ac:dyDescent="0.35">
      <c r="A205" s="28" t="s">
        <v>31</v>
      </c>
      <c r="B205" s="28" t="s">
        <v>1271</v>
      </c>
      <c r="C205" s="28" t="s">
        <v>1270</v>
      </c>
      <c r="D205" s="62">
        <v>45457</v>
      </c>
      <c r="E205" s="28" t="s">
        <v>1269</v>
      </c>
      <c r="F205" s="28" t="s">
        <v>33</v>
      </c>
      <c r="G205" s="28" t="s">
        <v>220</v>
      </c>
      <c r="H205" s="63">
        <v>1074926.56</v>
      </c>
      <c r="I205" s="63">
        <f>SUMIFS(Maksājumi_statusa!K:K,Maksājumi_statusa!D:D,B205)</f>
        <v>631160.21</v>
      </c>
      <c r="J205" s="64">
        <f t="shared" si="3"/>
        <v>443766.35000000009</v>
      </c>
    </row>
    <row r="206" spans="1:10" ht="26" x14ac:dyDescent="0.35">
      <c r="A206" s="28" t="s">
        <v>474</v>
      </c>
      <c r="B206" s="28" t="s">
        <v>473</v>
      </c>
      <c r="C206" s="28" t="s">
        <v>472</v>
      </c>
      <c r="D206" s="62">
        <v>45476</v>
      </c>
      <c r="E206" s="28" t="s">
        <v>471</v>
      </c>
      <c r="F206" s="28" t="s">
        <v>132</v>
      </c>
      <c r="G206" s="28" t="s">
        <v>220</v>
      </c>
      <c r="H206" s="63">
        <v>500000</v>
      </c>
      <c r="I206" s="63">
        <f>SUMIFS(Maksājumi_statusa!K:K,Maksājumi_statusa!D:D,B206)</f>
        <v>65349.99</v>
      </c>
      <c r="J206" s="64">
        <f t="shared" si="3"/>
        <v>434650.01</v>
      </c>
    </row>
    <row r="207" spans="1:10" ht="39" x14ac:dyDescent="0.35">
      <c r="A207" s="28" t="s">
        <v>238</v>
      </c>
      <c r="B207" s="28" t="s">
        <v>267</v>
      </c>
      <c r="C207" s="28" t="s">
        <v>266</v>
      </c>
      <c r="D207" s="62">
        <v>45189</v>
      </c>
      <c r="E207" s="28" t="s">
        <v>265</v>
      </c>
      <c r="F207" s="28" t="s">
        <v>234</v>
      </c>
      <c r="G207" s="28" t="s">
        <v>220</v>
      </c>
      <c r="H207" s="63">
        <v>429381</v>
      </c>
      <c r="I207" s="63">
        <f>SUMIFS(Maksājumi_statusa!K:K,Maksājumi_statusa!D:D,B207)</f>
        <v>0</v>
      </c>
      <c r="J207" s="64">
        <f t="shared" si="3"/>
        <v>429381</v>
      </c>
    </row>
    <row r="208" spans="1:10" ht="39" x14ac:dyDescent="0.35">
      <c r="A208" s="28" t="s">
        <v>135</v>
      </c>
      <c r="B208" s="28" t="s">
        <v>604</v>
      </c>
      <c r="C208" s="28" t="s">
        <v>603</v>
      </c>
      <c r="D208" s="62">
        <v>45786</v>
      </c>
      <c r="E208" s="28" t="s">
        <v>602</v>
      </c>
      <c r="F208" s="28" t="s">
        <v>132</v>
      </c>
      <c r="G208" s="28" t="s">
        <v>220</v>
      </c>
      <c r="H208" s="63">
        <v>494089</v>
      </c>
      <c r="I208" s="63">
        <f>SUMIFS(Maksājumi_statusa!K:K,Maksājumi_statusa!D:D,B208)</f>
        <v>69749.429999999993</v>
      </c>
      <c r="J208" s="64">
        <f t="shared" si="3"/>
        <v>424339.57</v>
      </c>
    </row>
    <row r="209" spans="1:10" ht="26" x14ac:dyDescent="0.35">
      <c r="A209" s="28" t="s">
        <v>150</v>
      </c>
      <c r="B209" s="28" t="s">
        <v>418</v>
      </c>
      <c r="C209" s="28" t="s">
        <v>417</v>
      </c>
      <c r="D209" s="62">
        <v>44956</v>
      </c>
      <c r="E209" s="28" t="s">
        <v>371</v>
      </c>
      <c r="F209" s="28" t="s">
        <v>22</v>
      </c>
      <c r="G209" s="28" t="s">
        <v>220</v>
      </c>
      <c r="H209" s="63">
        <v>3125000</v>
      </c>
      <c r="I209" s="63">
        <f>SUMIFS(Maksājumi_statusa!K:K,Maksājumi_statusa!D:D,B209)</f>
        <v>2722040.120000001</v>
      </c>
      <c r="J209" s="64">
        <f t="shared" si="3"/>
        <v>402959.87999999896</v>
      </c>
    </row>
    <row r="210" spans="1:10" ht="39" x14ac:dyDescent="0.35">
      <c r="A210" s="28" t="s">
        <v>63</v>
      </c>
      <c r="B210" s="28" t="s">
        <v>1118</v>
      </c>
      <c r="C210" s="28" t="s">
        <v>1117</v>
      </c>
      <c r="D210" s="62">
        <v>45274</v>
      </c>
      <c r="E210" s="28" t="s">
        <v>645</v>
      </c>
      <c r="F210" s="28" t="s">
        <v>33</v>
      </c>
      <c r="G210" s="28" t="s">
        <v>220</v>
      </c>
      <c r="H210" s="63">
        <v>700000</v>
      </c>
      <c r="I210" s="63">
        <f>SUMIFS(Maksājumi_statusa!K:K,Maksājumi_statusa!D:D,B210)</f>
        <v>303714.86</v>
      </c>
      <c r="J210" s="64">
        <f t="shared" si="3"/>
        <v>396285.14</v>
      </c>
    </row>
    <row r="211" spans="1:10" ht="26" x14ac:dyDescent="0.35">
      <c r="A211" s="28" t="s">
        <v>441</v>
      </c>
      <c r="B211" s="28" t="s">
        <v>468</v>
      </c>
      <c r="C211" s="28" t="s">
        <v>467</v>
      </c>
      <c r="D211" s="62">
        <v>45743</v>
      </c>
      <c r="E211" s="28" t="s">
        <v>466</v>
      </c>
      <c r="F211" s="28" t="s">
        <v>132</v>
      </c>
      <c r="G211" s="28" t="s">
        <v>220</v>
      </c>
      <c r="H211" s="63">
        <v>493334</v>
      </c>
      <c r="I211" s="63">
        <f>SUMIFS(Maksājumi_statusa!K:K,Maksājumi_statusa!D:D,B211)</f>
        <v>100000</v>
      </c>
      <c r="J211" s="64">
        <f t="shared" si="3"/>
        <v>393334</v>
      </c>
    </row>
    <row r="212" spans="1:10" ht="39" x14ac:dyDescent="0.35">
      <c r="A212" s="28" t="s">
        <v>1125</v>
      </c>
      <c r="B212" s="28" t="s">
        <v>1133</v>
      </c>
      <c r="C212" s="28" t="s">
        <v>1132</v>
      </c>
      <c r="D212" s="62">
        <v>45560</v>
      </c>
      <c r="E212" s="28" t="s">
        <v>1131</v>
      </c>
      <c r="F212" s="28" t="s">
        <v>33</v>
      </c>
      <c r="G212" s="28" t="s">
        <v>220</v>
      </c>
      <c r="H212" s="63">
        <v>982800</v>
      </c>
      <c r="I212" s="63">
        <f>SUMIFS(Maksājumi_statusa!K:K,Maksājumi_statusa!D:D,B212)</f>
        <v>591630.93000000005</v>
      </c>
      <c r="J212" s="64">
        <f t="shared" si="3"/>
        <v>391169.06999999995</v>
      </c>
    </row>
    <row r="213" spans="1:10" ht="52" x14ac:dyDescent="0.35">
      <c r="A213" s="28" t="s">
        <v>50</v>
      </c>
      <c r="B213" s="28" t="s">
        <v>1232</v>
      </c>
      <c r="C213" s="28" t="s">
        <v>1231</v>
      </c>
      <c r="D213" s="62">
        <v>45281</v>
      </c>
      <c r="E213" s="28" t="s">
        <v>1190</v>
      </c>
      <c r="F213" s="28" t="s">
        <v>52</v>
      </c>
      <c r="G213" s="28" t="s">
        <v>220</v>
      </c>
      <c r="H213" s="63">
        <v>390726.55</v>
      </c>
      <c r="I213" s="63">
        <f>SUMIFS(Maksājumi_statusa!K:K,Maksājumi_statusa!D:D,B213)</f>
        <v>0</v>
      </c>
      <c r="J213" s="64">
        <f t="shared" si="3"/>
        <v>390726.55</v>
      </c>
    </row>
    <row r="214" spans="1:10" ht="26" x14ac:dyDescent="0.35">
      <c r="A214" s="28" t="s">
        <v>63</v>
      </c>
      <c r="B214" s="28" t="s">
        <v>1121</v>
      </c>
      <c r="C214" s="28" t="s">
        <v>1120</v>
      </c>
      <c r="D214" s="62">
        <v>45083</v>
      </c>
      <c r="E214" s="28" t="s">
        <v>1119</v>
      </c>
      <c r="F214" s="28" t="s">
        <v>33</v>
      </c>
      <c r="G214" s="28" t="s">
        <v>220</v>
      </c>
      <c r="H214" s="63">
        <v>1344000</v>
      </c>
      <c r="I214" s="63">
        <f>SUMIFS(Maksājumi_statusa!K:K,Maksājumi_statusa!D:D,B214)</f>
        <v>961104.78999999992</v>
      </c>
      <c r="J214" s="64">
        <f t="shared" si="3"/>
        <v>382895.21000000008</v>
      </c>
    </row>
    <row r="215" spans="1:10" ht="26" x14ac:dyDescent="0.35">
      <c r="A215" s="28" t="s">
        <v>150</v>
      </c>
      <c r="B215" s="28" t="s">
        <v>422</v>
      </c>
      <c r="C215" s="28" t="s">
        <v>421</v>
      </c>
      <c r="D215" s="62">
        <v>44953</v>
      </c>
      <c r="E215" s="28" t="s">
        <v>368</v>
      </c>
      <c r="F215" s="28" t="s">
        <v>22</v>
      </c>
      <c r="G215" s="28" t="s">
        <v>220</v>
      </c>
      <c r="H215" s="63">
        <v>3125000</v>
      </c>
      <c r="I215" s="63">
        <f>SUMIFS(Maksājumi_statusa!K:K,Maksājumi_statusa!D:D,B215)</f>
        <v>2745663.0100000002</v>
      </c>
      <c r="J215" s="64">
        <f t="shared" si="3"/>
        <v>379336.98999999976</v>
      </c>
    </row>
    <row r="216" spans="1:10" ht="26" x14ac:dyDescent="0.35">
      <c r="A216" s="28" t="s">
        <v>31</v>
      </c>
      <c r="B216" s="28" t="s">
        <v>1322</v>
      </c>
      <c r="C216" s="28" t="s">
        <v>1321</v>
      </c>
      <c r="D216" s="62">
        <v>45330</v>
      </c>
      <c r="E216" s="28" t="s">
        <v>742</v>
      </c>
      <c r="F216" s="28" t="s">
        <v>33</v>
      </c>
      <c r="G216" s="28" t="s">
        <v>220</v>
      </c>
      <c r="H216" s="63">
        <v>943308</v>
      </c>
      <c r="I216" s="63">
        <f>SUMIFS(Maksājumi_statusa!K:K,Maksājumi_statusa!D:D,B216)</f>
        <v>565984</v>
      </c>
      <c r="J216" s="64">
        <f t="shared" si="3"/>
        <v>377324</v>
      </c>
    </row>
    <row r="217" spans="1:10" ht="39" x14ac:dyDescent="0.35">
      <c r="A217" s="28" t="s">
        <v>66</v>
      </c>
      <c r="B217" s="28" t="s">
        <v>1020</v>
      </c>
      <c r="C217" s="28" t="s">
        <v>1019</v>
      </c>
      <c r="D217" s="62">
        <v>45674</v>
      </c>
      <c r="E217" s="28" t="s">
        <v>1018</v>
      </c>
      <c r="F217" s="28" t="s">
        <v>67</v>
      </c>
      <c r="G217" s="28" t="s">
        <v>220</v>
      </c>
      <c r="H217" s="63">
        <v>747900</v>
      </c>
      <c r="I217" s="63">
        <f>SUMIFS(Maksājumi_statusa!K:K,Maksājumi_statusa!D:D,B217)</f>
        <v>381638.65</v>
      </c>
      <c r="J217" s="64">
        <f t="shared" si="3"/>
        <v>366261.35</v>
      </c>
    </row>
    <row r="218" spans="1:10" ht="26" x14ac:dyDescent="0.35">
      <c r="A218" s="28" t="s">
        <v>66</v>
      </c>
      <c r="B218" s="28" t="s">
        <v>993</v>
      </c>
      <c r="C218" s="28" t="s">
        <v>992</v>
      </c>
      <c r="D218" s="62">
        <v>45694</v>
      </c>
      <c r="E218" s="28" t="s">
        <v>991</v>
      </c>
      <c r="F218" s="28" t="s">
        <v>67</v>
      </c>
      <c r="G218" s="28" t="s">
        <v>220</v>
      </c>
      <c r="H218" s="63">
        <v>749510</v>
      </c>
      <c r="I218" s="63">
        <f>SUMIFS(Maksājumi_statusa!K:K,Maksājumi_statusa!D:D,B218)</f>
        <v>392798.62</v>
      </c>
      <c r="J218" s="64">
        <f t="shared" si="3"/>
        <v>356711.38</v>
      </c>
    </row>
    <row r="219" spans="1:10" ht="26" x14ac:dyDescent="0.35">
      <c r="A219" s="28" t="s">
        <v>66</v>
      </c>
      <c r="B219" s="28" t="s">
        <v>1035</v>
      </c>
      <c r="C219" s="28" t="s">
        <v>1034</v>
      </c>
      <c r="D219" s="62">
        <v>45677</v>
      </c>
      <c r="E219" s="28" t="s">
        <v>1033</v>
      </c>
      <c r="F219" s="28" t="s">
        <v>67</v>
      </c>
      <c r="G219" s="28" t="s">
        <v>220</v>
      </c>
      <c r="H219" s="63">
        <v>749715.44</v>
      </c>
      <c r="I219" s="63">
        <f>SUMIFS(Maksājumi_statusa!K:K,Maksājumi_statusa!D:D,B219)</f>
        <v>393230.43</v>
      </c>
      <c r="J219" s="64">
        <f t="shared" si="3"/>
        <v>356485.00999999995</v>
      </c>
    </row>
    <row r="220" spans="1:10" ht="39" x14ac:dyDescent="0.35">
      <c r="A220" s="28" t="s">
        <v>153</v>
      </c>
      <c r="B220" s="28" t="s">
        <v>335</v>
      </c>
      <c r="C220" s="28" t="s">
        <v>334</v>
      </c>
      <c r="D220" s="62">
        <v>45138</v>
      </c>
      <c r="E220" s="28" t="s">
        <v>328</v>
      </c>
      <c r="F220" s="28" t="s">
        <v>72</v>
      </c>
      <c r="G220" s="28" t="s">
        <v>220</v>
      </c>
      <c r="H220" s="63">
        <v>1495000</v>
      </c>
      <c r="I220" s="63">
        <f>SUMIFS(Maksājumi_statusa!K:K,Maksājumi_statusa!D:D,B220)</f>
        <v>1138723.1599999999</v>
      </c>
      <c r="J220" s="64">
        <f t="shared" si="3"/>
        <v>356276.84000000008</v>
      </c>
    </row>
    <row r="221" spans="1:10" ht="26" x14ac:dyDescent="0.35">
      <c r="A221" s="28" t="s">
        <v>36</v>
      </c>
      <c r="B221" s="28" t="s">
        <v>1249</v>
      </c>
      <c r="C221" s="28" t="s">
        <v>1248</v>
      </c>
      <c r="D221" s="62">
        <v>45397</v>
      </c>
      <c r="E221" s="28" t="s">
        <v>294</v>
      </c>
      <c r="F221" s="28" t="s">
        <v>22</v>
      </c>
      <c r="G221" s="28" t="s">
        <v>220</v>
      </c>
      <c r="H221" s="63">
        <v>586460.18000000005</v>
      </c>
      <c r="I221" s="63">
        <f>SUMIFS(Maksājumi_statusa!K:K,Maksājumi_statusa!D:D,B221)</f>
        <v>235929.96</v>
      </c>
      <c r="J221" s="64">
        <f t="shared" si="3"/>
        <v>350530.22000000009</v>
      </c>
    </row>
    <row r="222" spans="1:10" ht="26" x14ac:dyDescent="0.35">
      <c r="A222" s="28" t="s">
        <v>280</v>
      </c>
      <c r="B222" s="28" t="s">
        <v>279</v>
      </c>
      <c r="C222" s="28" t="s">
        <v>278</v>
      </c>
      <c r="D222" s="62">
        <v>44866</v>
      </c>
      <c r="E222" s="28" t="s">
        <v>274</v>
      </c>
      <c r="F222" s="28" t="s">
        <v>234</v>
      </c>
      <c r="G222" s="28" t="s">
        <v>220</v>
      </c>
      <c r="H222" s="63">
        <v>600000</v>
      </c>
      <c r="I222" s="63">
        <f>SUMIFS(Maksājumi_statusa!K:K,Maksājumi_statusa!D:D,B222)</f>
        <v>250961.83000000002</v>
      </c>
      <c r="J222" s="64">
        <f t="shared" si="3"/>
        <v>349038.17</v>
      </c>
    </row>
    <row r="223" spans="1:10" ht="26" x14ac:dyDescent="0.35">
      <c r="A223" s="28" t="s">
        <v>238</v>
      </c>
      <c r="B223" s="28" t="s">
        <v>249</v>
      </c>
      <c r="C223" s="28" t="s">
        <v>248</v>
      </c>
      <c r="D223" s="62">
        <v>45189</v>
      </c>
      <c r="E223" s="28" t="s">
        <v>247</v>
      </c>
      <c r="F223" s="28" t="s">
        <v>234</v>
      </c>
      <c r="G223" s="28" t="s">
        <v>220</v>
      </c>
      <c r="H223" s="63">
        <v>339248</v>
      </c>
      <c r="I223" s="63">
        <f>SUMIFS(Maksājumi_statusa!K:K,Maksājumi_statusa!D:D,B223)</f>
        <v>0</v>
      </c>
      <c r="J223" s="64">
        <f t="shared" si="3"/>
        <v>339248</v>
      </c>
    </row>
    <row r="224" spans="1:10" ht="65" x14ac:dyDescent="0.35">
      <c r="A224" s="28" t="s">
        <v>139</v>
      </c>
      <c r="B224" s="28" t="s">
        <v>572</v>
      </c>
      <c r="C224" s="28" t="s">
        <v>571</v>
      </c>
      <c r="D224" s="62">
        <v>45310</v>
      </c>
      <c r="E224" s="28" t="s">
        <v>570</v>
      </c>
      <c r="F224" s="28" t="s">
        <v>132</v>
      </c>
      <c r="G224" s="28" t="s">
        <v>220</v>
      </c>
      <c r="H224" s="63">
        <v>391491</v>
      </c>
      <c r="I224" s="63">
        <f>SUMIFS(Maksājumi_statusa!K:K,Maksājumi_statusa!D:D,B224)</f>
        <v>66709.649999999994</v>
      </c>
      <c r="J224" s="64">
        <f t="shared" si="3"/>
        <v>324781.34999999998</v>
      </c>
    </row>
    <row r="225" spans="1:10" ht="52" x14ac:dyDescent="0.35">
      <c r="A225" s="28" t="s">
        <v>66</v>
      </c>
      <c r="B225" s="28" t="s">
        <v>1041</v>
      </c>
      <c r="C225" s="28" t="s">
        <v>1040</v>
      </c>
      <c r="D225" s="62">
        <v>45631</v>
      </c>
      <c r="E225" s="28" t="s">
        <v>1039</v>
      </c>
      <c r="F225" s="28" t="s">
        <v>67</v>
      </c>
      <c r="G225" s="28" t="s">
        <v>220</v>
      </c>
      <c r="H225" s="63">
        <v>393287.11</v>
      </c>
      <c r="I225" s="63">
        <f>SUMIFS(Maksājumi_statusa!K:K,Maksājumi_statusa!D:D,B225)</f>
        <v>77332.210000000006</v>
      </c>
      <c r="J225" s="64">
        <f t="shared" si="3"/>
        <v>315954.89999999997</v>
      </c>
    </row>
    <row r="226" spans="1:10" ht="26" x14ac:dyDescent="0.35">
      <c r="A226" s="28" t="s">
        <v>66</v>
      </c>
      <c r="B226" s="28" t="s">
        <v>996</v>
      </c>
      <c r="C226" s="28" t="s">
        <v>995</v>
      </c>
      <c r="D226" s="62">
        <v>45694</v>
      </c>
      <c r="E226" s="28" t="s">
        <v>994</v>
      </c>
      <c r="F226" s="28" t="s">
        <v>67</v>
      </c>
      <c r="G226" s="28" t="s">
        <v>220</v>
      </c>
      <c r="H226" s="63">
        <v>749073</v>
      </c>
      <c r="I226" s="63">
        <f>SUMIFS(Maksājumi_statusa!K:K,Maksājumi_statusa!D:D,B226)</f>
        <v>437923.91000000003</v>
      </c>
      <c r="J226" s="64">
        <f t="shared" si="3"/>
        <v>311149.08999999997</v>
      </c>
    </row>
    <row r="227" spans="1:10" ht="52" x14ac:dyDescent="0.35">
      <c r="A227" s="28" t="s">
        <v>50</v>
      </c>
      <c r="B227" s="28" t="s">
        <v>1234</v>
      </c>
      <c r="C227" s="28" t="s">
        <v>1233</v>
      </c>
      <c r="D227" s="62">
        <v>45281</v>
      </c>
      <c r="E227" s="28" t="s">
        <v>1190</v>
      </c>
      <c r="F227" s="28" t="s">
        <v>52</v>
      </c>
      <c r="G227" s="28" t="s">
        <v>220</v>
      </c>
      <c r="H227" s="63">
        <v>309243.11</v>
      </c>
      <c r="I227" s="63">
        <f>SUMIFS(Maksājumi_statusa!K:K,Maksājumi_statusa!D:D,B227)</f>
        <v>0</v>
      </c>
      <c r="J227" s="64">
        <f t="shared" si="3"/>
        <v>309243.11</v>
      </c>
    </row>
    <row r="228" spans="1:10" ht="52" x14ac:dyDescent="0.35">
      <c r="A228" s="28" t="s">
        <v>238</v>
      </c>
      <c r="B228" s="28" t="s">
        <v>246</v>
      </c>
      <c r="C228" s="28" t="s">
        <v>245</v>
      </c>
      <c r="D228" s="62">
        <v>45189</v>
      </c>
      <c r="E228" s="28" t="s">
        <v>244</v>
      </c>
      <c r="F228" s="28" t="s">
        <v>234</v>
      </c>
      <c r="G228" s="28" t="s">
        <v>220</v>
      </c>
      <c r="H228" s="63">
        <v>308720</v>
      </c>
      <c r="I228" s="63">
        <f>SUMIFS(Maksājumi_statusa!K:K,Maksājumi_statusa!D:D,B228)</f>
        <v>0</v>
      </c>
      <c r="J228" s="64">
        <f t="shared" si="3"/>
        <v>308720</v>
      </c>
    </row>
    <row r="229" spans="1:10" ht="26" x14ac:dyDescent="0.35">
      <c r="A229" s="28" t="s">
        <v>135</v>
      </c>
      <c r="B229" s="28" t="s">
        <v>615</v>
      </c>
      <c r="C229" s="28" t="s">
        <v>614</v>
      </c>
      <c r="D229" s="62">
        <v>45785</v>
      </c>
      <c r="E229" s="28" t="s">
        <v>613</v>
      </c>
      <c r="F229" s="28" t="s">
        <v>132</v>
      </c>
      <c r="G229" s="28" t="s">
        <v>220</v>
      </c>
      <c r="H229" s="63">
        <v>612066</v>
      </c>
      <c r="I229" s="63">
        <f>SUMIFS(Maksājumi_statusa!K:K,Maksājumi_statusa!D:D,B229)</f>
        <v>314858.86</v>
      </c>
      <c r="J229" s="64">
        <f t="shared" si="3"/>
        <v>297207.14</v>
      </c>
    </row>
    <row r="230" spans="1:10" ht="26" x14ac:dyDescent="0.35">
      <c r="A230" s="28" t="s">
        <v>7</v>
      </c>
      <c r="B230" s="28" t="s">
        <v>1392</v>
      </c>
      <c r="C230" s="28" t="s">
        <v>1391</v>
      </c>
      <c r="D230" s="62">
        <v>45210</v>
      </c>
      <c r="E230" s="28" t="s">
        <v>736</v>
      </c>
      <c r="F230" s="28" t="s">
        <v>10</v>
      </c>
      <c r="G230" s="28" t="s">
        <v>220</v>
      </c>
      <c r="H230" s="63">
        <v>2877000</v>
      </c>
      <c r="I230" s="63">
        <f>SUMIFS(Maksājumi_statusa!K:K,Maksājumi_statusa!D:D,B230)</f>
        <v>2580512.84</v>
      </c>
      <c r="J230" s="64">
        <f t="shared" si="3"/>
        <v>296487.16000000015</v>
      </c>
    </row>
    <row r="231" spans="1:10" ht="26" x14ac:dyDescent="0.35">
      <c r="A231" s="28" t="s">
        <v>108</v>
      </c>
      <c r="B231" s="28" t="s">
        <v>869</v>
      </c>
      <c r="C231" s="28" t="s">
        <v>868</v>
      </c>
      <c r="D231" s="62">
        <v>45161</v>
      </c>
      <c r="E231" s="28" t="s">
        <v>679</v>
      </c>
      <c r="F231" s="28" t="s">
        <v>33</v>
      </c>
      <c r="G231" s="28" t="s">
        <v>220</v>
      </c>
      <c r="H231" s="63">
        <v>666660</v>
      </c>
      <c r="I231" s="63">
        <f>SUMIFS(Maksājumi_statusa!K:K,Maksājumi_statusa!D:D,B231)</f>
        <v>374820.28</v>
      </c>
      <c r="J231" s="64">
        <f t="shared" si="3"/>
        <v>291839.71999999997</v>
      </c>
    </row>
    <row r="232" spans="1:10" ht="52" x14ac:dyDescent="0.35">
      <c r="A232" s="28" t="s">
        <v>135</v>
      </c>
      <c r="B232" s="28" t="s">
        <v>607</v>
      </c>
      <c r="C232" s="28" t="s">
        <v>606</v>
      </c>
      <c r="D232" s="62">
        <v>45784</v>
      </c>
      <c r="E232" s="28" t="s">
        <v>605</v>
      </c>
      <c r="F232" s="28" t="s">
        <v>132</v>
      </c>
      <c r="G232" s="28" t="s">
        <v>220</v>
      </c>
      <c r="H232" s="63">
        <v>290001</v>
      </c>
      <c r="I232" s="63">
        <f>SUMIFS(Maksājumi_statusa!K:K,Maksājumi_statusa!D:D,B232)</f>
        <v>0</v>
      </c>
      <c r="J232" s="64">
        <f t="shared" si="3"/>
        <v>290001</v>
      </c>
    </row>
    <row r="233" spans="1:10" ht="39" x14ac:dyDescent="0.35">
      <c r="A233" s="28" t="s">
        <v>441</v>
      </c>
      <c r="B233" s="28" t="s">
        <v>470</v>
      </c>
      <c r="C233" s="28" t="s">
        <v>469</v>
      </c>
      <c r="D233" s="62">
        <v>45708</v>
      </c>
      <c r="E233" s="28" t="s">
        <v>319</v>
      </c>
      <c r="F233" s="28" t="s">
        <v>132</v>
      </c>
      <c r="G233" s="28" t="s">
        <v>220</v>
      </c>
      <c r="H233" s="63">
        <v>400000</v>
      </c>
      <c r="I233" s="63">
        <f>SUMIFS(Maksājumi_statusa!K:K,Maksājumi_statusa!D:D,B233)</f>
        <v>120000</v>
      </c>
      <c r="J233" s="64">
        <f t="shared" si="3"/>
        <v>280000</v>
      </c>
    </row>
    <row r="234" spans="1:10" ht="26" x14ac:dyDescent="0.35">
      <c r="A234" s="28" t="s">
        <v>31</v>
      </c>
      <c r="B234" s="28" t="s">
        <v>1312</v>
      </c>
      <c r="C234" s="28" t="s">
        <v>1311</v>
      </c>
      <c r="D234" s="62">
        <v>45282</v>
      </c>
      <c r="E234" s="28" t="s">
        <v>751</v>
      </c>
      <c r="F234" s="28" t="s">
        <v>33</v>
      </c>
      <c r="G234" s="28" t="s">
        <v>220</v>
      </c>
      <c r="H234" s="63">
        <v>503304</v>
      </c>
      <c r="I234" s="63">
        <f>SUMIFS(Maksājumi_statusa!K:K,Maksājumi_statusa!D:D,B234)</f>
        <v>241923.23</v>
      </c>
      <c r="J234" s="64">
        <f t="shared" si="3"/>
        <v>261380.77</v>
      </c>
    </row>
    <row r="235" spans="1:10" ht="52" x14ac:dyDescent="0.35">
      <c r="A235" s="28" t="s">
        <v>66</v>
      </c>
      <c r="B235" s="28" t="s">
        <v>1038</v>
      </c>
      <c r="C235" s="28" t="s">
        <v>1037</v>
      </c>
      <c r="D235" s="62">
        <v>45666</v>
      </c>
      <c r="E235" s="28" t="s">
        <v>1036</v>
      </c>
      <c r="F235" s="28" t="s">
        <v>67</v>
      </c>
      <c r="G235" s="28" t="s">
        <v>220</v>
      </c>
      <c r="H235" s="63">
        <v>699542.98</v>
      </c>
      <c r="I235" s="63">
        <f>SUMIFS(Maksājumi_statusa!K:K,Maksājumi_statusa!D:D,B235)</f>
        <v>449524.65</v>
      </c>
      <c r="J235" s="64">
        <f t="shared" si="3"/>
        <v>250018.32999999996</v>
      </c>
    </row>
    <row r="236" spans="1:10" x14ac:dyDescent="0.35">
      <c r="A236" s="28" t="s">
        <v>66</v>
      </c>
      <c r="B236" s="28" t="s">
        <v>1044</v>
      </c>
      <c r="C236" s="28" t="s">
        <v>1043</v>
      </c>
      <c r="D236" s="62">
        <v>45684</v>
      </c>
      <c r="E236" s="28" t="s">
        <v>1042</v>
      </c>
      <c r="F236" s="28" t="s">
        <v>67</v>
      </c>
      <c r="G236" s="28" t="s">
        <v>220</v>
      </c>
      <c r="H236" s="63">
        <v>405060</v>
      </c>
      <c r="I236" s="63">
        <f>SUMIFS(Maksājumi_statusa!K:K,Maksājumi_statusa!D:D,B236)</f>
        <v>157115</v>
      </c>
      <c r="J236" s="64">
        <f t="shared" si="3"/>
        <v>247945</v>
      </c>
    </row>
    <row r="237" spans="1:10" ht="26" x14ac:dyDescent="0.35">
      <c r="A237" s="28" t="s">
        <v>31</v>
      </c>
      <c r="B237" s="28" t="s">
        <v>1273</v>
      </c>
      <c r="C237" s="28" t="s">
        <v>1272</v>
      </c>
      <c r="D237" s="62">
        <v>45457</v>
      </c>
      <c r="E237" s="28" t="s">
        <v>1269</v>
      </c>
      <c r="F237" s="28" t="s">
        <v>33</v>
      </c>
      <c r="G237" s="28" t="s">
        <v>220</v>
      </c>
      <c r="H237" s="63">
        <v>439137.12</v>
      </c>
      <c r="I237" s="63">
        <f>SUMIFS(Maksājumi_statusa!K:K,Maksājumi_statusa!D:D,B237)</f>
        <v>193800</v>
      </c>
      <c r="J237" s="64">
        <f t="shared" si="3"/>
        <v>245337.12</v>
      </c>
    </row>
    <row r="238" spans="1:10" ht="26" x14ac:dyDescent="0.35">
      <c r="A238" s="28" t="s">
        <v>130</v>
      </c>
      <c r="B238" s="28" t="s">
        <v>641</v>
      </c>
      <c r="C238" s="28" t="s">
        <v>640</v>
      </c>
      <c r="D238" s="62">
        <v>44924</v>
      </c>
      <c r="E238" s="28" t="s">
        <v>639</v>
      </c>
      <c r="F238" s="28" t="s">
        <v>132</v>
      </c>
      <c r="G238" s="28" t="s">
        <v>220</v>
      </c>
      <c r="H238" s="63">
        <v>715000</v>
      </c>
      <c r="I238" s="63">
        <f>SUMIFS(Maksājumi_statusa!K:K,Maksājumi_statusa!D:D,B238)</f>
        <v>470599.33</v>
      </c>
      <c r="J238" s="64">
        <f t="shared" si="3"/>
        <v>244400.66999999998</v>
      </c>
    </row>
    <row r="239" spans="1:10" ht="26" x14ac:dyDescent="0.35">
      <c r="A239" s="28" t="s">
        <v>31</v>
      </c>
      <c r="B239" s="28" t="s">
        <v>1292</v>
      </c>
      <c r="C239" s="28" t="s">
        <v>1291</v>
      </c>
      <c r="D239" s="62">
        <v>45449</v>
      </c>
      <c r="E239" s="28" t="s">
        <v>760</v>
      </c>
      <c r="F239" s="28" t="s">
        <v>33</v>
      </c>
      <c r="G239" s="28" t="s">
        <v>220</v>
      </c>
      <c r="H239" s="63">
        <v>492286.52</v>
      </c>
      <c r="I239" s="63">
        <f>SUMIFS(Maksājumi_statusa!K:K,Maksājumi_statusa!D:D,B239)</f>
        <v>251700.16</v>
      </c>
      <c r="J239" s="64">
        <f t="shared" si="3"/>
        <v>240586.36000000002</v>
      </c>
    </row>
    <row r="240" spans="1:10" x14ac:dyDescent="0.35">
      <c r="A240" s="28" t="s">
        <v>150</v>
      </c>
      <c r="B240" s="28" t="s">
        <v>384</v>
      </c>
      <c r="C240" s="28" t="s">
        <v>383</v>
      </c>
      <c r="D240" s="62">
        <v>45421</v>
      </c>
      <c r="E240" s="28" t="s">
        <v>383</v>
      </c>
      <c r="F240" s="28" t="s">
        <v>22</v>
      </c>
      <c r="G240" s="28" t="s">
        <v>220</v>
      </c>
      <c r="H240" s="63">
        <v>437369</v>
      </c>
      <c r="I240" s="63">
        <f>SUMIFS(Maksājumi_statusa!K:K,Maksājumi_statusa!D:D,B240)</f>
        <v>202651</v>
      </c>
      <c r="J240" s="64">
        <f t="shared" si="3"/>
        <v>234718</v>
      </c>
    </row>
    <row r="241" spans="1:10" x14ac:dyDescent="0.35">
      <c r="A241" s="28" t="s">
        <v>238</v>
      </c>
      <c r="B241" s="28" t="s">
        <v>264</v>
      </c>
      <c r="C241" s="28" t="s">
        <v>263</v>
      </c>
      <c r="D241" s="62">
        <v>45191</v>
      </c>
      <c r="E241" s="28" t="s">
        <v>262</v>
      </c>
      <c r="F241" s="28" t="s">
        <v>234</v>
      </c>
      <c r="G241" s="28" t="s">
        <v>220</v>
      </c>
      <c r="H241" s="63">
        <v>308334</v>
      </c>
      <c r="I241" s="63">
        <f>SUMIFS(Maksājumi_statusa!K:K,Maksājumi_statusa!D:D,B241)</f>
        <v>75034.92</v>
      </c>
      <c r="J241" s="64">
        <f t="shared" si="3"/>
        <v>233299.08000000002</v>
      </c>
    </row>
    <row r="242" spans="1:10" ht="26" x14ac:dyDescent="0.35">
      <c r="A242" s="28" t="s">
        <v>153</v>
      </c>
      <c r="B242" s="28" t="s">
        <v>327</v>
      </c>
      <c r="C242" s="28" t="s">
        <v>326</v>
      </c>
      <c r="D242" s="62">
        <v>45462</v>
      </c>
      <c r="E242" s="28" t="s">
        <v>325</v>
      </c>
      <c r="F242" s="28" t="s">
        <v>72</v>
      </c>
      <c r="G242" s="28" t="s">
        <v>220</v>
      </c>
      <c r="H242" s="63">
        <v>499030</v>
      </c>
      <c r="I242" s="63">
        <f>SUMIFS(Maksājumi_statusa!K:K,Maksājumi_statusa!D:D,B242)</f>
        <v>266010.09999999998</v>
      </c>
      <c r="J242" s="64">
        <f t="shared" si="3"/>
        <v>233019.90000000002</v>
      </c>
    </row>
    <row r="243" spans="1:10" x14ac:dyDescent="0.35">
      <c r="A243" s="28" t="s">
        <v>310</v>
      </c>
      <c r="B243" s="28" t="s">
        <v>309</v>
      </c>
      <c r="C243" s="28" t="s">
        <v>308</v>
      </c>
      <c r="D243" s="62">
        <v>44897</v>
      </c>
      <c r="E243" s="28" t="s">
        <v>296</v>
      </c>
      <c r="F243" s="28" t="s">
        <v>166</v>
      </c>
      <c r="G243" s="28" t="s">
        <v>12</v>
      </c>
      <c r="H243" s="63">
        <v>2100000</v>
      </c>
      <c r="I243" s="63">
        <f>SUMIFS(Maksājumi_statusa!K:K,Maksājumi_statusa!D:D,B243)</f>
        <v>1868131.04</v>
      </c>
      <c r="J243" s="64">
        <f t="shared" si="3"/>
        <v>231868.95999999996</v>
      </c>
    </row>
    <row r="244" spans="1:10" x14ac:dyDescent="0.35">
      <c r="A244" s="28" t="s">
        <v>150</v>
      </c>
      <c r="B244" s="28" t="s">
        <v>390</v>
      </c>
      <c r="C244" s="28" t="s">
        <v>389</v>
      </c>
      <c r="D244" s="62">
        <v>45401</v>
      </c>
      <c r="E244" s="28" t="s">
        <v>388</v>
      </c>
      <c r="F244" s="28" t="s">
        <v>22</v>
      </c>
      <c r="G244" s="28" t="s">
        <v>220</v>
      </c>
      <c r="H244" s="63">
        <v>437325</v>
      </c>
      <c r="I244" s="63">
        <f>SUMIFS(Maksājumi_statusa!K:K,Maksājumi_statusa!D:D,B244)</f>
        <v>208931.66</v>
      </c>
      <c r="J244" s="64">
        <f t="shared" si="3"/>
        <v>228393.34</v>
      </c>
    </row>
    <row r="245" spans="1:10" ht="26" x14ac:dyDescent="0.35">
      <c r="A245" s="28" t="s">
        <v>36</v>
      </c>
      <c r="B245" s="28" t="s">
        <v>1268</v>
      </c>
      <c r="C245" s="28" t="s">
        <v>1267</v>
      </c>
      <c r="D245" s="62">
        <v>45257</v>
      </c>
      <c r="E245" s="28" t="s">
        <v>1266</v>
      </c>
      <c r="F245" s="28" t="s">
        <v>22</v>
      </c>
      <c r="G245" s="28" t="s">
        <v>220</v>
      </c>
      <c r="H245" s="63">
        <v>2504965.62</v>
      </c>
      <c r="I245" s="63">
        <f>SUMIFS(Maksājumi_statusa!K:K,Maksājumi_statusa!D:D,B245)</f>
        <v>2276704.6999999997</v>
      </c>
      <c r="J245" s="64">
        <f t="shared" si="3"/>
        <v>228260.92000000039</v>
      </c>
    </row>
    <row r="246" spans="1:10" ht="39" x14ac:dyDescent="0.35">
      <c r="A246" s="28" t="s">
        <v>31</v>
      </c>
      <c r="B246" s="28" t="s">
        <v>1345</v>
      </c>
      <c r="C246" s="28" t="s">
        <v>1344</v>
      </c>
      <c r="D246" s="62">
        <v>45296</v>
      </c>
      <c r="E246" s="28" t="s">
        <v>790</v>
      </c>
      <c r="F246" s="28" t="s">
        <v>33</v>
      </c>
      <c r="G246" s="28" t="s">
        <v>220</v>
      </c>
      <c r="H246" s="63">
        <v>588762.81999999995</v>
      </c>
      <c r="I246" s="63">
        <f>SUMIFS(Maksājumi_statusa!K:K,Maksājumi_statusa!D:D,B246)</f>
        <v>366965.16000000003</v>
      </c>
      <c r="J246" s="64">
        <f t="shared" si="3"/>
        <v>221797.65999999992</v>
      </c>
    </row>
    <row r="247" spans="1:10" ht="26" x14ac:dyDescent="0.35">
      <c r="A247" s="28" t="s">
        <v>31</v>
      </c>
      <c r="B247" s="28" t="s">
        <v>1295</v>
      </c>
      <c r="C247" s="28" t="s">
        <v>1294</v>
      </c>
      <c r="D247" s="62">
        <v>45436</v>
      </c>
      <c r="E247" s="28" t="s">
        <v>1293</v>
      </c>
      <c r="F247" s="28" t="s">
        <v>33</v>
      </c>
      <c r="G247" s="28" t="s">
        <v>220</v>
      </c>
      <c r="H247" s="63">
        <v>549834</v>
      </c>
      <c r="I247" s="63">
        <f>SUMIFS(Maksājumi_statusa!K:K,Maksājumi_statusa!D:D,B247)</f>
        <v>329900.40000000002</v>
      </c>
      <c r="J247" s="64">
        <f t="shared" si="3"/>
        <v>219933.59999999998</v>
      </c>
    </row>
    <row r="248" spans="1:10" ht="52" x14ac:dyDescent="0.35">
      <c r="A248" s="28" t="s">
        <v>66</v>
      </c>
      <c r="B248" s="28" t="s">
        <v>978</v>
      </c>
      <c r="C248" s="28" t="s">
        <v>977</v>
      </c>
      <c r="D248" s="62">
        <v>45632</v>
      </c>
      <c r="E248" s="28" t="s">
        <v>976</v>
      </c>
      <c r="F248" s="28" t="s">
        <v>67</v>
      </c>
      <c r="G248" s="28" t="s">
        <v>220</v>
      </c>
      <c r="H248" s="63">
        <v>399380</v>
      </c>
      <c r="I248" s="63">
        <f>SUMIFS(Maksājumi_statusa!K:K,Maksājumi_statusa!D:D,B248)</f>
        <v>189551.65</v>
      </c>
      <c r="J248" s="64">
        <f t="shared" si="3"/>
        <v>209828.35</v>
      </c>
    </row>
    <row r="249" spans="1:10" ht="26" x14ac:dyDescent="0.35">
      <c r="A249" s="28" t="s">
        <v>31</v>
      </c>
      <c r="B249" s="28" t="s">
        <v>1275</v>
      </c>
      <c r="C249" s="28" t="s">
        <v>1274</v>
      </c>
      <c r="D249" s="62">
        <v>45475</v>
      </c>
      <c r="E249" s="28" t="s">
        <v>772</v>
      </c>
      <c r="F249" s="28" t="s">
        <v>33</v>
      </c>
      <c r="G249" s="28" t="s">
        <v>220</v>
      </c>
      <c r="H249" s="63">
        <v>515132.48</v>
      </c>
      <c r="I249" s="63">
        <f>SUMIFS(Maksājumi_statusa!K:K,Maksājumi_statusa!D:D,B249)</f>
        <v>309079.49</v>
      </c>
      <c r="J249" s="64">
        <f t="shared" si="3"/>
        <v>206052.99</v>
      </c>
    </row>
    <row r="250" spans="1:10" ht="26" x14ac:dyDescent="0.35">
      <c r="A250" s="28" t="s">
        <v>31</v>
      </c>
      <c r="B250" s="28" t="s">
        <v>1339</v>
      </c>
      <c r="C250" s="28" t="s">
        <v>1338</v>
      </c>
      <c r="D250" s="62">
        <v>45296</v>
      </c>
      <c r="E250" s="28" t="s">
        <v>790</v>
      </c>
      <c r="F250" s="28" t="s">
        <v>33</v>
      </c>
      <c r="G250" s="28" t="s">
        <v>220</v>
      </c>
      <c r="H250" s="63">
        <v>510342.23</v>
      </c>
      <c r="I250" s="63">
        <f>SUMIFS(Maksājumi_statusa!K:K,Maksājumi_statusa!D:D,B250)</f>
        <v>306205.33999999997</v>
      </c>
      <c r="J250" s="64">
        <f t="shared" si="3"/>
        <v>204136.89</v>
      </c>
    </row>
    <row r="251" spans="1:10" ht="65" x14ac:dyDescent="0.35">
      <c r="A251" s="28" t="s">
        <v>238</v>
      </c>
      <c r="B251" s="28" t="s">
        <v>258</v>
      </c>
      <c r="C251" s="28" t="s">
        <v>257</v>
      </c>
      <c r="D251" s="62">
        <v>45183</v>
      </c>
      <c r="E251" s="28" t="s">
        <v>256</v>
      </c>
      <c r="F251" s="28" t="s">
        <v>234</v>
      </c>
      <c r="G251" s="28" t="s">
        <v>220</v>
      </c>
      <c r="H251" s="63">
        <v>203273.5</v>
      </c>
      <c r="I251" s="63">
        <f>SUMIFS(Maksājumi_statusa!K:K,Maksājumi_statusa!D:D,B251)</f>
        <v>0</v>
      </c>
      <c r="J251" s="64">
        <f t="shared" si="3"/>
        <v>203273.5</v>
      </c>
    </row>
    <row r="252" spans="1:10" ht="52" x14ac:dyDescent="0.35">
      <c r="A252" s="28" t="s">
        <v>50</v>
      </c>
      <c r="B252" s="28" t="s">
        <v>1214</v>
      </c>
      <c r="C252" s="28" t="s">
        <v>1213</v>
      </c>
      <c r="D252" s="62">
        <v>45376</v>
      </c>
      <c r="E252" s="28" t="s">
        <v>1190</v>
      </c>
      <c r="F252" s="28" t="s">
        <v>52</v>
      </c>
      <c r="G252" s="28" t="s">
        <v>220</v>
      </c>
      <c r="H252" s="63">
        <v>202167.11</v>
      </c>
      <c r="I252" s="63">
        <f>SUMIFS(Maksājumi_statusa!K:K,Maksājumi_statusa!D:D,B252)</f>
        <v>0</v>
      </c>
      <c r="J252" s="64">
        <f t="shared" si="3"/>
        <v>202167.11</v>
      </c>
    </row>
    <row r="253" spans="1:10" x14ac:dyDescent="0.35">
      <c r="A253" s="28" t="s">
        <v>150</v>
      </c>
      <c r="B253" s="28" t="s">
        <v>402</v>
      </c>
      <c r="C253" s="28" t="s">
        <v>401</v>
      </c>
      <c r="D253" s="62">
        <v>45384</v>
      </c>
      <c r="E253" s="28" t="s">
        <v>400</v>
      </c>
      <c r="F253" s="28" t="s">
        <v>22</v>
      </c>
      <c r="G253" s="28" t="s">
        <v>220</v>
      </c>
      <c r="H253" s="63">
        <v>437325</v>
      </c>
      <c r="I253" s="63">
        <f>SUMIFS(Maksājumi_statusa!K:K,Maksājumi_statusa!D:D,B253)</f>
        <v>242646.08000000002</v>
      </c>
      <c r="J253" s="64">
        <f t="shared" si="3"/>
        <v>194678.91999999998</v>
      </c>
    </row>
    <row r="254" spans="1:10" ht="26" x14ac:dyDescent="0.35">
      <c r="A254" s="28" t="s">
        <v>31</v>
      </c>
      <c r="B254" s="28" t="s">
        <v>1308</v>
      </c>
      <c r="C254" s="28" t="s">
        <v>1307</v>
      </c>
      <c r="D254" s="62">
        <v>45685</v>
      </c>
      <c r="E254" s="28" t="s">
        <v>1306</v>
      </c>
      <c r="F254" s="28" t="s">
        <v>33</v>
      </c>
      <c r="G254" s="28" t="s">
        <v>220</v>
      </c>
      <c r="H254" s="63">
        <v>486386.95</v>
      </c>
      <c r="I254" s="63">
        <f>SUMIFS(Maksājumi_statusa!K:K,Maksājumi_statusa!D:D,B254)</f>
        <v>291804.78999999998</v>
      </c>
      <c r="J254" s="64">
        <f t="shared" si="3"/>
        <v>194582.16000000003</v>
      </c>
    </row>
    <row r="255" spans="1:10" ht="39" x14ac:dyDescent="0.35">
      <c r="A255" s="28" t="s">
        <v>66</v>
      </c>
      <c r="B255" s="28" t="s">
        <v>1053</v>
      </c>
      <c r="C255" s="28" t="s">
        <v>1052</v>
      </c>
      <c r="D255" s="62">
        <v>45624</v>
      </c>
      <c r="E255" s="28" t="s">
        <v>1051</v>
      </c>
      <c r="F255" s="28" t="s">
        <v>67</v>
      </c>
      <c r="G255" s="28" t="s">
        <v>220</v>
      </c>
      <c r="H255" s="63">
        <v>617265.37</v>
      </c>
      <c r="I255" s="63">
        <f>SUMIFS(Maksājumi_statusa!K:K,Maksājumi_statusa!D:D,B255)</f>
        <v>423537.02</v>
      </c>
      <c r="J255" s="64">
        <f t="shared" si="3"/>
        <v>193728.34999999998</v>
      </c>
    </row>
    <row r="256" spans="1:10" ht="26" x14ac:dyDescent="0.35">
      <c r="A256" s="28" t="s">
        <v>112</v>
      </c>
      <c r="B256" s="28" t="s">
        <v>723</v>
      </c>
      <c r="C256" s="28" t="s">
        <v>703</v>
      </c>
      <c r="D256" s="62">
        <v>45497</v>
      </c>
      <c r="E256" s="28" t="s">
        <v>722</v>
      </c>
      <c r="F256" s="28" t="s">
        <v>114</v>
      </c>
      <c r="G256" s="28" t="s">
        <v>220</v>
      </c>
      <c r="H256" s="63">
        <v>201289</v>
      </c>
      <c r="I256" s="63">
        <f>SUMIFS(Maksājumi_statusa!K:K,Maksājumi_statusa!D:D,B256)</f>
        <v>7760</v>
      </c>
      <c r="J256" s="64">
        <f t="shared" si="3"/>
        <v>193529</v>
      </c>
    </row>
    <row r="257" spans="1:10" ht="65" x14ac:dyDescent="0.35">
      <c r="A257" s="28" t="s">
        <v>238</v>
      </c>
      <c r="B257" s="28" t="s">
        <v>270</v>
      </c>
      <c r="C257" s="28" t="s">
        <v>269</v>
      </c>
      <c r="D257" s="62">
        <v>45196</v>
      </c>
      <c r="E257" s="28" t="s">
        <v>268</v>
      </c>
      <c r="F257" s="28" t="s">
        <v>234</v>
      </c>
      <c r="G257" s="28" t="s">
        <v>220</v>
      </c>
      <c r="H257" s="63">
        <v>189359.77</v>
      </c>
      <c r="I257" s="63">
        <f>SUMIFS(Maksājumi_statusa!K:K,Maksājumi_statusa!D:D,B257)</f>
        <v>0</v>
      </c>
      <c r="J257" s="64">
        <f t="shared" si="3"/>
        <v>189359.77</v>
      </c>
    </row>
    <row r="258" spans="1:10" ht="26" x14ac:dyDescent="0.35">
      <c r="A258" s="28" t="s">
        <v>150</v>
      </c>
      <c r="B258" s="28" t="s">
        <v>387</v>
      </c>
      <c r="C258" s="28" t="s">
        <v>386</v>
      </c>
      <c r="D258" s="62">
        <v>45411</v>
      </c>
      <c r="E258" s="28" t="s">
        <v>385</v>
      </c>
      <c r="F258" s="28" t="s">
        <v>22</v>
      </c>
      <c r="G258" s="28" t="s">
        <v>220</v>
      </c>
      <c r="H258" s="63">
        <v>437368.35</v>
      </c>
      <c r="I258" s="63">
        <f>SUMIFS(Maksājumi_statusa!K:K,Maksājumi_statusa!D:D,B258)</f>
        <v>249703.99000000005</v>
      </c>
      <c r="J258" s="64">
        <f t="shared" si="3"/>
        <v>187664.35999999993</v>
      </c>
    </row>
    <row r="259" spans="1:10" ht="26" x14ac:dyDescent="0.35">
      <c r="A259" s="28" t="s">
        <v>104</v>
      </c>
      <c r="B259" s="28" t="s">
        <v>894</v>
      </c>
      <c r="C259" s="28" t="s">
        <v>893</v>
      </c>
      <c r="D259" s="62">
        <v>45516</v>
      </c>
      <c r="E259" s="28" t="s">
        <v>727</v>
      </c>
      <c r="F259" s="28" t="s">
        <v>72</v>
      </c>
      <c r="G259" s="28" t="s">
        <v>220</v>
      </c>
      <c r="H259" s="63">
        <v>1800000</v>
      </c>
      <c r="I259" s="63">
        <f>SUMIFS(Maksājumi_statusa!K:K,Maksājumi_statusa!D:D,B259)</f>
        <v>1614653.73</v>
      </c>
      <c r="J259" s="64">
        <f t="shared" si="3"/>
        <v>185346.27000000002</v>
      </c>
    </row>
    <row r="260" spans="1:10" ht="26" x14ac:dyDescent="0.35">
      <c r="A260" s="28" t="s">
        <v>66</v>
      </c>
      <c r="B260" s="28" t="s">
        <v>1056</v>
      </c>
      <c r="C260" s="28" t="s">
        <v>1055</v>
      </c>
      <c r="D260" s="62">
        <v>45680</v>
      </c>
      <c r="E260" s="28" t="s">
        <v>1054</v>
      </c>
      <c r="F260" s="28" t="s">
        <v>67</v>
      </c>
      <c r="G260" s="28" t="s">
        <v>220</v>
      </c>
      <c r="H260" s="63">
        <v>741380</v>
      </c>
      <c r="I260" s="63">
        <f>SUMIFS(Maksājumi_statusa!K:K,Maksājumi_statusa!D:D,B260)</f>
        <v>556401.86</v>
      </c>
      <c r="J260" s="64">
        <f t="shared" si="3"/>
        <v>184978.14</v>
      </c>
    </row>
    <row r="261" spans="1:10" x14ac:dyDescent="0.35">
      <c r="A261" s="28" t="s">
        <v>273</v>
      </c>
      <c r="B261" s="28" t="s">
        <v>272</v>
      </c>
      <c r="C261" s="28" t="s">
        <v>271</v>
      </c>
      <c r="D261" s="62">
        <v>44757</v>
      </c>
      <c r="E261" s="28" t="s">
        <v>234</v>
      </c>
      <c r="F261" s="28" t="s">
        <v>234</v>
      </c>
      <c r="G261" s="28" t="s">
        <v>220</v>
      </c>
      <c r="H261" s="63">
        <v>900000</v>
      </c>
      <c r="I261" s="63">
        <f>SUMIFS(Maksājumi_statusa!K:K,Maksājumi_statusa!D:D,B261)</f>
        <v>723138.21</v>
      </c>
      <c r="J261" s="64">
        <f t="shared" si="3"/>
        <v>176861.79000000004</v>
      </c>
    </row>
    <row r="262" spans="1:10" ht="65" x14ac:dyDescent="0.35">
      <c r="A262" s="28" t="s">
        <v>139</v>
      </c>
      <c r="B262" s="28" t="s">
        <v>498</v>
      </c>
      <c r="C262" s="28" t="s">
        <v>497</v>
      </c>
      <c r="D262" s="62">
        <v>45310</v>
      </c>
      <c r="E262" s="28" t="s">
        <v>496</v>
      </c>
      <c r="F262" s="28" t="s">
        <v>132</v>
      </c>
      <c r="G262" s="28" t="s">
        <v>220</v>
      </c>
      <c r="H262" s="63">
        <v>367219.92</v>
      </c>
      <c r="I262" s="63">
        <f>SUMIFS(Maksājumi_statusa!K:K,Maksājumi_statusa!D:D,B262)</f>
        <v>195483.73</v>
      </c>
      <c r="J262" s="64">
        <f t="shared" si="3"/>
        <v>171736.18999999997</v>
      </c>
    </row>
    <row r="263" spans="1:10" ht="26" x14ac:dyDescent="0.35">
      <c r="A263" s="28" t="s">
        <v>150</v>
      </c>
      <c r="B263" s="28" t="s">
        <v>399</v>
      </c>
      <c r="C263" s="28" t="s">
        <v>398</v>
      </c>
      <c r="D263" s="62">
        <v>45404</v>
      </c>
      <c r="E263" s="28" t="s">
        <v>397</v>
      </c>
      <c r="F263" s="28" t="s">
        <v>22</v>
      </c>
      <c r="G263" s="28" t="s">
        <v>220</v>
      </c>
      <c r="H263" s="63">
        <v>437369</v>
      </c>
      <c r="I263" s="63">
        <f>SUMIFS(Maksājumi_statusa!K:K,Maksājumi_statusa!D:D,B263)</f>
        <v>267725.45</v>
      </c>
      <c r="J263" s="64">
        <f t="shared" ref="J263:J326" si="4">H263-I263</f>
        <v>169643.55</v>
      </c>
    </row>
    <row r="264" spans="1:10" ht="26" x14ac:dyDescent="0.35">
      <c r="A264" s="28" t="s">
        <v>238</v>
      </c>
      <c r="B264" s="28" t="s">
        <v>261</v>
      </c>
      <c r="C264" s="28" t="s">
        <v>260</v>
      </c>
      <c r="D264" s="62">
        <v>45211</v>
      </c>
      <c r="E264" s="28" t="s">
        <v>259</v>
      </c>
      <c r="F264" s="28" t="s">
        <v>234</v>
      </c>
      <c r="G264" s="28" t="s">
        <v>220</v>
      </c>
      <c r="H264" s="63">
        <v>168981.94</v>
      </c>
      <c r="I264" s="63">
        <f>SUMIFS(Maksājumi_statusa!K:K,Maksājumi_statusa!D:D,B264)</f>
        <v>0</v>
      </c>
      <c r="J264" s="64">
        <f t="shared" si="4"/>
        <v>168981.94</v>
      </c>
    </row>
    <row r="265" spans="1:10" ht="26" x14ac:dyDescent="0.35">
      <c r="A265" s="28" t="s">
        <v>644</v>
      </c>
      <c r="B265" s="28" t="s">
        <v>643</v>
      </c>
      <c r="C265" s="28" t="s">
        <v>642</v>
      </c>
      <c r="D265" s="62">
        <v>45020</v>
      </c>
      <c r="E265" s="28" t="s">
        <v>466</v>
      </c>
      <c r="F265" s="28" t="s">
        <v>132</v>
      </c>
      <c r="G265" s="28" t="s">
        <v>220</v>
      </c>
      <c r="H265" s="63">
        <v>500000</v>
      </c>
      <c r="I265" s="63">
        <f>SUMIFS(Maksājumi_statusa!K:K,Maksājumi_statusa!D:D,B265)</f>
        <v>335021.16000000003</v>
      </c>
      <c r="J265" s="64">
        <f t="shared" si="4"/>
        <v>164978.83999999997</v>
      </c>
    </row>
    <row r="266" spans="1:10" ht="39" x14ac:dyDescent="0.35">
      <c r="A266" s="28" t="s">
        <v>66</v>
      </c>
      <c r="B266" s="28" t="s">
        <v>990</v>
      </c>
      <c r="C266" s="28" t="s">
        <v>989</v>
      </c>
      <c r="D266" s="62">
        <v>45664</v>
      </c>
      <c r="E266" s="28" t="s">
        <v>988</v>
      </c>
      <c r="F266" s="28" t="s">
        <v>67</v>
      </c>
      <c r="G266" s="28" t="s">
        <v>220</v>
      </c>
      <c r="H266" s="63">
        <v>401000</v>
      </c>
      <c r="I266" s="63">
        <f>SUMIFS(Maksājumi_statusa!K:K,Maksājumi_statusa!D:D,B266)</f>
        <v>236710.14</v>
      </c>
      <c r="J266" s="64">
        <f t="shared" si="4"/>
        <v>164289.85999999999</v>
      </c>
    </row>
    <row r="267" spans="1:10" ht="65" x14ac:dyDescent="0.35">
      <c r="A267" s="28" t="s">
        <v>135</v>
      </c>
      <c r="B267" s="28" t="s">
        <v>612</v>
      </c>
      <c r="C267" s="28" t="s">
        <v>611</v>
      </c>
      <c r="D267" s="62">
        <v>45792</v>
      </c>
      <c r="E267" s="28" t="s">
        <v>610</v>
      </c>
      <c r="F267" s="28" t="s">
        <v>132</v>
      </c>
      <c r="G267" s="28" t="s">
        <v>220</v>
      </c>
      <c r="H267" s="63">
        <v>1627724</v>
      </c>
      <c r="I267" s="63">
        <f>SUMIFS(Maksājumi_statusa!K:K,Maksājumi_statusa!D:D,B267)</f>
        <v>1464951.6</v>
      </c>
      <c r="J267" s="64">
        <f t="shared" si="4"/>
        <v>162772.39999999991</v>
      </c>
    </row>
    <row r="268" spans="1:10" ht="26" x14ac:dyDescent="0.35">
      <c r="A268" s="28" t="s">
        <v>31</v>
      </c>
      <c r="B268" s="28" t="s">
        <v>1290</v>
      </c>
      <c r="C268" s="28" t="s">
        <v>1289</v>
      </c>
      <c r="D268" s="62">
        <v>45453</v>
      </c>
      <c r="E268" s="28" t="s">
        <v>690</v>
      </c>
      <c r="F268" s="28" t="s">
        <v>33</v>
      </c>
      <c r="G268" s="28" t="s">
        <v>220</v>
      </c>
      <c r="H268" s="63">
        <v>405257.58</v>
      </c>
      <c r="I268" s="63">
        <f>SUMIFS(Maksājumi_statusa!K:K,Maksājumi_statusa!D:D,B268)</f>
        <v>243154</v>
      </c>
      <c r="J268" s="64">
        <f t="shared" si="4"/>
        <v>162103.58000000002</v>
      </c>
    </row>
    <row r="269" spans="1:10" ht="26" x14ac:dyDescent="0.35">
      <c r="A269" s="28" t="s">
        <v>441</v>
      </c>
      <c r="B269" s="28" t="s">
        <v>456</v>
      </c>
      <c r="C269" s="28" t="s">
        <v>455</v>
      </c>
      <c r="D269" s="62">
        <v>45714</v>
      </c>
      <c r="E269" s="28" t="s">
        <v>454</v>
      </c>
      <c r="F269" s="28" t="s">
        <v>132</v>
      </c>
      <c r="G269" s="28" t="s">
        <v>220</v>
      </c>
      <c r="H269" s="63">
        <v>160000</v>
      </c>
      <c r="I269" s="63">
        <f>SUMIFS(Maksājumi_statusa!K:K,Maksājumi_statusa!D:D,B269)</f>
        <v>0</v>
      </c>
      <c r="J269" s="64">
        <f t="shared" si="4"/>
        <v>160000</v>
      </c>
    </row>
    <row r="270" spans="1:10" ht="26" x14ac:dyDescent="0.35">
      <c r="A270" s="28" t="s">
        <v>441</v>
      </c>
      <c r="B270" s="28" t="s">
        <v>453</v>
      </c>
      <c r="C270" s="28" t="s">
        <v>452</v>
      </c>
      <c r="D270" s="62">
        <v>45712</v>
      </c>
      <c r="E270" s="28" t="s">
        <v>451</v>
      </c>
      <c r="F270" s="28" t="s">
        <v>132</v>
      </c>
      <c r="G270" s="28" t="s">
        <v>220</v>
      </c>
      <c r="H270" s="63">
        <v>160000</v>
      </c>
      <c r="I270" s="63">
        <f>SUMIFS(Maksājumi_statusa!K:K,Maksājumi_statusa!D:D,B270)</f>
        <v>0</v>
      </c>
      <c r="J270" s="64">
        <f t="shared" si="4"/>
        <v>160000</v>
      </c>
    </row>
    <row r="271" spans="1:10" ht="26" x14ac:dyDescent="0.35">
      <c r="A271" s="28" t="s">
        <v>441</v>
      </c>
      <c r="B271" s="28" t="s">
        <v>450</v>
      </c>
      <c r="C271" s="28" t="s">
        <v>449</v>
      </c>
      <c r="D271" s="62">
        <v>45747</v>
      </c>
      <c r="E271" s="28" t="s">
        <v>448</v>
      </c>
      <c r="F271" s="28" t="s">
        <v>132</v>
      </c>
      <c r="G271" s="28" t="s">
        <v>220</v>
      </c>
      <c r="H271" s="63">
        <v>160000</v>
      </c>
      <c r="I271" s="63">
        <f>SUMIFS(Maksājumi_statusa!K:K,Maksājumi_statusa!D:D,B271)</f>
        <v>0</v>
      </c>
      <c r="J271" s="64">
        <f t="shared" si="4"/>
        <v>160000</v>
      </c>
    </row>
    <row r="272" spans="1:10" ht="52" x14ac:dyDescent="0.35">
      <c r="A272" s="28" t="s">
        <v>441</v>
      </c>
      <c r="B272" s="28" t="s">
        <v>444</v>
      </c>
      <c r="C272" s="28" t="s">
        <v>443</v>
      </c>
      <c r="D272" s="62">
        <v>45784</v>
      </c>
      <c r="E272" s="28" t="s">
        <v>442</v>
      </c>
      <c r="F272" s="28" t="s">
        <v>132</v>
      </c>
      <c r="G272" s="28" t="s">
        <v>220</v>
      </c>
      <c r="H272" s="63">
        <v>160000</v>
      </c>
      <c r="I272" s="63">
        <f>SUMIFS(Maksājumi_statusa!K:K,Maksājumi_statusa!D:D,B272)</f>
        <v>0</v>
      </c>
      <c r="J272" s="64">
        <f t="shared" si="4"/>
        <v>160000</v>
      </c>
    </row>
    <row r="273" spans="1:10" ht="26" x14ac:dyDescent="0.35">
      <c r="A273" s="28" t="s">
        <v>112</v>
      </c>
      <c r="B273" s="28" t="s">
        <v>839</v>
      </c>
      <c r="C273" s="28" t="s">
        <v>838</v>
      </c>
      <c r="D273" s="62">
        <v>44916</v>
      </c>
      <c r="E273" s="28" t="s">
        <v>775</v>
      </c>
      <c r="F273" s="28" t="s">
        <v>114</v>
      </c>
      <c r="G273" s="28" t="s">
        <v>220</v>
      </c>
      <c r="H273" s="63">
        <v>154892</v>
      </c>
      <c r="I273" s="63">
        <f>SUMIFS(Maksājumi_statusa!K:K,Maksājumi_statusa!D:D,B273)</f>
        <v>0</v>
      </c>
      <c r="J273" s="64">
        <f t="shared" si="4"/>
        <v>154892</v>
      </c>
    </row>
    <row r="274" spans="1:10" ht="26" x14ac:dyDescent="0.35">
      <c r="A274" s="28" t="s">
        <v>196</v>
      </c>
      <c r="B274" s="28" t="s">
        <v>223</v>
      </c>
      <c r="C274" s="28" t="s">
        <v>222</v>
      </c>
      <c r="D274" s="62">
        <v>45597</v>
      </c>
      <c r="E274" s="28" t="s">
        <v>221</v>
      </c>
      <c r="F274" s="28" t="s">
        <v>184</v>
      </c>
      <c r="G274" s="28" t="s">
        <v>220</v>
      </c>
      <c r="H274" s="63">
        <v>1500000</v>
      </c>
      <c r="I274" s="63">
        <f>SUMIFS(Maksājumi_statusa!K:K,Maksājumi_statusa!D:D,B274)</f>
        <v>1349999.99</v>
      </c>
      <c r="J274" s="64">
        <f t="shared" si="4"/>
        <v>150000.01</v>
      </c>
    </row>
    <row r="275" spans="1:10" ht="26" x14ac:dyDescent="0.35">
      <c r="A275" s="28" t="s">
        <v>150</v>
      </c>
      <c r="B275" s="28" t="s">
        <v>408</v>
      </c>
      <c r="C275" s="28" t="s">
        <v>407</v>
      </c>
      <c r="D275" s="62">
        <v>45427</v>
      </c>
      <c r="E275" s="28" t="s">
        <v>406</v>
      </c>
      <c r="F275" s="28" t="s">
        <v>22</v>
      </c>
      <c r="G275" s="28" t="s">
        <v>220</v>
      </c>
      <c r="H275" s="63">
        <v>437369</v>
      </c>
      <c r="I275" s="63">
        <f>SUMIFS(Maksājumi_statusa!K:K,Maksājumi_statusa!D:D,B275)</f>
        <v>287497.30000000005</v>
      </c>
      <c r="J275" s="64">
        <f t="shared" si="4"/>
        <v>149871.69999999995</v>
      </c>
    </row>
    <row r="276" spans="1:10" ht="26" x14ac:dyDescent="0.35">
      <c r="A276" s="28" t="s">
        <v>238</v>
      </c>
      <c r="B276" s="28" t="s">
        <v>252</v>
      </c>
      <c r="C276" s="28" t="s">
        <v>251</v>
      </c>
      <c r="D276" s="62">
        <v>45216</v>
      </c>
      <c r="E276" s="28" t="s">
        <v>250</v>
      </c>
      <c r="F276" s="28" t="s">
        <v>234</v>
      </c>
      <c r="G276" s="28" t="s">
        <v>220</v>
      </c>
      <c r="H276" s="63">
        <v>145840</v>
      </c>
      <c r="I276" s="63">
        <f>SUMIFS(Maksājumi_statusa!K:K,Maksājumi_statusa!D:D,B276)</f>
        <v>0</v>
      </c>
      <c r="J276" s="64">
        <f t="shared" si="4"/>
        <v>145840</v>
      </c>
    </row>
    <row r="277" spans="1:10" ht="26" x14ac:dyDescent="0.35">
      <c r="A277" s="28" t="s">
        <v>112</v>
      </c>
      <c r="B277" s="28" t="s">
        <v>789</v>
      </c>
      <c r="C277" s="28" t="s">
        <v>788</v>
      </c>
      <c r="D277" s="62">
        <v>45491</v>
      </c>
      <c r="E277" s="28" t="s">
        <v>787</v>
      </c>
      <c r="F277" s="28" t="s">
        <v>114</v>
      </c>
      <c r="G277" s="28" t="s">
        <v>220</v>
      </c>
      <c r="H277" s="63">
        <v>182990</v>
      </c>
      <c r="I277" s="63">
        <f>SUMIFS(Maksājumi_statusa!K:K,Maksājumi_statusa!D:D,B277)</f>
        <v>46749.01</v>
      </c>
      <c r="J277" s="64">
        <f t="shared" si="4"/>
        <v>136240.99</v>
      </c>
    </row>
    <row r="278" spans="1:10" ht="26" x14ac:dyDescent="0.35">
      <c r="A278" s="28" t="s">
        <v>150</v>
      </c>
      <c r="B278" s="28" t="s">
        <v>396</v>
      </c>
      <c r="C278" s="28" t="s">
        <v>395</v>
      </c>
      <c r="D278" s="62">
        <v>45384</v>
      </c>
      <c r="E278" s="28" t="s">
        <v>394</v>
      </c>
      <c r="F278" s="28" t="s">
        <v>22</v>
      </c>
      <c r="G278" s="28" t="s">
        <v>220</v>
      </c>
      <c r="H278" s="63">
        <v>437369</v>
      </c>
      <c r="I278" s="63">
        <f>SUMIFS(Maksājumi_statusa!K:K,Maksājumi_statusa!D:D,B278)</f>
        <v>303994.91000000003</v>
      </c>
      <c r="J278" s="64">
        <f t="shared" si="4"/>
        <v>133374.08999999997</v>
      </c>
    </row>
    <row r="279" spans="1:10" ht="26" x14ac:dyDescent="0.35">
      <c r="A279" s="28" t="s">
        <v>122</v>
      </c>
      <c r="B279" s="28" t="s">
        <v>675</v>
      </c>
      <c r="C279" s="28" t="s">
        <v>674</v>
      </c>
      <c r="D279" s="62">
        <v>45643</v>
      </c>
      <c r="E279" s="28" t="s">
        <v>673</v>
      </c>
      <c r="F279" s="28" t="s">
        <v>114</v>
      </c>
      <c r="G279" s="28" t="s">
        <v>220</v>
      </c>
      <c r="H279" s="63">
        <v>1273204</v>
      </c>
      <c r="I279" s="63">
        <f>SUMIFS(Maksājumi_statusa!K:K,Maksājumi_statusa!D:D,B279)</f>
        <v>1145573.8599999999</v>
      </c>
      <c r="J279" s="64">
        <f t="shared" si="4"/>
        <v>127630.14000000013</v>
      </c>
    </row>
    <row r="280" spans="1:10" ht="26" x14ac:dyDescent="0.35">
      <c r="A280" s="28" t="s">
        <v>112</v>
      </c>
      <c r="B280" s="28" t="s">
        <v>794</v>
      </c>
      <c r="C280" s="28" t="s">
        <v>793</v>
      </c>
      <c r="D280" s="62">
        <v>45497</v>
      </c>
      <c r="E280" s="28" t="s">
        <v>679</v>
      </c>
      <c r="F280" s="28" t="s">
        <v>114</v>
      </c>
      <c r="G280" s="28" t="s">
        <v>220</v>
      </c>
      <c r="H280" s="63">
        <v>201289</v>
      </c>
      <c r="I280" s="63">
        <f>SUMIFS(Maksājumi_statusa!K:K,Maksājumi_statusa!D:D,B280)</f>
        <v>74262.899999999994</v>
      </c>
      <c r="J280" s="64">
        <f t="shared" si="4"/>
        <v>127026.1</v>
      </c>
    </row>
    <row r="281" spans="1:10" ht="26" x14ac:dyDescent="0.35">
      <c r="A281" s="28" t="s">
        <v>112</v>
      </c>
      <c r="B281" s="28" t="s">
        <v>841</v>
      </c>
      <c r="C281" s="28" t="s">
        <v>840</v>
      </c>
      <c r="D281" s="62">
        <v>44944</v>
      </c>
      <c r="E281" s="28" t="s">
        <v>679</v>
      </c>
      <c r="F281" s="28" t="s">
        <v>114</v>
      </c>
      <c r="G281" s="28" t="s">
        <v>220</v>
      </c>
      <c r="H281" s="63">
        <v>464676</v>
      </c>
      <c r="I281" s="63">
        <f>SUMIFS(Maksājumi_statusa!K:K,Maksājumi_statusa!D:D,B281)</f>
        <v>338098.16000000003</v>
      </c>
      <c r="J281" s="64">
        <f t="shared" si="4"/>
        <v>126577.83999999997</v>
      </c>
    </row>
    <row r="282" spans="1:10" ht="26" x14ac:dyDescent="0.35">
      <c r="A282" s="28" t="s">
        <v>59</v>
      </c>
      <c r="B282" s="28" t="s">
        <v>1167</v>
      </c>
      <c r="C282" s="28" t="s">
        <v>1166</v>
      </c>
      <c r="D282" s="62">
        <v>45184</v>
      </c>
      <c r="E282" s="28" t="s">
        <v>907</v>
      </c>
      <c r="F282" s="28" t="s">
        <v>33</v>
      </c>
      <c r="G282" s="28" t="s">
        <v>220</v>
      </c>
      <c r="H282" s="63">
        <v>630000</v>
      </c>
      <c r="I282" s="63">
        <f>SUMIFS(Maksājumi_statusa!K:K,Maksājumi_statusa!D:D,B282)</f>
        <v>507731.35</v>
      </c>
      <c r="J282" s="64">
        <f t="shared" si="4"/>
        <v>122268.65000000002</v>
      </c>
    </row>
    <row r="283" spans="1:10" ht="26" x14ac:dyDescent="0.35">
      <c r="A283" s="28" t="s">
        <v>76</v>
      </c>
      <c r="B283" s="28" t="s">
        <v>966</v>
      </c>
      <c r="C283" s="28" t="s">
        <v>965</v>
      </c>
      <c r="D283" s="62">
        <v>45457</v>
      </c>
      <c r="E283" s="28" t="s">
        <v>964</v>
      </c>
      <c r="F283" s="28" t="s">
        <v>22</v>
      </c>
      <c r="G283" s="28" t="s">
        <v>220</v>
      </c>
      <c r="H283" s="63">
        <v>567000</v>
      </c>
      <c r="I283" s="63">
        <f>SUMIFS(Maksājumi_statusa!K:K,Maksājumi_statusa!D:D,B283)</f>
        <v>449114.9</v>
      </c>
      <c r="J283" s="64">
        <f t="shared" si="4"/>
        <v>117885.09999999998</v>
      </c>
    </row>
    <row r="284" spans="1:10" ht="39" x14ac:dyDescent="0.35">
      <c r="A284" s="28" t="s">
        <v>441</v>
      </c>
      <c r="B284" s="28" t="s">
        <v>462</v>
      </c>
      <c r="C284" s="28" t="s">
        <v>461</v>
      </c>
      <c r="D284" s="62">
        <v>45709</v>
      </c>
      <c r="E284" s="28" t="s">
        <v>460</v>
      </c>
      <c r="F284" s="28" t="s">
        <v>132</v>
      </c>
      <c r="G284" s="28" t="s">
        <v>220</v>
      </c>
      <c r="H284" s="63">
        <v>160000</v>
      </c>
      <c r="I284" s="63">
        <f>SUMIFS(Maksājumi_statusa!K:K,Maksājumi_statusa!D:D,B284)</f>
        <v>48000</v>
      </c>
      <c r="J284" s="64">
        <f t="shared" si="4"/>
        <v>112000</v>
      </c>
    </row>
    <row r="285" spans="1:10" ht="26" x14ac:dyDescent="0.35">
      <c r="A285" s="28" t="s">
        <v>112</v>
      </c>
      <c r="B285" s="28" t="s">
        <v>783</v>
      </c>
      <c r="C285" s="28" t="s">
        <v>782</v>
      </c>
      <c r="D285" s="62">
        <v>45407</v>
      </c>
      <c r="E285" s="28" t="s">
        <v>781</v>
      </c>
      <c r="F285" s="28" t="s">
        <v>114</v>
      </c>
      <c r="G285" s="28" t="s">
        <v>220</v>
      </c>
      <c r="H285" s="63">
        <v>128093</v>
      </c>
      <c r="I285" s="63">
        <f>SUMIFS(Maksājumi_statusa!K:K,Maksājumi_statusa!D:D,B285)</f>
        <v>16528.93</v>
      </c>
      <c r="J285" s="64">
        <f t="shared" si="4"/>
        <v>111564.07</v>
      </c>
    </row>
    <row r="286" spans="1:10" ht="39" x14ac:dyDescent="0.35">
      <c r="A286" s="28" t="s">
        <v>441</v>
      </c>
      <c r="B286" s="28" t="s">
        <v>440</v>
      </c>
      <c r="C286" s="28" t="s">
        <v>439</v>
      </c>
      <c r="D286" s="62">
        <v>45743</v>
      </c>
      <c r="E286" s="28" t="s">
        <v>438</v>
      </c>
      <c r="F286" s="28" t="s">
        <v>132</v>
      </c>
      <c r="G286" s="28" t="s">
        <v>220</v>
      </c>
      <c r="H286" s="63">
        <v>111315.66</v>
      </c>
      <c r="I286" s="63">
        <f>SUMIFS(Maksājumi_statusa!K:K,Maksājumi_statusa!D:D,B286)</f>
        <v>0</v>
      </c>
      <c r="J286" s="64">
        <f t="shared" si="4"/>
        <v>111315.66</v>
      </c>
    </row>
    <row r="287" spans="1:10" ht="26" x14ac:dyDescent="0.35">
      <c r="A287" s="28" t="s">
        <v>150</v>
      </c>
      <c r="B287" s="28" t="s">
        <v>405</v>
      </c>
      <c r="C287" s="28" t="s">
        <v>404</v>
      </c>
      <c r="D287" s="62">
        <v>45408</v>
      </c>
      <c r="E287" s="28" t="s">
        <v>403</v>
      </c>
      <c r="F287" s="28" t="s">
        <v>22</v>
      </c>
      <c r="G287" s="28" t="s">
        <v>220</v>
      </c>
      <c r="H287" s="63">
        <v>437341.23</v>
      </c>
      <c r="I287" s="63">
        <f>SUMIFS(Maksājumi_statusa!K:K,Maksājumi_statusa!D:D,B287)</f>
        <v>330860.67</v>
      </c>
      <c r="J287" s="64">
        <f t="shared" si="4"/>
        <v>106480.56</v>
      </c>
    </row>
    <row r="288" spans="1:10" ht="26" x14ac:dyDescent="0.35">
      <c r="A288" s="28" t="s">
        <v>31</v>
      </c>
      <c r="B288" s="28" t="s">
        <v>1356</v>
      </c>
      <c r="C288" s="28" t="s">
        <v>1355</v>
      </c>
      <c r="D288" s="62">
        <v>45294</v>
      </c>
      <c r="E288" s="28" t="s">
        <v>772</v>
      </c>
      <c r="F288" s="28" t="s">
        <v>33</v>
      </c>
      <c r="G288" s="28" t="s">
        <v>220</v>
      </c>
      <c r="H288" s="63">
        <v>262265.28999999998</v>
      </c>
      <c r="I288" s="63">
        <f>SUMIFS(Maksājumi_statusa!K:K,Maksājumi_statusa!D:D,B288)</f>
        <v>157359.16999999995</v>
      </c>
      <c r="J288" s="64">
        <f t="shared" si="4"/>
        <v>104906.12000000002</v>
      </c>
    </row>
    <row r="289" spans="1:10" ht="39" x14ac:dyDescent="0.35">
      <c r="A289" s="28" t="s">
        <v>108</v>
      </c>
      <c r="B289" s="28" t="s">
        <v>851</v>
      </c>
      <c r="C289" s="28" t="s">
        <v>850</v>
      </c>
      <c r="D289" s="62">
        <v>45066</v>
      </c>
      <c r="E289" s="28" t="s">
        <v>781</v>
      </c>
      <c r="F289" s="28" t="s">
        <v>33</v>
      </c>
      <c r="G289" s="28" t="s">
        <v>220</v>
      </c>
      <c r="H289" s="63">
        <v>522126.06</v>
      </c>
      <c r="I289" s="63">
        <f>SUMIFS(Maksājumi_statusa!K:K,Maksājumi_statusa!D:D,B289)</f>
        <v>420572.8</v>
      </c>
      <c r="J289" s="64">
        <f t="shared" si="4"/>
        <v>101553.26000000001</v>
      </c>
    </row>
    <row r="290" spans="1:10" ht="26" x14ac:dyDescent="0.35">
      <c r="A290" s="28" t="s">
        <v>112</v>
      </c>
      <c r="B290" s="28" t="s">
        <v>750</v>
      </c>
      <c r="C290" s="28" t="s">
        <v>749</v>
      </c>
      <c r="D290" s="62">
        <v>45502</v>
      </c>
      <c r="E290" s="28" t="s">
        <v>748</v>
      </c>
      <c r="F290" s="28" t="s">
        <v>114</v>
      </c>
      <c r="G290" s="28" t="s">
        <v>220</v>
      </c>
      <c r="H290" s="63">
        <v>128093</v>
      </c>
      <c r="I290" s="63">
        <f>SUMIFS(Maksājumi_statusa!K:K,Maksājumi_statusa!D:D,B290)</f>
        <v>29959.45</v>
      </c>
      <c r="J290" s="64">
        <f t="shared" si="4"/>
        <v>98133.55</v>
      </c>
    </row>
    <row r="291" spans="1:10" ht="26" x14ac:dyDescent="0.35">
      <c r="A291" s="28" t="s">
        <v>108</v>
      </c>
      <c r="B291" s="28" t="s">
        <v>845</v>
      </c>
      <c r="C291" s="28" t="s">
        <v>844</v>
      </c>
      <c r="D291" s="62">
        <v>45174</v>
      </c>
      <c r="E291" s="28" t="s">
        <v>754</v>
      </c>
      <c r="F291" s="28" t="s">
        <v>33</v>
      </c>
      <c r="G291" s="28" t="s">
        <v>220</v>
      </c>
      <c r="H291" s="63">
        <v>470000</v>
      </c>
      <c r="I291" s="63">
        <f>SUMIFS(Maksājumi_statusa!K:K,Maksājumi_statusa!D:D,B291)</f>
        <v>372560</v>
      </c>
      <c r="J291" s="64">
        <f t="shared" si="4"/>
        <v>97440</v>
      </c>
    </row>
    <row r="292" spans="1:10" ht="39" x14ac:dyDescent="0.35">
      <c r="A292" s="28" t="s">
        <v>139</v>
      </c>
      <c r="B292" s="28" t="s">
        <v>504</v>
      </c>
      <c r="C292" s="28" t="s">
        <v>503</v>
      </c>
      <c r="D292" s="62">
        <v>45355</v>
      </c>
      <c r="E292" s="28" t="s">
        <v>502</v>
      </c>
      <c r="F292" s="28" t="s">
        <v>132</v>
      </c>
      <c r="G292" s="28" t="s">
        <v>220</v>
      </c>
      <c r="H292" s="63">
        <v>139336.43</v>
      </c>
      <c r="I292" s="63">
        <f>SUMIFS(Maksājumi_statusa!K:K,Maksājumi_statusa!D:D,B292)</f>
        <v>42044.56</v>
      </c>
      <c r="J292" s="64">
        <f t="shared" si="4"/>
        <v>97291.87</v>
      </c>
    </row>
    <row r="293" spans="1:10" ht="26" x14ac:dyDescent="0.35">
      <c r="A293" s="28" t="s">
        <v>76</v>
      </c>
      <c r="B293" s="28" t="s">
        <v>954</v>
      </c>
      <c r="C293" s="28" t="s">
        <v>953</v>
      </c>
      <c r="D293" s="62">
        <v>45457</v>
      </c>
      <c r="E293" s="28" t="s">
        <v>952</v>
      </c>
      <c r="F293" s="28" t="s">
        <v>22</v>
      </c>
      <c r="G293" s="28" t="s">
        <v>220</v>
      </c>
      <c r="H293" s="63">
        <v>567000</v>
      </c>
      <c r="I293" s="63">
        <f>SUMIFS(Maksājumi_statusa!K:K,Maksājumi_statusa!D:D,B293)</f>
        <v>472583.1</v>
      </c>
      <c r="J293" s="64">
        <f t="shared" si="4"/>
        <v>94416.900000000023</v>
      </c>
    </row>
    <row r="294" spans="1:10" ht="26" x14ac:dyDescent="0.35">
      <c r="A294" s="28" t="s">
        <v>150</v>
      </c>
      <c r="B294" s="28" t="s">
        <v>414</v>
      </c>
      <c r="C294" s="28" t="s">
        <v>413</v>
      </c>
      <c r="D294" s="62">
        <v>45379</v>
      </c>
      <c r="E294" s="28" t="s">
        <v>412</v>
      </c>
      <c r="F294" s="28" t="s">
        <v>22</v>
      </c>
      <c r="G294" s="28" t="s">
        <v>220</v>
      </c>
      <c r="H294" s="63">
        <v>437325</v>
      </c>
      <c r="I294" s="63">
        <f>SUMIFS(Maksājumi_statusa!K:K,Maksājumi_statusa!D:D,B294)</f>
        <v>345954.04</v>
      </c>
      <c r="J294" s="64">
        <f t="shared" si="4"/>
        <v>91370.960000000021</v>
      </c>
    </row>
    <row r="295" spans="1:10" ht="26" x14ac:dyDescent="0.35">
      <c r="A295" s="28" t="s">
        <v>31</v>
      </c>
      <c r="B295" s="28" t="s">
        <v>1280</v>
      </c>
      <c r="C295" s="28" t="s">
        <v>1279</v>
      </c>
      <c r="D295" s="62">
        <v>45449</v>
      </c>
      <c r="E295" s="28" t="s">
        <v>1278</v>
      </c>
      <c r="F295" s="28" t="s">
        <v>33</v>
      </c>
      <c r="G295" s="28" t="s">
        <v>220</v>
      </c>
      <c r="H295" s="63">
        <v>97554.34</v>
      </c>
      <c r="I295" s="63">
        <f>SUMIFS(Maksājumi_statusa!K:K,Maksājumi_statusa!D:D,B295)</f>
        <v>6884.18</v>
      </c>
      <c r="J295" s="64">
        <f t="shared" si="4"/>
        <v>90670.16</v>
      </c>
    </row>
    <row r="296" spans="1:10" ht="26" x14ac:dyDescent="0.35">
      <c r="A296" s="28" t="s">
        <v>112</v>
      </c>
      <c r="B296" s="28" t="s">
        <v>753</v>
      </c>
      <c r="C296" s="28" t="s">
        <v>752</v>
      </c>
      <c r="D296" s="62">
        <v>45495</v>
      </c>
      <c r="E296" s="28" t="s">
        <v>751</v>
      </c>
      <c r="F296" s="28" t="s">
        <v>114</v>
      </c>
      <c r="G296" s="28" t="s">
        <v>220</v>
      </c>
      <c r="H296" s="63">
        <v>91495</v>
      </c>
      <c r="I296" s="63">
        <f>SUMIFS(Maksājumi_statusa!K:K,Maksājumi_statusa!D:D,B296)</f>
        <v>900</v>
      </c>
      <c r="J296" s="64">
        <f t="shared" si="4"/>
        <v>90595</v>
      </c>
    </row>
    <row r="297" spans="1:10" ht="26" x14ac:dyDescent="0.35">
      <c r="A297" s="28" t="s">
        <v>150</v>
      </c>
      <c r="B297" s="28" t="s">
        <v>411</v>
      </c>
      <c r="C297" s="28" t="s">
        <v>410</v>
      </c>
      <c r="D297" s="62">
        <v>45379</v>
      </c>
      <c r="E297" s="28" t="s">
        <v>409</v>
      </c>
      <c r="F297" s="28" t="s">
        <v>22</v>
      </c>
      <c r="G297" s="28" t="s">
        <v>220</v>
      </c>
      <c r="H297" s="63">
        <v>437325</v>
      </c>
      <c r="I297" s="63">
        <f>SUMIFS(Maksājumi_statusa!K:K,Maksājumi_statusa!D:D,B297)</f>
        <v>348045.98</v>
      </c>
      <c r="J297" s="64">
        <f t="shared" si="4"/>
        <v>89279.020000000019</v>
      </c>
    </row>
    <row r="298" spans="1:10" ht="26" x14ac:dyDescent="0.35">
      <c r="A298" s="28" t="s">
        <v>63</v>
      </c>
      <c r="B298" s="28" t="s">
        <v>1089</v>
      </c>
      <c r="C298" s="28" t="s">
        <v>1088</v>
      </c>
      <c r="D298" s="62"/>
      <c r="E298" s="28" t="s">
        <v>1087</v>
      </c>
      <c r="F298" s="28" t="s">
        <v>33</v>
      </c>
      <c r="G298" s="28" t="s">
        <v>1086</v>
      </c>
      <c r="H298" s="63">
        <v>89060</v>
      </c>
      <c r="I298" s="63">
        <f>SUMIFS(Maksājumi_statusa!K:K,Maksājumi_statusa!D:D,B298)</f>
        <v>0</v>
      </c>
      <c r="J298" s="64">
        <f t="shared" si="4"/>
        <v>89060</v>
      </c>
    </row>
    <row r="299" spans="1:10" ht="26" x14ac:dyDescent="0.35">
      <c r="A299" s="28" t="s">
        <v>112</v>
      </c>
      <c r="B299" s="28" t="s">
        <v>797</v>
      </c>
      <c r="C299" s="28" t="s">
        <v>796</v>
      </c>
      <c r="D299" s="62">
        <v>45513</v>
      </c>
      <c r="E299" s="28" t="s">
        <v>795</v>
      </c>
      <c r="F299" s="28" t="s">
        <v>114</v>
      </c>
      <c r="G299" s="28" t="s">
        <v>220</v>
      </c>
      <c r="H299" s="63">
        <v>109794</v>
      </c>
      <c r="I299" s="63">
        <f>SUMIFS(Maksājumi_statusa!K:K,Maksājumi_statusa!D:D,B299)</f>
        <v>20748</v>
      </c>
      <c r="J299" s="64">
        <f t="shared" si="4"/>
        <v>89046</v>
      </c>
    </row>
    <row r="300" spans="1:10" ht="39" x14ac:dyDescent="0.35">
      <c r="A300" s="28" t="s">
        <v>139</v>
      </c>
      <c r="B300" s="28" t="s">
        <v>536</v>
      </c>
      <c r="C300" s="28" t="s">
        <v>535</v>
      </c>
      <c r="D300" s="62">
        <v>45338</v>
      </c>
      <c r="E300" s="28" t="s">
        <v>478</v>
      </c>
      <c r="F300" s="28" t="s">
        <v>132</v>
      </c>
      <c r="G300" s="28" t="s">
        <v>220</v>
      </c>
      <c r="H300" s="63">
        <v>883172.64</v>
      </c>
      <c r="I300" s="63">
        <f>SUMIFS(Maksājumi_statusa!K:K,Maksājumi_statusa!D:D,B300)</f>
        <v>794855.38</v>
      </c>
      <c r="J300" s="64">
        <f t="shared" si="4"/>
        <v>88317.260000000009</v>
      </c>
    </row>
    <row r="301" spans="1:10" ht="26" x14ac:dyDescent="0.35">
      <c r="A301" s="28" t="s">
        <v>76</v>
      </c>
      <c r="B301" s="28" t="s">
        <v>963</v>
      </c>
      <c r="C301" s="28" t="s">
        <v>962</v>
      </c>
      <c r="D301" s="62">
        <v>45457</v>
      </c>
      <c r="E301" s="28" t="s">
        <v>961</v>
      </c>
      <c r="F301" s="28" t="s">
        <v>22</v>
      </c>
      <c r="G301" s="28" t="s">
        <v>220</v>
      </c>
      <c r="H301" s="63">
        <v>567000</v>
      </c>
      <c r="I301" s="63">
        <f>SUMIFS(Maksājumi_statusa!K:K,Maksājumi_statusa!D:D,B301)</f>
        <v>480605.89</v>
      </c>
      <c r="J301" s="64">
        <f t="shared" si="4"/>
        <v>86394.109999999986</v>
      </c>
    </row>
    <row r="302" spans="1:10" x14ac:dyDescent="0.35">
      <c r="A302" s="28" t="s">
        <v>238</v>
      </c>
      <c r="B302" s="28" t="s">
        <v>243</v>
      </c>
      <c r="C302" s="28" t="s">
        <v>242</v>
      </c>
      <c r="D302" s="62">
        <v>45215</v>
      </c>
      <c r="E302" s="28" t="s">
        <v>241</v>
      </c>
      <c r="F302" s="28" t="s">
        <v>234</v>
      </c>
      <c r="G302" s="28" t="s">
        <v>220</v>
      </c>
      <c r="H302" s="63">
        <v>120107.5</v>
      </c>
      <c r="I302" s="63">
        <f>SUMIFS(Maksājumi_statusa!K:K,Maksājumi_statusa!D:D,B302)</f>
        <v>36032.25</v>
      </c>
      <c r="J302" s="64">
        <f t="shared" si="4"/>
        <v>84075.25</v>
      </c>
    </row>
    <row r="303" spans="1:10" ht="39" x14ac:dyDescent="0.35">
      <c r="A303" s="28" t="s">
        <v>112</v>
      </c>
      <c r="B303" s="28" t="s">
        <v>835</v>
      </c>
      <c r="C303" s="28" t="s">
        <v>834</v>
      </c>
      <c r="D303" s="62">
        <v>44995</v>
      </c>
      <c r="E303" s="28" t="s">
        <v>719</v>
      </c>
      <c r="F303" s="28" t="s">
        <v>114</v>
      </c>
      <c r="G303" s="28" t="s">
        <v>220</v>
      </c>
      <c r="H303" s="63">
        <v>309784</v>
      </c>
      <c r="I303" s="63">
        <f>SUMIFS(Maksājumi_statusa!K:K,Maksājumi_statusa!D:D,B303)</f>
        <v>226284.47</v>
      </c>
      <c r="J303" s="64">
        <f t="shared" si="4"/>
        <v>83499.53</v>
      </c>
    </row>
    <row r="304" spans="1:10" ht="39" x14ac:dyDescent="0.35">
      <c r="A304" s="28" t="s">
        <v>112</v>
      </c>
      <c r="B304" s="28" t="s">
        <v>777</v>
      </c>
      <c r="C304" s="28" t="s">
        <v>776</v>
      </c>
      <c r="D304" s="62">
        <v>45503</v>
      </c>
      <c r="E304" s="28" t="s">
        <v>775</v>
      </c>
      <c r="F304" s="28" t="s">
        <v>114</v>
      </c>
      <c r="G304" s="28" t="s">
        <v>220</v>
      </c>
      <c r="H304" s="63">
        <v>109794</v>
      </c>
      <c r="I304" s="63">
        <f>SUMIFS(Maksājumi_statusa!K:K,Maksājumi_statusa!D:D,B304)</f>
        <v>26640</v>
      </c>
      <c r="J304" s="64">
        <f t="shared" si="4"/>
        <v>83154</v>
      </c>
    </row>
    <row r="305" spans="1:10" ht="26" x14ac:dyDescent="0.35">
      <c r="A305" s="28" t="s">
        <v>66</v>
      </c>
      <c r="B305" s="28" t="s">
        <v>1032</v>
      </c>
      <c r="C305" s="28" t="s">
        <v>1031</v>
      </c>
      <c r="D305" s="62">
        <v>45646</v>
      </c>
      <c r="E305" s="28" t="s">
        <v>1030</v>
      </c>
      <c r="F305" s="28" t="s">
        <v>67</v>
      </c>
      <c r="G305" s="28" t="s">
        <v>220</v>
      </c>
      <c r="H305" s="63">
        <v>735000</v>
      </c>
      <c r="I305" s="63">
        <f>SUMIFS(Maksājumi_statusa!K:K,Maksājumi_statusa!D:D,B305)</f>
        <v>651930.26</v>
      </c>
      <c r="J305" s="64">
        <f t="shared" si="4"/>
        <v>83069.739999999991</v>
      </c>
    </row>
    <row r="306" spans="1:10" ht="65" x14ac:dyDescent="0.35">
      <c r="A306" s="28" t="s">
        <v>66</v>
      </c>
      <c r="B306" s="28" t="s">
        <v>984</v>
      </c>
      <c r="C306" s="28" t="s">
        <v>983</v>
      </c>
      <c r="D306" s="62">
        <v>45678</v>
      </c>
      <c r="E306" s="28" t="s">
        <v>982</v>
      </c>
      <c r="F306" s="28" t="s">
        <v>67</v>
      </c>
      <c r="G306" s="28" t="s">
        <v>220</v>
      </c>
      <c r="H306" s="63">
        <v>749300.22</v>
      </c>
      <c r="I306" s="63">
        <f>SUMIFS(Maksājumi_statusa!K:K,Maksājumi_statusa!D:D,B306)</f>
        <v>666519.62</v>
      </c>
      <c r="J306" s="64">
        <f t="shared" si="4"/>
        <v>82780.599999999977</v>
      </c>
    </row>
    <row r="307" spans="1:10" ht="26" x14ac:dyDescent="0.35">
      <c r="A307" s="28" t="s">
        <v>112</v>
      </c>
      <c r="B307" s="28" t="s">
        <v>768</v>
      </c>
      <c r="C307" s="28" t="s">
        <v>767</v>
      </c>
      <c r="D307" s="62">
        <v>45495</v>
      </c>
      <c r="E307" s="28" t="s">
        <v>766</v>
      </c>
      <c r="F307" s="28" t="s">
        <v>114</v>
      </c>
      <c r="G307" s="28" t="s">
        <v>220</v>
      </c>
      <c r="H307" s="63">
        <v>128093</v>
      </c>
      <c r="I307" s="63">
        <f>SUMIFS(Maksājumi_statusa!K:K,Maksājumi_statusa!D:D,B307)</f>
        <v>47319.14</v>
      </c>
      <c r="J307" s="64">
        <f t="shared" si="4"/>
        <v>80773.86</v>
      </c>
    </row>
    <row r="308" spans="1:10" ht="26" x14ac:dyDescent="0.35">
      <c r="A308" s="28" t="s">
        <v>150</v>
      </c>
      <c r="B308" s="28" t="s">
        <v>393</v>
      </c>
      <c r="C308" s="28" t="s">
        <v>392</v>
      </c>
      <c r="D308" s="62">
        <v>45400</v>
      </c>
      <c r="E308" s="28" t="s">
        <v>391</v>
      </c>
      <c r="F308" s="28" t="s">
        <v>22</v>
      </c>
      <c r="G308" s="28" t="s">
        <v>220</v>
      </c>
      <c r="H308" s="63">
        <v>437332.05</v>
      </c>
      <c r="I308" s="63">
        <f>SUMIFS(Maksājumi_statusa!K:K,Maksājumi_statusa!D:D,B308)</f>
        <v>358712.47000000003</v>
      </c>
      <c r="J308" s="64">
        <f t="shared" si="4"/>
        <v>78619.579999999958</v>
      </c>
    </row>
    <row r="309" spans="1:10" ht="26" x14ac:dyDescent="0.35">
      <c r="A309" s="28" t="s">
        <v>66</v>
      </c>
      <c r="B309" s="28" t="s">
        <v>1008</v>
      </c>
      <c r="C309" s="28" t="s">
        <v>1007</v>
      </c>
      <c r="D309" s="62">
        <v>45625</v>
      </c>
      <c r="E309" s="28" t="s">
        <v>1006</v>
      </c>
      <c r="F309" s="28" t="s">
        <v>67</v>
      </c>
      <c r="G309" s="28" t="s">
        <v>220</v>
      </c>
      <c r="H309" s="63">
        <v>749680</v>
      </c>
      <c r="I309" s="63">
        <f>SUMIFS(Maksājumi_statusa!K:K,Maksājumi_statusa!D:D,B309)</f>
        <v>674712</v>
      </c>
      <c r="J309" s="64">
        <f t="shared" si="4"/>
        <v>74968</v>
      </c>
    </row>
    <row r="310" spans="1:10" x14ac:dyDescent="0.35">
      <c r="A310" s="28" t="s">
        <v>66</v>
      </c>
      <c r="B310" s="28" t="s">
        <v>1029</v>
      </c>
      <c r="C310" s="28" t="s">
        <v>1028</v>
      </c>
      <c r="D310" s="62">
        <v>45671</v>
      </c>
      <c r="E310" s="28" t="s">
        <v>1027</v>
      </c>
      <c r="F310" s="28" t="s">
        <v>67</v>
      </c>
      <c r="G310" s="28" t="s">
        <v>220</v>
      </c>
      <c r="H310" s="63">
        <v>747069.8</v>
      </c>
      <c r="I310" s="63">
        <f>SUMIFS(Maksājumi_statusa!K:K,Maksājumi_statusa!D:D,B310)</f>
        <v>672362.82000000007</v>
      </c>
      <c r="J310" s="64">
        <f t="shared" si="4"/>
        <v>74706.979999999981</v>
      </c>
    </row>
    <row r="311" spans="1:10" ht="26" x14ac:dyDescent="0.35">
      <c r="A311" s="28" t="s">
        <v>112</v>
      </c>
      <c r="B311" s="28" t="s">
        <v>771</v>
      </c>
      <c r="C311" s="28" t="s">
        <v>770</v>
      </c>
      <c r="D311" s="62">
        <v>45434</v>
      </c>
      <c r="E311" s="28" t="s">
        <v>769</v>
      </c>
      <c r="F311" s="28" t="s">
        <v>114</v>
      </c>
      <c r="G311" s="28" t="s">
        <v>220</v>
      </c>
      <c r="H311" s="63">
        <v>219588</v>
      </c>
      <c r="I311" s="63">
        <f>SUMIFS(Maksājumi_statusa!K:K,Maksājumi_statusa!D:D,B311)</f>
        <v>145452.71000000002</v>
      </c>
      <c r="J311" s="64">
        <f t="shared" si="4"/>
        <v>74135.289999999979</v>
      </c>
    </row>
    <row r="312" spans="1:10" ht="26" x14ac:dyDescent="0.35">
      <c r="A312" s="28" t="s">
        <v>31</v>
      </c>
      <c r="B312" s="28" t="s">
        <v>1288</v>
      </c>
      <c r="C312" s="28" t="s">
        <v>1287</v>
      </c>
      <c r="D312" s="62">
        <v>45516</v>
      </c>
      <c r="E312" s="28" t="s">
        <v>702</v>
      </c>
      <c r="F312" s="28" t="s">
        <v>33</v>
      </c>
      <c r="G312" s="28" t="s">
        <v>220</v>
      </c>
      <c r="H312" s="63">
        <v>180656</v>
      </c>
      <c r="I312" s="63">
        <f>SUMIFS(Maksājumi_statusa!K:K,Maksājumi_statusa!D:D,B312)</f>
        <v>108393.60000000001</v>
      </c>
      <c r="J312" s="64">
        <f t="shared" si="4"/>
        <v>72262.399999999994</v>
      </c>
    </row>
    <row r="313" spans="1:10" x14ac:dyDescent="0.35">
      <c r="A313" s="28" t="s">
        <v>150</v>
      </c>
      <c r="B313" s="28" t="s">
        <v>426</v>
      </c>
      <c r="C313" s="28" t="s">
        <v>425</v>
      </c>
      <c r="D313" s="62">
        <v>44859</v>
      </c>
      <c r="E313" s="28" t="s">
        <v>374</v>
      </c>
      <c r="F313" s="28" t="s">
        <v>22</v>
      </c>
      <c r="G313" s="28" t="s">
        <v>220</v>
      </c>
      <c r="H313" s="63">
        <v>3125000</v>
      </c>
      <c r="I313" s="63">
        <f>SUMIFS(Maksājumi_statusa!K:K,Maksājumi_statusa!D:D,B313)</f>
        <v>3054385.4600000004</v>
      </c>
      <c r="J313" s="64">
        <f t="shared" si="4"/>
        <v>70614.539999999572</v>
      </c>
    </row>
    <row r="314" spans="1:10" ht="26" x14ac:dyDescent="0.35">
      <c r="A314" s="28" t="s">
        <v>112</v>
      </c>
      <c r="B314" s="28" t="s">
        <v>843</v>
      </c>
      <c r="C314" s="28" t="s">
        <v>842</v>
      </c>
      <c r="D314" s="62">
        <v>44925</v>
      </c>
      <c r="E314" s="28" t="s">
        <v>748</v>
      </c>
      <c r="F314" s="28" t="s">
        <v>114</v>
      </c>
      <c r="G314" s="28" t="s">
        <v>220</v>
      </c>
      <c r="H314" s="63">
        <v>479488.14</v>
      </c>
      <c r="I314" s="63">
        <f>SUMIFS(Maksājumi_statusa!K:K,Maksājumi_statusa!D:D,B314)</f>
        <v>409315.07</v>
      </c>
      <c r="J314" s="64">
        <f t="shared" si="4"/>
        <v>70173.070000000007</v>
      </c>
    </row>
    <row r="315" spans="1:10" ht="26" x14ac:dyDescent="0.35">
      <c r="A315" s="28" t="s">
        <v>112</v>
      </c>
      <c r="B315" s="28" t="s">
        <v>744</v>
      </c>
      <c r="C315" s="28" t="s">
        <v>743</v>
      </c>
      <c r="D315" s="62">
        <v>45470</v>
      </c>
      <c r="E315" s="28" t="s">
        <v>742</v>
      </c>
      <c r="F315" s="28" t="s">
        <v>114</v>
      </c>
      <c r="G315" s="28" t="s">
        <v>220</v>
      </c>
      <c r="H315" s="63">
        <v>128093</v>
      </c>
      <c r="I315" s="63">
        <f>SUMIFS(Maksājumi_statusa!K:K,Maksājumi_statusa!D:D,B315)</f>
        <v>64046.5</v>
      </c>
      <c r="J315" s="64">
        <f t="shared" si="4"/>
        <v>64046.5</v>
      </c>
    </row>
    <row r="316" spans="1:10" ht="26" x14ac:dyDescent="0.35">
      <c r="A316" s="28" t="s">
        <v>76</v>
      </c>
      <c r="B316" s="28" t="s">
        <v>946</v>
      </c>
      <c r="C316" s="28" t="s">
        <v>945</v>
      </c>
      <c r="D316" s="62">
        <v>45457</v>
      </c>
      <c r="E316" s="28" t="s">
        <v>944</v>
      </c>
      <c r="F316" s="28" t="s">
        <v>22</v>
      </c>
      <c r="G316" s="28" t="s">
        <v>220</v>
      </c>
      <c r="H316" s="63">
        <v>602727.27</v>
      </c>
      <c r="I316" s="63">
        <f>SUMIFS(Maksājumi_statusa!K:K,Maksājumi_statusa!D:D,B316)</f>
        <v>538705.27</v>
      </c>
      <c r="J316" s="64">
        <f t="shared" si="4"/>
        <v>64022</v>
      </c>
    </row>
    <row r="317" spans="1:10" ht="26" x14ac:dyDescent="0.35">
      <c r="A317" s="28" t="s">
        <v>112</v>
      </c>
      <c r="B317" s="28" t="s">
        <v>759</v>
      </c>
      <c r="C317" s="28" t="s">
        <v>758</v>
      </c>
      <c r="D317" s="62">
        <v>45478</v>
      </c>
      <c r="E317" s="28" t="s">
        <v>757</v>
      </c>
      <c r="F317" s="28" t="s">
        <v>114</v>
      </c>
      <c r="G317" s="28" t="s">
        <v>220</v>
      </c>
      <c r="H317" s="63">
        <v>109794</v>
      </c>
      <c r="I317" s="63">
        <f>SUMIFS(Maksājumi_statusa!K:K,Maksājumi_statusa!D:D,B317)</f>
        <v>47560.91</v>
      </c>
      <c r="J317" s="64">
        <f t="shared" si="4"/>
        <v>62233.09</v>
      </c>
    </row>
    <row r="318" spans="1:10" ht="26" x14ac:dyDescent="0.35">
      <c r="A318" s="28" t="s">
        <v>112</v>
      </c>
      <c r="B318" s="28" t="s">
        <v>704</v>
      </c>
      <c r="C318" s="28" t="s">
        <v>703</v>
      </c>
      <c r="D318" s="62">
        <v>45498</v>
      </c>
      <c r="E318" s="28" t="s">
        <v>702</v>
      </c>
      <c r="F318" s="28" t="s">
        <v>114</v>
      </c>
      <c r="G318" s="28" t="s">
        <v>220</v>
      </c>
      <c r="H318" s="63">
        <v>201289</v>
      </c>
      <c r="I318" s="63">
        <f>SUMIFS(Maksājumi_statusa!K:K,Maksājumi_statusa!D:D,B318)</f>
        <v>139331.79999999999</v>
      </c>
      <c r="J318" s="64">
        <f t="shared" si="4"/>
        <v>61957.200000000012</v>
      </c>
    </row>
    <row r="319" spans="1:10" ht="26" x14ac:dyDescent="0.35">
      <c r="A319" s="28" t="s">
        <v>76</v>
      </c>
      <c r="B319" s="28" t="s">
        <v>960</v>
      </c>
      <c r="C319" s="28" t="s">
        <v>959</v>
      </c>
      <c r="D319" s="62">
        <v>45456</v>
      </c>
      <c r="E319" s="28" t="s">
        <v>958</v>
      </c>
      <c r="F319" s="28" t="s">
        <v>22</v>
      </c>
      <c r="G319" s="28" t="s">
        <v>220</v>
      </c>
      <c r="H319" s="63">
        <v>567000</v>
      </c>
      <c r="I319" s="63">
        <f>SUMIFS(Maksājumi_statusa!K:K,Maksājumi_statusa!D:D,B319)</f>
        <v>507754.7</v>
      </c>
      <c r="J319" s="64">
        <f t="shared" si="4"/>
        <v>59245.299999999988</v>
      </c>
    </row>
    <row r="320" spans="1:10" ht="26" x14ac:dyDescent="0.35">
      <c r="A320" s="28" t="s">
        <v>76</v>
      </c>
      <c r="B320" s="28" t="s">
        <v>957</v>
      </c>
      <c r="C320" s="28" t="s">
        <v>956</v>
      </c>
      <c r="D320" s="62">
        <v>45457</v>
      </c>
      <c r="E320" s="28" t="s">
        <v>955</v>
      </c>
      <c r="F320" s="28" t="s">
        <v>22</v>
      </c>
      <c r="G320" s="28" t="s">
        <v>220</v>
      </c>
      <c r="H320" s="63">
        <v>567000</v>
      </c>
      <c r="I320" s="63">
        <f>SUMIFS(Maksājumi_statusa!K:K,Maksājumi_statusa!D:D,B320)</f>
        <v>509456.1</v>
      </c>
      <c r="J320" s="64">
        <f t="shared" si="4"/>
        <v>57543.900000000023</v>
      </c>
    </row>
    <row r="321" spans="1:10" ht="39" x14ac:dyDescent="0.35">
      <c r="A321" s="28" t="s">
        <v>66</v>
      </c>
      <c r="B321" s="28" t="s">
        <v>1011</v>
      </c>
      <c r="C321" s="28" t="s">
        <v>1010</v>
      </c>
      <c r="D321" s="62">
        <v>45677</v>
      </c>
      <c r="E321" s="28" t="s">
        <v>1009</v>
      </c>
      <c r="F321" s="28" t="s">
        <v>67</v>
      </c>
      <c r="G321" s="28" t="s">
        <v>220</v>
      </c>
      <c r="H321" s="63">
        <v>298865.56</v>
      </c>
      <c r="I321" s="63">
        <f>SUMIFS(Maksājumi_statusa!K:K,Maksājumi_statusa!D:D,B321)</f>
        <v>242433.66999999998</v>
      </c>
      <c r="J321" s="64">
        <f t="shared" si="4"/>
        <v>56431.890000000014</v>
      </c>
    </row>
    <row r="322" spans="1:10" ht="26" x14ac:dyDescent="0.35">
      <c r="A322" s="28" t="s">
        <v>112</v>
      </c>
      <c r="B322" s="28" t="s">
        <v>738</v>
      </c>
      <c r="C322" s="28" t="s">
        <v>737</v>
      </c>
      <c r="D322" s="62">
        <v>45462</v>
      </c>
      <c r="E322" s="28" t="s">
        <v>736</v>
      </c>
      <c r="F322" s="28" t="s">
        <v>114</v>
      </c>
      <c r="G322" s="28" t="s">
        <v>220</v>
      </c>
      <c r="H322" s="63">
        <v>54897</v>
      </c>
      <c r="I322" s="63">
        <f>SUMIFS(Maksājumi_statusa!K:K,Maksājumi_statusa!D:D,B322)</f>
        <v>2700</v>
      </c>
      <c r="J322" s="64">
        <f t="shared" si="4"/>
        <v>52197</v>
      </c>
    </row>
    <row r="323" spans="1:10" ht="65" x14ac:dyDescent="0.35">
      <c r="A323" s="28" t="s">
        <v>238</v>
      </c>
      <c r="B323" s="28" t="s">
        <v>255</v>
      </c>
      <c r="C323" s="28" t="s">
        <v>254</v>
      </c>
      <c r="D323" s="62">
        <v>45254</v>
      </c>
      <c r="E323" s="28" t="s">
        <v>253</v>
      </c>
      <c r="F323" s="28" t="s">
        <v>234</v>
      </c>
      <c r="G323" s="28" t="s">
        <v>220</v>
      </c>
      <c r="H323" s="63">
        <v>51752.97</v>
      </c>
      <c r="I323" s="63">
        <f>SUMIFS(Maksājumi_statusa!K:K,Maksājumi_statusa!D:D,B323)</f>
        <v>0</v>
      </c>
      <c r="J323" s="64">
        <f t="shared" si="4"/>
        <v>51752.97</v>
      </c>
    </row>
    <row r="324" spans="1:10" x14ac:dyDescent="0.35">
      <c r="A324" s="28" t="s">
        <v>66</v>
      </c>
      <c r="B324" s="28" t="s">
        <v>1014</v>
      </c>
      <c r="C324" s="28" t="s">
        <v>1013</v>
      </c>
      <c r="D324" s="62">
        <v>45677</v>
      </c>
      <c r="E324" s="28" t="s">
        <v>1012</v>
      </c>
      <c r="F324" s="28" t="s">
        <v>67</v>
      </c>
      <c r="G324" s="28" t="s">
        <v>220</v>
      </c>
      <c r="H324" s="63">
        <v>119308.23</v>
      </c>
      <c r="I324" s="63">
        <f>SUMIFS(Maksājumi_statusa!K:K,Maksājumi_statusa!D:D,B324)</f>
        <v>68860.56</v>
      </c>
      <c r="J324" s="64">
        <f t="shared" si="4"/>
        <v>50447.67</v>
      </c>
    </row>
    <row r="325" spans="1:10" ht="65" x14ac:dyDescent="0.35">
      <c r="A325" s="28" t="s">
        <v>139</v>
      </c>
      <c r="B325" s="28" t="s">
        <v>516</v>
      </c>
      <c r="C325" s="28" t="s">
        <v>515</v>
      </c>
      <c r="D325" s="62">
        <v>45306</v>
      </c>
      <c r="E325" s="28" t="s">
        <v>514</v>
      </c>
      <c r="F325" s="28" t="s">
        <v>132</v>
      </c>
      <c r="G325" s="28" t="s">
        <v>220</v>
      </c>
      <c r="H325" s="63">
        <v>166464.31</v>
      </c>
      <c r="I325" s="63">
        <f>SUMIFS(Maksājumi_statusa!K:K,Maksājumi_statusa!D:D,B325)</f>
        <v>116023.81</v>
      </c>
      <c r="J325" s="64">
        <f t="shared" si="4"/>
        <v>50440.5</v>
      </c>
    </row>
    <row r="326" spans="1:10" ht="26" x14ac:dyDescent="0.35">
      <c r="A326" s="28" t="s">
        <v>441</v>
      </c>
      <c r="B326" s="28" t="s">
        <v>465</v>
      </c>
      <c r="C326" s="28" t="s">
        <v>464</v>
      </c>
      <c r="D326" s="62">
        <v>45706</v>
      </c>
      <c r="E326" s="28" t="s">
        <v>463</v>
      </c>
      <c r="F326" s="28" t="s">
        <v>132</v>
      </c>
      <c r="G326" s="28" t="s">
        <v>220</v>
      </c>
      <c r="H326" s="63">
        <v>160000</v>
      </c>
      <c r="I326" s="63">
        <f>SUMIFS(Maksājumi_statusa!K:K,Maksājumi_statusa!D:D,B326)</f>
        <v>110627.66</v>
      </c>
      <c r="J326" s="64">
        <f t="shared" si="4"/>
        <v>49372.34</v>
      </c>
    </row>
    <row r="327" spans="1:10" ht="39" x14ac:dyDescent="0.35">
      <c r="A327" s="28" t="s">
        <v>139</v>
      </c>
      <c r="B327" s="28" t="s">
        <v>569</v>
      </c>
      <c r="C327" s="28" t="s">
        <v>568</v>
      </c>
      <c r="D327" s="62">
        <v>45315</v>
      </c>
      <c r="E327" s="28" t="s">
        <v>567</v>
      </c>
      <c r="F327" s="28" t="s">
        <v>132</v>
      </c>
      <c r="G327" s="28" t="s">
        <v>220</v>
      </c>
      <c r="H327" s="63">
        <v>217510</v>
      </c>
      <c r="I327" s="63">
        <f>SUMIFS(Maksājumi_statusa!K:K,Maksājumi_statusa!D:D,B327)</f>
        <v>171304.04</v>
      </c>
      <c r="J327" s="64">
        <f t="shared" ref="J327:J390" si="5">H327-I327</f>
        <v>46205.959999999992</v>
      </c>
    </row>
    <row r="328" spans="1:10" x14ac:dyDescent="0.35">
      <c r="A328" s="28" t="s">
        <v>307</v>
      </c>
      <c r="B328" s="28" t="s">
        <v>306</v>
      </c>
      <c r="C328" s="28" t="s">
        <v>305</v>
      </c>
      <c r="D328" s="62">
        <v>44897</v>
      </c>
      <c r="E328" s="28" t="s">
        <v>296</v>
      </c>
      <c r="F328" s="28" t="s">
        <v>166</v>
      </c>
      <c r="G328" s="28" t="s">
        <v>12</v>
      </c>
      <c r="H328" s="63">
        <v>1880000</v>
      </c>
      <c r="I328" s="63">
        <f>SUMIFS(Maksājumi_statusa!K:K,Maksājumi_statusa!D:D,B328)</f>
        <v>1833884.0299999998</v>
      </c>
      <c r="J328" s="64">
        <f t="shared" si="5"/>
        <v>46115.970000000205</v>
      </c>
    </row>
    <row r="329" spans="1:10" ht="26" x14ac:dyDescent="0.35">
      <c r="A329" s="28" t="s">
        <v>112</v>
      </c>
      <c r="B329" s="28" t="s">
        <v>823</v>
      </c>
      <c r="C329" s="28" t="s">
        <v>822</v>
      </c>
      <c r="D329" s="62">
        <v>44966</v>
      </c>
      <c r="E329" s="28" t="s">
        <v>754</v>
      </c>
      <c r="F329" s="28" t="s">
        <v>114</v>
      </c>
      <c r="G329" s="28" t="s">
        <v>220</v>
      </c>
      <c r="H329" s="63">
        <v>309784</v>
      </c>
      <c r="I329" s="63">
        <f>SUMIFS(Maksājumi_statusa!K:K,Maksājumi_statusa!D:D,B329)</f>
        <v>264159.75</v>
      </c>
      <c r="J329" s="64">
        <f t="shared" si="5"/>
        <v>45624.25</v>
      </c>
    </row>
    <row r="330" spans="1:10" ht="26" x14ac:dyDescent="0.35">
      <c r="A330" s="28" t="s">
        <v>238</v>
      </c>
      <c r="B330" s="28" t="s">
        <v>237</v>
      </c>
      <c r="C330" s="28" t="s">
        <v>236</v>
      </c>
      <c r="D330" s="62">
        <v>45776</v>
      </c>
      <c r="E330" s="28" t="s">
        <v>235</v>
      </c>
      <c r="F330" s="28" t="s">
        <v>234</v>
      </c>
      <c r="G330" s="28" t="s">
        <v>220</v>
      </c>
      <c r="H330" s="63">
        <v>41990</v>
      </c>
      <c r="I330" s="63">
        <f>SUMIFS(Maksājumi_statusa!K:K,Maksājumi_statusa!D:D,B330)</f>
        <v>0</v>
      </c>
      <c r="J330" s="64">
        <f t="shared" si="5"/>
        <v>41990</v>
      </c>
    </row>
    <row r="331" spans="1:10" ht="26" x14ac:dyDescent="0.35">
      <c r="A331" s="28" t="s">
        <v>112</v>
      </c>
      <c r="B331" s="28" t="s">
        <v>721</v>
      </c>
      <c r="C331" s="28" t="s">
        <v>720</v>
      </c>
      <c r="D331" s="62">
        <v>45491</v>
      </c>
      <c r="E331" s="28" t="s">
        <v>719</v>
      </c>
      <c r="F331" s="28" t="s">
        <v>114</v>
      </c>
      <c r="G331" s="28" t="s">
        <v>220</v>
      </c>
      <c r="H331" s="63">
        <v>128093</v>
      </c>
      <c r="I331" s="63">
        <f>SUMIFS(Maksājumi_statusa!K:K,Maksājumi_statusa!D:D,B331)</f>
        <v>88132</v>
      </c>
      <c r="J331" s="64">
        <f t="shared" si="5"/>
        <v>39961</v>
      </c>
    </row>
    <row r="332" spans="1:10" ht="26" x14ac:dyDescent="0.35">
      <c r="A332" s="28" t="s">
        <v>289</v>
      </c>
      <c r="B332" s="28" t="s">
        <v>288</v>
      </c>
      <c r="C332" s="28" t="s">
        <v>287</v>
      </c>
      <c r="D332" s="62">
        <v>44907</v>
      </c>
      <c r="E332" s="28" t="s">
        <v>286</v>
      </c>
      <c r="F332" s="28" t="s">
        <v>47</v>
      </c>
      <c r="G332" s="28" t="s">
        <v>12</v>
      </c>
      <c r="H332" s="63">
        <v>1050000</v>
      </c>
      <c r="I332" s="63">
        <f>SUMIFS(Maksājumi_statusa!K:K,Maksājumi_statusa!D:D,B332)</f>
        <v>1011363.03</v>
      </c>
      <c r="J332" s="64">
        <f t="shared" si="5"/>
        <v>38636.969999999972</v>
      </c>
    </row>
    <row r="333" spans="1:10" ht="65" x14ac:dyDescent="0.35">
      <c r="A333" s="28" t="s">
        <v>139</v>
      </c>
      <c r="B333" s="28" t="s">
        <v>596</v>
      </c>
      <c r="C333" s="28" t="s">
        <v>595</v>
      </c>
      <c r="D333" s="62">
        <v>45300</v>
      </c>
      <c r="E333" s="28" t="s">
        <v>594</v>
      </c>
      <c r="F333" s="28" t="s">
        <v>132</v>
      </c>
      <c r="G333" s="28" t="s">
        <v>220</v>
      </c>
      <c r="H333" s="63">
        <v>197111</v>
      </c>
      <c r="I333" s="63">
        <f>SUMIFS(Maksājumi_statusa!K:K,Maksājumi_statusa!D:D,B333)</f>
        <v>159578.11000000002</v>
      </c>
      <c r="J333" s="64">
        <f t="shared" si="5"/>
        <v>37532.889999999985</v>
      </c>
    </row>
    <row r="334" spans="1:10" ht="26" x14ac:dyDescent="0.35">
      <c r="A334" s="28" t="s">
        <v>112</v>
      </c>
      <c r="B334" s="28" t="s">
        <v>817</v>
      </c>
      <c r="C334" s="28" t="s">
        <v>816</v>
      </c>
      <c r="D334" s="62">
        <v>44911</v>
      </c>
      <c r="E334" s="28" t="s">
        <v>690</v>
      </c>
      <c r="F334" s="28" t="s">
        <v>114</v>
      </c>
      <c r="G334" s="28" t="s">
        <v>220</v>
      </c>
      <c r="H334" s="63">
        <v>154892</v>
      </c>
      <c r="I334" s="63">
        <f>SUMIFS(Maksājumi_statusa!K:K,Maksājumi_statusa!D:D,B334)</f>
        <v>117400.46</v>
      </c>
      <c r="J334" s="64">
        <f t="shared" si="5"/>
        <v>37491.539999999994</v>
      </c>
    </row>
    <row r="335" spans="1:10" ht="26" x14ac:dyDescent="0.35">
      <c r="A335" s="28" t="s">
        <v>108</v>
      </c>
      <c r="B335" s="28" t="s">
        <v>871</v>
      </c>
      <c r="C335" s="28" t="s">
        <v>870</v>
      </c>
      <c r="D335" s="62">
        <v>45069</v>
      </c>
      <c r="E335" s="28" t="s">
        <v>690</v>
      </c>
      <c r="F335" s="28" t="s">
        <v>33</v>
      </c>
      <c r="G335" s="28" t="s">
        <v>220</v>
      </c>
      <c r="H335" s="63">
        <v>197483.95</v>
      </c>
      <c r="I335" s="63">
        <f>SUMIFS(Maksājumi_statusa!K:K,Maksājumi_statusa!D:D,B335)</f>
        <v>160872.35</v>
      </c>
      <c r="J335" s="64">
        <f t="shared" si="5"/>
        <v>36611.600000000006</v>
      </c>
    </row>
    <row r="336" spans="1:10" ht="26" x14ac:dyDescent="0.35">
      <c r="A336" s="28" t="s">
        <v>112</v>
      </c>
      <c r="B336" s="28" t="s">
        <v>829</v>
      </c>
      <c r="C336" s="28" t="s">
        <v>828</v>
      </c>
      <c r="D336" s="62">
        <v>44916</v>
      </c>
      <c r="E336" s="28" t="s">
        <v>739</v>
      </c>
      <c r="F336" s="28" t="s">
        <v>114</v>
      </c>
      <c r="G336" s="28" t="s">
        <v>220</v>
      </c>
      <c r="H336" s="63">
        <v>111000</v>
      </c>
      <c r="I336" s="63">
        <f>SUMIFS(Maksājumi_statusa!K:K,Maksājumi_statusa!D:D,B336)</f>
        <v>74779.489999999991</v>
      </c>
      <c r="J336" s="64">
        <f t="shared" si="5"/>
        <v>36220.510000000009</v>
      </c>
    </row>
    <row r="337" spans="1:10" ht="26" x14ac:dyDescent="0.35">
      <c r="A337" s="28" t="s">
        <v>139</v>
      </c>
      <c r="B337" s="28" t="s">
        <v>507</v>
      </c>
      <c r="C337" s="28" t="s">
        <v>506</v>
      </c>
      <c r="D337" s="62">
        <v>45342</v>
      </c>
      <c r="E337" s="28" t="s">
        <v>505</v>
      </c>
      <c r="F337" s="28" t="s">
        <v>132</v>
      </c>
      <c r="G337" s="28" t="s">
        <v>220</v>
      </c>
      <c r="H337" s="63">
        <v>359552</v>
      </c>
      <c r="I337" s="63">
        <f>SUMIFS(Maksājumi_statusa!K:K,Maksājumi_statusa!D:D,B337)</f>
        <v>323596.79999999999</v>
      </c>
      <c r="J337" s="64">
        <f t="shared" si="5"/>
        <v>35955.200000000012</v>
      </c>
    </row>
    <row r="338" spans="1:10" ht="26" x14ac:dyDescent="0.35">
      <c r="A338" s="28" t="s">
        <v>112</v>
      </c>
      <c r="B338" s="28" t="s">
        <v>786</v>
      </c>
      <c r="C338" s="28" t="s">
        <v>785</v>
      </c>
      <c r="D338" s="62">
        <v>45447</v>
      </c>
      <c r="E338" s="28" t="s">
        <v>784</v>
      </c>
      <c r="F338" s="28" t="s">
        <v>114</v>
      </c>
      <c r="G338" s="28" t="s">
        <v>220</v>
      </c>
      <c r="H338" s="63">
        <v>33631.370000000003</v>
      </c>
      <c r="I338" s="63">
        <f>SUMIFS(Maksājumi_statusa!K:K,Maksājumi_statusa!D:D,B338)</f>
        <v>250</v>
      </c>
      <c r="J338" s="64">
        <f t="shared" si="5"/>
        <v>33381.370000000003</v>
      </c>
    </row>
    <row r="339" spans="1:10" ht="26" x14ac:dyDescent="0.35">
      <c r="A339" s="28" t="s">
        <v>112</v>
      </c>
      <c r="B339" s="28" t="s">
        <v>732</v>
      </c>
      <c r="C339" s="28" t="s">
        <v>731</v>
      </c>
      <c r="D339" s="62">
        <v>45463</v>
      </c>
      <c r="E339" s="28" t="s">
        <v>730</v>
      </c>
      <c r="F339" s="28" t="s">
        <v>114</v>
      </c>
      <c r="G339" s="28" t="s">
        <v>220</v>
      </c>
      <c r="H339" s="63">
        <v>73196</v>
      </c>
      <c r="I339" s="63">
        <f>SUMIFS(Maksājumi_statusa!K:K,Maksājumi_statusa!D:D,B339)</f>
        <v>39897.699999999997</v>
      </c>
      <c r="J339" s="64">
        <f t="shared" si="5"/>
        <v>33298.300000000003</v>
      </c>
    </row>
    <row r="340" spans="1:10" x14ac:dyDescent="0.35">
      <c r="A340" s="28" t="s">
        <v>66</v>
      </c>
      <c r="B340" s="28" t="s">
        <v>975</v>
      </c>
      <c r="C340" s="28" t="s">
        <v>974</v>
      </c>
      <c r="D340" s="62">
        <v>45673</v>
      </c>
      <c r="E340" s="28" t="s">
        <v>973</v>
      </c>
      <c r="F340" s="28" t="s">
        <v>67</v>
      </c>
      <c r="G340" s="28" t="s">
        <v>220</v>
      </c>
      <c r="H340" s="63">
        <v>262395</v>
      </c>
      <c r="I340" s="63">
        <f>SUMIFS(Maksājumi_statusa!K:K,Maksājumi_statusa!D:D,B340)</f>
        <v>230157.52000000002</v>
      </c>
      <c r="J340" s="64">
        <f t="shared" si="5"/>
        <v>32237.479999999981</v>
      </c>
    </row>
    <row r="341" spans="1:10" ht="26" x14ac:dyDescent="0.35">
      <c r="A341" s="28" t="s">
        <v>112</v>
      </c>
      <c r="B341" s="28" t="s">
        <v>713</v>
      </c>
      <c r="C341" s="28" t="s">
        <v>712</v>
      </c>
      <c r="D341" s="62">
        <v>45519</v>
      </c>
      <c r="E341" s="28" t="s">
        <v>711</v>
      </c>
      <c r="F341" s="28" t="s">
        <v>114</v>
      </c>
      <c r="G341" s="28" t="s">
        <v>220</v>
      </c>
      <c r="H341" s="63">
        <v>54897</v>
      </c>
      <c r="I341" s="63">
        <f>SUMIFS(Maksājumi_statusa!K:K,Maksājumi_statusa!D:D,B341)</f>
        <v>23387.440000000002</v>
      </c>
      <c r="J341" s="64">
        <f t="shared" si="5"/>
        <v>31509.559999999998</v>
      </c>
    </row>
    <row r="342" spans="1:10" ht="26" x14ac:dyDescent="0.35">
      <c r="A342" s="28" t="s">
        <v>139</v>
      </c>
      <c r="B342" s="28" t="s">
        <v>501</v>
      </c>
      <c r="C342" s="28" t="s">
        <v>500</v>
      </c>
      <c r="D342" s="62">
        <v>45337</v>
      </c>
      <c r="E342" s="28" t="s">
        <v>499</v>
      </c>
      <c r="F342" s="28" t="s">
        <v>132</v>
      </c>
      <c r="G342" s="28" t="s">
        <v>220</v>
      </c>
      <c r="H342" s="63">
        <v>138286</v>
      </c>
      <c r="I342" s="63">
        <f>SUMIFS(Maksājumi_statusa!K:K,Maksājumi_statusa!D:D,B342)</f>
        <v>107161.82</v>
      </c>
      <c r="J342" s="64">
        <f t="shared" si="5"/>
        <v>31124.179999999993</v>
      </c>
    </row>
    <row r="343" spans="1:10" ht="26" x14ac:dyDescent="0.35">
      <c r="A343" s="28" t="s">
        <v>66</v>
      </c>
      <c r="B343" s="28" t="s">
        <v>1005</v>
      </c>
      <c r="C343" s="28" t="s">
        <v>1004</v>
      </c>
      <c r="D343" s="62">
        <v>45670</v>
      </c>
      <c r="E343" s="28" t="s">
        <v>1003</v>
      </c>
      <c r="F343" s="28" t="s">
        <v>67</v>
      </c>
      <c r="G343" s="28" t="s">
        <v>220</v>
      </c>
      <c r="H343" s="63">
        <v>152836</v>
      </c>
      <c r="I343" s="63">
        <f>SUMIFS(Maksājumi_statusa!K:K,Maksājumi_statusa!D:D,B343)</f>
        <v>122101.7</v>
      </c>
      <c r="J343" s="64">
        <f t="shared" si="5"/>
        <v>30734.300000000003</v>
      </c>
    </row>
    <row r="344" spans="1:10" ht="39" x14ac:dyDescent="0.35">
      <c r="A344" s="28" t="s">
        <v>112</v>
      </c>
      <c r="B344" s="28" t="s">
        <v>765</v>
      </c>
      <c r="C344" s="28" t="s">
        <v>764</v>
      </c>
      <c r="D344" s="62">
        <v>45462</v>
      </c>
      <c r="E344" s="28" t="s">
        <v>763</v>
      </c>
      <c r="F344" s="28" t="s">
        <v>114</v>
      </c>
      <c r="G344" s="28" t="s">
        <v>220</v>
      </c>
      <c r="H344" s="63">
        <v>73196</v>
      </c>
      <c r="I344" s="63">
        <f>SUMIFS(Maksājumi_statusa!K:K,Maksājumi_statusa!D:D,B344)</f>
        <v>42462.400000000001</v>
      </c>
      <c r="J344" s="64">
        <f t="shared" si="5"/>
        <v>30733.599999999999</v>
      </c>
    </row>
    <row r="345" spans="1:10" ht="39" x14ac:dyDescent="0.35">
      <c r="A345" s="28" t="s">
        <v>112</v>
      </c>
      <c r="B345" s="28" t="s">
        <v>695</v>
      </c>
      <c r="C345" s="28" t="s">
        <v>694</v>
      </c>
      <c r="D345" s="62">
        <v>45496</v>
      </c>
      <c r="E345" s="28" t="s">
        <v>693</v>
      </c>
      <c r="F345" s="28" t="s">
        <v>114</v>
      </c>
      <c r="G345" s="28" t="s">
        <v>220</v>
      </c>
      <c r="H345" s="63">
        <v>109794</v>
      </c>
      <c r="I345" s="63">
        <f>SUMIFS(Maksājumi_statusa!K:K,Maksājumi_statusa!D:D,B345)</f>
        <v>79762.78</v>
      </c>
      <c r="J345" s="64">
        <f t="shared" si="5"/>
        <v>30031.22</v>
      </c>
    </row>
    <row r="346" spans="1:10" ht="26" x14ac:dyDescent="0.35">
      <c r="A346" s="28" t="s">
        <v>66</v>
      </c>
      <c r="B346" s="28" t="s">
        <v>981</v>
      </c>
      <c r="C346" s="28" t="s">
        <v>980</v>
      </c>
      <c r="D346" s="62">
        <v>45680</v>
      </c>
      <c r="E346" s="28" t="s">
        <v>979</v>
      </c>
      <c r="F346" s="28" t="s">
        <v>67</v>
      </c>
      <c r="G346" s="28" t="s">
        <v>220</v>
      </c>
      <c r="H346" s="63">
        <v>69700</v>
      </c>
      <c r="I346" s="63">
        <f>SUMIFS(Maksājumi_statusa!K:K,Maksājumi_statusa!D:D,B346)</f>
        <v>41565.839999999997</v>
      </c>
      <c r="J346" s="64">
        <f t="shared" si="5"/>
        <v>28134.160000000003</v>
      </c>
    </row>
    <row r="347" spans="1:10" ht="26" x14ac:dyDescent="0.35">
      <c r="A347" s="28" t="s">
        <v>112</v>
      </c>
      <c r="B347" s="28" t="s">
        <v>716</v>
      </c>
      <c r="C347" s="28" t="s">
        <v>715</v>
      </c>
      <c r="D347" s="62">
        <v>45491</v>
      </c>
      <c r="E347" s="28" t="s">
        <v>714</v>
      </c>
      <c r="F347" s="28" t="s">
        <v>114</v>
      </c>
      <c r="G347" s="28" t="s">
        <v>220</v>
      </c>
      <c r="H347" s="63">
        <v>54897</v>
      </c>
      <c r="I347" s="63">
        <f>SUMIFS(Maksājumi_statusa!K:K,Maksājumi_statusa!D:D,B347)</f>
        <v>27837.599999999999</v>
      </c>
      <c r="J347" s="64">
        <f t="shared" si="5"/>
        <v>27059.4</v>
      </c>
    </row>
    <row r="348" spans="1:10" ht="26" x14ac:dyDescent="0.35">
      <c r="A348" s="28" t="s">
        <v>139</v>
      </c>
      <c r="B348" s="28" t="s">
        <v>495</v>
      </c>
      <c r="C348" s="28" t="s">
        <v>494</v>
      </c>
      <c r="D348" s="62">
        <v>45308</v>
      </c>
      <c r="E348" s="28" t="s">
        <v>493</v>
      </c>
      <c r="F348" s="28" t="s">
        <v>132</v>
      </c>
      <c r="G348" s="28" t="s">
        <v>220</v>
      </c>
      <c r="H348" s="63">
        <v>255659.02</v>
      </c>
      <c r="I348" s="63">
        <f>SUMIFS(Maksājumi_statusa!K:K,Maksājumi_statusa!D:D,B348)</f>
        <v>230093.12000000002</v>
      </c>
      <c r="J348" s="64">
        <f t="shared" si="5"/>
        <v>25565.899999999965</v>
      </c>
    </row>
    <row r="349" spans="1:10" ht="26" x14ac:dyDescent="0.35">
      <c r="A349" s="28" t="s">
        <v>112</v>
      </c>
      <c r="B349" s="28" t="s">
        <v>698</v>
      </c>
      <c r="C349" s="28" t="s">
        <v>697</v>
      </c>
      <c r="D349" s="62">
        <v>45505</v>
      </c>
      <c r="E349" s="28" t="s">
        <v>696</v>
      </c>
      <c r="F349" s="28" t="s">
        <v>114</v>
      </c>
      <c r="G349" s="28" t="s">
        <v>220</v>
      </c>
      <c r="H349" s="63">
        <v>101598.35</v>
      </c>
      <c r="I349" s="63">
        <f>SUMIFS(Maksājumi_statusa!K:K,Maksājumi_statusa!D:D,B349)</f>
        <v>76818.069999999992</v>
      </c>
      <c r="J349" s="64">
        <f t="shared" si="5"/>
        <v>24780.280000000013</v>
      </c>
    </row>
    <row r="350" spans="1:10" ht="26" x14ac:dyDescent="0.35">
      <c r="A350" s="28" t="s">
        <v>112</v>
      </c>
      <c r="B350" s="28" t="s">
        <v>692</v>
      </c>
      <c r="C350" s="28" t="s">
        <v>691</v>
      </c>
      <c r="D350" s="62">
        <v>45497</v>
      </c>
      <c r="E350" s="28" t="s">
        <v>690</v>
      </c>
      <c r="F350" s="28" t="s">
        <v>114</v>
      </c>
      <c r="G350" s="28" t="s">
        <v>220</v>
      </c>
      <c r="H350" s="63">
        <v>54897</v>
      </c>
      <c r="I350" s="63">
        <f>SUMIFS(Maksājumi_statusa!K:K,Maksājumi_statusa!D:D,B350)</f>
        <v>31535.97</v>
      </c>
      <c r="J350" s="64">
        <f t="shared" si="5"/>
        <v>23361.03</v>
      </c>
    </row>
    <row r="351" spans="1:10" ht="39" x14ac:dyDescent="0.35">
      <c r="A351" s="28" t="s">
        <v>112</v>
      </c>
      <c r="B351" s="28" t="s">
        <v>780</v>
      </c>
      <c r="C351" s="28" t="s">
        <v>779</v>
      </c>
      <c r="D351" s="62">
        <v>45502</v>
      </c>
      <c r="E351" s="28" t="s">
        <v>778</v>
      </c>
      <c r="F351" s="28" t="s">
        <v>114</v>
      </c>
      <c r="G351" s="28" t="s">
        <v>220</v>
      </c>
      <c r="H351" s="63">
        <v>35127.58</v>
      </c>
      <c r="I351" s="63">
        <f>SUMIFS(Maksājumi_statusa!K:K,Maksājumi_statusa!D:D,B351)</f>
        <v>12252.4</v>
      </c>
      <c r="J351" s="64">
        <f t="shared" si="5"/>
        <v>22875.18</v>
      </c>
    </row>
    <row r="352" spans="1:10" ht="26" x14ac:dyDescent="0.35">
      <c r="A352" s="28" t="s">
        <v>112</v>
      </c>
      <c r="B352" s="28" t="s">
        <v>735</v>
      </c>
      <c r="C352" s="28" t="s">
        <v>734</v>
      </c>
      <c r="D352" s="62">
        <v>45483</v>
      </c>
      <c r="E352" s="28" t="s">
        <v>733</v>
      </c>
      <c r="F352" s="28" t="s">
        <v>114</v>
      </c>
      <c r="G352" s="28" t="s">
        <v>220</v>
      </c>
      <c r="H352" s="63">
        <v>54897</v>
      </c>
      <c r="I352" s="63">
        <f>SUMIFS(Maksājumi_statusa!K:K,Maksājumi_statusa!D:D,B352)</f>
        <v>32388.43</v>
      </c>
      <c r="J352" s="64">
        <f t="shared" si="5"/>
        <v>22508.57</v>
      </c>
    </row>
    <row r="353" spans="1:10" ht="26" x14ac:dyDescent="0.35">
      <c r="A353" s="28" t="s">
        <v>112</v>
      </c>
      <c r="B353" s="28" t="s">
        <v>729</v>
      </c>
      <c r="C353" s="28" t="s">
        <v>728</v>
      </c>
      <c r="D353" s="62">
        <v>45497</v>
      </c>
      <c r="E353" s="28" t="s">
        <v>727</v>
      </c>
      <c r="F353" s="28" t="s">
        <v>114</v>
      </c>
      <c r="G353" s="28" t="s">
        <v>220</v>
      </c>
      <c r="H353" s="63">
        <v>109794</v>
      </c>
      <c r="I353" s="63">
        <f>SUMIFS(Maksājumi_statusa!K:K,Maksājumi_statusa!D:D,B353)</f>
        <v>89572.159999999989</v>
      </c>
      <c r="J353" s="64">
        <f t="shared" si="5"/>
        <v>20221.840000000011</v>
      </c>
    </row>
    <row r="354" spans="1:10" ht="26" x14ac:dyDescent="0.35">
      <c r="A354" s="28" t="s">
        <v>112</v>
      </c>
      <c r="B354" s="28" t="s">
        <v>741</v>
      </c>
      <c r="C354" s="28" t="s">
        <v>740</v>
      </c>
      <c r="D354" s="62">
        <v>45516</v>
      </c>
      <c r="E354" s="28" t="s">
        <v>739</v>
      </c>
      <c r="F354" s="28" t="s">
        <v>114</v>
      </c>
      <c r="G354" s="28" t="s">
        <v>220</v>
      </c>
      <c r="H354" s="63">
        <v>36598</v>
      </c>
      <c r="I354" s="63">
        <f>SUMIFS(Maksājumi_statusa!K:K,Maksājumi_statusa!D:D,B354)</f>
        <v>16625.560000000001</v>
      </c>
      <c r="J354" s="64">
        <f t="shared" si="5"/>
        <v>19972.439999999999</v>
      </c>
    </row>
    <row r="355" spans="1:10" ht="26" x14ac:dyDescent="0.35">
      <c r="A355" s="28" t="s">
        <v>112</v>
      </c>
      <c r="B355" s="28" t="s">
        <v>774</v>
      </c>
      <c r="C355" s="28" t="s">
        <v>773</v>
      </c>
      <c r="D355" s="62">
        <v>45475</v>
      </c>
      <c r="E355" s="28" t="s">
        <v>772</v>
      </c>
      <c r="F355" s="28" t="s">
        <v>114</v>
      </c>
      <c r="G355" s="28" t="s">
        <v>220</v>
      </c>
      <c r="H355" s="63">
        <v>36598</v>
      </c>
      <c r="I355" s="63">
        <f>SUMIFS(Maksājumi_statusa!K:K,Maksājumi_statusa!D:D,B355)</f>
        <v>18792.22</v>
      </c>
      <c r="J355" s="64">
        <f t="shared" si="5"/>
        <v>17805.78</v>
      </c>
    </row>
    <row r="356" spans="1:10" ht="26" x14ac:dyDescent="0.35">
      <c r="A356" s="28" t="s">
        <v>108</v>
      </c>
      <c r="B356" s="28" t="s">
        <v>855</v>
      </c>
      <c r="C356" s="28" t="s">
        <v>854</v>
      </c>
      <c r="D356" s="62">
        <v>45065</v>
      </c>
      <c r="E356" s="28" t="s">
        <v>705</v>
      </c>
      <c r="F356" s="28" t="s">
        <v>33</v>
      </c>
      <c r="G356" s="28" t="s">
        <v>12</v>
      </c>
      <c r="H356" s="63">
        <v>275000</v>
      </c>
      <c r="I356" s="63">
        <f>SUMIFS(Maksājumi_statusa!K:K,Maksājumi_statusa!D:D,B356)</f>
        <v>258378</v>
      </c>
      <c r="J356" s="64">
        <f t="shared" si="5"/>
        <v>16622</v>
      </c>
    </row>
    <row r="357" spans="1:10" ht="26" x14ac:dyDescent="0.35">
      <c r="A357" s="28" t="s">
        <v>112</v>
      </c>
      <c r="B357" s="28" t="s">
        <v>802</v>
      </c>
      <c r="C357" s="28" t="s">
        <v>801</v>
      </c>
      <c r="D357" s="62">
        <v>45236</v>
      </c>
      <c r="E357" s="28" t="s">
        <v>676</v>
      </c>
      <c r="F357" s="28" t="s">
        <v>114</v>
      </c>
      <c r="G357" s="28" t="s">
        <v>220</v>
      </c>
      <c r="H357" s="63">
        <v>154892</v>
      </c>
      <c r="I357" s="63">
        <f>SUMIFS(Maksājumi_statusa!K:K,Maksājumi_statusa!D:D,B357)</f>
        <v>139402.79999999999</v>
      </c>
      <c r="J357" s="64">
        <f t="shared" si="5"/>
        <v>15489.200000000012</v>
      </c>
    </row>
    <row r="358" spans="1:10" ht="39" x14ac:dyDescent="0.35">
      <c r="A358" s="28" t="s">
        <v>139</v>
      </c>
      <c r="B358" s="28" t="s">
        <v>587</v>
      </c>
      <c r="C358" s="28" t="s">
        <v>586</v>
      </c>
      <c r="D358" s="62">
        <v>45335</v>
      </c>
      <c r="E358" s="28" t="s">
        <v>585</v>
      </c>
      <c r="F358" s="28" t="s">
        <v>132</v>
      </c>
      <c r="G358" s="28" t="s">
        <v>220</v>
      </c>
      <c r="H358" s="63">
        <v>57600</v>
      </c>
      <c r="I358" s="63">
        <f>SUMIFS(Maksājumi_statusa!K:K,Maksājumi_statusa!D:D,B358)</f>
        <v>42529.29</v>
      </c>
      <c r="J358" s="64">
        <f t="shared" si="5"/>
        <v>15070.71</v>
      </c>
    </row>
    <row r="359" spans="1:10" ht="26" x14ac:dyDescent="0.35">
      <c r="A359" s="28" t="s">
        <v>66</v>
      </c>
      <c r="B359" s="28" t="s">
        <v>1050</v>
      </c>
      <c r="C359" s="28" t="s">
        <v>1049</v>
      </c>
      <c r="D359" s="62">
        <v>45674</v>
      </c>
      <c r="E359" s="28" t="s">
        <v>1048</v>
      </c>
      <c r="F359" s="28" t="s">
        <v>67</v>
      </c>
      <c r="G359" s="28" t="s">
        <v>220</v>
      </c>
      <c r="H359" s="63">
        <v>38111.57</v>
      </c>
      <c r="I359" s="63">
        <f>SUMIFS(Maksājumi_statusa!K:K,Maksājumi_statusa!D:D,B359)</f>
        <v>24109.16</v>
      </c>
      <c r="J359" s="64">
        <f t="shared" si="5"/>
        <v>14002.41</v>
      </c>
    </row>
    <row r="360" spans="1:10" ht="26" x14ac:dyDescent="0.35">
      <c r="A360" s="28" t="s">
        <v>66</v>
      </c>
      <c r="B360" s="28" t="s">
        <v>999</v>
      </c>
      <c r="C360" s="28" t="s">
        <v>998</v>
      </c>
      <c r="D360" s="62">
        <v>45621</v>
      </c>
      <c r="E360" s="28" t="s">
        <v>997</v>
      </c>
      <c r="F360" s="28" t="s">
        <v>67</v>
      </c>
      <c r="G360" s="28" t="s">
        <v>220</v>
      </c>
      <c r="H360" s="63">
        <v>47976</v>
      </c>
      <c r="I360" s="63">
        <f>SUMIFS(Maksājumi_statusa!K:K,Maksājumi_statusa!D:D,B360)</f>
        <v>35656.17</v>
      </c>
      <c r="J360" s="64">
        <f t="shared" si="5"/>
        <v>12319.830000000002</v>
      </c>
    </row>
    <row r="361" spans="1:10" ht="39" x14ac:dyDescent="0.35">
      <c r="A361" s="28" t="s">
        <v>112</v>
      </c>
      <c r="B361" s="28" t="s">
        <v>710</v>
      </c>
      <c r="C361" s="28" t="s">
        <v>709</v>
      </c>
      <c r="D361" s="62">
        <v>45460</v>
      </c>
      <c r="E361" s="28" t="s">
        <v>708</v>
      </c>
      <c r="F361" s="28" t="s">
        <v>114</v>
      </c>
      <c r="G361" s="28" t="s">
        <v>220</v>
      </c>
      <c r="H361" s="63">
        <v>73196</v>
      </c>
      <c r="I361" s="63">
        <f>SUMIFS(Maksājumi_statusa!K:K,Maksājumi_statusa!D:D,B361)</f>
        <v>61164.930000000008</v>
      </c>
      <c r="J361" s="64">
        <f t="shared" si="5"/>
        <v>12031.069999999992</v>
      </c>
    </row>
    <row r="362" spans="1:10" ht="39" x14ac:dyDescent="0.35">
      <c r="A362" s="28" t="s">
        <v>112</v>
      </c>
      <c r="B362" s="28" t="s">
        <v>726</v>
      </c>
      <c r="C362" s="28" t="s">
        <v>725</v>
      </c>
      <c r="D362" s="62">
        <v>45415</v>
      </c>
      <c r="E362" s="28" t="s">
        <v>724</v>
      </c>
      <c r="F362" s="28" t="s">
        <v>114</v>
      </c>
      <c r="G362" s="28" t="s">
        <v>220</v>
      </c>
      <c r="H362" s="63">
        <v>54897</v>
      </c>
      <c r="I362" s="63">
        <f>SUMIFS(Maksājumi_statusa!K:K,Maksājumi_statusa!D:D,B362)</f>
        <v>43573.450000000004</v>
      </c>
      <c r="J362" s="64">
        <f t="shared" si="5"/>
        <v>11323.549999999996</v>
      </c>
    </row>
    <row r="363" spans="1:10" ht="26" x14ac:dyDescent="0.35">
      <c r="A363" s="28" t="s">
        <v>139</v>
      </c>
      <c r="B363" s="28" t="s">
        <v>563</v>
      </c>
      <c r="C363" s="28" t="s">
        <v>562</v>
      </c>
      <c r="D363" s="62">
        <v>45309</v>
      </c>
      <c r="E363" s="28" t="s">
        <v>561</v>
      </c>
      <c r="F363" s="28" t="s">
        <v>132</v>
      </c>
      <c r="G363" s="28" t="s">
        <v>220</v>
      </c>
      <c r="H363" s="63">
        <v>112220</v>
      </c>
      <c r="I363" s="63">
        <f>SUMIFS(Maksājumi_statusa!K:K,Maksājumi_statusa!D:D,B363)</f>
        <v>100998</v>
      </c>
      <c r="J363" s="64">
        <f t="shared" si="5"/>
        <v>11222</v>
      </c>
    </row>
    <row r="364" spans="1:10" ht="52" x14ac:dyDescent="0.35">
      <c r="A364" s="28" t="s">
        <v>139</v>
      </c>
      <c r="B364" s="28" t="s">
        <v>551</v>
      </c>
      <c r="C364" s="28" t="s">
        <v>550</v>
      </c>
      <c r="D364" s="62">
        <v>45344</v>
      </c>
      <c r="E364" s="28" t="s">
        <v>549</v>
      </c>
      <c r="F364" s="28" t="s">
        <v>132</v>
      </c>
      <c r="G364" s="28" t="s">
        <v>220</v>
      </c>
      <c r="H364" s="63">
        <v>55321</v>
      </c>
      <c r="I364" s="63">
        <f>SUMIFS(Maksājumi_statusa!K:K,Maksājumi_statusa!D:D,B364)</f>
        <v>44175.020000000004</v>
      </c>
      <c r="J364" s="64">
        <f t="shared" si="5"/>
        <v>11145.979999999996</v>
      </c>
    </row>
    <row r="365" spans="1:10" ht="26" x14ac:dyDescent="0.35">
      <c r="A365" s="28" t="s">
        <v>112</v>
      </c>
      <c r="B365" s="28" t="s">
        <v>756</v>
      </c>
      <c r="C365" s="28" t="s">
        <v>755</v>
      </c>
      <c r="D365" s="62">
        <v>45482</v>
      </c>
      <c r="E365" s="28" t="s">
        <v>754</v>
      </c>
      <c r="F365" s="28" t="s">
        <v>114</v>
      </c>
      <c r="G365" s="28" t="s">
        <v>220</v>
      </c>
      <c r="H365" s="63">
        <v>36598</v>
      </c>
      <c r="I365" s="63">
        <f>SUMIFS(Maksājumi_statusa!K:K,Maksājumi_statusa!D:D,B365)</f>
        <v>27220.400000000001</v>
      </c>
      <c r="J365" s="64">
        <f t="shared" si="5"/>
        <v>9377.5999999999985</v>
      </c>
    </row>
    <row r="366" spans="1:10" ht="65" x14ac:dyDescent="0.35">
      <c r="A366" s="28" t="s">
        <v>139</v>
      </c>
      <c r="B366" s="28" t="s">
        <v>528</v>
      </c>
      <c r="C366" s="28" t="s">
        <v>527</v>
      </c>
      <c r="D366" s="62">
        <v>45296</v>
      </c>
      <c r="E366" s="28" t="s">
        <v>526</v>
      </c>
      <c r="F366" s="28" t="s">
        <v>132</v>
      </c>
      <c r="G366" s="28" t="s">
        <v>220</v>
      </c>
      <c r="H366" s="63">
        <v>88429</v>
      </c>
      <c r="I366" s="63">
        <f>SUMIFS(Maksājumi_statusa!K:K,Maksājumi_statusa!D:D,B366)</f>
        <v>79586.100000000006</v>
      </c>
      <c r="J366" s="64">
        <f t="shared" si="5"/>
        <v>8842.8999999999942</v>
      </c>
    </row>
    <row r="367" spans="1:10" ht="26" x14ac:dyDescent="0.35">
      <c r="A367" s="28" t="s">
        <v>139</v>
      </c>
      <c r="B367" s="28" t="s">
        <v>542</v>
      </c>
      <c r="C367" s="28" t="s">
        <v>541</v>
      </c>
      <c r="D367" s="62">
        <v>45350</v>
      </c>
      <c r="E367" s="28" t="s">
        <v>540</v>
      </c>
      <c r="F367" s="28" t="s">
        <v>132</v>
      </c>
      <c r="G367" s="28" t="s">
        <v>220</v>
      </c>
      <c r="H367" s="63">
        <v>63178</v>
      </c>
      <c r="I367" s="63">
        <f>SUMIFS(Maksājumi_statusa!K:K,Maksājumi_statusa!D:D,B367)</f>
        <v>54780.63</v>
      </c>
      <c r="J367" s="64">
        <f t="shared" si="5"/>
        <v>8397.3700000000026</v>
      </c>
    </row>
    <row r="368" spans="1:10" ht="26" x14ac:dyDescent="0.35">
      <c r="A368" s="28" t="s">
        <v>293</v>
      </c>
      <c r="B368" s="28" t="s">
        <v>292</v>
      </c>
      <c r="C368" s="28" t="s">
        <v>291</v>
      </c>
      <c r="D368" s="62">
        <v>44917</v>
      </c>
      <c r="E368" s="28" t="s">
        <v>290</v>
      </c>
      <c r="F368" s="28" t="s">
        <v>47</v>
      </c>
      <c r="G368" s="28" t="s">
        <v>12</v>
      </c>
      <c r="H368" s="63">
        <v>1474010</v>
      </c>
      <c r="I368" s="63">
        <f>SUMIFS(Maksājumi_statusa!K:K,Maksājumi_statusa!D:D,B368)</f>
        <v>1466180.8199999998</v>
      </c>
      <c r="J368" s="64">
        <f t="shared" si="5"/>
        <v>7829.1800000001676</v>
      </c>
    </row>
    <row r="369" spans="1:10" ht="26" x14ac:dyDescent="0.35">
      <c r="A369" s="28" t="s">
        <v>112</v>
      </c>
      <c r="B369" s="28" t="s">
        <v>701</v>
      </c>
      <c r="C369" s="28" t="s">
        <v>700</v>
      </c>
      <c r="D369" s="62">
        <v>45498</v>
      </c>
      <c r="E369" s="28" t="s">
        <v>699</v>
      </c>
      <c r="F369" s="28" t="s">
        <v>114</v>
      </c>
      <c r="G369" s="28" t="s">
        <v>220</v>
      </c>
      <c r="H369" s="63">
        <v>73196</v>
      </c>
      <c r="I369" s="63">
        <f>SUMIFS(Maksājumi_statusa!K:K,Maksājumi_statusa!D:D,B369)</f>
        <v>65815.31</v>
      </c>
      <c r="J369" s="64">
        <f t="shared" si="5"/>
        <v>7380.6900000000023</v>
      </c>
    </row>
    <row r="370" spans="1:10" ht="26" x14ac:dyDescent="0.35">
      <c r="A370" s="28" t="s">
        <v>112</v>
      </c>
      <c r="B370" s="28" t="s">
        <v>707</v>
      </c>
      <c r="C370" s="28" t="s">
        <v>706</v>
      </c>
      <c r="D370" s="62">
        <v>45484</v>
      </c>
      <c r="E370" s="28" t="s">
        <v>705</v>
      </c>
      <c r="F370" s="28" t="s">
        <v>114</v>
      </c>
      <c r="G370" s="28" t="s">
        <v>220</v>
      </c>
      <c r="H370" s="63">
        <v>73196</v>
      </c>
      <c r="I370" s="63">
        <f>SUMIFS(Maksājumi_statusa!K:K,Maksājumi_statusa!D:D,B370)</f>
        <v>65876.399999999994</v>
      </c>
      <c r="J370" s="64">
        <f t="shared" si="5"/>
        <v>7319.6000000000058</v>
      </c>
    </row>
    <row r="371" spans="1:10" ht="39" x14ac:dyDescent="0.35">
      <c r="A371" s="28" t="s">
        <v>66</v>
      </c>
      <c r="B371" s="28" t="s">
        <v>1026</v>
      </c>
      <c r="C371" s="28" t="s">
        <v>1025</v>
      </c>
      <c r="D371" s="62">
        <v>45622</v>
      </c>
      <c r="E371" s="28" t="s">
        <v>1024</v>
      </c>
      <c r="F371" s="28" t="s">
        <v>67</v>
      </c>
      <c r="G371" s="28" t="s">
        <v>220</v>
      </c>
      <c r="H371" s="63">
        <v>68706.63</v>
      </c>
      <c r="I371" s="63">
        <f>SUMIFS(Maksājumi_statusa!K:K,Maksājumi_statusa!D:D,B371)</f>
        <v>61835.97</v>
      </c>
      <c r="J371" s="64">
        <f t="shared" si="5"/>
        <v>6870.6600000000035</v>
      </c>
    </row>
    <row r="372" spans="1:10" ht="26" x14ac:dyDescent="0.35">
      <c r="A372" s="28" t="s">
        <v>112</v>
      </c>
      <c r="B372" s="28" t="s">
        <v>792</v>
      </c>
      <c r="C372" s="28" t="s">
        <v>791</v>
      </c>
      <c r="D372" s="62">
        <v>45405</v>
      </c>
      <c r="E372" s="28" t="s">
        <v>790</v>
      </c>
      <c r="F372" s="28" t="s">
        <v>114</v>
      </c>
      <c r="G372" s="28" t="s">
        <v>220</v>
      </c>
      <c r="H372" s="63">
        <v>54897</v>
      </c>
      <c r="I372" s="63">
        <f>SUMIFS(Maksājumi_statusa!K:K,Maksājumi_statusa!D:D,B372)</f>
        <v>49407.3</v>
      </c>
      <c r="J372" s="64">
        <f t="shared" si="5"/>
        <v>5489.6999999999971</v>
      </c>
    </row>
    <row r="373" spans="1:10" ht="39" x14ac:dyDescent="0.35">
      <c r="A373" s="28" t="s">
        <v>139</v>
      </c>
      <c r="B373" s="28" t="s">
        <v>480</v>
      </c>
      <c r="C373" s="28" t="s">
        <v>479</v>
      </c>
      <c r="D373" s="62">
        <v>45421</v>
      </c>
      <c r="E373" s="28" t="s">
        <v>478</v>
      </c>
      <c r="F373" s="28" t="s">
        <v>132</v>
      </c>
      <c r="G373" s="28" t="s">
        <v>220</v>
      </c>
      <c r="H373" s="63">
        <v>52330.21</v>
      </c>
      <c r="I373" s="63">
        <f>SUMIFS(Maksājumi_statusa!K:K,Maksājumi_statusa!D:D,B373)</f>
        <v>47097.19</v>
      </c>
      <c r="J373" s="64">
        <f t="shared" si="5"/>
        <v>5233.0199999999968</v>
      </c>
    </row>
    <row r="374" spans="1:10" ht="26" x14ac:dyDescent="0.35">
      <c r="A374" s="28" t="s">
        <v>112</v>
      </c>
      <c r="B374" s="28" t="s">
        <v>718</v>
      </c>
      <c r="C374" s="28" t="s">
        <v>717</v>
      </c>
      <c r="D374" s="62">
        <v>45491</v>
      </c>
      <c r="E374" s="28" t="s">
        <v>676</v>
      </c>
      <c r="F374" s="28" t="s">
        <v>114</v>
      </c>
      <c r="G374" s="28" t="s">
        <v>220</v>
      </c>
      <c r="H374" s="63">
        <v>45272.83</v>
      </c>
      <c r="I374" s="63">
        <f>SUMIFS(Maksājumi_statusa!K:K,Maksājumi_statusa!D:D,B374)</f>
        <v>44020.090000000004</v>
      </c>
      <c r="J374" s="64">
        <f t="shared" si="5"/>
        <v>1252.739999999998</v>
      </c>
    </row>
    <row r="375" spans="1:10" ht="39" x14ac:dyDescent="0.35">
      <c r="A375" s="28" t="s">
        <v>20</v>
      </c>
      <c r="B375" s="28" t="s">
        <v>1384</v>
      </c>
      <c r="C375" s="28" t="s">
        <v>1383</v>
      </c>
      <c r="D375" s="62">
        <v>44862</v>
      </c>
      <c r="E375" s="28" t="s">
        <v>650</v>
      </c>
      <c r="F375" s="28" t="s">
        <v>22</v>
      </c>
      <c r="G375" s="28" t="s">
        <v>220</v>
      </c>
      <c r="H375" s="63">
        <v>57282000</v>
      </c>
      <c r="I375" s="63">
        <f>SUMIFS(Maksājumi_statusa!K:K,Maksājumi_statusa!D:D,B375)</f>
        <v>57282000</v>
      </c>
      <c r="J375" s="64">
        <f t="shared" si="5"/>
        <v>0</v>
      </c>
    </row>
    <row r="376" spans="1:10" ht="26" x14ac:dyDescent="0.35">
      <c r="A376" s="28" t="s">
        <v>24</v>
      </c>
      <c r="B376" s="28" t="s">
        <v>1382</v>
      </c>
      <c r="C376" s="28" t="s">
        <v>1381</v>
      </c>
      <c r="D376" s="62">
        <v>44862</v>
      </c>
      <c r="E376" s="28" t="s">
        <v>650</v>
      </c>
      <c r="F376" s="28" t="s">
        <v>22</v>
      </c>
      <c r="G376" s="28" t="s">
        <v>220</v>
      </c>
      <c r="H376" s="63">
        <v>80586000</v>
      </c>
      <c r="I376" s="63">
        <f>SUMIFS(Maksājumi_statusa!K:K,Maksājumi_statusa!D:D,B376)</f>
        <v>80586000</v>
      </c>
      <c r="J376" s="64">
        <f t="shared" si="5"/>
        <v>0</v>
      </c>
    </row>
    <row r="377" spans="1:10" ht="39" x14ac:dyDescent="0.35">
      <c r="A377" s="28" t="s">
        <v>31</v>
      </c>
      <c r="B377" s="28" t="s">
        <v>1364</v>
      </c>
      <c r="C377" s="28" t="s">
        <v>1363</v>
      </c>
      <c r="D377" s="62">
        <v>45293</v>
      </c>
      <c r="E377" s="28" t="s">
        <v>702</v>
      </c>
      <c r="F377" s="28" t="s">
        <v>33</v>
      </c>
      <c r="G377" s="28" t="s">
        <v>12</v>
      </c>
      <c r="H377" s="63">
        <v>428363.4</v>
      </c>
      <c r="I377" s="63">
        <f>SUMIFS(Maksājumi_statusa!K:K,Maksājumi_statusa!D:D,B377)</f>
        <v>428363.39999999997</v>
      </c>
      <c r="J377" s="64">
        <f t="shared" si="5"/>
        <v>0</v>
      </c>
    </row>
    <row r="378" spans="1:10" ht="26" x14ac:dyDescent="0.35">
      <c r="A378" s="28" t="s">
        <v>31</v>
      </c>
      <c r="B378" s="28" t="s">
        <v>1362</v>
      </c>
      <c r="C378" s="28" t="s">
        <v>1361</v>
      </c>
      <c r="D378" s="62">
        <v>45294</v>
      </c>
      <c r="E378" s="28" t="s">
        <v>772</v>
      </c>
      <c r="F378" s="28" t="s">
        <v>33</v>
      </c>
      <c r="G378" s="28" t="s">
        <v>12</v>
      </c>
      <c r="H378" s="63">
        <v>231327.45</v>
      </c>
      <c r="I378" s="63">
        <f>SUMIFS(Maksājumi_statusa!K:K,Maksājumi_statusa!D:D,B378)</f>
        <v>231327.45</v>
      </c>
      <c r="J378" s="64">
        <f t="shared" si="5"/>
        <v>0</v>
      </c>
    </row>
    <row r="379" spans="1:10" ht="26" x14ac:dyDescent="0.35">
      <c r="A379" s="28" t="s">
        <v>31</v>
      </c>
      <c r="B379" s="28" t="s">
        <v>1360</v>
      </c>
      <c r="C379" s="28" t="s">
        <v>1359</v>
      </c>
      <c r="D379" s="62">
        <v>45302</v>
      </c>
      <c r="E379" s="28" t="s">
        <v>772</v>
      </c>
      <c r="F379" s="28" t="s">
        <v>33</v>
      </c>
      <c r="G379" s="28" t="s">
        <v>12</v>
      </c>
      <c r="H379" s="63">
        <v>224360.32000000001</v>
      </c>
      <c r="I379" s="63">
        <f>SUMIFS(Maksājumi_statusa!K:K,Maksājumi_statusa!D:D,B379)</f>
        <v>224360.32000000001</v>
      </c>
      <c r="J379" s="64">
        <f t="shared" si="5"/>
        <v>0</v>
      </c>
    </row>
    <row r="380" spans="1:10" ht="26" x14ac:dyDescent="0.35">
      <c r="A380" s="28" t="s">
        <v>31</v>
      </c>
      <c r="B380" s="28" t="s">
        <v>1358</v>
      </c>
      <c r="C380" s="28" t="s">
        <v>1357</v>
      </c>
      <c r="D380" s="62">
        <v>45303</v>
      </c>
      <c r="E380" s="28" t="s">
        <v>772</v>
      </c>
      <c r="F380" s="28" t="s">
        <v>33</v>
      </c>
      <c r="G380" s="28" t="s">
        <v>12</v>
      </c>
      <c r="H380" s="63">
        <v>358167.76</v>
      </c>
      <c r="I380" s="63">
        <f>SUMIFS(Maksājumi_statusa!K:K,Maksājumi_statusa!D:D,B380)</f>
        <v>358167.76</v>
      </c>
      <c r="J380" s="64">
        <f t="shared" si="5"/>
        <v>0</v>
      </c>
    </row>
    <row r="381" spans="1:10" ht="26" x14ac:dyDescent="0.35">
      <c r="A381" s="28" t="s">
        <v>31</v>
      </c>
      <c r="B381" s="28" t="s">
        <v>1354</v>
      </c>
      <c r="C381" s="28" t="s">
        <v>1353</v>
      </c>
      <c r="D381" s="62">
        <v>45280</v>
      </c>
      <c r="E381" s="28" t="s">
        <v>766</v>
      </c>
      <c r="F381" s="28" t="s">
        <v>33</v>
      </c>
      <c r="G381" s="28" t="s">
        <v>12</v>
      </c>
      <c r="H381" s="63">
        <v>608211.84</v>
      </c>
      <c r="I381" s="63">
        <f>SUMIFS(Maksājumi_statusa!K:K,Maksājumi_statusa!D:D,B381)</f>
        <v>608211.84000000008</v>
      </c>
      <c r="J381" s="64">
        <f t="shared" si="5"/>
        <v>0</v>
      </c>
    </row>
    <row r="382" spans="1:10" ht="26" x14ac:dyDescent="0.35">
      <c r="A382" s="28" t="s">
        <v>31</v>
      </c>
      <c r="B382" s="28" t="s">
        <v>1352</v>
      </c>
      <c r="C382" s="28" t="s">
        <v>1351</v>
      </c>
      <c r="D382" s="62">
        <v>45289</v>
      </c>
      <c r="E382" s="28" t="s">
        <v>1346</v>
      </c>
      <c r="F382" s="28" t="s">
        <v>33</v>
      </c>
      <c r="G382" s="28" t="s">
        <v>12</v>
      </c>
      <c r="H382" s="63">
        <v>102846.15</v>
      </c>
      <c r="I382" s="63">
        <f>SUMIFS(Maksājumi_statusa!K:K,Maksājumi_statusa!D:D,B382)</f>
        <v>102846.15</v>
      </c>
      <c r="J382" s="64">
        <f t="shared" si="5"/>
        <v>0</v>
      </c>
    </row>
    <row r="383" spans="1:10" ht="26" x14ac:dyDescent="0.35">
      <c r="A383" s="28" t="s">
        <v>31</v>
      </c>
      <c r="B383" s="28" t="s">
        <v>1350</v>
      </c>
      <c r="C383" s="28" t="s">
        <v>1349</v>
      </c>
      <c r="D383" s="62">
        <v>45296</v>
      </c>
      <c r="E383" s="28" t="s">
        <v>766</v>
      </c>
      <c r="F383" s="28" t="s">
        <v>33</v>
      </c>
      <c r="G383" s="28" t="s">
        <v>12</v>
      </c>
      <c r="H383" s="63">
        <v>741750</v>
      </c>
      <c r="I383" s="63">
        <f>SUMIFS(Maksājumi_statusa!K:K,Maksājumi_statusa!D:D,B383)</f>
        <v>741750</v>
      </c>
      <c r="J383" s="64">
        <f t="shared" si="5"/>
        <v>0</v>
      </c>
    </row>
    <row r="384" spans="1:10" ht="26" x14ac:dyDescent="0.35">
      <c r="A384" s="28" t="s">
        <v>31</v>
      </c>
      <c r="B384" s="28" t="s">
        <v>1348</v>
      </c>
      <c r="C384" s="28" t="s">
        <v>1347</v>
      </c>
      <c r="D384" s="62">
        <v>45289</v>
      </c>
      <c r="E384" s="28" t="s">
        <v>1346</v>
      </c>
      <c r="F384" s="28" t="s">
        <v>33</v>
      </c>
      <c r="G384" s="28" t="s">
        <v>12</v>
      </c>
      <c r="H384" s="63">
        <v>63064.44</v>
      </c>
      <c r="I384" s="63">
        <f>SUMIFS(Maksājumi_statusa!K:K,Maksājumi_statusa!D:D,B384)</f>
        <v>63064.44</v>
      </c>
      <c r="J384" s="64">
        <f t="shared" si="5"/>
        <v>0</v>
      </c>
    </row>
    <row r="385" spans="1:10" ht="39" x14ac:dyDescent="0.35">
      <c r="A385" s="28" t="s">
        <v>31</v>
      </c>
      <c r="B385" s="28" t="s">
        <v>1337</v>
      </c>
      <c r="C385" s="28" t="s">
        <v>1336</v>
      </c>
      <c r="D385" s="62">
        <v>45289</v>
      </c>
      <c r="E385" s="28" t="s">
        <v>1335</v>
      </c>
      <c r="F385" s="28" t="s">
        <v>33</v>
      </c>
      <c r="G385" s="28" t="s">
        <v>12</v>
      </c>
      <c r="H385" s="63">
        <v>158148.84</v>
      </c>
      <c r="I385" s="63">
        <f>SUMIFS(Maksājumi_statusa!K:K,Maksājumi_statusa!D:D,B385)</f>
        <v>158148.84</v>
      </c>
      <c r="J385" s="64">
        <f t="shared" si="5"/>
        <v>0</v>
      </c>
    </row>
    <row r="386" spans="1:10" ht="39" x14ac:dyDescent="0.35">
      <c r="A386" s="28" t="s">
        <v>31</v>
      </c>
      <c r="B386" s="28" t="s">
        <v>1332</v>
      </c>
      <c r="C386" s="28" t="s">
        <v>1331</v>
      </c>
      <c r="D386" s="62">
        <v>45328</v>
      </c>
      <c r="E386" s="28" t="s">
        <v>687</v>
      </c>
      <c r="F386" s="28" t="s">
        <v>33</v>
      </c>
      <c r="G386" s="28" t="s">
        <v>12</v>
      </c>
      <c r="H386" s="63">
        <v>1246931.6399999999</v>
      </c>
      <c r="I386" s="63">
        <f>SUMIFS(Maksājumi_statusa!K:K,Maksājumi_statusa!D:D,B386)</f>
        <v>1246931.6399999999</v>
      </c>
      <c r="J386" s="64">
        <f t="shared" si="5"/>
        <v>0</v>
      </c>
    </row>
    <row r="387" spans="1:10" ht="26" x14ac:dyDescent="0.35">
      <c r="A387" s="28" t="s">
        <v>31</v>
      </c>
      <c r="B387" s="28" t="s">
        <v>1330</v>
      </c>
      <c r="C387" s="28" t="s">
        <v>1329</v>
      </c>
      <c r="D387" s="62">
        <v>45288</v>
      </c>
      <c r="E387" s="28" t="s">
        <v>690</v>
      </c>
      <c r="F387" s="28" t="s">
        <v>33</v>
      </c>
      <c r="G387" s="28" t="s">
        <v>12</v>
      </c>
      <c r="H387" s="63">
        <v>573198.46</v>
      </c>
      <c r="I387" s="63">
        <f>SUMIFS(Maksājumi_statusa!K:K,Maksājumi_statusa!D:D,B387)</f>
        <v>573198.46</v>
      </c>
      <c r="J387" s="64">
        <f t="shared" si="5"/>
        <v>0</v>
      </c>
    </row>
    <row r="388" spans="1:10" ht="26" x14ac:dyDescent="0.35">
      <c r="A388" s="28" t="s">
        <v>31</v>
      </c>
      <c r="B388" s="28" t="s">
        <v>1328</v>
      </c>
      <c r="C388" s="28" t="s">
        <v>1327</v>
      </c>
      <c r="D388" s="62">
        <v>45281</v>
      </c>
      <c r="E388" s="28" t="s">
        <v>757</v>
      </c>
      <c r="F388" s="28" t="s">
        <v>33</v>
      </c>
      <c r="G388" s="28" t="s">
        <v>12</v>
      </c>
      <c r="H388" s="63">
        <v>802946.16</v>
      </c>
      <c r="I388" s="63">
        <f>SUMIFS(Maksājumi_statusa!K:K,Maksājumi_statusa!D:D,B388)</f>
        <v>802946.15999999992</v>
      </c>
      <c r="J388" s="64">
        <f t="shared" si="5"/>
        <v>0</v>
      </c>
    </row>
    <row r="389" spans="1:10" ht="26" x14ac:dyDescent="0.35">
      <c r="A389" s="28" t="s">
        <v>31</v>
      </c>
      <c r="B389" s="28" t="s">
        <v>1326</v>
      </c>
      <c r="C389" s="28" t="s">
        <v>1325</v>
      </c>
      <c r="D389" s="62">
        <v>45296</v>
      </c>
      <c r="E389" s="28" t="s">
        <v>795</v>
      </c>
      <c r="F389" s="28" t="s">
        <v>33</v>
      </c>
      <c r="G389" s="28" t="s">
        <v>12</v>
      </c>
      <c r="H389" s="63">
        <v>282635.58</v>
      </c>
      <c r="I389" s="63">
        <f>SUMIFS(Maksājumi_statusa!K:K,Maksājumi_statusa!D:D,B389)</f>
        <v>282635.58</v>
      </c>
      <c r="J389" s="64">
        <f t="shared" si="5"/>
        <v>0</v>
      </c>
    </row>
    <row r="390" spans="1:10" ht="39" x14ac:dyDescent="0.35">
      <c r="A390" s="28" t="s">
        <v>31</v>
      </c>
      <c r="B390" s="28" t="s">
        <v>1324</v>
      </c>
      <c r="C390" s="28" t="s">
        <v>1323</v>
      </c>
      <c r="D390" s="62">
        <v>45288</v>
      </c>
      <c r="E390" s="28" t="s">
        <v>742</v>
      </c>
      <c r="F390" s="28" t="s">
        <v>33</v>
      </c>
      <c r="G390" s="28" t="s">
        <v>12</v>
      </c>
      <c r="H390" s="63">
        <v>211770.61</v>
      </c>
      <c r="I390" s="63">
        <f>SUMIFS(Maksājumi_statusa!K:K,Maksājumi_statusa!D:D,B390)</f>
        <v>211770.61</v>
      </c>
      <c r="J390" s="64">
        <f t="shared" si="5"/>
        <v>0</v>
      </c>
    </row>
    <row r="391" spans="1:10" ht="39" x14ac:dyDescent="0.35">
      <c r="A391" s="28" t="s">
        <v>31</v>
      </c>
      <c r="B391" s="28" t="s">
        <v>1320</v>
      </c>
      <c r="C391" s="28" t="s">
        <v>1319</v>
      </c>
      <c r="D391" s="62">
        <v>45296</v>
      </c>
      <c r="E391" s="28" t="s">
        <v>790</v>
      </c>
      <c r="F391" s="28" t="s">
        <v>33</v>
      </c>
      <c r="G391" s="28" t="s">
        <v>12</v>
      </c>
      <c r="H391" s="63">
        <v>947244</v>
      </c>
      <c r="I391" s="63">
        <f>SUMIFS(Maksājumi_statusa!K:K,Maksājumi_statusa!D:D,B391)</f>
        <v>947244</v>
      </c>
      <c r="J391" s="64">
        <f t="shared" ref="J391:J454" si="6">H391-I391</f>
        <v>0</v>
      </c>
    </row>
    <row r="392" spans="1:10" ht="26" x14ac:dyDescent="0.35">
      <c r="A392" s="28" t="s">
        <v>31</v>
      </c>
      <c r="B392" s="28" t="s">
        <v>1318</v>
      </c>
      <c r="C392" s="28" t="s">
        <v>1317</v>
      </c>
      <c r="D392" s="62">
        <v>45301</v>
      </c>
      <c r="E392" s="28" t="s">
        <v>1316</v>
      </c>
      <c r="F392" s="28" t="s">
        <v>33</v>
      </c>
      <c r="G392" s="28" t="s">
        <v>12</v>
      </c>
      <c r="H392" s="63">
        <v>678204</v>
      </c>
      <c r="I392" s="63">
        <f>SUMIFS(Maksājumi_statusa!K:K,Maksājumi_statusa!D:D,B392)</f>
        <v>678204</v>
      </c>
      <c r="J392" s="64">
        <f t="shared" si="6"/>
        <v>0</v>
      </c>
    </row>
    <row r="393" spans="1:10" ht="26" x14ac:dyDescent="0.35">
      <c r="A393" s="28" t="s">
        <v>31</v>
      </c>
      <c r="B393" s="28" t="s">
        <v>1315</v>
      </c>
      <c r="C393" s="28" t="s">
        <v>1314</v>
      </c>
      <c r="D393" s="62">
        <v>45316</v>
      </c>
      <c r="E393" s="28" t="s">
        <v>1313</v>
      </c>
      <c r="F393" s="28" t="s">
        <v>33</v>
      </c>
      <c r="G393" s="28" t="s">
        <v>12</v>
      </c>
      <c r="H393" s="63">
        <v>906704.85</v>
      </c>
      <c r="I393" s="63">
        <f>SUMIFS(Maksājumi_statusa!K:K,Maksājumi_statusa!D:D,B393)</f>
        <v>906704.85</v>
      </c>
      <c r="J393" s="64">
        <f t="shared" si="6"/>
        <v>0</v>
      </c>
    </row>
    <row r="394" spans="1:10" ht="26" x14ac:dyDescent="0.35">
      <c r="A394" s="28" t="s">
        <v>31</v>
      </c>
      <c r="B394" s="28" t="s">
        <v>1310</v>
      </c>
      <c r="C394" s="28" t="s">
        <v>1309</v>
      </c>
      <c r="D394" s="62">
        <v>45376</v>
      </c>
      <c r="E394" s="28" t="s">
        <v>742</v>
      </c>
      <c r="F394" s="28" t="s">
        <v>33</v>
      </c>
      <c r="G394" s="28" t="s">
        <v>12</v>
      </c>
      <c r="H394" s="63">
        <v>357807.72</v>
      </c>
      <c r="I394" s="63">
        <f>SUMIFS(Maksājumi_statusa!K:K,Maksājumi_statusa!D:D,B394)</f>
        <v>357807.72</v>
      </c>
      <c r="J394" s="64">
        <f t="shared" si="6"/>
        <v>0</v>
      </c>
    </row>
    <row r="395" spans="1:10" ht="39" x14ac:dyDescent="0.35">
      <c r="A395" s="28" t="s">
        <v>31</v>
      </c>
      <c r="B395" s="28" t="s">
        <v>1305</v>
      </c>
      <c r="C395" s="28" t="s">
        <v>1304</v>
      </c>
      <c r="D395" s="62">
        <v>45436</v>
      </c>
      <c r="E395" s="28" t="s">
        <v>687</v>
      </c>
      <c r="F395" s="28" t="s">
        <v>33</v>
      </c>
      <c r="G395" s="28" t="s">
        <v>12</v>
      </c>
      <c r="H395" s="63">
        <v>807216</v>
      </c>
      <c r="I395" s="63">
        <f>SUMIFS(Maksājumi_statusa!K:K,Maksājumi_statusa!D:D,B395)</f>
        <v>807216</v>
      </c>
      <c r="J395" s="64">
        <f t="shared" si="6"/>
        <v>0</v>
      </c>
    </row>
    <row r="396" spans="1:10" ht="26" x14ac:dyDescent="0.35">
      <c r="A396" s="28" t="s">
        <v>31</v>
      </c>
      <c r="B396" s="28" t="s">
        <v>1303</v>
      </c>
      <c r="C396" s="28" t="s">
        <v>1302</v>
      </c>
      <c r="D396" s="62">
        <v>45436</v>
      </c>
      <c r="E396" s="28" t="s">
        <v>687</v>
      </c>
      <c r="F396" s="28" t="s">
        <v>33</v>
      </c>
      <c r="G396" s="28" t="s">
        <v>12</v>
      </c>
      <c r="H396" s="63">
        <v>827159.69</v>
      </c>
      <c r="I396" s="63">
        <f>SUMIFS(Maksājumi_statusa!K:K,Maksājumi_statusa!D:D,B396)</f>
        <v>827159.69</v>
      </c>
      <c r="J396" s="64">
        <f t="shared" si="6"/>
        <v>0</v>
      </c>
    </row>
    <row r="397" spans="1:10" ht="26" x14ac:dyDescent="0.35">
      <c r="A397" s="28" t="s">
        <v>31</v>
      </c>
      <c r="B397" s="28" t="s">
        <v>1301</v>
      </c>
      <c r="C397" s="28" t="s">
        <v>1300</v>
      </c>
      <c r="D397" s="62">
        <v>45475</v>
      </c>
      <c r="E397" s="28" t="s">
        <v>798</v>
      </c>
      <c r="F397" s="28" t="s">
        <v>33</v>
      </c>
      <c r="G397" s="28" t="s">
        <v>12</v>
      </c>
      <c r="H397" s="63">
        <v>193434</v>
      </c>
      <c r="I397" s="63">
        <f>SUMIFS(Maksājumi_statusa!K:K,Maksājumi_statusa!D:D,B397)</f>
        <v>193434</v>
      </c>
      <c r="J397" s="64">
        <f t="shared" si="6"/>
        <v>0</v>
      </c>
    </row>
    <row r="398" spans="1:10" ht="26" x14ac:dyDescent="0.35">
      <c r="A398" s="28" t="s">
        <v>31</v>
      </c>
      <c r="B398" s="28" t="s">
        <v>1299</v>
      </c>
      <c r="C398" s="28" t="s">
        <v>1298</v>
      </c>
      <c r="D398" s="62">
        <v>45436</v>
      </c>
      <c r="E398" s="28" t="s">
        <v>687</v>
      </c>
      <c r="F398" s="28" t="s">
        <v>33</v>
      </c>
      <c r="G398" s="28" t="s">
        <v>12</v>
      </c>
      <c r="H398" s="63">
        <v>1069439.68</v>
      </c>
      <c r="I398" s="63">
        <f>SUMIFS(Maksājumi_statusa!K:K,Maksājumi_statusa!D:D,B398)</f>
        <v>1069439.68</v>
      </c>
      <c r="J398" s="64">
        <f t="shared" si="6"/>
        <v>0</v>
      </c>
    </row>
    <row r="399" spans="1:10" ht="26" x14ac:dyDescent="0.35">
      <c r="A399" s="28" t="s">
        <v>31</v>
      </c>
      <c r="B399" s="28" t="s">
        <v>1297</v>
      </c>
      <c r="C399" s="28" t="s">
        <v>1296</v>
      </c>
      <c r="D399" s="62">
        <v>45499</v>
      </c>
      <c r="E399" s="28" t="s">
        <v>760</v>
      </c>
      <c r="F399" s="28" t="s">
        <v>33</v>
      </c>
      <c r="G399" s="28" t="s">
        <v>12</v>
      </c>
      <c r="H399" s="63">
        <v>888682.29</v>
      </c>
      <c r="I399" s="63">
        <f>SUMIFS(Maksājumi_statusa!K:K,Maksājumi_statusa!D:D,B399)</f>
        <v>888682.28999999992</v>
      </c>
      <c r="J399" s="64">
        <f t="shared" si="6"/>
        <v>0</v>
      </c>
    </row>
    <row r="400" spans="1:10" ht="26" x14ac:dyDescent="0.35">
      <c r="A400" s="28" t="s">
        <v>31</v>
      </c>
      <c r="B400" s="28" t="s">
        <v>1286</v>
      </c>
      <c r="C400" s="28" t="s">
        <v>1285</v>
      </c>
      <c r="D400" s="62">
        <v>45462</v>
      </c>
      <c r="E400" s="28" t="s">
        <v>687</v>
      </c>
      <c r="F400" s="28" t="s">
        <v>33</v>
      </c>
      <c r="G400" s="28" t="s">
        <v>12</v>
      </c>
      <c r="H400" s="63">
        <v>441585.45</v>
      </c>
      <c r="I400" s="63">
        <f>SUMIFS(Maksājumi_statusa!K:K,Maksājumi_statusa!D:D,B400)</f>
        <v>441585.44999999995</v>
      </c>
      <c r="J400" s="64">
        <f t="shared" si="6"/>
        <v>0</v>
      </c>
    </row>
    <row r="401" spans="1:10" ht="26" x14ac:dyDescent="0.35">
      <c r="A401" s="28" t="s">
        <v>31</v>
      </c>
      <c r="B401" s="28" t="s">
        <v>1284</v>
      </c>
      <c r="C401" s="28" t="s">
        <v>1283</v>
      </c>
      <c r="D401" s="62">
        <v>45449</v>
      </c>
      <c r="E401" s="28" t="s">
        <v>798</v>
      </c>
      <c r="F401" s="28" t="s">
        <v>33</v>
      </c>
      <c r="G401" s="28" t="s">
        <v>12</v>
      </c>
      <c r="H401" s="63">
        <v>290527.68</v>
      </c>
      <c r="I401" s="63">
        <f>SUMIFS(Maksājumi_statusa!K:K,Maksājumi_statusa!D:D,B401)</f>
        <v>290527.68</v>
      </c>
      <c r="J401" s="64">
        <f t="shared" si="6"/>
        <v>0</v>
      </c>
    </row>
    <row r="402" spans="1:10" ht="26" x14ac:dyDescent="0.35">
      <c r="A402" s="28" t="s">
        <v>31</v>
      </c>
      <c r="B402" s="28" t="s">
        <v>1282</v>
      </c>
      <c r="C402" s="28" t="s">
        <v>1281</v>
      </c>
      <c r="D402" s="62">
        <v>45449</v>
      </c>
      <c r="E402" s="28" t="s">
        <v>798</v>
      </c>
      <c r="F402" s="28" t="s">
        <v>33</v>
      </c>
      <c r="G402" s="28" t="s">
        <v>12</v>
      </c>
      <c r="H402" s="63">
        <v>240872.19</v>
      </c>
      <c r="I402" s="63">
        <f>SUMIFS(Maksājumi_statusa!K:K,Maksājumi_statusa!D:D,B402)</f>
        <v>240872.19</v>
      </c>
      <c r="J402" s="64">
        <f t="shared" si="6"/>
        <v>0</v>
      </c>
    </row>
    <row r="403" spans="1:10" ht="52" x14ac:dyDescent="0.35">
      <c r="A403" s="28" t="s">
        <v>31</v>
      </c>
      <c r="B403" s="28" t="s">
        <v>1277</v>
      </c>
      <c r="C403" s="28" t="s">
        <v>1276</v>
      </c>
      <c r="D403" s="62">
        <v>45435</v>
      </c>
      <c r="E403" s="28" t="s">
        <v>742</v>
      </c>
      <c r="F403" s="28" t="s">
        <v>33</v>
      </c>
      <c r="G403" s="28" t="s">
        <v>12</v>
      </c>
      <c r="H403" s="63">
        <v>355440.95</v>
      </c>
      <c r="I403" s="63">
        <f>SUMIFS(Maksājumi_statusa!K:K,Maksājumi_statusa!D:D,B403)</f>
        <v>355440.95</v>
      </c>
      <c r="J403" s="64">
        <f t="shared" si="6"/>
        <v>0</v>
      </c>
    </row>
    <row r="404" spans="1:10" ht="39" x14ac:dyDescent="0.35">
      <c r="A404" s="28" t="s">
        <v>36</v>
      </c>
      <c r="B404" s="28" t="s">
        <v>1261</v>
      </c>
      <c r="C404" s="28" t="s">
        <v>1260</v>
      </c>
      <c r="D404" s="62">
        <v>45306</v>
      </c>
      <c r="E404" s="28" t="s">
        <v>1259</v>
      </c>
      <c r="F404" s="28" t="s">
        <v>22</v>
      </c>
      <c r="G404" s="28" t="s">
        <v>12</v>
      </c>
      <c r="H404" s="63">
        <v>96150</v>
      </c>
      <c r="I404" s="63">
        <f>SUMIFS(Maksājumi_statusa!K:K,Maksājumi_statusa!D:D,B404)</f>
        <v>96150</v>
      </c>
      <c r="J404" s="64">
        <f t="shared" si="6"/>
        <v>0</v>
      </c>
    </row>
    <row r="405" spans="1:10" ht="39" x14ac:dyDescent="0.35">
      <c r="A405" s="28" t="s">
        <v>55</v>
      </c>
      <c r="B405" s="28" t="s">
        <v>1180</v>
      </c>
      <c r="C405" s="28" t="s">
        <v>1179</v>
      </c>
      <c r="D405" s="62">
        <v>45210</v>
      </c>
      <c r="E405" s="28" t="s">
        <v>1178</v>
      </c>
      <c r="F405" s="28" t="s">
        <v>33</v>
      </c>
      <c r="G405" s="28" t="s">
        <v>12</v>
      </c>
      <c r="H405" s="63">
        <v>118000</v>
      </c>
      <c r="I405" s="63">
        <f>SUMIFS(Maksājumi_statusa!K:K,Maksājumi_statusa!D:D,B405)</f>
        <v>118000</v>
      </c>
      <c r="J405" s="64">
        <f t="shared" si="6"/>
        <v>0</v>
      </c>
    </row>
    <row r="406" spans="1:10" ht="26" x14ac:dyDescent="0.35">
      <c r="A406" s="28" t="s">
        <v>66</v>
      </c>
      <c r="B406" s="28" t="s">
        <v>1023</v>
      </c>
      <c r="C406" s="28" t="s">
        <v>1022</v>
      </c>
      <c r="D406" s="62">
        <v>45670</v>
      </c>
      <c r="E406" s="28" t="s">
        <v>1021</v>
      </c>
      <c r="F406" s="28" t="s">
        <v>67</v>
      </c>
      <c r="G406" s="28" t="s">
        <v>12</v>
      </c>
      <c r="H406" s="63">
        <v>34786.800000000003</v>
      </c>
      <c r="I406" s="63">
        <f>SUMIFS(Maksājumi_statusa!K:K,Maksājumi_statusa!D:D,B406)</f>
        <v>34786.800000000003</v>
      </c>
      <c r="J406" s="64">
        <f t="shared" si="6"/>
        <v>0</v>
      </c>
    </row>
    <row r="407" spans="1:10" x14ac:dyDescent="0.35">
      <c r="A407" s="28" t="s">
        <v>66</v>
      </c>
      <c r="B407" s="28" t="s">
        <v>1017</v>
      </c>
      <c r="C407" s="28" t="s">
        <v>1016</v>
      </c>
      <c r="D407" s="62">
        <v>45678</v>
      </c>
      <c r="E407" s="28" t="s">
        <v>1015</v>
      </c>
      <c r="F407" s="28" t="s">
        <v>67</v>
      </c>
      <c r="G407" s="28" t="s">
        <v>12</v>
      </c>
      <c r="H407" s="63">
        <v>24782</v>
      </c>
      <c r="I407" s="63">
        <f>SUMIFS(Maksājumi_statusa!K:K,Maksājumi_statusa!D:D,B407)</f>
        <v>24782</v>
      </c>
      <c r="J407" s="64">
        <f t="shared" si="6"/>
        <v>0</v>
      </c>
    </row>
    <row r="408" spans="1:10" ht="26" x14ac:dyDescent="0.35">
      <c r="A408" s="28" t="s">
        <v>66</v>
      </c>
      <c r="B408" s="28" t="s">
        <v>1002</v>
      </c>
      <c r="C408" s="28" t="s">
        <v>1001</v>
      </c>
      <c r="D408" s="62">
        <v>45663</v>
      </c>
      <c r="E408" s="28" t="s">
        <v>1000</v>
      </c>
      <c r="F408" s="28" t="s">
        <v>67</v>
      </c>
      <c r="G408" s="28" t="s">
        <v>12</v>
      </c>
      <c r="H408" s="63">
        <v>158089.14000000001</v>
      </c>
      <c r="I408" s="63">
        <f>SUMIFS(Maksājumi_statusa!K:K,Maksājumi_statusa!D:D,B408)</f>
        <v>158089.13999999998</v>
      </c>
      <c r="J408" s="64">
        <f t="shared" si="6"/>
        <v>0</v>
      </c>
    </row>
    <row r="409" spans="1:10" ht="39" x14ac:dyDescent="0.35">
      <c r="A409" s="28" t="s">
        <v>66</v>
      </c>
      <c r="B409" s="28" t="s">
        <v>987</v>
      </c>
      <c r="C409" s="28" t="s">
        <v>986</v>
      </c>
      <c r="D409" s="62">
        <v>45665</v>
      </c>
      <c r="E409" s="28" t="s">
        <v>985</v>
      </c>
      <c r="F409" s="28" t="s">
        <v>67</v>
      </c>
      <c r="G409" s="28" t="s">
        <v>12</v>
      </c>
      <c r="H409" s="63">
        <v>42335.45</v>
      </c>
      <c r="I409" s="63">
        <f>SUMIFS(Maksājumi_statusa!K:K,Maksājumi_statusa!D:D,B409)</f>
        <v>42335.450000000004</v>
      </c>
      <c r="J409" s="64">
        <f t="shared" si="6"/>
        <v>0</v>
      </c>
    </row>
    <row r="410" spans="1:10" ht="26" x14ac:dyDescent="0.35">
      <c r="A410" s="28" t="s">
        <v>100</v>
      </c>
      <c r="B410" s="28" t="s">
        <v>897</v>
      </c>
      <c r="C410" s="28" t="s">
        <v>101</v>
      </c>
      <c r="D410" s="62">
        <v>44862</v>
      </c>
      <c r="E410" s="28" t="s">
        <v>650</v>
      </c>
      <c r="F410" s="28" t="s">
        <v>22</v>
      </c>
      <c r="G410" s="28" t="s">
        <v>220</v>
      </c>
      <c r="H410" s="63">
        <v>42900000</v>
      </c>
      <c r="I410" s="63">
        <f>SUMIFS(Maksājumi_statusa!K:K,Maksājumi_statusa!D:D,B410)</f>
        <v>42900000</v>
      </c>
      <c r="J410" s="64">
        <f t="shared" si="6"/>
        <v>0</v>
      </c>
    </row>
    <row r="411" spans="1:10" ht="39" x14ac:dyDescent="0.35">
      <c r="A411" s="28" t="s">
        <v>108</v>
      </c>
      <c r="B411" s="28" t="s">
        <v>867</v>
      </c>
      <c r="C411" s="28" t="s">
        <v>866</v>
      </c>
      <c r="D411" s="62">
        <v>45068</v>
      </c>
      <c r="E411" s="28" t="s">
        <v>730</v>
      </c>
      <c r="F411" s="28" t="s">
        <v>33</v>
      </c>
      <c r="G411" s="28" t="s">
        <v>12</v>
      </c>
      <c r="H411" s="63">
        <v>507508</v>
      </c>
      <c r="I411" s="63">
        <f>SUMIFS(Maksājumi_statusa!K:K,Maksājumi_statusa!D:D,B411)</f>
        <v>507508</v>
      </c>
      <c r="J411" s="64">
        <f t="shared" si="6"/>
        <v>0</v>
      </c>
    </row>
    <row r="412" spans="1:10" ht="26" x14ac:dyDescent="0.35">
      <c r="A412" s="28" t="s">
        <v>108</v>
      </c>
      <c r="B412" s="28" t="s">
        <v>865</v>
      </c>
      <c r="C412" s="28" t="s">
        <v>864</v>
      </c>
      <c r="D412" s="62">
        <v>45048</v>
      </c>
      <c r="E412" s="28" t="s">
        <v>772</v>
      </c>
      <c r="F412" s="28" t="s">
        <v>33</v>
      </c>
      <c r="G412" s="28" t="s">
        <v>12</v>
      </c>
      <c r="H412" s="63">
        <v>659046.73</v>
      </c>
      <c r="I412" s="63">
        <f>SUMIFS(Maksājumi_statusa!K:K,Maksājumi_statusa!D:D,B412)</f>
        <v>659046.73</v>
      </c>
      <c r="J412" s="64">
        <f t="shared" si="6"/>
        <v>0</v>
      </c>
    </row>
    <row r="413" spans="1:10" ht="39" x14ac:dyDescent="0.35">
      <c r="A413" s="28" t="s">
        <v>108</v>
      </c>
      <c r="B413" s="28" t="s">
        <v>863</v>
      </c>
      <c r="C413" s="28" t="s">
        <v>862</v>
      </c>
      <c r="D413" s="62">
        <v>45072</v>
      </c>
      <c r="E413" s="28" t="s">
        <v>775</v>
      </c>
      <c r="F413" s="28" t="s">
        <v>33</v>
      </c>
      <c r="G413" s="28" t="s">
        <v>12</v>
      </c>
      <c r="H413" s="63">
        <v>505600</v>
      </c>
      <c r="I413" s="63">
        <f>SUMIFS(Maksājumi_statusa!K:K,Maksājumi_statusa!D:D,B413)</f>
        <v>505600</v>
      </c>
      <c r="J413" s="64">
        <f t="shared" si="6"/>
        <v>0</v>
      </c>
    </row>
    <row r="414" spans="1:10" ht="39" x14ac:dyDescent="0.35">
      <c r="A414" s="28" t="s">
        <v>108</v>
      </c>
      <c r="B414" s="28" t="s">
        <v>861</v>
      </c>
      <c r="C414" s="28" t="s">
        <v>860</v>
      </c>
      <c r="D414" s="62">
        <v>45068</v>
      </c>
      <c r="E414" s="28" t="s">
        <v>676</v>
      </c>
      <c r="F414" s="28" t="s">
        <v>33</v>
      </c>
      <c r="G414" s="28" t="s">
        <v>12</v>
      </c>
      <c r="H414" s="63">
        <v>525010</v>
      </c>
      <c r="I414" s="63">
        <f>SUMIFS(Maksājumi_statusa!K:K,Maksājumi_statusa!D:D,B414)</f>
        <v>525010</v>
      </c>
      <c r="J414" s="64">
        <f t="shared" si="6"/>
        <v>0</v>
      </c>
    </row>
    <row r="415" spans="1:10" ht="39" x14ac:dyDescent="0.35">
      <c r="A415" s="28" t="s">
        <v>108</v>
      </c>
      <c r="B415" s="28" t="s">
        <v>859</v>
      </c>
      <c r="C415" s="28" t="s">
        <v>858</v>
      </c>
      <c r="D415" s="62">
        <v>45066</v>
      </c>
      <c r="E415" s="28" t="s">
        <v>790</v>
      </c>
      <c r="F415" s="28" t="s">
        <v>33</v>
      </c>
      <c r="G415" s="28" t="s">
        <v>12</v>
      </c>
      <c r="H415" s="63">
        <v>465535.05</v>
      </c>
      <c r="I415" s="63">
        <f>SUMIFS(Maksājumi_statusa!K:K,Maksājumi_statusa!D:D,B415)</f>
        <v>465535.05</v>
      </c>
      <c r="J415" s="64">
        <f t="shared" si="6"/>
        <v>0</v>
      </c>
    </row>
    <row r="416" spans="1:10" ht="26" x14ac:dyDescent="0.35">
      <c r="A416" s="28" t="s">
        <v>108</v>
      </c>
      <c r="B416" s="28" t="s">
        <v>857</v>
      </c>
      <c r="C416" s="28" t="s">
        <v>856</v>
      </c>
      <c r="D416" s="62">
        <v>45037</v>
      </c>
      <c r="E416" s="28" t="s">
        <v>766</v>
      </c>
      <c r="F416" s="28" t="s">
        <v>33</v>
      </c>
      <c r="G416" s="28" t="s">
        <v>12</v>
      </c>
      <c r="H416" s="63">
        <v>545400</v>
      </c>
      <c r="I416" s="63">
        <f>SUMIFS(Maksājumi_statusa!K:K,Maksājumi_statusa!D:D,B416)</f>
        <v>545400</v>
      </c>
      <c r="J416" s="64">
        <f t="shared" si="6"/>
        <v>0</v>
      </c>
    </row>
    <row r="417" spans="1:10" ht="26" x14ac:dyDescent="0.35">
      <c r="A417" s="28" t="s">
        <v>108</v>
      </c>
      <c r="B417" s="28" t="s">
        <v>853</v>
      </c>
      <c r="C417" s="28" t="s">
        <v>852</v>
      </c>
      <c r="D417" s="62">
        <v>45071</v>
      </c>
      <c r="E417" s="28" t="s">
        <v>745</v>
      </c>
      <c r="F417" s="28" t="s">
        <v>33</v>
      </c>
      <c r="G417" s="28" t="s">
        <v>12</v>
      </c>
      <c r="H417" s="63">
        <v>621188</v>
      </c>
      <c r="I417" s="63">
        <f>SUMIFS(Maksājumi_statusa!K:K,Maksājumi_statusa!D:D,B417)</f>
        <v>621188</v>
      </c>
      <c r="J417" s="64">
        <f t="shared" si="6"/>
        <v>0</v>
      </c>
    </row>
    <row r="418" spans="1:10" ht="39" x14ac:dyDescent="0.35">
      <c r="A418" s="28" t="s">
        <v>108</v>
      </c>
      <c r="B418" s="28" t="s">
        <v>849</v>
      </c>
      <c r="C418" s="28" t="s">
        <v>848</v>
      </c>
      <c r="D418" s="62">
        <v>45162</v>
      </c>
      <c r="E418" s="28" t="s">
        <v>798</v>
      </c>
      <c r="F418" s="28" t="s">
        <v>33</v>
      </c>
      <c r="G418" s="28" t="s">
        <v>12</v>
      </c>
      <c r="H418" s="63">
        <v>535980</v>
      </c>
      <c r="I418" s="63">
        <f>SUMIFS(Maksājumi_statusa!K:K,Maksājumi_statusa!D:D,B418)</f>
        <v>535980</v>
      </c>
      <c r="J418" s="64">
        <f t="shared" si="6"/>
        <v>0</v>
      </c>
    </row>
    <row r="419" spans="1:10" ht="39" x14ac:dyDescent="0.35">
      <c r="A419" s="28" t="s">
        <v>108</v>
      </c>
      <c r="B419" s="28" t="s">
        <v>847</v>
      </c>
      <c r="C419" s="28" t="s">
        <v>846</v>
      </c>
      <c r="D419" s="62">
        <v>45167</v>
      </c>
      <c r="E419" s="28" t="s">
        <v>724</v>
      </c>
      <c r="F419" s="28" t="s">
        <v>33</v>
      </c>
      <c r="G419" s="28" t="s">
        <v>12</v>
      </c>
      <c r="H419" s="63">
        <v>519762.17</v>
      </c>
      <c r="I419" s="63">
        <f>SUMIFS(Maksājumi_statusa!K:K,Maksājumi_statusa!D:D,B419)</f>
        <v>519762.17</v>
      </c>
      <c r="J419" s="64">
        <f t="shared" si="6"/>
        <v>0</v>
      </c>
    </row>
    <row r="420" spans="1:10" ht="26" x14ac:dyDescent="0.35">
      <c r="A420" s="28" t="s">
        <v>112</v>
      </c>
      <c r="B420" s="28" t="s">
        <v>837</v>
      </c>
      <c r="C420" s="28" t="s">
        <v>836</v>
      </c>
      <c r="D420" s="62">
        <v>45148</v>
      </c>
      <c r="E420" s="28" t="s">
        <v>787</v>
      </c>
      <c r="F420" s="28" t="s">
        <v>114</v>
      </c>
      <c r="G420" s="28" t="s">
        <v>12</v>
      </c>
      <c r="H420" s="63">
        <v>146773.26</v>
      </c>
      <c r="I420" s="63">
        <f>SUMIFS(Maksājumi_statusa!K:K,Maksājumi_statusa!D:D,B420)</f>
        <v>146773.26</v>
      </c>
      <c r="J420" s="64">
        <f t="shared" si="6"/>
        <v>0</v>
      </c>
    </row>
    <row r="421" spans="1:10" ht="26" x14ac:dyDescent="0.35">
      <c r="A421" s="28" t="s">
        <v>112</v>
      </c>
      <c r="B421" s="28" t="s">
        <v>833</v>
      </c>
      <c r="C421" s="28" t="s">
        <v>832</v>
      </c>
      <c r="D421" s="62">
        <v>44944</v>
      </c>
      <c r="E421" s="28" t="s">
        <v>294</v>
      </c>
      <c r="F421" s="28" t="s">
        <v>114</v>
      </c>
      <c r="G421" s="28" t="s">
        <v>12</v>
      </c>
      <c r="H421" s="63">
        <v>151494.98000000001</v>
      </c>
      <c r="I421" s="63">
        <f>SUMIFS(Maksājumi_statusa!K:K,Maksājumi_statusa!D:D,B421)</f>
        <v>151494.97999999998</v>
      </c>
      <c r="J421" s="64">
        <f t="shared" si="6"/>
        <v>0</v>
      </c>
    </row>
    <row r="422" spans="1:10" ht="39" x14ac:dyDescent="0.35">
      <c r="A422" s="28" t="s">
        <v>112</v>
      </c>
      <c r="B422" s="28" t="s">
        <v>831</v>
      </c>
      <c r="C422" s="28" t="s">
        <v>830</v>
      </c>
      <c r="D422" s="62">
        <v>44950</v>
      </c>
      <c r="E422" s="28" t="s">
        <v>722</v>
      </c>
      <c r="F422" s="28" t="s">
        <v>114</v>
      </c>
      <c r="G422" s="28" t="s">
        <v>12</v>
      </c>
      <c r="H422" s="63">
        <v>116482.32</v>
      </c>
      <c r="I422" s="63">
        <f>SUMIFS(Maksājumi_statusa!K:K,Maksājumi_statusa!D:D,B422)</f>
        <v>116482.32</v>
      </c>
      <c r="J422" s="64">
        <f t="shared" si="6"/>
        <v>0</v>
      </c>
    </row>
    <row r="423" spans="1:10" ht="26" x14ac:dyDescent="0.35">
      <c r="A423" s="28" t="s">
        <v>112</v>
      </c>
      <c r="B423" s="28" t="s">
        <v>819</v>
      </c>
      <c r="C423" s="28" t="s">
        <v>818</v>
      </c>
      <c r="D423" s="62">
        <v>44959</v>
      </c>
      <c r="E423" s="28" t="s">
        <v>795</v>
      </c>
      <c r="F423" s="28" t="s">
        <v>114</v>
      </c>
      <c r="G423" s="28" t="s">
        <v>12</v>
      </c>
      <c r="H423" s="63">
        <v>154892</v>
      </c>
      <c r="I423" s="63">
        <f>SUMIFS(Maksājumi_statusa!K:K,Maksājumi_statusa!D:D,B423)</f>
        <v>154892.00000000003</v>
      </c>
      <c r="J423" s="64">
        <f t="shared" si="6"/>
        <v>0</v>
      </c>
    </row>
    <row r="424" spans="1:10" ht="26" x14ac:dyDescent="0.35">
      <c r="A424" s="28" t="s">
        <v>112</v>
      </c>
      <c r="B424" s="28" t="s">
        <v>815</v>
      </c>
      <c r="C424" s="28" t="s">
        <v>814</v>
      </c>
      <c r="D424" s="62">
        <v>44973</v>
      </c>
      <c r="E424" s="28" t="s">
        <v>708</v>
      </c>
      <c r="F424" s="28" t="s">
        <v>114</v>
      </c>
      <c r="G424" s="28" t="s">
        <v>12</v>
      </c>
      <c r="H424" s="63">
        <v>139180.5</v>
      </c>
      <c r="I424" s="63">
        <f>SUMIFS(Maksājumi_statusa!K:K,Maksājumi_statusa!D:D,B424)</f>
        <v>139180.5</v>
      </c>
      <c r="J424" s="64">
        <f t="shared" si="6"/>
        <v>0</v>
      </c>
    </row>
    <row r="425" spans="1:10" ht="26" x14ac:dyDescent="0.35">
      <c r="A425" s="28" t="s">
        <v>112</v>
      </c>
      <c r="B425" s="28" t="s">
        <v>813</v>
      </c>
      <c r="C425" s="28" t="s">
        <v>812</v>
      </c>
      <c r="D425" s="62">
        <v>44943</v>
      </c>
      <c r="E425" s="28" t="s">
        <v>724</v>
      </c>
      <c r="F425" s="28" t="s">
        <v>114</v>
      </c>
      <c r="G425" s="28" t="s">
        <v>12</v>
      </c>
      <c r="H425" s="63">
        <v>283500.09000000003</v>
      </c>
      <c r="I425" s="63">
        <f>SUMIFS(Maksājumi_statusa!K:K,Maksājumi_statusa!D:D,B425)</f>
        <v>283500.08999999997</v>
      </c>
      <c r="J425" s="64">
        <f t="shared" si="6"/>
        <v>0</v>
      </c>
    </row>
    <row r="426" spans="1:10" ht="39" x14ac:dyDescent="0.35">
      <c r="A426" s="28" t="s">
        <v>112</v>
      </c>
      <c r="B426" s="28" t="s">
        <v>811</v>
      </c>
      <c r="C426" s="28" t="s">
        <v>810</v>
      </c>
      <c r="D426" s="62">
        <v>44900</v>
      </c>
      <c r="E426" s="28" t="s">
        <v>751</v>
      </c>
      <c r="F426" s="28" t="s">
        <v>114</v>
      </c>
      <c r="G426" s="28" t="s">
        <v>12</v>
      </c>
      <c r="H426" s="63">
        <v>289864.7</v>
      </c>
      <c r="I426" s="63">
        <f>SUMIFS(Maksājumi_statusa!K:K,Maksājumi_statusa!D:D,B426)</f>
        <v>289864.7</v>
      </c>
      <c r="J426" s="64">
        <f t="shared" si="6"/>
        <v>0</v>
      </c>
    </row>
    <row r="427" spans="1:10" ht="26" x14ac:dyDescent="0.35">
      <c r="A427" s="28" t="s">
        <v>112</v>
      </c>
      <c r="B427" s="28" t="s">
        <v>804</v>
      </c>
      <c r="C427" s="28" t="s">
        <v>803</v>
      </c>
      <c r="D427" s="62">
        <v>45238</v>
      </c>
      <c r="E427" s="28" t="s">
        <v>763</v>
      </c>
      <c r="F427" s="28" t="s">
        <v>114</v>
      </c>
      <c r="G427" s="28" t="s">
        <v>12</v>
      </c>
      <c r="H427" s="63">
        <v>147596.43</v>
      </c>
      <c r="I427" s="63">
        <f>SUMIFS(Maksājumi_statusa!K:K,Maksājumi_statusa!D:D,B427)</f>
        <v>147596.43</v>
      </c>
      <c r="J427" s="64">
        <f t="shared" si="6"/>
        <v>0</v>
      </c>
    </row>
    <row r="428" spans="1:10" ht="39" x14ac:dyDescent="0.35">
      <c r="A428" s="28" t="s">
        <v>112</v>
      </c>
      <c r="B428" s="28" t="s">
        <v>800</v>
      </c>
      <c r="C428" s="28" t="s">
        <v>799</v>
      </c>
      <c r="D428" s="62">
        <v>45477</v>
      </c>
      <c r="E428" s="28" t="s">
        <v>798</v>
      </c>
      <c r="F428" s="28" t="s">
        <v>114</v>
      </c>
      <c r="G428" s="28" t="s">
        <v>12</v>
      </c>
      <c r="H428" s="63">
        <v>109794</v>
      </c>
      <c r="I428" s="63">
        <f>SUMIFS(Maksājumi_statusa!K:K,Maksājumi_statusa!D:D,B428)</f>
        <v>109794</v>
      </c>
      <c r="J428" s="64">
        <f t="shared" si="6"/>
        <v>0</v>
      </c>
    </row>
    <row r="429" spans="1:10" ht="52" x14ac:dyDescent="0.35">
      <c r="A429" s="28" t="s">
        <v>112</v>
      </c>
      <c r="B429" s="28" t="s">
        <v>762</v>
      </c>
      <c r="C429" s="28" t="s">
        <v>761</v>
      </c>
      <c r="D429" s="62">
        <v>45474</v>
      </c>
      <c r="E429" s="28" t="s">
        <v>760</v>
      </c>
      <c r="F429" s="28" t="s">
        <v>114</v>
      </c>
      <c r="G429" s="28" t="s">
        <v>12</v>
      </c>
      <c r="H429" s="63">
        <v>23299.51</v>
      </c>
      <c r="I429" s="63">
        <f>SUMIFS(Maksājumi_statusa!K:K,Maksājumi_statusa!D:D,B429)</f>
        <v>23299.510000000002</v>
      </c>
      <c r="J429" s="64">
        <f t="shared" si="6"/>
        <v>0</v>
      </c>
    </row>
    <row r="430" spans="1:10" ht="26" x14ac:dyDescent="0.35">
      <c r="A430" s="28" t="s">
        <v>112</v>
      </c>
      <c r="B430" s="28" t="s">
        <v>747</v>
      </c>
      <c r="C430" s="28" t="s">
        <v>746</v>
      </c>
      <c r="D430" s="62">
        <v>45503</v>
      </c>
      <c r="E430" s="28" t="s">
        <v>745</v>
      </c>
      <c r="F430" s="28" t="s">
        <v>114</v>
      </c>
      <c r="G430" s="28" t="s">
        <v>12</v>
      </c>
      <c r="H430" s="63">
        <v>160345.26</v>
      </c>
      <c r="I430" s="63">
        <f>SUMIFS(Maksājumi_statusa!K:K,Maksājumi_statusa!D:D,B430)</f>
        <v>160345.26</v>
      </c>
      <c r="J430" s="64">
        <f t="shared" si="6"/>
        <v>0</v>
      </c>
    </row>
    <row r="431" spans="1:10" ht="26" x14ac:dyDescent="0.35">
      <c r="A431" s="28" t="s">
        <v>122</v>
      </c>
      <c r="B431" s="28" t="s">
        <v>684</v>
      </c>
      <c r="C431" s="28" t="s">
        <v>683</v>
      </c>
      <c r="D431" s="62">
        <v>44867</v>
      </c>
      <c r="E431" s="28" t="s">
        <v>682</v>
      </c>
      <c r="F431" s="28" t="s">
        <v>114</v>
      </c>
      <c r="G431" s="28" t="s">
        <v>12</v>
      </c>
      <c r="H431" s="63">
        <v>86504.25</v>
      </c>
      <c r="I431" s="63">
        <f>SUMIFS(Maksājumi_statusa!K:K,Maksājumi_statusa!D:D,B431)</f>
        <v>86504.25</v>
      </c>
      <c r="J431" s="64">
        <f t="shared" si="6"/>
        <v>0</v>
      </c>
    </row>
    <row r="432" spans="1:10" ht="39" x14ac:dyDescent="0.35">
      <c r="A432" s="28" t="s">
        <v>644</v>
      </c>
      <c r="B432" s="28" t="s">
        <v>647</v>
      </c>
      <c r="C432" s="28" t="s">
        <v>646</v>
      </c>
      <c r="D432" s="62">
        <v>44867</v>
      </c>
      <c r="E432" s="28" t="s">
        <v>645</v>
      </c>
      <c r="F432" s="28" t="s">
        <v>132</v>
      </c>
      <c r="G432" s="28" t="s">
        <v>12</v>
      </c>
      <c r="H432" s="63">
        <v>1955000</v>
      </c>
      <c r="I432" s="63">
        <f>SUMIFS(Maksājumi_statusa!K:K,Maksājumi_statusa!D:D,B432)</f>
        <v>1955000</v>
      </c>
      <c r="J432" s="64">
        <f t="shared" si="6"/>
        <v>0</v>
      </c>
    </row>
    <row r="433" spans="1:10" ht="39" x14ac:dyDescent="0.35">
      <c r="A433" s="28" t="s">
        <v>135</v>
      </c>
      <c r="B433" s="28" t="s">
        <v>632</v>
      </c>
      <c r="C433" s="28" t="s">
        <v>631</v>
      </c>
      <c r="D433" s="62">
        <v>44869</v>
      </c>
      <c r="E433" s="28" t="s">
        <v>438</v>
      </c>
      <c r="F433" s="28" t="s">
        <v>132</v>
      </c>
      <c r="G433" s="28" t="s">
        <v>12</v>
      </c>
      <c r="H433" s="63">
        <v>2966823</v>
      </c>
      <c r="I433" s="63">
        <f>SUMIFS(Maksājumi_statusa!K:K,Maksājumi_statusa!D:D,B433)</f>
        <v>2966823</v>
      </c>
      <c r="J433" s="64">
        <f t="shared" si="6"/>
        <v>0</v>
      </c>
    </row>
    <row r="434" spans="1:10" ht="39" x14ac:dyDescent="0.35">
      <c r="A434" s="28" t="s">
        <v>135</v>
      </c>
      <c r="B434" s="28" t="s">
        <v>628</v>
      </c>
      <c r="C434" s="28" t="s">
        <v>627</v>
      </c>
      <c r="D434" s="62">
        <v>44881</v>
      </c>
      <c r="E434" s="28" t="s">
        <v>451</v>
      </c>
      <c r="F434" s="28" t="s">
        <v>132</v>
      </c>
      <c r="G434" s="28" t="s">
        <v>12</v>
      </c>
      <c r="H434" s="63">
        <v>5837305</v>
      </c>
      <c r="I434" s="63">
        <f>SUMIFS(Maksājumi_statusa!K:K,Maksājumi_statusa!D:D,B434)</f>
        <v>5837305</v>
      </c>
      <c r="J434" s="64">
        <f t="shared" si="6"/>
        <v>0</v>
      </c>
    </row>
    <row r="435" spans="1:10" ht="26" x14ac:dyDescent="0.35">
      <c r="A435" s="28" t="s">
        <v>139</v>
      </c>
      <c r="B435" s="28" t="s">
        <v>601</v>
      </c>
      <c r="C435" s="28" t="s">
        <v>600</v>
      </c>
      <c r="D435" s="62">
        <v>45302</v>
      </c>
      <c r="E435" s="28" t="s">
        <v>599</v>
      </c>
      <c r="F435" s="28" t="s">
        <v>132</v>
      </c>
      <c r="G435" s="28" t="s">
        <v>12</v>
      </c>
      <c r="H435" s="63">
        <v>158988.59</v>
      </c>
      <c r="I435" s="63">
        <f>SUMIFS(Maksājumi_statusa!K:K,Maksājumi_statusa!D:D,B435)</f>
        <v>158988.59</v>
      </c>
      <c r="J435" s="64">
        <f t="shared" si="6"/>
        <v>0</v>
      </c>
    </row>
    <row r="436" spans="1:10" ht="26" x14ac:dyDescent="0.35">
      <c r="A436" s="28" t="s">
        <v>139</v>
      </c>
      <c r="B436" s="28" t="s">
        <v>598</v>
      </c>
      <c r="C436" s="28" t="s">
        <v>597</v>
      </c>
      <c r="D436" s="62">
        <v>45299</v>
      </c>
      <c r="E436" s="28" t="s">
        <v>540</v>
      </c>
      <c r="F436" s="28" t="s">
        <v>132</v>
      </c>
      <c r="G436" s="28" t="s">
        <v>12</v>
      </c>
      <c r="H436" s="63">
        <v>204347.27</v>
      </c>
      <c r="I436" s="63">
        <f>SUMIFS(Maksājumi_statusa!K:K,Maksājumi_statusa!D:D,B436)</f>
        <v>204347.27</v>
      </c>
      <c r="J436" s="64">
        <f t="shared" si="6"/>
        <v>0</v>
      </c>
    </row>
    <row r="437" spans="1:10" ht="39" x14ac:dyDescent="0.35">
      <c r="A437" s="28" t="s">
        <v>139</v>
      </c>
      <c r="B437" s="28" t="s">
        <v>593</v>
      </c>
      <c r="C437" s="28" t="s">
        <v>592</v>
      </c>
      <c r="D437" s="62">
        <v>45331</v>
      </c>
      <c r="E437" s="28" t="s">
        <v>591</v>
      </c>
      <c r="F437" s="28" t="s">
        <v>132</v>
      </c>
      <c r="G437" s="28" t="s">
        <v>12</v>
      </c>
      <c r="H437" s="63">
        <v>102126.04</v>
      </c>
      <c r="I437" s="63">
        <f>SUMIFS(Maksājumi_statusa!K:K,Maksājumi_statusa!D:D,B437)</f>
        <v>102126.04000000001</v>
      </c>
      <c r="J437" s="64">
        <f t="shared" si="6"/>
        <v>0</v>
      </c>
    </row>
    <row r="438" spans="1:10" ht="26" x14ac:dyDescent="0.35">
      <c r="A438" s="28" t="s">
        <v>139</v>
      </c>
      <c r="B438" s="28" t="s">
        <v>590</v>
      </c>
      <c r="C438" s="28" t="s">
        <v>589</v>
      </c>
      <c r="D438" s="62">
        <v>45307</v>
      </c>
      <c r="E438" s="28" t="s">
        <v>588</v>
      </c>
      <c r="F438" s="28" t="s">
        <v>132</v>
      </c>
      <c r="G438" s="28" t="s">
        <v>12</v>
      </c>
      <c r="H438" s="63">
        <v>125039.37</v>
      </c>
      <c r="I438" s="63">
        <f>SUMIFS(Maksājumi_statusa!K:K,Maksājumi_statusa!D:D,B438)</f>
        <v>125039.37</v>
      </c>
      <c r="J438" s="64">
        <f t="shared" si="6"/>
        <v>0</v>
      </c>
    </row>
    <row r="439" spans="1:10" ht="39" x14ac:dyDescent="0.35">
      <c r="A439" s="28" t="s">
        <v>139</v>
      </c>
      <c r="B439" s="28" t="s">
        <v>584</v>
      </c>
      <c r="C439" s="28" t="s">
        <v>583</v>
      </c>
      <c r="D439" s="62">
        <v>45302</v>
      </c>
      <c r="E439" s="28" t="s">
        <v>582</v>
      </c>
      <c r="F439" s="28" t="s">
        <v>132</v>
      </c>
      <c r="G439" s="28" t="s">
        <v>12</v>
      </c>
      <c r="H439" s="63">
        <v>178365.68</v>
      </c>
      <c r="I439" s="63">
        <f>SUMIFS(Maksājumi_statusa!K:K,Maksājumi_statusa!D:D,B439)</f>
        <v>178365.68</v>
      </c>
      <c r="J439" s="64">
        <f t="shared" si="6"/>
        <v>0</v>
      </c>
    </row>
    <row r="440" spans="1:10" ht="39" x14ac:dyDescent="0.35">
      <c r="A440" s="28" t="s">
        <v>139</v>
      </c>
      <c r="B440" s="28" t="s">
        <v>581</v>
      </c>
      <c r="C440" s="28" t="s">
        <v>580</v>
      </c>
      <c r="D440" s="62">
        <v>45352</v>
      </c>
      <c r="E440" s="28" t="s">
        <v>579</v>
      </c>
      <c r="F440" s="28" t="s">
        <v>132</v>
      </c>
      <c r="G440" s="28" t="s">
        <v>12</v>
      </c>
      <c r="H440" s="63">
        <v>245716</v>
      </c>
      <c r="I440" s="63">
        <f>SUMIFS(Maksājumi_statusa!K:K,Maksājumi_statusa!D:D,B440)</f>
        <v>245716</v>
      </c>
      <c r="J440" s="64">
        <f t="shared" si="6"/>
        <v>0</v>
      </c>
    </row>
    <row r="441" spans="1:10" ht="39" x14ac:dyDescent="0.35">
      <c r="A441" s="28" t="s">
        <v>139</v>
      </c>
      <c r="B441" s="28" t="s">
        <v>578</v>
      </c>
      <c r="C441" s="28" t="s">
        <v>577</v>
      </c>
      <c r="D441" s="62">
        <v>45299</v>
      </c>
      <c r="E441" s="28" t="s">
        <v>576</v>
      </c>
      <c r="F441" s="28" t="s">
        <v>132</v>
      </c>
      <c r="G441" s="28" t="s">
        <v>12</v>
      </c>
      <c r="H441" s="63">
        <v>112767.2</v>
      </c>
      <c r="I441" s="63">
        <f>SUMIFS(Maksājumi_statusa!K:K,Maksājumi_statusa!D:D,B441)</f>
        <v>112767.20000000001</v>
      </c>
      <c r="J441" s="64">
        <f t="shared" si="6"/>
        <v>0</v>
      </c>
    </row>
    <row r="442" spans="1:10" ht="26" x14ac:dyDescent="0.35">
      <c r="A442" s="28" t="s">
        <v>139</v>
      </c>
      <c r="B442" s="28" t="s">
        <v>575</v>
      </c>
      <c r="C442" s="28" t="s">
        <v>574</v>
      </c>
      <c r="D442" s="62">
        <v>45302</v>
      </c>
      <c r="E442" s="28" t="s">
        <v>573</v>
      </c>
      <c r="F442" s="28" t="s">
        <v>132</v>
      </c>
      <c r="G442" s="28" t="s">
        <v>12</v>
      </c>
      <c r="H442" s="63">
        <v>140349</v>
      </c>
      <c r="I442" s="63">
        <f>SUMIFS(Maksājumi_statusa!K:K,Maksājumi_statusa!D:D,B442)</f>
        <v>140349</v>
      </c>
      <c r="J442" s="64">
        <f t="shared" si="6"/>
        <v>0</v>
      </c>
    </row>
    <row r="443" spans="1:10" ht="26" x14ac:dyDescent="0.35">
      <c r="A443" s="28" t="s">
        <v>139</v>
      </c>
      <c r="B443" s="28" t="s">
        <v>566</v>
      </c>
      <c r="C443" s="28" t="s">
        <v>565</v>
      </c>
      <c r="D443" s="62">
        <v>45306</v>
      </c>
      <c r="E443" s="28" t="s">
        <v>564</v>
      </c>
      <c r="F443" s="28" t="s">
        <v>132</v>
      </c>
      <c r="G443" s="28" t="s">
        <v>12</v>
      </c>
      <c r="H443" s="63">
        <v>128133.86</v>
      </c>
      <c r="I443" s="63">
        <f>SUMIFS(Maksājumi_statusa!K:K,Maksājumi_statusa!D:D,B443)</f>
        <v>128133.86</v>
      </c>
      <c r="J443" s="64">
        <f t="shared" si="6"/>
        <v>0</v>
      </c>
    </row>
    <row r="444" spans="1:10" ht="26" x14ac:dyDescent="0.35">
      <c r="A444" s="28" t="s">
        <v>139</v>
      </c>
      <c r="B444" s="28" t="s">
        <v>560</v>
      </c>
      <c r="C444" s="28" t="s">
        <v>559</v>
      </c>
      <c r="D444" s="62">
        <v>45334</v>
      </c>
      <c r="E444" s="28" t="s">
        <v>558</v>
      </c>
      <c r="F444" s="28" t="s">
        <v>132</v>
      </c>
      <c r="G444" s="28" t="s">
        <v>12</v>
      </c>
      <c r="H444" s="63">
        <v>450309</v>
      </c>
      <c r="I444" s="63">
        <f>SUMIFS(Maksājumi_statusa!K:K,Maksājumi_statusa!D:D,B444)</f>
        <v>450309</v>
      </c>
      <c r="J444" s="64">
        <f t="shared" si="6"/>
        <v>0</v>
      </c>
    </row>
    <row r="445" spans="1:10" ht="26" x14ac:dyDescent="0.35">
      <c r="A445" s="28" t="s">
        <v>139</v>
      </c>
      <c r="B445" s="28" t="s">
        <v>557</v>
      </c>
      <c r="C445" s="28" t="s">
        <v>556</v>
      </c>
      <c r="D445" s="62">
        <v>45341</v>
      </c>
      <c r="E445" s="28" t="s">
        <v>555</v>
      </c>
      <c r="F445" s="28" t="s">
        <v>132</v>
      </c>
      <c r="G445" s="28" t="s">
        <v>12</v>
      </c>
      <c r="H445" s="63">
        <v>106343</v>
      </c>
      <c r="I445" s="63">
        <f>SUMIFS(Maksājumi_statusa!K:K,Maksājumi_statusa!D:D,B445)</f>
        <v>106343</v>
      </c>
      <c r="J445" s="64">
        <f t="shared" si="6"/>
        <v>0</v>
      </c>
    </row>
    <row r="446" spans="1:10" ht="26" x14ac:dyDescent="0.35">
      <c r="A446" s="28" t="s">
        <v>139</v>
      </c>
      <c r="B446" s="28" t="s">
        <v>554</v>
      </c>
      <c r="C446" s="28" t="s">
        <v>553</v>
      </c>
      <c r="D446" s="62">
        <v>45341</v>
      </c>
      <c r="E446" s="28" t="s">
        <v>552</v>
      </c>
      <c r="F446" s="28" t="s">
        <v>132</v>
      </c>
      <c r="G446" s="28" t="s">
        <v>12</v>
      </c>
      <c r="H446" s="63">
        <v>114895</v>
      </c>
      <c r="I446" s="63">
        <f>SUMIFS(Maksājumi_statusa!K:K,Maksājumi_statusa!D:D,B446)</f>
        <v>114895</v>
      </c>
      <c r="J446" s="64">
        <f t="shared" si="6"/>
        <v>0</v>
      </c>
    </row>
    <row r="447" spans="1:10" ht="39" x14ac:dyDescent="0.35">
      <c r="A447" s="28" t="s">
        <v>139</v>
      </c>
      <c r="B447" s="28" t="s">
        <v>548</v>
      </c>
      <c r="C447" s="28" t="s">
        <v>547</v>
      </c>
      <c r="D447" s="62">
        <v>45330</v>
      </c>
      <c r="E447" s="28" t="s">
        <v>546</v>
      </c>
      <c r="F447" s="28" t="s">
        <v>132</v>
      </c>
      <c r="G447" s="28" t="s">
        <v>12</v>
      </c>
      <c r="H447" s="63">
        <v>205286.56</v>
      </c>
      <c r="I447" s="63">
        <f>SUMIFS(Maksājumi_statusa!K:K,Maksājumi_statusa!D:D,B447)</f>
        <v>205286.56</v>
      </c>
      <c r="J447" s="64">
        <f t="shared" si="6"/>
        <v>0</v>
      </c>
    </row>
    <row r="448" spans="1:10" ht="52" x14ac:dyDescent="0.35">
      <c r="A448" s="28" t="s">
        <v>139</v>
      </c>
      <c r="B448" s="28" t="s">
        <v>545</v>
      </c>
      <c r="C448" s="28" t="s">
        <v>544</v>
      </c>
      <c r="D448" s="62">
        <v>45308</v>
      </c>
      <c r="E448" s="28" t="s">
        <v>543</v>
      </c>
      <c r="F448" s="28" t="s">
        <v>132</v>
      </c>
      <c r="G448" s="28" t="s">
        <v>12</v>
      </c>
      <c r="H448" s="63">
        <v>135239.47</v>
      </c>
      <c r="I448" s="63">
        <f>SUMIFS(Maksājumi_statusa!K:K,Maksājumi_statusa!D:D,B448)</f>
        <v>135239.47</v>
      </c>
      <c r="J448" s="64">
        <f t="shared" si="6"/>
        <v>0</v>
      </c>
    </row>
    <row r="449" spans="1:10" ht="26" x14ac:dyDescent="0.35">
      <c r="A449" s="28" t="s">
        <v>139</v>
      </c>
      <c r="B449" s="28" t="s">
        <v>539</v>
      </c>
      <c r="C449" s="28" t="s">
        <v>538</v>
      </c>
      <c r="D449" s="62">
        <v>45331</v>
      </c>
      <c r="E449" s="28" t="s">
        <v>537</v>
      </c>
      <c r="F449" s="28" t="s">
        <v>132</v>
      </c>
      <c r="G449" s="28" t="s">
        <v>12</v>
      </c>
      <c r="H449" s="63">
        <v>151838.32999999999</v>
      </c>
      <c r="I449" s="63">
        <f>SUMIFS(Maksājumi_statusa!K:K,Maksājumi_statusa!D:D,B449)</f>
        <v>151838.32999999999</v>
      </c>
      <c r="J449" s="64">
        <f t="shared" si="6"/>
        <v>0</v>
      </c>
    </row>
    <row r="450" spans="1:10" ht="52" x14ac:dyDescent="0.35">
      <c r="A450" s="28" t="s">
        <v>139</v>
      </c>
      <c r="B450" s="28" t="s">
        <v>534</v>
      </c>
      <c r="C450" s="28" t="s">
        <v>533</v>
      </c>
      <c r="D450" s="62">
        <v>45308</v>
      </c>
      <c r="E450" s="28" t="s">
        <v>532</v>
      </c>
      <c r="F450" s="28" t="s">
        <v>132</v>
      </c>
      <c r="G450" s="28" t="s">
        <v>12</v>
      </c>
      <c r="H450" s="63">
        <v>158259.54999999999</v>
      </c>
      <c r="I450" s="63">
        <f>SUMIFS(Maksājumi_statusa!K:K,Maksājumi_statusa!D:D,B450)</f>
        <v>158259.54999999999</v>
      </c>
      <c r="J450" s="64">
        <f t="shared" si="6"/>
        <v>0</v>
      </c>
    </row>
    <row r="451" spans="1:10" ht="52" x14ac:dyDescent="0.35">
      <c r="A451" s="28" t="s">
        <v>139</v>
      </c>
      <c r="B451" s="28" t="s">
        <v>531</v>
      </c>
      <c r="C451" s="28" t="s">
        <v>530</v>
      </c>
      <c r="D451" s="62">
        <v>45334</v>
      </c>
      <c r="E451" s="28" t="s">
        <v>529</v>
      </c>
      <c r="F451" s="28" t="s">
        <v>132</v>
      </c>
      <c r="G451" s="28" t="s">
        <v>12</v>
      </c>
      <c r="H451" s="63">
        <v>37825.19</v>
      </c>
      <c r="I451" s="63">
        <f>SUMIFS(Maksājumi_statusa!K:K,Maksājumi_statusa!D:D,B451)</f>
        <v>37825.19</v>
      </c>
      <c r="J451" s="64">
        <f t="shared" si="6"/>
        <v>0</v>
      </c>
    </row>
    <row r="452" spans="1:10" ht="26" x14ac:dyDescent="0.35">
      <c r="A452" s="28" t="s">
        <v>139</v>
      </c>
      <c r="B452" s="28" t="s">
        <v>525</v>
      </c>
      <c r="C452" s="28" t="s">
        <v>524</v>
      </c>
      <c r="D452" s="62">
        <v>45348</v>
      </c>
      <c r="E452" s="28" t="s">
        <v>523</v>
      </c>
      <c r="F452" s="28" t="s">
        <v>132</v>
      </c>
      <c r="G452" s="28" t="s">
        <v>12</v>
      </c>
      <c r="H452" s="63">
        <v>112601.01</v>
      </c>
      <c r="I452" s="63">
        <f>SUMIFS(Maksājumi_statusa!K:K,Maksājumi_statusa!D:D,B452)</f>
        <v>112601.01</v>
      </c>
      <c r="J452" s="64">
        <f t="shared" si="6"/>
        <v>0</v>
      </c>
    </row>
    <row r="453" spans="1:10" ht="26" x14ac:dyDescent="0.35">
      <c r="A453" s="28" t="s">
        <v>139</v>
      </c>
      <c r="B453" s="28" t="s">
        <v>522</v>
      </c>
      <c r="C453" s="28" t="s">
        <v>521</v>
      </c>
      <c r="D453" s="62">
        <v>45352</v>
      </c>
      <c r="E453" s="28" t="s">
        <v>520</v>
      </c>
      <c r="F453" s="28" t="s">
        <v>132</v>
      </c>
      <c r="G453" s="28" t="s">
        <v>12</v>
      </c>
      <c r="H453" s="63">
        <v>118294</v>
      </c>
      <c r="I453" s="63">
        <f>SUMIFS(Maksājumi_statusa!K:K,Maksājumi_statusa!D:D,B453)</f>
        <v>118294</v>
      </c>
      <c r="J453" s="64">
        <f t="shared" si="6"/>
        <v>0</v>
      </c>
    </row>
    <row r="454" spans="1:10" ht="26" x14ac:dyDescent="0.35">
      <c r="A454" s="28" t="s">
        <v>139</v>
      </c>
      <c r="B454" s="28" t="s">
        <v>519</v>
      </c>
      <c r="C454" s="28" t="s">
        <v>518</v>
      </c>
      <c r="D454" s="62">
        <v>45337</v>
      </c>
      <c r="E454" s="28" t="s">
        <v>517</v>
      </c>
      <c r="F454" s="28" t="s">
        <v>132</v>
      </c>
      <c r="G454" s="28" t="s">
        <v>12</v>
      </c>
      <c r="H454" s="63">
        <v>184871.62</v>
      </c>
      <c r="I454" s="63">
        <f>SUMIFS(Maksājumi_statusa!K:K,Maksājumi_statusa!D:D,B454)</f>
        <v>184871.62</v>
      </c>
      <c r="J454" s="64">
        <f t="shared" si="6"/>
        <v>0</v>
      </c>
    </row>
    <row r="455" spans="1:10" ht="39" x14ac:dyDescent="0.35">
      <c r="A455" s="28" t="s">
        <v>139</v>
      </c>
      <c r="B455" s="28" t="s">
        <v>513</v>
      </c>
      <c r="C455" s="28" t="s">
        <v>512</v>
      </c>
      <c r="D455" s="62">
        <v>45342</v>
      </c>
      <c r="E455" s="28" t="s">
        <v>511</v>
      </c>
      <c r="F455" s="28" t="s">
        <v>132</v>
      </c>
      <c r="G455" s="28" t="s">
        <v>12</v>
      </c>
      <c r="H455" s="63">
        <v>70030</v>
      </c>
      <c r="I455" s="63">
        <f>SUMIFS(Maksājumi_statusa!K:K,Maksājumi_statusa!D:D,B455)</f>
        <v>70030</v>
      </c>
      <c r="J455" s="64">
        <f t="shared" ref="J455:J518" si="7">H455-I455</f>
        <v>0</v>
      </c>
    </row>
    <row r="456" spans="1:10" ht="39" x14ac:dyDescent="0.35">
      <c r="A456" s="28" t="s">
        <v>139</v>
      </c>
      <c r="B456" s="28" t="s">
        <v>510</v>
      </c>
      <c r="C456" s="28" t="s">
        <v>509</v>
      </c>
      <c r="D456" s="62">
        <v>45306</v>
      </c>
      <c r="E456" s="28" t="s">
        <v>508</v>
      </c>
      <c r="F456" s="28" t="s">
        <v>132</v>
      </c>
      <c r="G456" s="28" t="s">
        <v>12</v>
      </c>
      <c r="H456" s="63">
        <v>220378</v>
      </c>
      <c r="I456" s="63">
        <f>SUMIFS(Maksājumi_statusa!K:K,Maksājumi_statusa!D:D,B456)</f>
        <v>220378.00000000003</v>
      </c>
      <c r="J456" s="64">
        <f t="shared" si="7"/>
        <v>0</v>
      </c>
    </row>
    <row r="457" spans="1:10" ht="39" x14ac:dyDescent="0.35">
      <c r="A457" s="28" t="s">
        <v>139</v>
      </c>
      <c r="B457" s="28" t="s">
        <v>492</v>
      </c>
      <c r="C457" s="28" t="s">
        <v>491</v>
      </c>
      <c r="D457" s="62">
        <v>45345</v>
      </c>
      <c r="E457" s="28" t="s">
        <v>490</v>
      </c>
      <c r="F457" s="28" t="s">
        <v>132</v>
      </c>
      <c r="G457" s="28" t="s">
        <v>12</v>
      </c>
      <c r="H457" s="63">
        <v>181485.99</v>
      </c>
      <c r="I457" s="63">
        <f>SUMIFS(Maksājumi_statusa!K:K,Maksājumi_statusa!D:D,B457)</f>
        <v>181485.99</v>
      </c>
      <c r="J457" s="64">
        <f t="shared" si="7"/>
        <v>0</v>
      </c>
    </row>
    <row r="458" spans="1:10" ht="26" x14ac:dyDescent="0.35">
      <c r="A458" s="28" t="s">
        <v>139</v>
      </c>
      <c r="B458" s="28" t="s">
        <v>489</v>
      </c>
      <c r="C458" s="28" t="s">
        <v>488</v>
      </c>
      <c r="D458" s="62">
        <v>45306</v>
      </c>
      <c r="E458" s="28" t="s">
        <v>487</v>
      </c>
      <c r="F458" s="28" t="s">
        <v>132</v>
      </c>
      <c r="G458" s="28" t="s">
        <v>12</v>
      </c>
      <c r="H458" s="63">
        <v>140949</v>
      </c>
      <c r="I458" s="63">
        <f>SUMIFS(Maksājumi_statusa!K:K,Maksājumi_statusa!D:D,B458)</f>
        <v>140949</v>
      </c>
      <c r="J458" s="64">
        <f t="shared" si="7"/>
        <v>0</v>
      </c>
    </row>
    <row r="459" spans="1:10" ht="26" x14ac:dyDescent="0.35">
      <c r="A459" s="28" t="s">
        <v>139</v>
      </c>
      <c r="B459" s="28" t="s">
        <v>486</v>
      </c>
      <c r="C459" s="28" t="s">
        <v>485</v>
      </c>
      <c r="D459" s="62">
        <v>45335</v>
      </c>
      <c r="E459" s="28" t="s">
        <v>484</v>
      </c>
      <c r="F459" s="28" t="s">
        <v>132</v>
      </c>
      <c r="G459" s="28" t="s">
        <v>12</v>
      </c>
      <c r="H459" s="63">
        <v>65757</v>
      </c>
      <c r="I459" s="63">
        <f>SUMIFS(Maksājumi_statusa!K:K,Maksājumi_statusa!D:D,B459)</f>
        <v>65757</v>
      </c>
      <c r="J459" s="64">
        <f t="shared" si="7"/>
        <v>0</v>
      </c>
    </row>
    <row r="460" spans="1:10" ht="26" x14ac:dyDescent="0.35">
      <c r="A460" s="28" t="s">
        <v>139</v>
      </c>
      <c r="B460" s="28" t="s">
        <v>483</v>
      </c>
      <c r="C460" s="28" t="s">
        <v>482</v>
      </c>
      <c r="D460" s="62">
        <v>45328</v>
      </c>
      <c r="E460" s="28" t="s">
        <v>481</v>
      </c>
      <c r="F460" s="28" t="s">
        <v>132</v>
      </c>
      <c r="G460" s="28" t="s">
        <v>12</v>
      </c>
      <c r="H460" s="63">
        <v>60195.25</v>
      </c>
      <c r="I460" s="63">
        <f>SUMIFS(Maksājumi_statusa!K:K,Maksājumi_statusa!D:D,B460)</f>
        <v>60195.25</v>
      </c>
      <c r="J460" s="64">
        <f t="shared" si="7"/>
        <v>0</v>
      </c>
    </row>
    <row r="461" spans="1:10" ht="26" x14ac:dyDescent="0.35">
      <c r="A461" s="28" t="s">
        <v>139</v>
      </c>
      <c r="B461" s="28" t="s">
        <v>477</v>
      </c>
      <c r="C461" s="28" t="s">
        <v>476</v>
      </c>
      <c r="D461" s="62">
        <v>45355</v>
      </c>
      <c r="E461" s="28" t="s">
        <v>475</v>
      </c>
      <c r="F461" s="28" t="s">
        <v>132</v>
      </c>
      <c r="G461" s="28" t="s">
        <v>12</v>
      </c>
      <c r="H461" s="63">
        <v>249360</v>
      </c>
      <c r="I461" s="63">
        <f>SUMIFS(Maksājumi_statusa!K:K,Maksājumi_statusa!D:D,B461)</f>
        <v>249360</v>
      </c>
      <c r="J461" s="64">
        <f t="shared" si="7"/>
        <v>0</v>
      </c>
    </row>
    <row r="462" spans="1:10" ht="26" x14ac:dyDescent="0.35">
      <c r="A462" s="28" t="s">
        <v>150</v>
      </c>
      <c r="B462" s="28" t="s">
        <v>428</v>
      </c>
      <c r="C462" s="28" t="s">
        <v>427</v>
      </c>
      <c r="D462" s="62">
        <v>44952</v>
      </c>
      <c r="E462" s="28" t="s">
        <v>359</v>
      </c>
      <c r="F462" s="28" t="s">
        <v>22</v>
      </c>
      <c r="G462" s="28" t="s">
        <v>12</v>
      </c>
      <c r="H462" s="63">
        <v>2831857.93</v>
      </c>
      <c r="I462" s="63">
        <f>SUMIFS(Maksājumi_statusa!K:K,Maksājumi_statusa!D:D,B462)</f>
        <v>2831857.93</v>
      </c>
      <c r="J462" s="64">
        <f t="shared" si="7"/>
        <v>0</v>
      </c>
    </row>
    <row r="463" spans="1:10" ht="26" x14ac:dyDescent="0.35">
      <c r="A463" s="28" t="s">
        <v>150</v>
      </c>
      <c r="B463" s="28" t="s">
        <v>424</v>
      </c>
      <c r="C463" s="28" t="s">
        <v>381</v>
      </c>
      <c r="D463" s="62">
        <v>44902</v>
      </c>
      <c r="E463" s="28" t="s">
        <v>380</v>
      </c>
      <c r="F463" s="28" t="s">
        <v>22</v>
      </c>
      <c r="G463" s="28" t="s">
        <v>12</v>
      </c>
      <c r="H463" s="63">
        <v>3053657.4</v>
      </c>
      <c r="I463" s="63">
        <f>SUMIFS(Maksājumi_statusa!K:K,Maksājumi_statusa!D:D,B463)</f>
        <v>3053657.4</v>
      </c>
      <c r="J463" s="64">
        <f t="shared" si="7"/>
        <v>0</v>
      </c>
    </row>
    <row r="464" spans="1:10" ht="26" x14ac:dyDescent="0.35">
      <c r="A464" s="28" t="s">
        <v>150</v>
      </c>
      <c r="B464" s="28" t="s">
        <v>416</v>
      </c>
      <c r="C464" s="28" t="s">
        <v>415</v>
      </c>
      <c r="D464" s="62">
        <v>44957</v>
      </c>
      <c r="E464" s="28" t="s">
        <v>362</v>
      </c>
      <c r="F464" s="28" t="s">
        <v>22</v>
      </c>
      <c r="G464" s="28" t="s">
        <v>12</v>
      </c>
      <c r="H464" s="63">
        <v>3016261.52</v>
      </c>
      <c r="I464" s="63">
        <f>SUMIFS(Maksājumi_statusa!K:K,Maksājumi_statusa!D:D,B464)</f>
        <v>3016261.52</v>
      </c>
      <c r="J464" s="64">
        <f t="shared" si="7"/>
        <v>0</v>
      </c>
    </row>
    <row r="465" spans="1:10" ht="26" x14ac:dyDescent="0.35">
      <c r="A465" s="28" t="s">
        <v>304</v>
      </c>
      <c r="B465" s="28" t="s">
        <v>303</v>
      </c>
      <c r="C465" s="28" t="s">
        <v>302</v>
      </c>
      <c r="D465" s="62">
        <v>44897</v>
      </c>
      <c r="E465" s="28" t="s">
        <v>296</v>
      </c>
      <c r="F465" s="28" t="s">
        <v>166</v>
      </c>
      <c r="G465" s="28" t="s">
        <v>12</v>
      </c>
      <c r="H465" s="63">
        <v>20000</v>
      </c>
      <c r="I465" s="63">
        <f>SUMIFS(Maksājumi_statusa!K:K,Maksājumi_statusa!D:D,B465)</f>
        <v>20000</v>
      </c>
      <c r="J465" s="64">
        <f t="shared" si="7"/>
        <v>0</v>
      </c>
    </row>
    <row r="466" spans="1:10" x14ac:dyDescent="0.35">
      <c r="A466" s="28" t="s">
        <v>300</v>
      </c>
      <c r="B466" s="28" t="s">
        <v>299</v>
      </c>
      <c r="C466" s="28" t="s">
        <v>298</v>
      </c>
      <c r="D466" s="62">
        <v>44928</v>
      </c>
      <c r="E466" s="28" t="s">
        <v>296</v>
      </c>
      <c r="F466" s="28" t="s">
        <v>166</v>
      </c>
      <c r="G466" s="28" t="s">
        <v>12</v>
      </c>
      <c r="H466" s="63">
        <v>131047</v>
      </c>
      <c r="I466" s="63">
        <f>SUMIFS(Maksājumi_statusa!K:K,Maksājumi_statusa!D:D,B466)</f>
        <v>131047</v>
      </c>
      <c r="J466" s="64">
        <f t="shared" si="7"/>
        <v>0</v>
      </c>
    </row>
    <row r="467" spans="1:10" ht="26" x14ac:dyDescent="0.35">
      <c r="A467" s="28" t="s">
        <v>170</v>
      </c>
      <c r="B467" s="28" t="s">
        <v>297</v>
      </c>
      <c r="C467" s="28" t="s">
        <v>171</v>
      </c>
      <c r="D467" s="62">
        <v>44995</v>
      </c>
      <c r="E467" s="28" t="s">
        <v>296</v>
      </c>
      <c r="F467" s="28" t="s">
        <v>166</v>
      </c>
      <c r="G467" s="28" t="s">
        <v>12</v>
      </c>
      <c r="H467" s="63">
        <v>1168697.79</v>
      </c>
      <c r="I467" s="63">
        <f>SUMIFS(Maksājumi_statusa!K:K,Maksājumi_statusa!D:D,B467)</f>
        <v>1168697.79</v>
      </c>
      <c r="J467" s="64">
        <f t="shared" si="7"/>
        <v>0</v>
      </c>
    </row>
    <row r="468" spans="1:10" ht="26" x14ac:dyDescent="0.35">
      <c r="A468" s="28" t="s">
        <v>36</v>
      </c>
      <c r="B468" s="28" t="s">
        <v>1251</v>
      </c>
      <c r="C468" s="28" t="s">
        <v>1250</v>
      </c>
      <c r="D468" s="62">
        <v>45397</v>
      </c>
      <c r="E468" s="28" t="s">
        <v>294</v>
      </c>
      <c r="F468" s="28" t="s">
        <v>22</v>
      </c>
      <c r="G468" s="28" t="s">
        <v>12</v>
      </c>
      <c r="H468" s="63">
        <v>34958.89</v>
      </c>
      <c r="I468" s="63">
        <f>SUMIFS(Maksājumi_statusa!K:K,Maksājumi_statusa!D:D,B468)</f>
        <v>38700</v>
      </c>
      <c r="J468" s="64">
        <f t="shared" si="7"/>
        <v>-3741.1100000000006</v>
      </c>
    </row>
    <row r="469" spans="1:10" ht="26" x14ac:dyDescent="0.35">
      <c r="A469" s="28" t="s">
        <v>112</v>
      </c>
      <c r="B469" s="28" t="s">
        <v>825</v>
      </c>
      <c r="C469" s="28" t="s">
        <v>824</v>
      </c>
      <c r="D469" s="62">
        <v>44972</v>
      </c>
      <c r="E469" s="28" t="s">
        <v>781</v>
      </c>
      <c r="F469" s="28" t="s">
        <v>114</v>
      </c>
      <c r="G469" s="28" t="s">
        <v>12</v>
      </c>
      <c r="H469" s="63">
        <v>324297.98</v>
      </c>
      <c r="I469" s="63">
        <f>SUMIFS(Maksājumi_statusa!K:K,Maksājumi_statusa!D:D,B469)</f>
        <v>334860.68</v>
      </c>
      <c r="J469" s="64">
        <f t="shared" si="7"/>
        <v>-10562.700000000012</v>
      </c>
    </row>
    <row r="470" spans="1:10" ht="26" x14ac:dyDescent="0.35">
      <c r="A470" s="28" t="s">
        <v>36</v>
      </c>
      <c r="B470" s="28" t="s">
        <v>1253</v>
      </c>
      <c r="C470" s="28" t="s">
        <v>1252</v>
      </c>
      <c r="D470" s="62">
        <v>45397</v>
      </c>
      <c r="E470" s="28" t="s">
        <v>294</v>
      </c>
      <c r="F470" s="28" t="s">
        <v>22</v>
      </c>
      <c r="G470" s="28" t="s">
        <v>12</v>
      </c>
      <c r="H470" s="63">
        <v>58857.94</v>
      </c>
      <c r="I470" s="63">
        <f>SUMIFS(Maksājumi_statusa!K:K,Maksājumi_statusa!D:D,B470)</f>
        <v>80920.2</v>
      </c>
      <c r="J470" s="64">
        <f t="shared" si="7"/>
        <v>-22062.259999999995</v>
      </c>
    </row>
    <row r="471" spans="1:10" ht="26" x14ac:dyDescent="0.35">
      <c r="A471" s="28" t="s">
        <v>112</v>
      </c>
      <c r="B471" s="28" t="s">
        <v>821</v>
      </c>
      <c r="C471" s="28" t="s">
        <v>820</v>
      </c>
      <c r="D471" s="62">
        <v>44910</v>
      </c>
      <c r="E471" s="28" t="s">
        <v>702</v>
      </c>
      <c r="F471" s="28" t="s">
        <v>114</v>
      </c>
      <c r="G471" s="28" t="s">
        <v>12</v>
      </c>
      <c r="H471" s="63">
        <v>57163.86</v>
      </c>
      <c r="I471" s="63">
        <f>SUMIFS(Maksājumi_statusa!K:K,Maksājumi_statusa!D:D,B471)</f>
        <v>90463.86</v>
      </c>
      <c r="J471" s="64">
        <f t="shared" si="7"/>
        <v>-33300</v>
      </c>
    </row>
  </sheetData>
  <autoFilter ref="A6:H471" xr:uid="{2EED76BE-FF20-4DD8-A477-5FA6819E598E}"/>
  <sortState xmlns:xlrd2="http://schemas.microsoft.com/office/spreadsheetml/2017/richdata2" ref="A7:J471">
    <sortCondition descending="1" ref="J7:J471"/>
  </sortState>
  <mergeCells count="7">
    <mergeCell ref="A1:I1"/>
    <mergeCell ref="D5:D6"/>
    <mergeCell ref="E5:E6"/>
    <mergeCell ref="F5:F6"/>
    <mergeCell ref="A5:A6"/>
    <mergeCell ref="B5:B6"/>
    <mergeCell ref="C5:C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90239-D460-4009-A868-EA0DAAEA9701}">
  <sheetPr filterMode="1">
    <outlinePr summaryBelow="0"/>
  </sheetPr>
  <dimension ref="A1:T192"/>
  <sheetViews>
    <sheetView showGridLines="0" workbookViewId="0">
      <selection activeCell="A26" sqref="A26:XFD26"/>
    </sheetView>
  </sheetViews>
  <sheetFormatPr defaultRowHeight="12.5" x14ac:dyDescent="0.25"/>
  <cols>
    <col min="1" max="2" width="14.26953125" customWidth="1"/>
    <col min="3" max="3" width="11.7265625" customWidth="1"/>
    <col min="4" max="4" width="20.81640625" customWidth="1"/>
    <col min="5" max="5" width="12" customWidth="1"/>
    <col min="6" max="7" width="14.26953125" customWidth="1"/>
    <col min="8" max="8" width="63.453125" customWidth="1"/>
    <col min="9" max="9" width="12.453125" customWidth="1"/>
    <col min="10" max="10" width="16" customWidth="1"/>
    <col min="11" max="11" width="12.54296875" customWidth="1"/>
    <col min="12" max="12" width="14.1796875" customWidth="1"/>
    <col min="13" max="13" width="18.453125" customWidth="1"/>
    <col min="14" max="14" width="14.26953125" style="43" customWidth="1"/>
    <col min="15" max="15" width="34.453125" customWidth="1"/>
    <col min="16" max="19" width="14.26953125" customWidth="1"/>
  </cols>
  <sheetData>
    <row r="1" spans="1:20" ht="22" x14ac:dyDescent="0.25">
      <c r="A1" s="35" t="s">
        <v>1608</v>
      </c>
    </row>
    <row r="3" spans="1:20" x14ac:dyDescent="0.25">
      <c r="A3" s="36" t="s">
        <v>1574</v>
      </c>
      <c r="B3" s="36" t="s">
        <v>1573</v>
      </c>
      <c r="C3" s="36" t="s">
        <v>1572</v>
      </c>
      <c r="D3" s="36" t="s">
        <v>1571</v>
      </c>
      <c r="E3" s="36" t="s">
        <v>1570</v>
      </c>
      <c r="F3" s="36" t="s">
        <v>0</v>
      </c>
      <c r="G3" s="36" t="s">
        <v>1569</v>
      </c>
      <c r="H3" s="36" t="s">
        <v>1609</v>
      </c>
      <c r="I3" s="36" t="s">
        <v>1568</v>
      </c>
      <c r="J3" s="36" t="s">
        <v>3</v>
      </c>
      <c r="K3" s="36" t="s">
        <v>1567</v>
      </c>
      <c r="L3" s="36" t="s">
        <v>1566</v>
      </c>
      <c r="M3" s="36" t="s">
        <v>1610</v>
      </c>
      <c r="N3" s="44" t="s">
        <v>2138</v>
      </c>
      <c r="O3" s="36" t="s">
        <v>2238</v>
      </c>
      <c r="P3" s="36" t="s">
        <v>1611</v>
      </c>
      <c r="Q3" s="37" t="s">
        <v>1565</v>
      </c>
      <c r="R3" s="37" t="s">
        <v>1564</v>
      </c>
      <c r="S3" s="37" t="s">
        <v>1563</v>
      </c>
    </row>
    <row r="4" spans="1:20" ht="409.5" hidden="1" x14ac:dyDescent="0.25">
      <c r="A4" s="38" t="s">
        <v>1193</v>
      </c>
      <c r="B4" s="38" t="s">
        <v>1544</v>
      </c>
      <c r="C4" s="39" t="s">
        <v>16</v>
      </c>
      <c r="D4" s="39" t="s">
        <v>1562</v>
      </c>
      <c r="E4" s="39" t="s">
        <v>1485</v>
      </c>
      <c r="F4" s="38" t="s">
        <v>1194</v>
      </c>
      <c r="G4" s="38" t="s">
        <v>1612</v>
      </c>
      <c r="H4" s="38" t="s">
        <v>1613</v>
      </c>
      <c r="I4" s="38" t="s">
        <v>1460</v>
      </c>
      <c r="J4" s="38" t="s">
        <v>10</v>
      </c>
      <c r="K4" s="38" t="s">
        <v>12</v>
      </c>
      <c r="L4" s="38">
        <v>3</v>
      </c>
      <c r="M4" s="38"/>
      <c r="N4" s="38" t="s">
        <v>2139</v>
      </c>
      <c r="O4" s="38" t="s">
        <v>2239</v>
      </c>
      <c r="P4" s="38" t="s">
        <v>1614</v>
      </c>
      <c r="Q4" s="40" t="s">
        <v>1615</v>
      </c>
      <c r="R4" s="40" t="s">
        <v>12</v>
      </c>
      <c r="S4" s="41"/>
      <c r="T4">
        <f>INDEX([1]Worksheet!$G:$G,MATCH(G4,[1]Worksheet!$D:$D,0))</f>
        <v>0</v>
      </c>
    </row>
    <row r="5" spans="1:20" ht="80" hidden="1" x14ac:dyDescent="0.25">
      <c r="A5" s="38" t="s">
        <v>1193</v>
      </c>
      <c r="B5" s="38" t="s">
        <v>1544</v>
      </c>
      <c r="C5" s="39" t="s">
        <v>16</v>
      </c>
      <c r="D5" s="39" t="s">
        <v>1562</v>
      </c>
      <c r="E5" s="39" t="s">
        <v>1485</v>
      </c>
      <c r="F5" s="38" t="s">
        <v>13</v>
      </c>
      <c r="G5" s="38" t="s">
        <v>1561</v>
      </c>
      <c r="H5" s="38" t="s">
        <v>1616</v>
      </c>
      <c r="I5" s="38" t="s">
        <v>1460</v>
      </c>
      <c r="J5" s="38" t="s">
        <v>10</v>
      </c>
      <c r="K5" s="38" t="s">
        <v>9</v>
      </c>
      <c r="L5" s="38">
        <v>5</v>
      </c>
      <c r="M5" s="38"/>
      <c r="N5" s="45" t="s">
        <v>2140</v>
      </c>
      <c r="O5" s="38" t="s">
        <v>9</v>
      </c>
      <c r="P5" s="38" t="s">
        <v>1614</v>
      </c>
      <c r="Q5" s="40" t="s">
        <v>1464</v>
      </c>
      <c r="R5" s="40" t="s">
        <v>9</v>
      </c>
      <c r="S5" s="41"/>
      <c r="T5">
        <f>INDEX([1]Worksheet!$G:$G,MATCH(G5,[1]Worksheet!$D:$D,0))</f>
        <v>0</v>
      </c>
    </row>
    <row r="6" spans="1:20" ht="80" hidden="1" x14ac:dyDescent="0.25">
      <c r="A6" s="38" t="s">
        <v>1193</v>
      </c>
      <c r="B6" s="38" t="s">
        <v>1544</v>
      </c>
      <c r="C6" s="39" t="s">
        <v>7</v>
      </c>
      <c r="D6" s="39" t="s">
        <v>1559</v>
      </c>
      <c r="E6" s="39" t="s">
        <v>1462</v>
      </c>
      <c r="F6" s="38" t="s">
        <v>4</v>
      </c>
      <c r="G6" s="3" t="s">
        <v>2327</v>
      </c>
      <c r="H6" s="38" t="s">
        <v>1617</v>
      </c>
      <c r="I6" s="38" t="s">
        <v>1460</v>
      </c>
      <c r="J6" s="38" t="s">
        <v>10</v>
      </c>
      <c r="K6" s="38" t="s">
        <v>9</v>
      </c>
      <c r="L6" s="38">
        <v>5</v>
      </c>
      <c r="M6" s="38"/>
      <c r="N6" s="45" t="s">
        <v>5</v>
      </c>
      <c r="O6" s="38" t="s">
        <v>9</v>
      </c>
      <c r="P6" s="38" t="s">
        <v>1614</v>
      </c>
      <c r="Q6" s="40" t="s">
        <v>1459</v>
      </c>
      <c r="R6" s="40" t="s">
        <v>9</v>
      </c>
      <c r="S6" s="41"/>
      <c r="T6">
        <f>INDEX([1]Worksheet!$G:$G,MATCH(G6,[1]Worksheet!$D:$D,0))</f>
        <v>0</v>
      </c>
    </row>
    <row r="7" spans="1:20" ht="40" hidden="1" x14ac:dyDescent="0.25">
      <c r="A7" s="38" t="s">
        <v>1193</v>
      </c>
      <c r="B7" s="38" t="s">
        <v>1544</v>
      </c>
      <c r="C7" s="39" t="s">
        <v>7</v>
      </c>
      <c r="D7" s="39" t="s">
        <v>1559</v>
      </c>
      <c r="E7" s="39" t="s">
        <v>1462</v>
      </c>
      <c r="F7" s="38" t="s">
        <v>11</v>
      </c>
      <c r="G7" s="38" t="s">
        <v>1560</v>
      </c>
      <c r="H7" s="38" t="s">
        <v>1619</v>
      </c>
      <c r="I7" s="38" t="s">
        <v>1460</v>
      </c>
      <c r="J7" s="38" t="s">
        <v>10</v>
      </c>
      <c r="K7" s="38" t="s">
        <v>12</v>
      </c>
      <c r="L7" s="38">
        <v>5</v>
      </c>
      <c r="M7" s="38"/>
      <c r="N7" s="46" t="s">
        <v>2335</v>
      </c>
      <c r="O7" s="38" t="s">
        <v>9</v>
      </c>
      <c r="P7" s="38" t="s">
        <v>1614</v>
      </c>
      <c r="Q7" s="40" t="s">
        <v>1464</v>
      </c>
      <c r="R7" s="40" t="s">
        <v>12</v>
      </c>
      <c r="S7" s="41"/>
      <c r="T7">
        <f>INDEX([1]Worksheet!$G:$G,MATCH(G7,[1]Worksheet!$D:$D,0))</f>
        <v>0</v>
      </c>
    </row>
    <row r="8" spans="1:20" ht="30" hidden="1" x14ac:dyDescent="0.25">
      <c r="A8" s="38" t="s">
        <v>1193</v>
      </c>
      <c r="B8" s="38" t="s">
        <v>1544</v>
      </c>
      <c r="C8" s="39" t="s">
        <v>7</v>
      </c>
      <c r="D8" s="39" t="s">
        <v>1559</v>
      </c>
      <c r="E8" s="39" t="s">
        <v>1462</v>
      </c>
      <c r="F8" s="38" t="s">
        <v>204</v>
      </c>
      <c r="G8" s="38" t="s">
        <v>1558</v>
      </c>
      <c r="H8" s="38" t="s">
        <v>1621</v>
      </c>
      <c r="I8" s="38" t="s">
        <v>1460</v>
      </c>
      <c r="J8" s="38" t="s">
        <v>10</v>
      </c>
      <c r="K8" s="38" t="s">
        <v>9</v>
      </c>
      <c r="L8" s="38">
        <v>5</v>
      </c>
      <c r="M8" s="38"/>
      <c r="N8" s="46" t="s">
        <v>2336</v>
      </c>
      <c r="O8" s="38" t="s">
        <v>9</v>
      </c>
      <c r="P8" s="38" t="s">
        <v>1614</v>
      </c>
      <c r="Q8" s="40" t="s">
        <v>1459</v>
      </c>
      <c r="R8" s="40" t="s">
        <v>9</v>
      </c>
      <c r="S8" s="41"/>
      <c r="T8">
        <f>INDEX([1]Worksheet!$G:$G,MATCH(G8,[1]Worksheet!$D:$D,0))</f>
        <v>0</v>
      </c>
    </row>
    <row r="9" spans="1:20" ht="110" hidden="1" x14ac:dyDescent="0.25">
      <c r="A9" s="38" t="s">
        <v>1193</v>
      </c>
      <c r="B9" s="38" t="s">
        <v>1544</v>
      </c>
      <c r="C9" s="39" t="s">
        <v>20</v>
      </c>
      <c r="D9" s="39" t="s">
        <v>1557</v>
      </c>
      <c r="E9" s="39" t="s">
        <v>1462</v>
      </c>
      <c r="F9" s="38" t="s">
        <v>225</v>
      </c>
      <c r="G9" s="38" t="s">
        <v>1623</v>
      </c>
      <c r="H9" s="38" t="s">
        <v>1624</v>
      </c>
      <c r="I9" s="38" t="s">
        <v>1460</v>
      </c>
      <c r="J9" s="38" t="s">
        <v>22</v>
      </c>
      <c r="K9" s="38" t="s">
        <v>12</v>
      </c>
      <c r="L9" s="38">
        <v>2</v>
      </c>
      <c r="M9" s="38"/>
      <c r="N9" s="38" t="s">
        <v>2141</v>
      </c>
      <c r="O9" s="38" t="s">
        <v>2240</v>
      </c>
      <c r="P9" s="38" t="s">
        <v>1614</v>
      </c>
      <c r="Q9" s="40" t="s">
        <v>1625</v>
      </c>
      <c r="R9" s="40" t="s">
        <v>12</v>
      </c>
      <c r="S9" s="41"/>
      <c r="T9">
        <f>INDEX([1]Worksheet!$G:$G,MATCH(G9,[1]Worksheet!$D:$D,0))</f>
        <v>0</v>
      </c>
    </row>
    <row r="10" spans="1:20" ht="20" x14ac:dyDescent="0.25">
      <c r="A10" s="38" t="s">
        <v>1193</v>
      </c>
      <c r="B10" s="38" t="s">
        <v>1544</v>
      </c>
      <c r="C10" s="39" t="s">
        <v>20</v>
      </c>
      <c r="D10" s="39" t="s">
        <v>1557</v>
      </c>
      <c r="E10" s="39" t="s">
        <v>1462</v>
      </c>
      <c r="F10" s="38" t="s">
        <v>1428</v>
      </c>
      <c r="G10" s="38" t="s">
        <v>1626</v>
      </c>
      <c r="H10" s="38" t="s">
        <v>1627</v>
      </c>
      <c r="I10" s="38" t="s">
        <v>1468</v>
      </c>
      <c r="J10" s="38" t="s">
        <v>22</v>
      </c>
      <c r="K10" s="38" t="s">
        <v>12</v>
      </c>
      <c r="L10" s="38">
        <v>4</v>
      </c>
      <c r="M10" s="38">
        <v>40097400</v>
      </c>
      <c r="N10" s="38"/>
      <c r="O10" s="38"/>
      <c r="P10" s="38" t="s">
        <v>1628</v>
      </c>
      <c r="Q10" s="40" t="s">
        <v>1629</v>
      </c>
      <c r="R10" s="40" t="s">
        <v>12</v>
      </c>
      <c r="S10" s="41">
        <v>56959343</v>
      </c>
      <c r="T10">
        <f>INDEX([1]Worksheet!$G:$G,MATCH(G10,[1]Worksheet!$D:$D,0))</f>
        <v>40097400</v>
      </c>
    </row>
    <row r="11" spans="1:20" ht="20" hidden="1" x14ac:dyDescent="0.25">
      <c r="A11" s="38" t="s">
        <v>1193</v>
      </c>
      <c r="B11" s="38" t="s">
        <v>1544</v>
      </c>
      <c r="C11" s="39" t="s">
        <v>20</v>
      </c>
      <c r="D11" s="39" t="s">
        <v>1557</v>
      </c>
      <c r="E11" s="39" t="s">
        <v>1462</v>
      </c>
      <c r="F11" s="38" t="s">
        <v>18</v>
      </c>
      <c r="G11" s="38" t="s">
        <v>1556</v>
      </c>
      <c r="H11" s="38" t="s">
        <v>1630</v>
      </c>
      <c r="I11" s="38" t="s">
        <v>1468</v>
      </c>
      <c r="J11" s="38" t="s">
        <v>22</v>
      </c>
      <c r="K11" s="38" t="s">
        <v>9</v>
      </c>
      <c r="L11" s="38">
        <v>5</v>
      </c>
      <c r="M11" s="38">
        <v>14423</v>
      </c>
      <c r="N11" s="38"/>
      <c r="O11" s="38"/>
      <c r="P11" s="38" t="s">
        <v>1631</v>
      </c>
      <c r="Q11" s="40" t="s">
        <v>1459</v>
      </c>
      <c r="R11" s="40" t="s">
        <v>9</v>
      </c>
      <c r="S11" s="41">
        <v>233.27</v>
      </c>
      <c r="T11">
        <f>INDEX([1]Worksheet!$G:$G,MATCH(G11,[1]Worksheet!$D:$D,0))</f>
        <v>14423</v>
      </c>
    </row>
    <row r="12" spans="1:20" ht="160" hidden="1" x14ac:dyDescent="0.25">
      <c r="A12" s="38" t="s">
        <v>1193</v>
      </c>
      <c r="B12" s="38" t="s">
        <v>1544</v>
      </c>
      <c r="C12" s="39" t="s">
        <v>24</v>
      </c>
      <c r="D12" s="39" t="s">
        <v>1554</v>
      </c>
      <c r="E12" s="39" t="s">
        <v>1462</v>
      </c>
      <c r="F12" s="38" t="s">
        <v>1427</v>
      </c>
      <c r="G12" s="38" t="s">
        <v>1632</v>
      </c>
      <c r="H12" s="38" t="s">
        <v>1633</v>
      </c>
      <c r="I12" s="38" t="s">
        <v>1460</v>
      </c>
      <c r="J12" s="38" t="s">
        <v>22</v>
      </c>
      <c r="K12" s="38" t="s">
        <v>12</v>
      </c>
      <c r="L12" s="38">
        <v>2</v>
      </c>
      <c r="M12" s="38"/>
      <c r="N12" s="38" t="s">
        <v>2142</v>
      </c>
      <c r="O12" s="38" t="s">
        <v>2241</v>
      </c>
      <c r="P12" s="38" t="s">
        <v>1614</v>
      </c>
      <c r="Q12" s="40" t="s">
        <v>1625</v>
      </c>
      <c r="R12" s="40" t="s">
        <v>12</v>
      </c>
      <c r="S12" s="41"/>
      <c r="T12">
        <f>INDEX([1]Worksheet!$G:$G,MATCH(G12,[1]Worksheet!$D:$D,0))</f>
        <v>0</v>
      </c>
    </row>
    <row r="13" spans="1:20" ht="20" hidden="1" x14ac:dyDescent="0.25">
      <c r="A13" s="38" t="s">
        <v>1193</v>
      </c>
      <c r="B13" s="38" t="s">
        <v>1544</v>
      </c>
      <c r="C13" s="39" t="s">
        <v>24</v>
      </c>
      <c r="D13" s="39" t="s">
        <v>1554</v>
      </c>
      <c r="E13" s="39" t="s">
        <v>1462</v>
      </c>
      <c r="F13" s="38" t="s">
        <v>23</v>
      </c>
      <c r="G13" s="38" t="s">
        <v>1555</v>
      </c>
      <c r="H13" s="38" t="s">
        <v>1634</v>
      </c>
      <c r="I13" s="38" t="s">
        <v>1468</v>
      </c>
      <c r="J13" s="38" t="s">
        <v>22</v>
      </c>
      <c r="K13" s="38" t="s">
        <v>12</v>
      </c>
      <c r="L13" s="38">
        <v>5</v>
      </c>
      <c r="M13" s="38">
        <v>11498</v>
      </c>
      <c r="N13" s="38"/>
      <c r="O13" s="38"/>
      <c r="P13" s="38" t="s">
        <v>1635</v>
      </c>
      <c r="Q13" s="40" t="s">
        <v>1459</v>
      </c>
      <c r="R13" s="40" t="s">
        <v>12</v>
      </c>
      <c r="S13" s="41">
        <v>11937.15</v>
      </c>
      <c r="T13">
        <f>INDEX([1]Worksheet!$G:$G,MATCH(G13,[1]Worksheet!$D:$D,0))</f>
        <v>11498</v>
      </c>
    </row>
    <row r="14" spans="1:20" ht="20" hidden="1" x14ac:dyDescent="0.25">
      <c r="A14" s="38" t="s">
        <v>1193</v>
      </c>
      <c r="B14" s="38" t="s">
        <v>1544</v>
      </c>
      <c r="C14" s="39" t="s">
        <v>24</v>
      </c>
      <c r="D14" s="39" t="s">
        <v>1554</v>
      </c>
      <c r="E14" s="39" t="s">
        <v>1462</v>
      </c>
      <c r="F14" s="38" t="s">
        <v>26</v>
      </c>
      <c r="G14" s="38" t="s">
        <v>1553</v>
      </c>
      <c r="H14" s="38" t="s">
        <v>1636</v>
      </c>
      <c r="I14" s="38" t="s">
        <v>1468</v>
      </c>
      <c r="J14" s="38" t="s">
        <v>22</v>
      </c>
      <c r="K14" s="38" t="s">
        <v>28</v>
      </c>
      <c r="L14" s="38">
        <v>5</v>
      </c>
      <c r="M14" s="38">
        <v>108000000</v>
      </c>
      <c r="N14" s="38"/>
      <c r="O14" s="38"/>
      <c r="P14" s="38" t="s">
        <v>1628</v>
      </c>
      <c r="Q14" s="40" t="s">
        <v>1459</v>
      </c>
      <c r="R14" s="40" t="s">
        <v>9</v>
      </c>
      <c r="S14" s="41">
        <v>93089844.920000002</v>
      </c>
      <c r="T14">
        <f>INDEX([1]Worksheet!$G:$G,MATCH(G14,[1]Worksheet!$D:$D,0))</f>
        <v>101000000</v>
      </c>
    </row>
    <row r="15" spans="1:20" ht="60" hidden="1" x14ac:dyDescent="0.25">
      <c r="A15" s="38" t="s">
        <v>1193</v>
      </c>
      <c r="B15" s="38" t="s">
        <v>1544</v>
      </c>
      <c r="C15" s="39" t="s">
        <v>31</v>
      </c>
      <c r="D15" s="39" t="s">
        <v>1552</v>
      </c>
      <c r="E15" s="39" t="s">
        <v>1462</v>
      </c>
      <c r="F15" s="38" t="s">
        <v>1426</v>
      </c>
      <c r="G15" s="38" t="s">
        <v>1637</v>
      </c>
      <c r="H15" s="38" t="s">
        <v>1638</v>
      </c>
      <c r="I15" s="38" t="s">
        <v>1460</v>
      </c>
      <c r="J15" s="38" t="s">
        <v>33</v>
      </c>
      <c r="K15" s="38" t="s">
        <v>12</v>
      </c>
      <c r="L15" s="38">
        <v>2</v>
      </c>
      <c r="M15" s="38"/>
      <c r="N15" s="38" t="s">
        <v>2143</v>
      </c>
      <c r="O15" s="38" t="s">
        <v>2242</v>
      </c>
      <c r="P15" s="38" t="s">
        <v>1614</v>
      </c>
      <c r="Q15" s="40" t="s">
        <v>1625</v>
      </c>
      <c r="R15" s="40" t="s">
        <v>12</v>
      </c>
      <c r="S15" s="41"/>
      <c r="T15">
        <f>INDEX([1]Worksheet!$G:$G,MATCH(G15,[1]Worksheet!$D:$D,0))</f>
        <v>0</v>
      </c>
    </row>
    <row r="16" spans="1:20" ht="30" x14ac:dyDescent="0.25">
      <c r="A16" s="38" t="s">
        <v>1193</v>
      </c>
      <c r="B16" s="38" t="s">
        <v>1544</v>
      </c>
      <c r="C16" s="39" t="s">
        <v>31</v>
      </c>
      <c r="D16" s="39" t="s">
        <v>1552</v>
      </c>
      <c r="E16" s="39" t="s">
        <v>1462</v>
      </c>
      <c r="F16" s="38" t="s">
        <v>1639</v>
      </c>
      <c r="G16" s="38" t="s">
        <v>1640</v>
      </c>
      <c r="H16" s="38" t="s">
        <v>1641</v>
      </c>
      <c r="I16" s="38" t="s">
        <v>1468</v>
      </c>
      <c r="J16" s="38" t="s">
        <v>33</v>
      </c>
      <c r="K16" s="38" t="s">
        <v>12</v>
      </c>
      <c r="L16" s="38">
        <v>4</v>
      </c>
      <c r="M16" s="38">
        <v>27838800</v>
      </c>
      <c r="N16" s="38"/>
      <c r="O16" s="38"/>
      <c r="P16" s="38" t="s">
        <v>1628</v>
      </c>
      <c r="Q16" s="40" t="s">
        <v>1629</v>
      </c>
      <c r="R16" s="40" t="s">
        <v>12</v>
      </c>
      <c r="S16" s="41">
        <v>27679952.75</v>
      </c>
      <c r="T16">
        <f>INDEX([1]Worksheet!$G:$G,MATCH(G16,[1]Worksheet!$D:$D,0))</f>
        <v>27838800</v>
      </c>
    </row>
    <row r="17" spans="1:20" ht="30" hidden="1" x14ac:dyDescent="0.25">
      <c r="A17" s="38" t="s">
        <v>1193</v>
      </c>
      <c r="B17" s="38" t="s">
        <v>1544</v>
      </c>
      <c r="C17" s="39" t="s">
        <v>31</v>
      </c>
      <c r="D17" s="39" t="s">
        <v>1552</v>
      </c>
      <c r="E17" s="39" t="s">
        <v>1462</v>
      </c>
      <c r="F17" s="38" t="s">
        <v>29</v>
      </c>
      <c r="G17" s="38" t="s">
        <v>1551</v>
      </c>
      <c r="H17" s="38" t="s">
        <v>1642</v>
      </c>
      <c r="I17" s="38" t="s">
        <v>1468</v>
      </c>
      <c r="J17" s="38" t="s">
        <v>33</v>
      </c>
      <c r="K17" s="38" t="s">
        <v>9</v>
      </c>
      <c r="L17" s="38">
        <v>5</v>
      </c>
      <c r="M17" s="38">
        <v>4544563</v>
      </c>
      <c r="N17" s="38"/>
      <c r="O17" s="38"/>
      <c r="P17" s="38" t="s">
        <v>1643</v>
      </c>
      <c r="Q17" s="40" t="s">
        <v>1464</v>
      </c>
      <c r="R17" s="40" t="s">
        <v>9</v>
      </c>
      <c r="S17" s="41">
        <v>4300722.5999999996</v>
      </c>
      <c r="T17">
        <f>INDEX([1]Worksheet!$G:$G,MATCH(G17,[1]Worksheet!$D:$D,0))</f>
        <v>4544563</v>
      </c>
    </row>
    <row r="18" spans="1:20" ht="100" hidden="1" x14ac:dyDescent="0.25">
      <c r="A18" s="38" t="s">
        <v>1193</v>
      </c>
      <c r="B18" s="38" t="s">
        <v>1544</v>
      </c>
      <c r="C18" s="39" t="s">
        <v>36</v>
      </c>
      <c r="D18" s="39" t="s">
        <v>1550</v>
      </c>
      <c r="E18" s="39" t="s">
        <v>1462</v>
      </c>
      <c r="F18" s="38" t="s">
        <v>1644</v>
      </c>
      <c r="G18" s="38" t="s">
        <v>1645</v>
      </c>
      <c r="H18" s="38" t="s">
        <v>1646</v>
      </c>
      <c r="I18" s="38" t="s">
        <v>1460</v>
      </c>
      <c r="J18" s="38" t="s">
        <v>22</v>
      </c>
      <c r="K18" s="38" t="s">
        <v>12</v>
      </c>
      <c r="L18" s="38">
        <v>2</v>
      </c>
      <c r="M18" s="38"/>
      <c r="N18" s="38" t="s">
        <v>2144</v>
      </c>
      <c r="O18" s="38" t="s">
        <v>2243</v>
      </c>
      <c r="P18" s="38" t="s">
        <v>1614</v>
      </c>
      <c r="Q18" s="40" t="s">
        <v>1625</v>
      </c>
      <c r="R18" s="40" t="s">
        <v>12</v>
      </c>
      <c r="S18" s="41"/>
      <c r="T18">
        <f>INDEX([1]Worksheet!$G:$G,MATCH(G18,[1]Worksheet!$D:$D,0))</f>
        <v>0</v>
      </c>
    </row>
    <row r="19" spans="1:20" ht="20" hidden="1" x14ac:dyDescent="0.25">
      <c r="A19" s="38" t="s">
        <v>1193</v>
      </c>
      <c r="B19" s="38" t="s">
        <v>1544</v>
      </c>
      <c r="C19" s="39" t="s">
        <v>36</v>
      </c>
      <c r="D19" s="39" t="s">
        <v>1550</v>
      </c>
      <c r="E19" s="39" t="s">
        <v>1462</v>
      </c>
      <c r="F19" s="38" t="s">
        <v>34</v>
      </c>
      <c r="G19" s="38" t="s">
        <v>1549</v>
      </c>
      <c r="H19" s="38" t="s">
        <v>1647</v>
      </c>
      <c r="I19" s="38" t="s">
        <v>1468</v>
      </c>
      <c r="J19" s="38" t="s">
        <v>22</v>
      </c>
      <c r="K19" s="38" t="s">
        <v>9</v>
      </c>
      <c r="L19" s="38">
        <v>5</v>
      </c>
      <c r="M19" s="38">
        <v>3875</v>
      </c>
      <c r="N19" s="38"/>
      <c r="O19" s="38"/>
      <c r="P19" s="38" t="s">
        <v>1631</v>
      </c>
      <c r="Q19" s="40" t="s">
        <v>1459</v>
      </c>
      <c r="R19" s="40" t="s">
        <v>9</v>
      </c>
      <c r="S19" s="41">
        <v>146.99</v>
      </c>
      <c r="T19">
        <f>INDEX([1]Worksheet!$G:$G,MATCH(G19,[1]Worksheet!$D:$D,0))</f>
        <v>3875</v>
      </c>
    </row>
    <row r="20" spans="1:20" ht="20" hidden="1" x14ac:dyDescent="0.25">
      <c r="A20" s="38" t="s">
        <v>1193</v>
      </c>
      <c r="B20" s="38" t="s">
        <v>1544</v>
      </c>
      <c r="C20" s="39" t="s">
        <v>40</v>
      </c>
      <c r="D20" s="39" t="s">
        <v>1548</v>
      </c>
      <c r="E20" s="39" t="s">
        <v>1462</v>
      </c>
      <c r="F20" s="38" t="s">
        <v>1648</v>
      </c>
      <c r="G20" s="38" t="s">
        <v>1649</v>
      </c>
      <c r="H20" s="38" t="s">
        <v>1650</v>
      </c>
      <c r="I20" s="38" t="s">
        <v>1468</v>
      </c>
      <c r="J20" s="38" t="s">
        <v>22</v>
      </c>
      <c r="K20" s="38" t="s">
        <v>12</v>
      </c>
      <c r="L20" s="38">
        <v>3</v>
      </c>
      <c r="M20" s="38">
        <v>80000000</v>
      </c>
      <c r="N20" s="38"/>
      <c r="O20" s="38"/>
      <c r="P20" s="38" t="s">
        <v>1628</v>
      </c>
      <c r="Q20" s="40" t="s">
        <v>1615</v>
      </c>
      <c r="R20" s="40" t="s">
        <v>12</v>
      </c>
      <c r="S20" s="41">
        <v>80000000</v>
      </c>
      <c r="T20">
        <f>INDEX([1]Worksheet!$G:$G,MATCH(G20,[1]Worksheet!$D:$D,0))</f>
        <v>80000000</v>
      </c>
    </row>
    <row r="21" spans="1:20" ht="20" hidden="1" x14ac:dyDescent="0.25">
      <c r="A21" s="38" t="s">
        <v>1193</v>
      </c>
      <c r="B21" s="38" t="s">
        <v>1544</v>
      </c>
      <c r="C21" s="39" t="s">
        <v>40</v>
      </c>
      <c r="D21" s="39" t="s">
        <v>1548</v>
      </c>
      <c r="E21" s="39" t="s">
        <v>1462</v>
      </c>
      <c r="F21" s="38" t="s">
        <v>38</v>
      </c>
      <c r="G21" s="38" t="s">
        <v>1547</v>
      </c>
      <c r="H21" s="38" t="s">
        <v>1651</v>
      </c>
      <c r="I21" s="38" t="s">
        <v>1468</v>
      </c>
      <c r="J21" s="38" t="s">
        <v>22</v>
      </c>
      <c r="K21" s="38" t="s">
        <v>9</v>
      </c>
      <c r="L21" s="38">
        <v>5</v>
      </c>
      <c r="M21" s="38">
        <v>2060</v>
      </c>
      <c r="N21" s="38"/>
      <c r="O21" s="38"/>
      <c r="P21" s="38" t="s">
        <v>1622</v>
      </c>
      <c r="Q21" s="40" t="s">
        <v>1459</v>
      </c>
      <c r="R21" s="40" t="s">
        <v>9</v>
      </c>
      <c r="S21" s="41">
        <v>520</v>
      </c>
      <c r="T21">
        <f>INDEX([1]Worksheet!$G:$G,MATCH(G21,[1]Worksheet!$D:$D,0))</f>
        <v>2060</v>
      </c>
    </row>
    <row r="22" spans="1:20" ht="240" hidden="1" x14ac:dyDescent="0.25">
      <c r="A22" s="38" t="s">
        <v>1193</v>
      </c>
      <c r="B22" s="38" t="s">
        <v>1544</v>
      </c>
      <c r="C22" s="39" t="s">
        <v>40</v>
      </c>
      <c r="D22" s="39" t="s">
        <v>1548</v>
      </c>
      <c r="E22" s="39" t="s">
        <v>1462</v>
      </c>
      <c r="F22" s="38" t="s">
        <v>1652</v>
      </c>
      <c r="G22" s="38" t="s">
        <v>1653</v>
      </c>
      <c r="H22" s="38" t="s">
        <v>1654</v>
      </c>
      <c r="I22" s="38" t="s">
        <v>1460</v>
      </c>
      <c r="J22" s="38" t="s">
        <v>22</v>
      </c>
      <c r="K22" s="38" t="s">
        <v>12</v>
      </c>
      <c r="L22" s="38">
        <v>4</v>
      </c>
      <c r="M22" s="38"/>
      <c r="N22" s="38" t="s">
        <v>1654</v>
      </c>
      <c r="O22" s="38" t="s">
        <v>2244</v>
      </c>
      <c r="P22" s="38" t="s">
        <v>1614</v>
      </c>
      <c r="Q22" s="40" t="s">
        <v>1629</v>
      </c>
      <c r="R22" s="40" t="s">
        <v>12</v>
      </c>
      <c r="S22" s="41"/>
      <c r="T22">
        <f>INDEX([1]Worksheet!$G:$G,MATCH(G22,[1]Worksheet!$D:$D,0))</f>
        <v>0</v>
      </c>
    </row>
    <row r="23" spans="1:20" ht="90" hidden="1" x14ac:dyDescent="0.25">
      <c r="A23" s="38" t="s">
        <v>1193</v>
      </c>
      <c r="B23" s="38" t="s">
        <v>1544</v>
      </c>
      <c r="C23" s="39" t="s">
        <v>1655</v>
      </c>
      <c r="D23" s="39" t="s">
        <v>1656</v>
      </c>
      <c r="E23" s="39" t="s">
        <v>1485</v>
      </c>
      <c r="F23" s="38" t="s">
        <v>1657</v>
      </c>
      <c r="G23" s="38" t="s">
        <v>1658</v>
      </c>
      <c r="H23" s="38" t="s">
        <v>1659</v>
      </c>
      <c r="I23" s="38" t="s">
        <v>1460</v>
      </c>
      <c r="J23" s="38" t="s">
        <v>47</v>
      </c>
      <c r="K23" s="38" t="s">
        <v>12</v>
      </c>
      <c r="L23" s="38">
        <v>2</v>
      </c>
      <c r="M23" s="38"/>
      <c r="N23" s="38" t="s">
        <v>2145</v>
      </c>
      <c r="O23" s="38" t="s">
        <v>2245</v>
      </c>
      <c r="P23" s="38" t="s">
        <v>1614</v>
      </c>
      <c r="Q23" s="40" t="s">
        <v>1625</v>
      </c>
      <c r="R23" s="40" t="s">
        <v>12</v>
      </c>
      <c r="S23" s="41"/>
      <c r="T23">
        <f>INDEX([1]Worksheet!$G:$G,MATCH(G23,[1]Worksheet!$D:$D,0))</f>
        <v>0</v>
      </c>
    </row>
    <row r="24" spans="1:20" ht="50" hidden="1" x14ac:dyDescent="0.25">
      <c r="A24" s="38" t="s">
        <v>1193</v>
      </c>
      <c r="B24" s="38" t="s">
        <v>1544</v>
      </c>
      <c r="C24" s="39" t="s">
        <v>1655</v>
      </c>
      <c r="D24" s="39" t="s">
        <v>1656</v>
      </c>
      <c r="E24" s="39" t="s">
        <v>1485</v>
      </c>
      <c r="F24" s="38" t="s">
        <v>1660</v>
      </c>
      <c r="G24" s="38" t="s">
        <v>1661</v>
      </c>
      <c r="H24" s="38" t="s">
        <v>1662</v>
      </c>
      <c r="I24" s="38" t="s">
        <v>1460</v>
      </c>
      <c r="J24" s="38" t="s">
        <v>47</v>
      </c>
      <c r="K24" s="38" t="s">
        <v>12</v>
      </c>
      <c r="L24" s="38">
        <v>4</v>
      </c>
      <c r="M24" s="38"/>
      <c r="N24" s="38" t="s">
        <v>2146</v>
      </c>
      <c r="O24" s="38"/>
      <c r="P24" s="38" t="s">
        <v>1614</v>
      </c>
      <c r="Q24" s="40" t="s">
        <v>1464</v>
      </c>
      <c r="R24" s="40" t="s">
        <v>12</v>
      </c>
      <c r="S24" s="41"/>
      <c r="T24">
        <f>INDEX([1]Worksheet!$G:$G,MATCH(G24,[1]Worksheet!$D:$D,0))</f>
        <v>0</v>
      </c>
    </row>
    <row r="25" spans="1:20" ht="30" hidden="1" x14ac:dyDescent="0.25">
      <c r="A25" s="38" t="s">
        <v>1193</v>
      </c>
      <c r="B25" s="38" t="s">
        <v>1544</v>
      </c>
      <c r="C25" s="39" t="s">
        <v>45</v>
      </c>
      <c r="D25" s="39" t="s">
        <v>1546</v>
      </c>
      <c r="E25" s="39" t="s">
        <v>1462</v>
      </c>
      <c r="F25" s="38" t="s">
        <v>42</v>
      </c>
      <c r="G25" s="38" t="s">
        <v>1545</v>
      </c>
      <c r="H25" s="38" t="s">
        <v>1663</v>
      </c>
      <c r="I25" s="38" t="s">
        <v>1460</v>
      </c>
      <c r="J25" s="38" t="s">
        <v>47</v>
      </c>
      <c r="K25" s="38" t="s">
        <v>9</v>
      </c>
      <c r="L25" s="38">
        <v>5</v>
      </c>
      <c r="M25" s="38"/>
      <c r="N25" s="45" t="s">
        <v>2147</v>
      </c>
      <c r="O25" s="38" t="s">
        <v>9</v>
      </c>
      <c r="P25" s="38" t="s">
        <v>1614</v>
      </c>
      <c r="Q25" s="40" t="s">
        <v>1459</v>
      </c>
      <c r="R25" s="40" t="s">
        <v>9</v>
      </c>
      <c r="S25" s="41"/>
      <c r="T25">
        <f>INDEX([1]Worksheet!$G:$G,MATCH(G25,[1]Worksheet!$D:$D,0))</f>
        <v>0</v>
      </c>
    </row>
    <row r="26" spans="1:20" ht="50" x14ac:dyDescent="0.25">
      <c r="A26" s="38" t="s">
        <v>1193</v>
      </c>
      <c r="B26" s="38" t="s">
        <v>1544</v>
      </c>
      <c r="C26" s="39" t="s">
        <v>50</v>
      </c>
      <c r="D26" s="39" t="s">
        <v>1543</v>
      </c>
      <c r="E26" s="39" t="s">
        <v>1462</v>
      </c>
      <c r="F26" s="38" t="s">
        <v>1664</v>
      </c>
      <c r="G26" s="38" t="s">
        <v>1665</v>
      </c>
      <c r="H26" s="38" t="s">
        <v>1666</v>
      </c>
      <c r="I26" s="38" t="s">
        <v>1468</v>
      </c>
      <c r="J26" s="38" t="s">
        <v>52</v>
      </c>
      <c r="K26" s="38" t="s">
        <v>12</v>
      </c>
      <c r="L26" s="38">
        <v>4</v>
      </c>
      <c r="M26" s="38"/>
      <c r="N26" s="38" t="s">
        <v>2148</v>
      </c>
      <c r="O26" s="38" t="s">
        <v>2246</v>
      </c>
      <c r="P26" s="38" t="s">
        <v>1622</v>
      </c>
      <c r="Q26" s="40" t="s">
        <v>1629</v>
      </c>
      <c r="R26" s="40" t="s">
        <v>12</v>
      </c>
      <c r="S26" s="41"/>
      <c r="T26">
        <f>INDEX([1]Worksheet!$G:$G,MATCH(G26,[1]Worksheet!$D:$D,0))</f>
        <v>15</v>
      </c>
    </row>
    <row r="27" spans="1:20" ht="40" hidden="1" x14ac:dyDescent="0.25">
      <c r="A27" s="38" t="s">
        <v>1193</v>
      </c>
      <c r="B27" s="38" t="s">
        <v>1544</v>
      </c>
      <c r="C27" s="39" t="s">
        <v>50</v>
      </c>
      <c r="D27" s="39" t="s">
        <v>1543</v>
      </c>
      <c r="E27" s="39" t="s">
        <v>1462</v>
      </c>
      <c r="F27" s="38" t="s">
        <v>48</v>
      </c>
      <c r="G27" s="38" t="s">
        <v>1542</v>
      </c>
      <c r="H27" s="38" t="s">
        <v>1667</v>
      </c>
      <c r="I27" s="38" t="s">
        <v>1460</v>
      </c>
      <c r="J27" s="38" t="s">
        <v>52</v>
      </c>
      <c r="K27" s="38" t="s">
        <v>9</v>
      </c>
      <c r="L27" s="38">
        <v>5</v>
      </c>
      <c r="M27" s="38"/>
      <c r="N27" s="45" t="s">
        <v>2149</v>
      </c>
      <c r="O27" s="38" t="s">
        <v>9</v>
      </c>
      <c r="P27" s="38" t="s">
        <v>1614</v>
      </c>
      <c r="Q27" s="40" t="s">
        <v>1459</v>
      </c>
      <c r="R27" s="40" t="s">
        <v>9</v>
      </c>
      <c r="S27" s="41"/>
      <c r="T27">
        <f>INDEX([1]Worksheet!$G:$G,MATCH(G27,[1]Worksheet!$D:$D,0))</f>
        <v>0</v>
      </c>
    </row>
    <row r="28" spans="1:20" ht="60" hidden="1" x14ac:dyDescent="0.25">
      <c r="A28" s="38" t="s">
        <v>917</v>
      </c>
      <c r="B28" s="38"/>
      <c r="C28" s="39" t="s">
        <v>1668</v>
      </c>
      <c r="D28" s="39" t="s">
        <v>1669</v>
      </c>
      <c r="E28" s="39" t="s">
        <v>1485</v>
      </c>
      <c r="F28" s="38" t="s">
        <v>1670</v>
      </c>
      <c r="G28" s="38" t="s">
        <v>1671</v>
      </c>
      <c r="H28" s="38" t="s">
        <v>1672</v>
      </c>
      <c r="I28" s="38" t="s">
        <v>1460</v>
      </c>
      <c r="J28" s="38" t="s">
        <v>33</v>
      </c>
      <c r="K28" s="38" t="s">
        <v>12</v>
      </c>
      <c r="L28" s="38">
        <v>2</v>
      </c>
      <c r="M28" s="38"/>
      <c r="N28" s="38" t="s">
        <v>2150</v>
      </c>
      <c r="O28" s="38" t="s">
        <v>2150</v>
      </c>
      <c r="P28" s="38" t="s">
        <v>1614</v>
      </c>
      <c r="Q28" s="40" t="s">
        <v>1625</v>
      </c>
      <c r="R28" s="40" t="s">
        <v>12</v>
      </c>
      <c r="S28" s="41"/>
      <c r="T28">
        <f>INDEX([1]Worksheet!$G:$G,MATCH(G28,[1]Worksheet!$D:$D,0))</f>
        <v>0</v>
      </c>
    </row>
    <row r="29" spans="1:20" ht="30" hidden="1" x14ac:dyDescent="0.25">
      <c r="A29" s="38" t="s">
        <v>917</v>
      </c>
      <c r="B29" s="38"/>
      <c r="C29" s="39" t="s">
        <v>1668</v>
      </c>
      <c r="D29" s="39" t="s">
        <v>1669</v>
      </c>
      <c r="E29" s="39" t="s">
        <v>1485</v>
      </c>
      <c r="F29" s="38" t="s">
        <v>1673</v>
      </c>
      <c r="G29" s="38" t="s">
        <v>1674</v>
      </c>
      <c r="H29" s="38" t="s">
        <v>1675</v>
      </c>
      <c r="I29" s="38" t="s">
        <v>1460</v>
      </c>
      <c r="J29" s="38" t="s">
        <v>33</v>
      </c>
      <c r="K29" s="38" t="s">
        <v>12</v>
      </c>
      <c r="L29" s="38">
        <v>2</v>
      </c>
      <c r="M29" s="38"/>
      <c r="N29" s="38" t="s">
        <v>2150</v>
      </c>
      <c r="O29" s="38" t="s">
        <v>2247</v>
      </c>
      <c r="P29" s="38" t="s">
        <v>1614</v>
      </c>
      <c r="Q29" s="40" t="s">
        <v>1625</v>
      </c>
      <c r="R29" s="40" t="s">
        <v>12</v>
      </c>
      <c r="S29" s="41"/>
      <c r="T29">
        <f>INDEX([1]Worksheet!$G:$G,MATCH(G29,[1]Worksheet!$D:$D,0))</f>
        <v>0</v>
      </c>
    </row>
    <row r="30" spans="1:20" ht="60" hidden="1" x14ac:dyDescent="0.25">
      <c r="A30" s="38" t="s">
        <v>917</v>
      </c>
      <c r="B30" s="38"/>
      <c r="C30" s="39" t="s">
        <v>55</v>
      </c>
      <c r="D30" s="39" t="s">
        <v>1541</v>
      </c>
      <c r="E30" s="39" t="s">
        <v>1462</v>
      </c>
      <c r="F30" s="38" t="s">
        <v>1676</v>
      </c>
      <c r="G30" s="38" t="s">
        <v>1677</v>
      </c>
      <c r="H30" s="38" t="s">
        <v>1678</v>
      </c>
      <c r="I30" s="38" t="s">
        <v>1468</v>
      </c>
      <c r="J30" s="38" t="s">
        <v>33</v>
      </c>
      <c r="K30" s="38" t="s">
        <v>12</v>
      </c>
      <c r="L30" s="38">
        <v>3</v>
      </c>
      <c r="M30" s="38">
        <v>11</v>
      </c>
      <c r="N30" s="38"/>
      <c r="O30" s="38"/>
      <c r="P30" s="38" t="s">
        <v>1622</v>
      </c>
      <c r="Q30" s="40" t="s">
        <v>1615</v>
      </c>
      <c r="R30" s="40" t="s">
        <v>12</v>
      </c>
      <c r="S30" s="41">
        <v>12</v>
      </c>
      <c r="T30">
        <f>INDEX([1]Worksheet!$G:$G,MATCH(G30,[1]Worksheet!$D:$D,0))</f>
        <v>11</v>
      </c>
    </row>
    <row r="31" spans="1:20" ht="30" hidden="1" x14ac:dyDescent="0.25">
      <c r="A31" s="38" t="s">
        <v>917</v>
      </c>
      <c r="B31" s="38"/>
      <c r="C31" s="39" t="s">
        <v>55</v>
      </c>
      <c r="D31" s="39" t="s">
        <v>1541</v>
      </c>
      <c r="E31" s="39" t="s">
        <v>1462</v>
      </c>
      <c r="F31" s="38" t="s">
        <v>53</v>
      </c>
      <c r="G31" s="38" t="s">
        <v>1540</v>
      </c>
      <c r="H31" s="38" t="s">
        <v>1679</v>
      </c>
      <c r="I31" s="38" t="s">
        <v>1468</v>
      </c>
      <c r="J31" s="38" t="s">
        <v>33</v>
      </c>
      <c r="K31" s="38" t="s">
        <v>9</v>
      </c>
      <c r="L31" s="38">
        <v>5</v>
      </c>
      <c r="M31" s="38">
        <v>11</v>
      </c>
      <c r="N31" s="38"/>
      <c r="O31" s="38"/>
      <c r="P31" s="38" t="s">
        <v>1622</v>
      </c>
      <c r="Q31" s="40" t="s">
        <v>1459</v>
      </c>
      <c r="R31" s="40" t="s">
        <v>9</v>
      </c>
      <c r="S31" s="41">
        <v>3</v>
      </c>
      <c r="T31">
        <f>INDEX([1]Worksheet!$G:$G,MATCH(G31,[1]Worksheet!$D:$D,0))</f>
        <v>11</v>
      </c>
    </row>
    <row r="32" spans="1:20" ht="30" x14ac:dyDescent="0.25">
      <c r="A32" s="38" t="s">
        <v>917</v>
      </c>
      <c r="B32" s="38"/>
      <c r="C32" s="39" t="s">
        <v>1680</v>
      </c>
      <c r="D32" s="39" t="s">
        <v>1681</v>
      </c>
      <c r="E32" s="39" t="s">
        <v>1485</v>
      </c>
      <c r="F32" s="38" t="s">
        <v>1682</v>
      </c>
      <c r="G32" s="38" t="s">
        <v>1683</v>
      </c>
      <c r="H32" s="38" t="s">
        <v>1684</v>
      </c>
      <c r="I32" s="38" t="s">
        <v>1460</v>
      </c>
      <c r="J32" s="38" t="s">
        <v>33</v>
      </c>
      <c r="K32" s="38" t="s">
        <v>12</v>
      </c>
      <c r="L32" s="38">
        <v>2</v>
      </c>
      <c r="M32" s="38"/>
      <c r="N32" s="38" t="s">
        <v>2150</v>
      </c>
      <c r="O32" s="38" t="s">
        <v>2248</v>
      </c>
      <c r="P32" s="38" t="s">
        <v>1614</v>
      </c>
      <c r="Q32" s="40" t="s">
        <v>1625</v>
      </c>
      <c r="R32" s="40" t="s">
        <v>12</v>
      </c>
      <c r="S32" s="41"/>
      <c r="T32" t="e">
        <f>INDEX([1]Worksheet!$G:$G,MATCH(G32,[1]Worksheet!$D:$D,0))</f>
        <v>#N/A</v>
      </c>
    </row>
    <row r="33" spans="1:20" ht="30" x14ac:dyDescent="0.25">
      <c r="A33" s="38" t="s">
        <v>917</v>
      </c>
      <c r="B33" s="38"/>
      <c r="C33" s="39" t="s">
        <v>59</v>
      </c>
      <c r="D33" s="39" t="s">
        <v>1539</v>
      </c>
      <c r="E33" s="39" t="s">
        <v>1462</v>
      </c>
      <c r="F33" s="38" t="s">
        <v>1685</v>
      </c>
      <c r="G33" s="38" t="s">
        <v>1686</v>
      </c>
      <c r="H33" s="38" t="s">
        <v>1687</v>
      </c>
      <c r="I33" s="38" t="s">
        <v>1468</v>
      </c>
      <c r="J33" s="38" t="s">
        <v>33</v>
      </c>
      <c r="K33" s="38" t="s">
        <v>12</v>
      </c>
      <c r="L33" s="38">
        <v>3</v>
      </c>
      <c r="M33" s="38">
        <v>15</v>
      </c>
      <c r="N33" s="38"/>
      <c r="O33" s="38"/>
      <c r="P33" s="38" t="s">
        <v>1622</v>
      </c>
      <c r="Q33" s="40" t="s">
        <v>1615</v>
      </c>
      <c r="R33" s="40" t="s">
        <v>12</v>
      </c>
      <c r="S33" s="41">
        <v>21</v>
      </c>
      <c r="T33">
        <f>INDEX([1]Worksheet!$G:$G,MATCH(G33,[1]Worksheet!$D:$D,0))</f>
        <v>15</v>
      </c>
    </row>
    <row r="34" spans="1:20" ht="30" x14ac:dyDescent="0.25">
      <c r="A34" s="38" t="s">
        <v>917</v>
      </c>
      <c r="B34" s="38"/>
      <c r="C34" s="39" t="s">
        <v>59</v>
      </c>
      <c r="D34" s="39" t="s">
        <v>1539</v>
      </c>
      <c r="E34" s="39" t="s">
        <v>1462</v>
      </c>
      <c r="F34" s="38" t="s">
        <v>1688</v>
      </c>
      <c r="G34" s="38" t="s">
        <v>1689</v>
      </c>
      <c r="H34" s="38" t="s">
        <v>1690</v>
      </c>
      <c r="I34" s="38" t="s">
        <v>1468</v>
      </c>
      <c r="J34" s="38" t="s">
        <v>33</v>
      </c>
      <c r="K34" s="38" t="s">
        <v>12</v>
      </c>
      <c r="L34" s="38">
        <v>3</v>
      </c>
      <c r="M34" s="38">
        <v>15</v>
      </c>
      <c r="N34" s="38"/>
      <c r="O34" s="38"/>
      <c r="P34" s="38" t="s">
        <v>1622</v>
      </c>
      <c r="Q34" s="40" t="s">
        <v>1615</v>
      </c>
      <c r="R34" s="40" t="s">
        <v>12</v>
      </c>
      <c r="S34" s="41">
        <v>25</v>
      </c>
      <c r="T34">
        <f>INDEX([1]Worksheet!$G:$G,MATCH(G34,[1]Worksheet!$D:$D,0))</f>
        <v>15</v>
      </c>
    </row>
    <row r="35" spans="1:20" ht="30" x14ac:dyDescent="0.25">
      <c r="A35" s="38" t="s">
        <v>917</v>
      </c>
      <c r="B35" s="38"/>
      <c r="C35" s="39" t="s">
        <v>59</v>
      </c>
      <c r="D35" s="39" t="s">
        <v>1539</v>
      </c>
      <c r="E35" s="39" t="s">
        <v>1462</v>
      </c>
      <c r="F35" s="38" t="s">
        <v>57</v>
      </c>
      <c r="G35" s="38" t="s">
        <v>1538</v>
      </c>
      <c r="H35" s="38" t="s">
        <v>1691</v>
      </c>
      <c r="I35" s="38" t="s">
        <v>1468</v>
      </c>
      <c r="J35" s="38" t="s">
        <v>33</v>
      </c>
      <c r="K35" s="38" t="s">
        <v>9</v>
      </c>
      <c r="L35" s="38">
        <v>5</v>
      </c>
      <c r="M35" s="38">
        <v>15</v>
      </c>
      <c r="N35" s="38"/>
      <c r="O35" s="38"/>
      <c r="P35" s="38" t="s">
        <v>1622</v>
      </c>
      <c r="Q35" s="40" t="s">
        <v>1459</v>
      </c>
      <c r="R35" s="40" t="s">
        <v>9</v>
      </c>
      <c r="S35" s="41">
        <v>1</v>
      </c>
      <c r="T35">
        <f>INDEX([1]Worksheet!$G:$G,MATCH(G35,[1]Worksheet!$D:$D,0))</f>
        <v>15</v>
      </c>
    </row>
    <row r="36" spans="1:20" ht="30" hidden="1" x14ac:dyDescent="0.25">
      <c r="A36" s="38" t="s">
        <v>917</v>
      </c>
      <c r="B36" s="38"/>
      <c r="C36" s="39" t="s">
        <v>1125</v>
      </c>
      <c r="D36" s="39" t="s">
        <v>1692</v>
      </c>
      <c r="E36" s="39" t="s">
        <v>1462</v>
      </c>
      <c r="F36" s="38" t="s">
        <v>1693</v>
      </c>
      <c r="G36" s="3" t="s">
        <v>2347</v>
      </c>
      <c r="H36" s="38" t="s">
        <v>1694</v>
      </c>
      <c r="I36" s="38" t="s">
        <v>1468</v>
      </c>
      <c r="J36" s="38" t="s">
        <v>33</v>
      </c>
      <c r="K36" s="38" t="s">
        <v>12</v>
      </c>
      <c r="L36" s="38">
        <v>4</v>
      </c>
      <c r="M36" s="38">
        <v>6</v>
      </c>
      <c r="N36" s="38"/>
      <c r="O36" s="38"/>
      <c r="P36" s="38" t="s">
        <v>1622</v>
      </c>
      <c r="Q36" s="40" t="s">
        <v>1459</v>
      </c>
      <c r="R36" s="40" t="s">
        <v>12</v>
      </c>
      <c r="S36" s="41">
        <v>7</v>
      </c>
      <c r="T36">
        <f>INDEX([1]Worksheet!$G:$G,MATCH(G36,[1]Worksheet!$D:$D,0))</f>
        <v>6</v>
      </c>
    </row>
    <row r="37" spans="1:20" ht="30" hidden="1" x14ac:dyDescent="0.25">
      <c r="A37" s="38" t="s">
        <v>917</v>
      </c>
      <c r="B37" s="38"/>
      <c r="C37" s="39" t="s">
        <v>1695</v>
      </c>
      <c r="D37" s="39" t="s">
        <v>1696</v>
      </c>
      <c r="E37" s="39" t="s">
        <v>1485</v>
      </c>
      <c r="F37" s="38" t="s">
        <v>1697</v>
      </c>
      <c r="G37" s="38" t="s">
        <v>1698</v>
      </c>
      <c r="H37" s="38" t="s">
        <v>1699</v>
      </c>
      <c r="I37" s="38" t="s">
        <v>1460</v>
      </c>
      <c r="J37" s="38" t="s">
        <v>33</v>
      </c>
      <c r="K37" s="38" t="s">
        <v>12</v>
      </c>
      <c r="L37" s="38">
        <v>2</v>
      </c>
      <c r="M37" s="38"/>
      <c r="N37" s="38" t="s">
        <v>2150</v>
      </c>
      <c r="O37" s="38" t="s">
        <v>2248</v>
      </c>
      <c r="P37" s="38" t="s">
        <v>1614</v>
      </c>
      <c r="Q37" s="40" t="s">
        <v>1625</v>
      </c>
      <c r="R37" s="40" t="s">
        <v>12</v>
      </c>
      <c r="S37" s="41"/>
      <c r="T37">
        <f>INDEX([1]Worksheet!$G:$G,MATCH(G37,[1]Worksheet!$D:$D,0))</f>
        <v>0</v>
      </c>
    </row>
    <row r="38" spans="1:20" ht="50" hidden="1" x14ac:dyDescent="0.25">
      <c r="A38" s="38" t="s">
        <v>917</v>
      </c>
      <c r="B38" s="38"/>
      <c r="C38" s="39" t="s">
        <v>1695</v>
      </c>
      <c r="D38" s="39" t="s">
        <v>1696</v>
      </c>
      <c r="E38" s="39" t="s">
        <v>1485</v>
      </c>
      <c r="F38" s="38" t="s">
        <v>1700</v>
      </c>
      <c r="G38" s="38" t="s">
        <v>1701</v>
      </c>
      <c r="H38" s="38" t="s">
        <v>1702</v>
      </c>
      <c r="I38" s="38" t="s">
        <v>1460</v>
      </c>
      <c r="J38" s="38" t="s">
        <v>33</v>
      </c>
      <c r="K38" s="38" t="s">
        <v>12</v>
      </c>
      <c r="L38" s="38">
        <v>3</v>
      </c>
      <c r="M38" s="38"/>
      <c r="N38" s="38" t="s">
        <v>2150</v>
      </c>
      <c r="O38" s="38" t="s">
        <v>2249</v>
      </c>
      <c r="P38" s="38" t="s">
        <v>1614</v>
      </c>
      <c r="Q38" s="40" t="s">
        <v>1615</v>
      </c>
      <c r="R38" s="40" t="s">
        <v>12</v>
      </c>
      <c r="S38" s="41"/>
      <c r="T38">
        <f>INDEX([1]Worksheet!$G:$G,MATCH(G38,[1]Worksheet!$D:$D,0))</f>
        <v>0</v>
      </c>
    </row>
    <row r="39" spans="1:20" ht="30" x14ac:dyDescent="0.25">
      <c r="A39" s="38" t="s">
        <v>917</v>
      </c>
      <c r="B39" s="38"/>
      <c r="C39" s="39" t="s">
        <v>63</v>
      </c>
      <c r="D39" s="39" t="s">
        <v>1537</v>
      </c>
      <c r="E39" s="39" t="s">
        <v>1462</v>
      </c>
      <c r="F39" s="38" t="s">
        <v>61</v>
      </c>
      <c r="G39" s="38" t="s">
        <v>1536</v>
      </c>
      <c r="H39" s="38" t="s">
        <v>1703</v>
      </c>
      <c r="I39" s="38" t="s">
        <v>1468</v>
      </c>
      <c r="J39" s="38" t="s">
        <v>33</v>
      </c>
      <c r="K39" s="38" t="s">
        <v>9</v>
      </c>
      <c r="L39" s="38">
        <v>5</v>
      </c>
      <c r="M39" s="38">
        <v>10</v>
      </c>
      <c r="N39" s="38"/>
      <c r="O39" s="38"/>
      <c r="P39" s="38" t="s">
        <v>1622</v>
      </c>
      <c r="Q39" s="40" t="s">
        <v>1459</v>
      </c>
      <c r="R39" s="40" t="s">
        <v>9</v>
      </c>
      <c r="S39" s="41">
        <v>7</v>
      </c>
      <c r="T39">
        <f>INDEX([1]Worksheet!$G:$G,MATCH(G39,[1]Worksheet!$D:$D,0))</f>
        <v>10</v>
      </c>
    </row>
    <row r="40" spans="1:20" ht="60" hidden="1" x14ac:dyDescent="0.25">
      <c r="A40" s="38" t="s">
        <v>917</v>
      </c>
      <c r="B40" s="38"/>
      <c r="C40" s="39" t="s">
        <v>1704</v>
      </c>
      <c r="D40" s="39" t="s">
        <v>1705</v>
      </c>
      <c r="E40" s="39" t="s">
        <v>1485</v>
      </c>
      <c r="F40" s="38" t="s">
        <v>1706</v>
      </c>
      <c r="G40" s="38" t="s">
        <v>1707</v>
      </c>
      <c r="H40" s="38" t="s">
        <v>1708</v>
      </c>
      <c r="I40" s="38" t="s">
        <v>1460</v>
      </c>
      <c r="J40" s="38" t="s">
        <v>22</v>
      </c>
      <c r="K40" s="38" t="s">
        <v>12</v>
      </c>
      <c r="L40" s="38">
        <v>2</v>
      </c>
      <c r="M40" s="38"/>
      <c r="N40" s="38" t="s">
        <v>2151</v>
      </c>
      <c r="O40" s="38" t="s">
        <v>2250</v>
      </c>
      <c r="P40" s="38" t="s">
        <v>1614</v>
      </c>
      <c r="Q40" s="40" t="s">
        <v>1625</v>
      </c>
      <c r="R40" s="40" t="s">
        <v>12</v>
      </c>
      <c r="S40" s="41"/>
      <c r="T40">
        <f>INDEX([1]Worksheet!$G:$G,MATCH(G40,[1]Worksheet!$D:$D,0))</f>
        <v>0</v>
      </c>
    </row>
    <row r="41" spans="1:20" ht="60" hidden="1" x14ac:dyDescent="0.25">
      <c r="A41" s="38" t="s">
        <v>917</v>
      </c>
      <c r="B41" s="38"/>
      <c r="C41" s="39" t="s">
        <v>1704</v>
      </c>
      <c r="D41" s="39" t="s">
        <v>1705</v>
      </c>
      <c r="E41" s="39" t="s">
        <v>1485</v>
      </c>
      <c r="F41" s="38" t="s">
        <v>1709</v>
      </c>
      <c r="G41" s="38" t="s">
        <v>1710</v>
      </c>
      <c r="H41" s="38" t="s">
        <v>1711</v>
      </c>
      <c r="I41" s="38" t="s">
        <v>1460</v>
      </c>
      <c r="J41" s="38" t="s">
        <v>22</v>
      </c>
      <c r="K41" s="38" t="s">
        <v>12</v>
      </c>
      <c r="L41" s="38">
        <v>2</v>
      </c>
      <c r="M41" s="38"/>
      <c r="N41" s="38" t="s">
        <v>2152</v>
      </c>
      <c r="O41" s="38" t="s">
        <v>2251</v>
      </c>
      <c r="P41" s="38" t="s">
        <v>1614</v>
      </c>
      <c r="Q41" s="40" t="s">
        <v>1625</v>
      </c>
      <c r="R41" s="40" t="s">
        <v>12</v>
      </c>
      <c r="S41" s="41"/>
      <c r="T41">
        <f>INDEX([1]Worksheet!$G:$G,MATCH(G41,[1]Worksheet!$D:$D,0))</f>
        <v>0</v>
      </c>
    </row>
    <row r="42" spans="1:20" ht="30" hidden="1" x14ac:dyDescent="0.25">
      <c r="A42" s="38" t="s">
        <v>917</v>
      </c>
      <c r="B42" s="38"/>
      <c r="C42" s="39" t="s">
        <v>1704</v>
      </c>
      <c r="D42" s="39" t="s">
        <v>1705</v>
      </c>
      <c r="E42" s="39" t="s">
        <v>1485</v>
      </c>
      <c r="F42" s="38" t="s">
        <v>1712</v>
      </c>
      <c r="G42" s="38" t="s">
        <v>1713</v>
      </c>
      <c r="H42" s="38" t="s">
        <v>1714</v>
      </c>
      <c r="I42" s="38" t="s">
        <v>1460</v>
      </c>
      <c r="J42" s="38" t="s">
        <v>22</v>
      </c>
      <c r="K42" s="38" t="s">
        <v>12</v>
      </c>
      <c r="L42" s="38">
        <v>2</v>
      </c>
      <c r="M42" s="38"/>
      <c r="N42" s="38" t="s">
        <v>2153</v>
      </c>
      <c r="O42" s="38" t="s">
        <v>2252</v>
      </c>
      <c r="P42" s="38" t="s">
        <v>1614</v>
      </c>
      <c r="Q42" s="40" t="s">
        <v>1625</v>
      </c>
      <c r="R42" s="40" t="s">
        <v>12</v>
      </c>
      <c r="S42" s="41"/>
      <c r="T42">
        <f>INDEX([1]Worksheet!$G:$G,MATCH(G42,[1]Worksheet!$D:$D,0))</f>
        <v>0</v>
      </c>
    </row>
    <row r="43" spans="1:20" ht="20" x14ac:dyDescent="0.25">
      <c r="A43" s="38" t="s">
        <v>917</v>
      </c>
      <c r="B43" s="38"/>
      <c r="C43" s="39" t="s">
        <v>178</v>
      </c>
      <c r="D43" s="39" t="s">
        <v>1535</v>
      </c>
      <c r="E43" s="39" t="s">
        <v>1462</v>
      </c>
      <c r="F43" s="38" t="s">
        <v>1715</v>
      </c>
      <c r="G43" s="38" t="s">
        <v>1716</v>
      </c>
      <c r="H43" s="38" t="s">
        <v>1717</v>
      </c>
      <c r="I43" s="38" t="s">
        <v>1468</v>
      </c>
      <c r="J43" s="38" t="s">
        <v>22</v>
      </c>
      <c r="K43" s="38" t="s">
        <v>12</v>
      </c>
      <c r="L43" s="38">
        <v>4</v>
      </c>
      <c r="M43" s="38">
        <v>2000</v>
      </c>
      <c r="N43" s="38"/>
      <c r="O43" s="38"/>
      <c r="P43" s="38" t="s">
        <v>1622</v>
      </c>
      <c r="Q43" s="40" t="s">
        <v>1459</v>
      </c>
      <c r="R43" s="40" t="s">
        <v>12</v>
      </c>
      <c r="S43" s="41">
        <v>5641</v>
      </c>
      <c r="T43">
        <f>INDEX([1]Worksheet!$G:$G,MATCH(G43,[1]Worksheet!$D:$D,0))</f>
        <v>2000</v>
      </c>
    </row>
    <row r="44" spans="1:20" ht="40" hidden="1" x14ac:dyDescent="0.25">
      <c r="A44" s="38" t="s">
        <v>917</v>
      </c>
      <c r="B44" s="38"/>
      <c r="C44" s="39" t="s">
        <v>178</v>
      </c>
      <c r="D44" s="39" t="s">
        <v>1535</v>
      </c>
      <c r="E44" s="39" t="s">
        <v>1462</v>
      </c>
      <c r="F44" s="38" t="s">
        <v>176</v>
      </c>
      <c r="G44" s="38" t="s">
        <v>1534</v>
      </c>
      <c r="H44" s="38" t="s">
        <v>1718</v>
      </c>
      <c r="I44" s="38" t="s">
        <v>1460</v>
      </c>
      <c r="J44" s="38" t="s">
        <v>22</v>
      </c>
      <c r="K44" s="38" t="s">
        <v>9</v>
      </c>
      <c r="L44" s="38">
        <v>5</v>
      </c>
      <c r="M44" s="38"/>
      <c r="N44" s="45" t="s">
        <v>2337</v>
      </c>
      <c r="O44" s="38" t="s">
        <v>9</v>
      </c>
      <c r="P44" s="38" t="s">
        <v>1614</v>
      </c>
      <c r="Q44" s="40" t="s">
        <v>1459</v>
      </c>
      <c r="R44" s="40" t="s">
        <v>9</v>
      </c>
      <c r="S44" s="41"/>
      <c r="T44">
        <f>INDEX([1]Worksheet!$G:$G,MATCH(G44,[1]Worksheet!$D:$D,0))</f>
        <v>0</v>
      </c>
    </row>
    <row r="45" spans="1:20" ht="20" x14ac:dyDescent="0.25">
      <c r="A45" s="38" t="s">
        <v>917</v>
      </c>
      <c r="B45" s="38"/>
      <c r="C45" s="39" t="s">
        <v>1081</v>
      </c>
      <c r="D45" s="39" t="s">
        <v>1719</v>
      </c>
      <c r="E45" s="39" t="s">
        <v>1462</v>
      </c>
      <c r="F45" s="38" t="s">
        <v>1720</v>
      </c>
      <c r="G45" s="38" t="s">
        <v>1721</v>
      </c>
      <c r="H45" s="38" t="s">
        <v>1722</v>
      </c>
      <c r="I45" s="38" t="s">
        <v>1468</v>
      </c>
      <c r="J45" s="38" t="s">
        <v>22</v>
      </c>
      <c r="K45" s="38" t="s">
        <v>12</v>
      </c>
      <c r="L45" s="38">
        <v>4</v>
      </c>
      <c r="M45" s="38">
        <v>200</v>
      </c>
      <c r="N45" s="38"/>
      <c r="O45" s="38"/>
      <c r="P45" s="38" t="s">
        <v>1622</v>
      </c>
      <c r="Q45" s="40" t="s">
        <v>1459</v>
      </c>
      <c r="R45" s="40" t="s">
        <v>12</v>
      </c>
      <c r="S45" s="41">
        <v>525</v>
      </c>
      <c r="T45">
        <f>INDEX([1]Worksheet!$G:$G,MATCH(G45,[1]Worksheet!$D:$D,0))</f>
        <v>200</v>
      </c>
    </row>
    <row r="46" spans="1:20" ht="20" hidden="1" x14ac:dyDescent="0.25">
      <c r="A46" s="38" t="s">
        <v>917</v>
      </c>
      <c r="B46" s="38"/>
      <c r="C46" s="39" t="s">
        <v>1063</v>
      </c>
      <c r="D46" s="39" t="s">
        <v>1723</v>
      </c>
      <c r="E46" s="39" t="s">
        <v>1462</v>
      </c>
      <c r="F46" s="38" t="s">
        <v>1724</v>
      </c>
      <c r="G46" s="3" t="s">
        <v>2346</v>
      </c>
      <c r="H46" s="38" t="s">
        <v>1725</v>
      </c>
      <c r="I46" s="38" t="s">
        <v>1468</v>
      </c>
      <c r="J46" s="38" t="s">
        <v>22</v>
      </c>
      <c r="K46" s="38" t="s">
        <v>12</v>
      </c>
      <c r="L46" s="38">
        <v>4</v>
      </c>
      <c r="M46" s="38">
        <v>43</v>
      </c>
      <c r="N46" s="38"/>
      <c r="O46" s="38"/>
      <c r="P46" s="38" t="s">
        <v>1622</v>
      </c>
      <c r="Q46" s="40" t="s">
        <v>1459</v>
      </c>
      <c r="R46" s="40" t="s">
        <v>12</v>
      </c>
      <c r="S46" s="41">
        <v>12109579.300000001</v>
      </c>
      <c r="T46">
        <f>INDEX([1]Worksheet!$G:$G,MATCH(G46,[1]Worksheet!$D:$D,0))</f>
        <v>43</v>
      </c>
    </row>
    <row r="47" spans="1:20" ht="30" x14ac:dyDescent="0.25">
      <c r="A47" s="38" t="s">
        <v>917</v>
      </c>
      <c r="B47" s="38"/>
      <c r="C47" s="39" t="s">
        <v>1059</v>
      </c>
      <c r="D47" s="39" t="s">
        <v>1726</v>
      </c>
      <c r="E47" s="39" t="s">
        <v>1462</v>
      </c>
      <c r="F47" s="38" t="s">
        <v>1727</v>
      </c>
      <c r="G47" s="38" t="s">
        <v>1728</v>
      </c>
      <c r="H47" s="38" t="s">
        <v>1729</v>
      </c>
      <c r="I47" s="38" t="s">
        <v>1468</v>
      </c>
      <c r="J47" s="38" t="s">
        <v>22</v>
      </c>
      <c r="K47" s="38" t="s">
        <v>12</v>
      </c>
      <c r="L47" s="38">
        <v>4</v>
      </c>
      <c r="M47" s="38">
        <v>65</v>
      </c>
      <c r="N47" s="38"/>
      <c r="O47" s="38"/>
      <c r="P47" s="38" t="s">
        <v>1622</v>
      </c>
      <c r="Q47" s="40" t="s">
        <v>1459</v>
      </c>
      <c r="R47" s="40" t="s">
        <v>12</v>
      </c>
      <c r="S47" s="41">
        <v>81</v>
      </c>
      <c r="T47">
        <f>INDEX([1]Worksheet!$G:$G,MATCH(G47,[1]Worksheet!$D:$D,0))</f>
        <v>65</v>
      </c>
    </row>
    <row r="48" spans="1:20" ht="20" hidden="1" x14ac:dyDescent="0.25">
      <c r="A48" s="38" t="s">
        <v>917</v>
      </c>
      <c r="B48" s="38"/>
      <c r="C48" s="39" t="s">
        <v>66</v>
      </c>
      <c r="D48" s="39" t="s">
        <v>1533</v>
      </c>
      <c r="E48" s="39" t="s">
        <v>1462</v>
      </c>
      <c r="F48" s="38" t="s">
        <v>65</v>
      </c>
      <c r="G48" s="38" t="s">
        <v>1532</v>
      </c>
      <c r="H48" s="38" t="s">
        <v>1730</v>
      </c>
      <c r="I48" s="38" t="s">
        <v>1468</v>
      </c>
      <c r="J48" s="38" t="s">
        <v>67</v>
      </c>
      <c r="K48" s="38" t="s">
        <v>12</v>
      </c>
      <c r="L48" s="38">
        <v>5</v>
      </c>
      <c r="M48" s="38">
        <v>3</v>
      </c>
      <c r="N48" s="38"/>
      <c r="O48" s="38"/>
      <c r="P48" s="38" t="s">
        <v>1622</v>
      </c>
      <c r="Q48" s="40" t="s">
        <v>1464</v>
      </c>
      <c r="R48" s="40" t="s">
        <v>12</v>
      </c>
      <c r="S48" s="41">
        <v>52</v>
      </c>
      <c r="T48">
        <f>INDEX([1]Worksheet!$G:$G,MATCH(G48,[1]Worksheet!$D:$D,0))</f>
        <v>3</v>
      </c>
    </row>
    <row r="49" spans="1:20" ht="20" hidden="1" x14ac:dyDescent="0.25">
      <c r="A49" s="38" t="s">
        <v>917</v>
      </c>
      <c r="B49" s="38"/>
      <c r="C49" s="39" t="s">
        <v>66</v>
      </c>
      <c r="D49" s="39" t="s">
        <v>1533</v>
      </c>
      <c r="E49" s="39" t="s">
        <v>1462</v>
      </c>
      <c r="F49" s="38" t="s">
        <v>1731</v>
      </c>
      <c r="G49" s="3" t="s">
        <v>2348</v>
      </c>
      <c r="H49" s="38" t="s">
        <v>1732</v>
      </c>
      <c r="I49" s="38" t="s">
        <v>1460</v>
      </c>
      <c r="J49" s="38" t="s">
        <v>67</v>
      </c>
      <c r="K49" s="38" t="s">
        <v>12</v>
      </c>
      <c r="L49" s="38">
        <v>4</v>
      </c>
      <c r="M49" s="38"/>
      <c r="N49" s="38"/>
      <c r="O49" s="38"/>
      <c r="P49" s="38" t="s">
        <v>1733</v>
      </c>
      <c r="Q49" s="40" t="s">
        <v>1459</v>
      </c>
      <c r="R49" s="40" t="s">
        <v>12</v>
      </c>
      <c r="S49" s="41"/>
      <c r="T49">
        <f>INDEX([1]Worksheet!$G:$G,MATCH(G49,[1]Worksheet!$D:$D,0))</f>
        <v>0</v>
      </c>
    </row>
    <row r="50" spans="1:20" ht="80" hidden="1" x14ac:dyDescent="0.25">
      <c r="A50" s="38" t="s">
        <v>917</v>
      </c>
      <c r="B50" s="38"/>
      <c r="C50" s="39" t="s">
        <v>80</v>
      </c>
      <c r="D50" s="39" t="s">
        <v>1531</v>
      </c>
      <c r="E50" s="39" t="s">
        <v>1485</v>
      </c>
      <c r="F50" s="38" t="s">
        <v>1734</v>
      </c>
      <c r="G50" s="38" t="s">
        <v>1735</v>
      </c>
      <c r="H50" s="38" t="s">
        <v>1736</v>
      </c>
      <c r="I50" s="38" t="s">
        <v>1460</v>
      </c>
      <c r="J50" s="38" t="s">
        <v>72</v>
      </c>
      <c r="K50" s="38" t="s">
        <v>12</v>
      </c>
      <c r="L50" s="38">
        <v>3</v>
      </c>
      <c r="M50" s="38"/>
      <c r="N50" s="38" t="s">
        <v>2154</v>
      </c>
      <c r="O50" s="38" t="s">
        <v>2253</v>
      </c>
      <c r="P50" s="38" t="s">
        <v>1614</v>
      </c>
      <c r="Q50" s="40" t="s">
        <v>1615</v>
      </c>
      <c r="R50" s="40" t="s">
        <v>12</v>
      </c>
      <c r="S50" s="41"/>
      <c r="T50">
        <f>INDEX([1]Worksheet!$G:$G,MATCH(G50,[1]Worksheet!$D:$D,0))</f>
        <v>0</v>
      </c>
    </row>
    <row r="51" spans="1:20" ht="30" hidden="1" x14ac:dyDescent="0.25">
      <c r="A51" s="38" t="s">
        <v>917</v>
      </c>
      <c r="B51" s="38"/>
      <c r="C51" s="39" t="s">
        <v>80</v>
      </c>
      <c r="D51" s="39" t="s">
        <v>1531</v>
      </c>
      <c r="E51" s="39" t="s">
        <v>1485</v>
      </c>
      <c r="F51" s="38" t="s">
        <v>78</v>
      </c>
      <c r="G51" s="3" t="s">
        <v>2328</v>
      </c>
      <c r="H51" s="38" t="s">
        <v>1737</v>
      </c>
      <c r="I51" s="38" t="s">
        <v>1460</v>
      </c>
      <c r="J51" s="38" t="s">
        <v>72</v>
      </c>
      <c r="K51" s="38" t="s">
        <v>9</v>
      </c>
      <c r="L51" s="38">
        <v>5</v>
      </c>
      <c r="M51" s="38"/>
      <c r="N51" s="45" t="s">
        <v>2338</v>
      </c>
      <c r="O51" s="38" t="s">
        <v>9</v>
      </c>
      <c r="P51" s="38" t="s">
        <v>1614</v>
      </c>
      <c r="Q51" s="40" t="s">
        <v>1459</v>
      </c>
      <c r="R51" s="40" t="s">
        <v>9</v>
      </c>
      <c r="S51" s="41"/>
      <c r="T51">
        <f>INDEX([1]Worksheet!$G:$G,MATCH(G51,[1]Worksheet!$D:$D,0))</f>
        <v>0</v>
      </c>
    </row>
    <row r="52" spans="1:20" ht="20" x14ac:dyDescent="0.25">
      <c r="A52" s="38" t="s">
        <v>917</v>
      </c>
      <c r="B52" s="38"/>
      <c r="C52" s="39" t="s">
        <v>70</v>
      </c>
      <c r="D52" s="39" t="s">
        <v>1530</v>
      </c>
      <c r="E52" s="39" t="s">
        <v>1462</v>
      </c>
      <c r="F52" s="38" t="s">
        <v>68</v>
      </c>
      <c r="G52" s="38" t="s">
        <v>1529</v>
      </c>
      <c r="H52" s="38" t="s">
        <v>1738</v>
      </c>
      <c r="I52" s="38" t="s">
        <v>1468</v>
      </c>
      <c r="J52" s="38" t="s">
        <v>72</v>
      </c>
      <c r="K52" s="38" t="s">
        <v>9</v>
      </c>
      <c r="L52" s="38">
        <v>5</v>
      </c>
      <c r="M52" s="38">
        <v>20</v>
      </c>
      <c r="N52" s="38"/>
      <c r="O52" s="38"/>
      <c r="P52" s="38" t="s">
        <v>1622</v>
      </c>
      <c r="Q52" s="40" t="s">
        <v>1459</v>
      </c>
      <c r="R52" s="40" t="s">
        <v>9</v>
      </c>
      <c r="S52" s="41">
        <v>20</v>
      </c>
      <c r="T52">
        <f>INDEX([1]Worksheet!$G:$G,MATCH(G52,[1]Worksheet!$D:$D,0))</f>
        <v>20</v>
      </c>
    </row>
    <row r="53" spans="1:20" ht="20" hidden="1" x14ac:dyDescent="0.25">
      <c r="A53" s="38" t="s">
        <v>917</v>
      </c>
      <c r="B53" s="38"/>
      <c r="C53" s="39" t="s">
        <v>76</v>
      </c>
      <c r="D53" s="39" t="s">
        <v>1528</v>
      </c>
      <c r="E53" s="39" t="s">
        <v>1462</v>
      </c>
      <c r="F53" s="38" t="s">
        <v>73</v>
      </c>
      <c r="G53" s="38" t="s">
        <v>1527</v>
      </c>
      <c r="H53" s="38" t="s">
        <v>1739</v>
      </c>
      <c r="I53" s="38" t="s">
        <v>1468</v>
      </c>
      <c r="J53" s="38" t="s">
        <v>22</v>
      </c>
      <c r="K53" s="38" t="s">
        <v>9</v>
      </c>
      <c r="L53" s="38">
        <v>5</v>
      </c>
      <c r="M53" s="38">
        <v>2080</v>
      </c>
      <c r="N53" s="38"/>
      <c r="O53" s="38"/>
      <c r="P53" s="38" t="s">
        <v>1622</v>
      </c>
      <c r="Q53" s="40" t="s">
        <v>1459</v>
      </c>
      <c r="R53" s="40" t="s">
        <v>9</v>
      </c>
      <c r="S53" s="41">
        <v>2645</v>
      </c>
      <c r="T53">
        <f>INDEX([1]Worksheet!$G:$G,MATCH(G53,[1]Worksheet!$D:$D,0))</f>
        <v>2080</v>
      </c>
    </row>
    <row r="54" spans="1:20" ht="40" hidden="1" x14ac:dyDescent="0.25">
      <c r="A54" s="38" t="s">
        <v>917</v>
      </c>
      <c r="B54" s="38"/>
      <c r="C54" s="39" t="s">
        <v>1740</v>
      </c>
      <c r="D54" s="39" t="s">
        <v>1741</v>
      </c>
      <c r="E54" s="39" t="s">
        <v>1485</v>
      </c>
      <c r="F54" s="38" t="s">
        <v>1742</v>
      </c>
      <c r="G54" s="38" t="s">
        <v>1743</v>
      </c>
      <c r="H54" s="38" t="s">
        <v>1744</v>
      </c>
      <c r="I54" s="38" t="s">
        <v>1460</v>
      </c>
      <c r="J54" s="38" t="s">
        <v>72</v>
      </c>
      <c r="K54" s="38" t="s">
        <v>12</v>
      </c>
      <c r="L54" s="38">
        <v>2</v>
      </c>
      <c r="M54" s="38"/>
      <c r="N54" s="38" t="s">
        <v>2155</v>
      </c>
      <c r="O54" s="38" t="s">
        <v>2254</v>
      </c>
      <c r="P54" s="38" t="s">
        <v>1614</v>
      </c>
      <c r="Q54" s="40" t="s">
        <v>1625</v>
      </c>
      <c r="R54" s="40" t="s">
        <v>12</v>
      </c>
      <c r="S54" s="41"/>
      <c r="T54">
        <f>INDEX([1]Worksheet!$G:$G,MATCH(G54,[1]Worksheet!$D:$D,0))</f>
        <v>0</v>
      </c>
    </row>
    <row r="55" spans="1:20" ht="60" hidden="1" x14ac:dyDescent="0.25">
      <c r="A55" s="38" t="s">
        <v>917</v>
      </c>
      <c r="B55" s="38"/>
      <c r="C55" s="39" t="s">
        <v>1740</v>
      </c>
      <c r="D55" s="39" t="s">
        <v>1741</v>
      </c>
      <c r="E55" s="39" t="s">
        <v>1485</v>
      </c>
      <c r="F55" s="38" t="s">
        <v>1745</v>
      </c>
      <c r="G55" s="38" t="s">
        <v>1746</v>
      </c>
      <c r="H55" s="38" t="s">
        <v>1747</v>
      </c>
      <c r="I55" s="38" t="s">
        <v>1460</v>
      </c>
      <c r="J55" s="38" t="s">
        <v>72</v>
      </c>
      <c r="K55" s="38" t="s">
        <v>12</v>
      </c>
      <c r="L55" s="38">
        <v>2</v>
      </c>
      <c r="M55" s="38"/>
      <c r="N55" s="38" t="s">
        <v>2156</v>
      </c>
      <c r="O55" s="38" t="s">
        <v>2255</v>
      </c>
      <c r="P55" s="38" t="s">
        <v>1614</v>
      </c>
      <c r="Q55" s="40" t="s">
        <v>1625</v>
      </c>
      <c r="R55" s="40" t="s">
        <v>12</v>
      </c>
      <c r="S55" s="41"/>
      <c r="T55">
        <f>INDEX([1]Worksheet!$G:$G,MATCH(G55,[1]Worksheet!$D:$D,0))</f>
        <v>0</v>
      </c>
    </row>
    <row r="56" spans="1:20" ht="30" hidden="1" x14ac:dyDescent="0.25">
      <c r="A56" s="38" t="s">
        <v>917</v>
      </c>
      <c r="B56" s="38"/>
      <c r="C56" s="39" t="s">
        <v>84</v>
      </c>
      <c r="D56" s="39" t="s">
        <v>1526</v>
      </c>
      <c r="E56" s="39" t="s">
        <v>1462</v>
      </c>
      <c r="F56" s="38" t="s">
        <v>82</v>
      </c>
      <c r="G56" s="3" t="s">
        <v>2329</v>
      </c>
      <c r="H56" s="38" t="s">
        <v>1748</v>
      </c>
      <c r="I56" s="38" t="s">
        <v>1460</v>
      </c>
      <c r="J56" s="38" t="s">
        <v>72</v>
      </c>
      <c r="K56" s="38" t="s">
        <v>9</v>
      </c>
      <c r="L56" s="38">
        <v>5</v>
      </c>
      <c r="M56" s="38"/>
      <c r="N56" s="46" t="s">
        <v>2339</v>
      </c>
      <c r="O56" s="38" t="s">
        <v>9</v>
      </c>
      <c r="P56" s="38" t="s">
        <v>1614</v>
      </c>
      <c r="Q56" s="40" t="s">
        <v>1459</v>
      </c>
      <c r="R56" s="40" t="s">
        <v>9</v>
      </c>
      <c r="S56" s="41"/>
      <c r="T56">
        <f>INDEX([1]Worksheet!$G:$G,MATCH(G56,[1]Worksheet!$D:$D,0))</f>
        <v>0</v>
      </c>
    </row>
    <row r="57" spans="1:20" ht="30" hidden="1" x14ac:dyDescent="0.25">
      <c r="A57" s="38" t="s">
        <v>917</v>
      </c>
      <c r="B57" s="38"/>
      <c r="C57" s="39" t="s">
        <v>88</v>
      </c>
      <c r="D57" s="39" t="s">
        <v>1525</v>
      </c>
      <c r="E57" s="39" t="s">
        <v>1462</v>
      </c>
      <c r="F57" s="38" t="s">
        <v>1749</v>
      </c>
      <c r="G57" s="38" t="s">
        <v>1750</v>
      </c>
      <c r="H57" s="38" t="s">
        <v>1751</v>
      </c>
      <c r="I57" s="38" t="s">
        <v>1460</v>
      </c>
      <c r="J57" s="38" t="s">
        <v>33</v>
      </c>
      <c r="K57" s="38" t="s">
        <v>12</v>
      </c>
      <c r="L57" s="38">
        <v>3</v>
      </c>
      <c r="M57" s="38"/>
      <c r="N57" s="38"/>
      <c r="O57" s="38"/>
      <c r="P57" s="38" t="s">
        <v>1614</v>
      </c>
      <c r="Q57" s="40" t="s">
        <v>1615</v>
      </c>
      <c r="R57" s="40" t="s">
        <v>12</v>
      </c>
      <c r="S57" s="41"/>
      <c r="T57">
        <f>INDEX([1]Worksheet!$G:$G,MATCH(G57,[1]Worksheet!$D:$D,0))</f>
        <v>0</v>
      </c>
    </row>
    <row r="58" spans="1:20" ht="30" hidden="1" x14ac:dyDescent="0.25">
      <c r="A58" s="38" t="s">
        <v>917</v>
      </c>
      <c r="B58" s="38"/>
      <c r="C58" s="39" t="s">
        <v>88</v>
      </c>
      <c r="D58" s="39" t="s">
        <v>1525</v>
      </c>
      <c r="E58" s="39" t="s">
        <v>1462</v>
      </c>
      <c r="F58" s="38" t="s">
        <v>86</v>
      </c>
      <c r="G58" s="38" t="s">
        <v>1524</v>
      </c>
      <c r="H58" s="38" t="s">
        <v>1752</v>
      </c>
      <c r="I58" s="38" t="s">
        <v>1468</v>
      </c>
      <c r="J58" s="38" t="s">
        <v>33</v>
      </c>
      <c r="K58" s="38" t="s">
        <v>9</v>
      </c>
      <c r="L58" s="38">
        <v>5</v>
      </c>
      <c r="M58" s="38">
        <v>62900</v>
      </c>
      <c r="N58" s="38"/>
      <c r="O58" s="38"/>
      <c r="P58" s="38" t="s">
        <v>1622</v>
      </c>
      <c r="Q58" s="40" t="s">
        <v>1459</v>
      </c>
      <c r="R58" s="40" t="s">
        <v>9</v>
      </c>
      <c r="S58" s="41">
        <v>47729</v>
      </c>
      <c r="T58">
        <f>INDEX([1]Worksheet!$G:$G,MATCH(G58,[1]Worksheet!$D:$D,0))</f>
        <v>62900</v>
      </c>
    </row>
    <row r="59" spans="1:20" ht="130" hidden="1" x14ac:dyDescent="0.25">
      <c r="A59" s="38" t="s">
        <v>917</v>
      </c>
      <c r="B59" s="38"/>
      <c r="C59" s="39" t="s">
        <v>218</v>
      </c>
      <c r="D59" s="39" t="s">
        <v>1523</v>
      </c>
      <c r="E59" s="39" t="s">
        <v>1462</v>
      </c>
      <c r="F59" s="38" t="s">
        <v>1753</v>
      </c>
      <c r="G59" s="38" t="s">
        <v>1754</v>
      </c>
      <c r="H59" s="38" t="s">
        <v>1755</v>
      </c>
      <c r="I59" s="38" t="s">
        <v>1460</v>
      </c>
      <c r="J59" s="38" t="s">
        <v>72</v>
      </c>
      <c r="K59" s="38" t="s">
        <v>12</v>
      </c>
      <c r="L59" s="38">
        <v>1</v>
      </c>
      <c r="M59" s="38"/>
      <c r="N59" s="38" t="s">
        <v>2157</v>
      </c>
      <c r="O59" s="38" t="s">
        <v>2256</v>
      </c>
      <c r="P59" s="38" t="s">
        <v>1614</v>
      </c>
      <c r="Q59" s="40" t="s">
        <v>1756</v>
      </c>
      <c r="R59" s="40" t="s">
        <v>12</v>
      </c>
      <c r="S59" s="41"/>
      <c r="T59">
        <f>INDEX([1]Worksheet!$G:$G,MATCH(G59,[1]Worksheet!$D:$D,0))</f>
        <v>0</v>
      </c>
    </row>
    <row r="60" spans="1:20" ht="20" hidden="1" x14ac:dyDescent="0.25">
      <c r="A60" s="38" t="s">
        <v>917</v>
      </c>
      <c r="B60" s="38"/>
      <c r="C60" s="39" t="s">
        <v>218</v>
      </c>
      <c r="D60" s="39" t="s">
        <v>1523</v>
      </c>
      <c r="E60" s="39" t="s">
        <v>1462</v>
      </c>
      <c r="F60" s="38" t="s">
        <v>1757</v>
      </c>
      <c r="G60" s="38" t="s">
        <v>1758</v>
      </c>
      <c r="H60" s="38" t="s">
        <v>1759</v>
      </c>
      <c r="I60" s="38" t="s">
        <v>1468</v>
      </c>
      <c r="J60" s="38" t="s">
        <v>72</v>
      </c>
      <c r="K60" s="38" t="s">
        <v>12</v>
      </c>
      <c r="L60" s="38">
        <v>3</v>
      </c>
      <c r="M60" s="38">
        <v>26620</v>
      </c>
      <c r="N60" s="38"/>
      <c r="O60" s="38"/>
      <c r="P60" s="38" t="s">
        <v>1622</v>
      </c>
      <c r="Q60" s="40" t="s">
        <v>1615</v>
      </c>
      <c r="R60" s="40" t="s">
        <v>12</v>
      </c>
      <c r="S60" s="41">
        <v>35792</v>
      </c>
      <c r="T60">
        <f>INDEX([1]Worksheet!$G:$G,MATCH(G60,[1]Worksheet!$D:$D,0))</f>
        <v>26620</v>
      </c>
    </row>
    <row r="61" spans="1:20" ht="20" hidden="1" x14ac:dyDescent="0.25">
      <c r="A61" s="38" t="s">
        <v>917</v>
      </c>
      <c r="B61" s="38"/>
      <c r="C61" s="39" t="s">
        <v>218</v>
      </c>
      <c r="D61" s="39" t="s">
        <v>1523</v>
      </c>
      <c r="E61" s="39" t="s">
        <v>1462</v>
      </c>
      <c r="F61" s="38" t="s">
        <v>216</v>
      </c>
      <c r="G61" s="38" t="s">
        <v>2330</v>
      </c>
      <c r="H61" s="38" t="s">
        <v>1760</v>
      </c>
      <c r="I61" s="38" t="s">
        <v>1460</v>
      </c>
      <c r="J61" s="38" t="s">
        <v>72</v>
      </c>
      <c r="K61" s="38" t="s">
        <v>28</v>
      </c>
      <c r="L61" s="38">
        <v>5</v>
      </c>
      <c r="M61" s="38"/>
      <c r="N61" s="46" t="s">
        <v>2340</v>
      </c>
      <c r="O61" s="38" t="s">
        <v>9</v>
      </c>
      <c r="P61" s="38" t="s">
        <v>1614</v>
      </c>
      <c r="Q61" s="40" t="s">
        <v>1459</v>
      </c>
      <c r="R61" s="40" t="s">
        <v>9</v>
      </c>
      <c r="S61" s="41"/>
      <c r="T61">
        <f>INDEX([1]Worksheet!$G:$G,MATCH(G61,[1]Worksheet!$D:$D,0))</f>
        <v>0</v>
      </c>
    </row>
    <row r="62" spans="1:20" ht="50" x14ac:dyDescent="0.25">
      <c r="A62" s="38" t="s">
        <v>917</v>
      </c>
      <c r="B62" s="38"/>
      <c r="C62" s="39" t="s">
        <v>1761</v>
      </c>
      <c r="D62" s="39" t="s">
        <v>1762</v>
      </c>
      <c r="E62" s="39" t="s">
        <v>1485</v>
      </c>
      <c r="F62" s="38" t="s">
        <v>1763</v>
      </c>
      <c r="G62" s="38" t="s">
        <v>1764</v>
      </c>
      <c r="H62" s="38" t="s">
        <v>1765</v>
      </c>
      <c r="I62" s="38" t="s">
        <v>1460</v>
      </c>
      <c r="J62" s="38" t="s">
        <v>10</v>
      </c>
      <c r="K62" s="38" t="s">
        <v>12</v>
      </c>
      <c r="L62" s="38">
        <v>1</v>
      </c>
      <c r="M62" s="38"/>
      <c r="N62" s="38" t="s">
        <v>2158</v>
      </c>
      <c r="O62" s="38" t="s">
        <v>2257</v>
      </c>
      <c r="P62" s="38" t="s">
        <v>1614</v>
      </c>
      <c r="Q62" s="40" t="s">
        <v>1756</v>
      </c>
      <c r="R62" s="40" t="s">
        <v>12</v>
      </c>
      <c r="S62" s="41"/>
      <c r="T62" t="e">
        <f>INDEX([1]Worksheet!$G:$G,MATCH(G62,[1]Worksheet!$D:$D,0))</f>
        <v>#N/A</v>
      </c>
    </row>
    <row r="63" spans="1:20" ht="40" x14ac:dyDescent="0.25">
      <c r="A63" s="38" t="s">
        <v>917</v>
      </c>
      <c r="B63" s="38"/>
      <c r="C63" s="39" t="s">
        <v>1761</v>
      </c>
      <c r="D63" s="39" t="s">
        <v>1762</v>
      </c>
      <c r="E63" s="39" t="s">
        <v>1485</v>
      </c>
      <c r="F63" s="38" t="s">
        <v>1766</v>
      </c>
      <c r="G63" s="38" t="s">
        <v>1767</v>
      </c>
      <c r="H63" s="38" t="s">
        <v>1768</v>
      </c>
      <c r="I63" s="38" t="s">
        <v>1460</v>
      </c>
      <c r="J63" s="38" t="s">
        <v>10</v>
      </c>
      <c r="K63" s="38" t="s">
        <v>12</v>
      </c>
      <c r="L63" s="38">
        <v>1</v>
      </c>
      <c r="M63" s="38"/>
      <c r="N63" s="38" t="s">
        <v>2159</v>
      </c>
      <c r="O63" s="38" t="s">
        <v>2258</v>
      </c>
      <c r="P63" s="38" t="s">
        <v>1614</v>
      </c>
      <c r="Q63" s="40" t="s">
        <v>1756</v>
      </c>
      <c r="R63" s="40" t="s">
        <v>12</v>
      </c>
      <c r="S63" s="41"/>
      <c r="T63" t="e">
        <f>INDEX([1]Worksheet!$G:$G,MATCH(G63,[1]Worksheet!$D:$D,0))</f>
        <v>#N/A</v>
      </c>
    </row>
    <row r="64" spans="1:20" ht="30" hidden="1" x14ac:dyDescent="0.25">
      <c r="A64" s="38" t="s">
        <v>917</v>
      </c>
      <c r="B64" s="38"/>
      <c r="C64" s="39" t="s">
        <v>92</v>
      </c>
      <c r="D64" s="39" t="s">
        <v>1522</v>
      </c>
      <c r="E64" s="39" t="s">
        <v>1462</v>
      </c>
      <c r="F64" s="38" t="s">
        <v>90</v>
      </c>
      <c r="G64" s="3" t="s">
        <v>2331</v>
      </c>
      <c r="H64" s="38" t="s">
        <v>1769</v>
      </c>
      <c r="I64" s="38" t="s">
        <v>1460</v>
      </c>
      <c r="J64" s="38" t="s">
        <v>10</v>
      </c>
      <c r="K64" s="38" t="s">
        <v>9</v>
      </c>
      <c r="L64" s="38">
        <v>5</v>
      </c>
      <c r="M64" s="38"/>
      <c r="N64" s="46" t="s">
        <v>2339</v>
      </c>
      <c r="O64" s="38" t="s">
        <v>9</v>
      </c>
      <c r="P64" s="38" t="s">
        <v>1614</v>
      </c>
      <c r="Q64" s="40" t="s">
        <v>1459</v>
      </c>
      <c r="R64" s="40" t="s">
        <v>9</v>
      </c>
      <c r="S64" s="41"/>
      <c r="T64">
        <f>INDEX([1]Worksheet!$G:$G,MATCH(G64,[1]Worksheet!$D:$D,0))</f>
        <v>0</v>
      </c>
    </row>
    <row r="65" spans="1:20" ht="150" hidden="1" x14ac:dyDescent="0.25">
      <c r="A65" s="38" t="s">
        <v>917</v>
      </c>
      <c r="B65" s="38"/>
      <c r="C65" s="39" t="s">
        <v>1770</v>
      </c>
      <c r="D65" s="39" t="s">
        <v>1531</v>
      </c>
      <c r="E65" s="39" t="s">
        <v>1485</v>
      </c>
      <c r="F65" s="38" t="s">
        <v>1771</v>
      </c>
      <c r="G65" s="38" t="s">
        <v>1772</v>
      </c>
      <c r="H65" s="38" t="s">
        <v>1773</v>
      </c>
      <c r="I65" s="38" t="s">
        <v>1460</v>
      </c>
      <c r="J65" s="38" t="s">
        <v>22</v>
      </c>
      <c r="K65" s="38" t="s">
        <v>12</v>
      </c>
      <c r="L65" s="38">
        <v>3</v>
      </c>
      <c r="M65" s="38"/>
      <c r="N65" s="38" t="s">
        <v>2160</v>
      </c>
      <c r="O65" s="38" t="s">
        <v>2259</v>
      </c>
      <c r="P65" s="38" t="s">
        <v>1614</v>
      </c>
      <c r="Q65" s="40" t="s">
        <v>1615</v>
      </c>
      <c r="R65" s="40" t="s">
        <v>12</v>
      </c>
      <c r="S65" s="41"/>
      <c r="T65">
        <f>INDEX([1]Worksheet!$G:$G,MATCH(G65,[1]Worksheet!$D:$D,0))</f>
        <v>0</v>
      </c>
    </row>
    <row r="66" spans="1:20" ht="20" hidden="1" x14ac:dyDescent="0.25">
      <c r="A66" s="38" t="s">
        <v>917</v>
      </c>
      <c r="B66" s="38"/>
      <c r="C66" s="39" t="s">
        <v>214</v>
      </c>
      <c r="D66" s="39"/>
      <c r="E66" s="39" t="s">
        <v>1462</v>
      </c>
      <c r="F66" s="38" t="s">
        <v>212</v>
      </c>
      <c r="G66" s="3" t="s">
        <v>2332</v>
      </c>
      <c r="H66" s="38" t="s">
        <v>1774</v>
      </c>
      <c r="I66" s="38" t="s">
        <v>1468</v>
      </c>
      <c r="J66" s="38" t="s">
        <v>72</v>
      </c>
      <c r="K66" s="38" t="s">
        <v>28</v>
      </c>
      <c r="L66" s="38">
        <v>5</v>
      </c>
      <c r="M66" s="38">
        <v>25319</v>
      </c>
      <c r="N66" s="38"/>
      <c r="O66" s="38"/>
      <c r="P66" s="38" t="s">
        <v>1622</v>
      </c>
      <c r="Q66" s="40" t="s">
        <v>1459</v>
      </c>
      <c r="R66" s="40" t="s">
        <v>9</v>
      </c>
      <c r="S66" s="41"/>
      <c r="T66">
        <f>INDEX([1]Worksheet!$G:$G,MATCH(G66,[1]Worksheet!$D:$D,0))</f>
        <v>25319</v>
      </c>
    </row>
    <row r="67" spans="1:20" ht="60" hidden="1" x14ac:dyDescent="0.25">
      <c r="A67" s="38" t="s">
        <v>652</v>
      </c>
      <c r="B67" s="38" t="s">
        <v>1501</v>
      </c>
      <c r="C67" s="39" t="s">
        <v>1775</v>
      </c>
      <c r="D67" s="39" t="s">
        <v>1776</v>
      </c>
      <c r="E67" s="39" t="s">
        <v>1485</v>
      </c>
      <c r="F67" s="38" t="s">
        <v>1777</v>
      </c>
      <c r="G67" s="38" t="s">
        <v>1778</v>
      </c>
      <c r="H67" s="38" t="s">
        <v>1779</v>
      </c>
      <c r="I67" s="38" t="s">
        <v>1460</v>
      </c>
      <c r="J67" s="38" t="s">
        <v>33</v>
      </c>
      <c r="K67" s="38" t="s">
        <v>12</v>
      </c>
      <c r="L67" s="38">
        <v>3</v>
      </c>
      <c r="M67" s="38"/>
      <c r="N67" s="38" t="s">
        <v>2161</v>
      </c>
      <c r="O67" s="38" t="s">
        <v>2260</v>
      </c>
      <c r="P67" s="38" t="s">
        <v>1614</v>
      </c>
      <c r="Q67" s="40" t="s">
        <v>1615</v>
      </c>
      <c r="R67" s="40" t="s">
        <v>12</v>
      </c>
      <c r="S67" s="41"/>
      <c r="T67">
        <f>INDEX([1]Worksheet!$G:$G,MATCH(G67,[1]Worksheet!$D:$D,0))</f>
        <v>0</v>
      </c>
    </row>
    <row r="68" spans="1:20" ht="30" hidden="1" x14ac:dyDescent="0.25">
      <c r="A68" s="38" t="s">
        <v>652</v>
      </c>
      <c r="B68" s="38" t="s">
        <v>1501</v>
      </c>
      <c r="C68" s="39" t="s">
        <v>913</v>
      </c>
      <c r="D68" s="39" t="s">
        <v>1780</v>
      </c>
      <c r="E68" s="39" t="s">
        <v>1462</v>
      </c>
      <c r="F68" s="38" t="s">
        <v>1781</v>
      </c>
      <c r="G68" s="38" t="s">
        <v>1782</v>
      </c>
      <c r="H68" s="38" t="s">
        <v>1783</v>
      </c>
      <c r="I68" s="38" t="s">
        <v>1468</v>
      </c>
      <c r="J68" s="38" t="s">
        <v>33</v>
      </c>
      <c r="K68" s="38" t="s">
        <v>12</v>
      </c>
      <c r="L68" s="38">
        <v>2</v>
      </c>
      <c r="M68" s="38">
        <v>70</v>
      </c>
      <c r="N68" s="38"/>
      <c r="O68" s="38"/>
      <c r="P68" s="38" t="s">
        <v>1618</v>
      </c>
      <c r="Q68" s="40" t="s">
        <v>1625</v>
      </c>
      <c r="R68" s="40" t="s">
        <v>12</v>
      </c>
      <c r="S68" s="41">
        <v>75.33</v>
      </c>
      <c r="T68">
        <f>INDEX([1]Worksheet!$G:$G,MATCH(G68,[1]Worksheet!$D:$D,0))</f>
        <v>70</v>
      </c>
    </row>
    <row r="69" spans="1:20" ht="40" x14ac:dyDescent="0.25">
      <c r="A69" s="38" t="s">
        <v>652</v>
      </c>
      <c r="B69" s="38" t="s">
        <v>1501</v>
      </c>
      <c r="C69" s="39" t="s">
        <v>913</v>
      </c>
      <c r="D69" s="39" t="s">
        <v>1780</v>
      </c>
      <c r="E69" s="39" t="s">
        <v>1462</v>
      </c>
      <c r="F69" s="38" t="s">
        <v>1784</v>
      </c>
      <c r="G69" s="38" t="s">
        <v>1785</v>
      </c>
      <c r="H69" s="38" t="s">
        <v>1786</v>
      </c>
      <c r="I69" s="38" t="s">
        <v>1468</v>
      </c>
      <c r="J69" s="38" t="s">
        <v>33</v>
      </c>
      <c r="K69" s="38" t="s">
        <v>12</v>
      </c>
      <c r="L69" s="38">
        <v>4</v>
      </c>
      <c r="M69" s="38">
        <v>210</v>
      </c>
      <c r="N69" s="38"/>
      <c r="O69" s="38"/>
      <c r="P69" s="38" t="s">
        <v>1618</v>
      </c>
      <c r="Q69" s="40" t="s">
        <v>1629</v>
      </c>
      <c r="R69" s="40" t="s">
        <v>12</v>
      </c>
      <c r="S69" s="41">
        <v>289.94</v>
      </c>
      <c r="T69">
        <f>INDEX([1]Worksheet!$G:$G,MATCH(G69,[1]Worksheet!$D:$D,0))</f>
        <v>210</v>
      </c>
    </row>
    <row r="70" spans="1:20" ht="60" hidden="1" x14ac:dyDescent="0.25">
      <c r="A70" s="38" t="s">
        <v>652</v>
      </c>
      <c r="B70" s="38" t="s">
        <v>1501</v>
      </c>
      <c r="C70" s="39" t="s">
        <v>910</v>
      </c>
      <c r="D70" s="39" t="s">
        <v>1787</v>
      </c>
      <c r="E70" s="39" t="s">
        <v>1462</v>
      </c>
      <c r="F70" s="38" t="s">
        <v>1788</v>
      </c>
      <c r="G70" s="38" t="s">
        <v>1789</v>
      </c>
      <c r="H70" s="38" t="s">
        <v>1790</v>
      </c>
      <c r="I70" s="38" t="s">
        <v>1460</v>
      </c>
      <c r="J70" s="38" t="s">
        <v>33</v>
      </c>
      <c r="K70" s="38" t="s">
        <v>12</v>
      </c>
      <c r="L70" s="38">
        <v>2</v>
      </c>
      <c r="M70" s="38"/>
      <c r="N70" s="38" t="s">
        <v>2162</v>
      </c>
      <c r="O70" s="38" t="s">
        <v>2162</v>
      </c>
      <c r="P70" s="38" t="s">
        <v>1614</v>
      </c>
      <c r="Q70" s="40" t="s">
        <v>1625</v>
      </c>
      <c r="R70" s="40" t="s">
        <v>12</v>
      </c>
      <c r="S70" s="41"/>
      <c r="T70">
        <f>INDEX([1]Worksheet!$G:$G,MATCH(G70,[1]Worksheet!$D:$D,0))</f>
        <v>0</v>
      </c>
    </row>
    <row r="71" spans="1:20" ht="30" hidden="1" x14ac:dyDescent="0.25">
      <c r="A71" s="38" t="s">
        <v>652</v>
      </c>
      <c r="B71" s="38" t="s">
        <v>1501</v>
      </c>
      <c r="C71" s="39" t="s">
        <v>910</v>
      </c>
      <c r="D71" s="39" t="s">
        <v>1787</v>
      </c>
      <c r="E71" s="39" t="s">
        <v>1462</v>
      </c>
      <c r="F71" s="38" t="s">
        <v>1791</v>
      </c>
      <c r="G71" s="38" t="s">
        <v>1792</v>
      </c>
      <c r="H71" s="38" t="s">
        <v>1793</v>
      </c>
      <c r="I71" s="38" t="s">
        <v>1460</v>
      </c>
      <c r="J71" s="38" t="s">
        <v>33</v>
      </c>
      <c r="K71" s="38" t="s">
        <v>12</v>
      </c>
      <c r="L71" s="38">
        <v>4</v>
      </c>
      <c r="M71" s="38"/>
      <c r="N71" s="38" t="s">
        <v>2163</v>
      </c>
      <c r="O71" s="38" t="s">
        <v>2261</v>
      </c>
      <c r="P71" s="38" t="s">
        <v>1622</v>
      </c>
      <c r="Q71" s="40" t="s">
        <v>1629</v>
      </c>
      <c r="R71" s="40" t="s">
        <v>12</v>
      </c>
      <c r="S71" s="41"/>
      <c r="T71">
        <f>INDEX([1]Worksheet!$G:$G,MATCH(G71,[1]Worksheet!$D:$D,0))</f>
        <v>0</v>
      </c>
    </row>
    <row r="72" spans="1:20" ht="30" x14ac:dyDescent="0.25">
      <c r="A72" s="38" t="s">
        <v>652</v>
      </c>
      <c r="B72" s="38" t="s">
        <v>1501</v>
      </c>
      <c r="C72" s="39" t="s">
        <v>910</v>
      </c>
      <c r="D72" s="39" t="s">
        <v>1787</v>
      </c>
      <c r="E72" s="39" t="s">
        <v>1462</v>
      </c>
      <c r="F72" s="38" t="s">
        <v>1794</v>
      </c>
      <c r="G72" s="38" t="s">
        <v>1795</v>
      </c>
      <c r="H72" s="38" t="s">
        <v>1796</v>
      </c>
      <c r="I72" s="38" t="s">
        <v>1468</v>
      </c>
      <c r="J72" s="38" t="s">
        <v>33</v>
      </c>
      <c r="K72" s="38" t="s">
        <v>12</v>
      </c>
      <c r="L72" s="38">
        <v>4</v>
      </c>
      <c r="M72" s="38">
        <v>1300</v>
      </c>
      <c r="N72" s="38"/>
      <c r="O72" s="38"/>
      <c r="P72" s="38" t="s">
        <v>1622</v>
      </c>
      <c r="Q72" s="40" t="s">
        <v>1459</v>
      </c>
      <c r="R72" s="40" t="s">
        <v>12</v>
      </c>
      <c r="S72" s="41">
        <v>1426</v>
      </c>
      <c r="T72">
        <f>INDEX([1]Worksheet!$G:$G,MATCH(G72,[1]Worksheet!$D:$D,0))</f>
        <v>1300</v>
      </c>
    </row>
    <row r="73" spans="1:20" ht="50" hidden="1" x14ac:dyDescent="0.25">
      <c r="A73" s="38" t="s">
        <v>652</v>
      </c>
      <c r="B73" s="38" t="s">
        <v>1501</v>
      </c>
      <c r="C73" s="39" t="s">
        <v>96</v>
      </c>
      <c r="D73" s="39" t="s">
        <v>1521</v>
      </c>
      <c r="E73" s="39" t="s">
        <v>1462</v>
      </c>
      <c r="F73" s="38" t="s">
        <v>1797</v>
      </c>
      <c r="G73" s="38" t="s">
        <v>1798</v>
      </c>
      <c r="H73" s="38" t="s">
        <v>1799</v>
      </c>
      <c r="I73" s="38" t="s">
        <v>1460</v>
      </c>
      <c r="J73" s="38" t="s">
        <v>33</v>
      </c>
      <c r="K73" s="38" t="s">
        <v>12</v>
      </c>
      <c r="L73" s="38">
        <v>2</v>
      </c>
      <c r="M73" s="38"/>
      <c r="N73" s="38" t="s">
        <v>2164</v>
      </c>
      <c r="O73" s="38" t="s">
        <v>2262</v>
      </c>
      <c r="P73" s="38" t="s">
        <v>1614</v>
      </c>
      <c r="Q73" s="40" t="s">
        <v>1625</v>
      </c>
      <c r="R73" s="40" t="s">
        <v>12</v>
      </c>
      <c r="S73" s="41"/>
      <c r="T73">
        <f>INDEX([1]Worksheet!$G:$G,MATCH(G73,[1]Worksheet!$D:$D,0))</f>
        <v>0</v>
      </c>
    </row>
    <row r="74" spans="1:20" ht="190" hidden="1" x14ac:dyDescent="0.25">
      <c r="A74" s="38" t="s">
        <v>652</v>
      </c>
      <c r="B74" s="38" t="s">
        <v>1501</v>
      </c>
      <c r="C74" s="39" t="s">
        <v>96</v>
      </c>
      <c r="D74" s="39" t="s">
        <v>1521</v>
      </c>
      <c r="E74" s="39" t="s">
        <v>1462</v>
      </c>
      <c r="F74" s="38" t="s">
        <v>1800</v>
      </c>
      <c r="G74" s="38" t="s">
        <v>1801</v>
      </c>
      <c r="H74" s="38" t="s">
        <v>1802</v>
      </c>
      <c r="I74" s="38" t="s">
        <v>1460</v>
      </c>
      <c r="J74" s="38" t="s">
        <v>33</v>
      </c>
      <c r="K74" s="38" t="s">
        <v>12</v>
      </c>
      <c r="L74" s="38">
        <v>3</v>
      </c>
      <c r="M74" s="38"/>
      <c r="N74" s="38" t="s">
        <v>2165</v>
      </c>
      <c r="O74" s="38" t="s">
        <v>2263</v>
      </c>
      <c r="P74" s="38" t="s">
        <v>1614</v>
      </c>
      <c r="Q74" s="40" t="s">
        <v>1615</v>
      </c>
      <c r="R74" s="40" t="s">
        <v>12</v>
      </c>
      <c r="S74" s="41"/>
      <c r="T74">
        <f>INDEX([1]Worksheet!$G:$G,MATCH(G74,[1]Worksheet!$D:$D,0))</f>
        <v>0</v>
      </c>
    </row>
    <row r="75" spans="1:20" ht="50" hidden="1" x14ac:dyDescent="0.25">
      <c r="A75" s="38" t="s">
        <v>652</v>
      </c>
      <c r="B75" s="38" t="s">
        <v>1501</v>
      </c>
      <c r="C75" s="39" t="s">
        <v>96</v>
      </c>
      <c r="D75" s="39" t="s">
        <v>1521</v>
      </c>
      <c r="E75" s="39" t="s">
        <v>1462</v>
      </c>
      <c r="F75" s="38" t="s">
        <v>94</v>
      </c>
      <c r="G75" s="38" t="s">
        <v>1520</v>
      </c>
      <c r="H75" s="38" t="s">
        <v>1803</v>
      </c>
      <c r="I75" s="38" t="s">
        <v>1468</v>
      </c>
      <c r="J75" s="38" t="s">
        <v>33</v>
      </c>
      <c r="K75" s="38" t="s">
        <v>9</v>
      </c>
      <c r="L75" s="38">
        <v>5</v>
      </c>
      <c r="M75" s="38">
        <v>4</v>
      </c>
      <c r="N75" s="38"/>
      <c r="O75" s="38"/>
      <c r="P75" s="38" t="s">
        <v>1622</v>
      </c>
      <c r="Q75" s="40" t="s">
        <v>1459</v>
      </c>
      <c r="R75" s="40" t="s">
        <v>9</v>
      </c>
      <c r="S75" s="41"/>
      <c r="T75">
        <f>INDEX([1]Worksheet!$G:$G,MATCH(G75,[1]Worksheet!$D:$D,0))</f>
        <v>4</v>
      </c>
    </row>
    <row r="76" spans="1:20" ht="30" hidden="1" x14ac:dyDescent="0.25">
      <c r="A76" s="38" t="s">
        <v>652</v>
      </c>
      <c r="B76" s="38" t="s">
        <v>1501</v>
      </c>
      <c r="C76" s="39" t="s">
        <v>100</v>
      </c>
      <c r="D76" s="39" t="s">
        <v>1519</v>
      </c>
      <c r="E76" s="39" t="s">
        <v>1462</v>
      </c>
      <c r="F76" s="38" t="s">
        <v>1804</v>
      </c>
      <c r="G76" s="38" t="s">
        <v>1805</v>
      </c>
      <c r="H76" s="38" t="s">
        <v>1806</v>
      </c>
      <c r="I76" s="38" t="s">
        <v>1460</v>
      </c>
      <c r="J76" s="38" t="s">
        <v>22</v>
      </c>
      <c r="K76" s="38" t="s">
        <v>12</v>
      </c>
      <c r="L76" s="38">
        <v>1</v>
      </c>
      <c r="M76" s="38"/>
      <c r="N76" s="38" t="s">
        <v>2166</v>
      </c>
      <c r="O76" s="38" t="s">
        <v>2264</v>
      </c>
      <c r="P76" s="38" t="s">
        <v>1614</v>
      </c>
      <c r="Q76" s="40" t="s">
        <v>1756</v>
      </c>
      <c r="R76" s="40" t="s">
        <v>12</v>
      </c>
      <c r="S76" s="41"/>
      <c r="T76">
        <f>INDEX([1]Worksheet!$G:$G,MATCH(G76,[1]Worksheet!$D:$D,0))</f>
        <v>0</v>
      </c>
    </row>
    <row r="77" spans="1:20" ht="50" hidden="1" x14ac:dyDescent="0.25">
      <c r="A77" s="38" t="s">
        <v>652</v>
      </c>
      <c r="B77" s="38" t="s">
        <v>1501</v>
      </c>
      <c r="C77" s="39" t="s">
        <v>100</v>
      </c>
      <c r="D77" s="39" t="s">
        <v>1519</v>
      </c>
      <c r="E77" s="39" t="s">
        <v>1462</v>
      </c>
      <c r="F77" s="38" t="s">
        <v>1807</v>
      </c>
      <c r="G77" s="38" t="s">
        <v>1808</v>
      </c>
      <c r="H77" s="38" t="s">
        <v>1809</v>
      </c>
      <c r="I77" s="38" t="s">
        <v>1460</v>
      </c>
      <c r="J77" s="38" t="s">
        <v>22</v>
      </c>
      <c r="K77" s="38" t="s">
        <v>12</v>
      </c>
      <c r="L77" s="38">
        <v>2</v>
      </c>
      <c r="M77" s="38"/>
      <c r="N77" s="38" t="s">
        <v>2167</v>
      </c>
      <c r="O77" s="38" t="s">
        <v>2265</v>
      </c>
      <c r="P77" s="38" t="s">
        <v>1614</v>
      </c>
      <c r="Q77" s="40" t="s">
        <v>1625</v>
      </c>
      <c r="R77" s="40" t="s">
        <v>12</v>
      </c>
      <c r="S77" s="41"/>
      <c r="T77">
        <f>INDEX([1]Worksheet!$G:$G,MATCH(G77,[1]Worksheet!$D:$D,0))</f>
        <v>0</v>
      </c>
    </row>
    <row r="78" spans="1:20" ht="90" hidden="1" x14ac:dyDescent="0.25">
      <c r="A78" s="38" t="s">
        <v>652</v>
      </c>
      <c r="B78" s="38" t="s">
        <v>1501</v>
      </c>
      <c r="C78" s="39" t="s">
        <v>100</v>
      </c>
      <c r="D78" s="39" t="s">
        <v>1519</v>
      </c>
      <c r="E78" s="39" t="s">
        <v>1462</v>
      </c>
      <c r="F78" s="38" t="s">
        <v>1810</v>
      </c>
      <c r="G78" s="38" t="s">
        <v>1811</v>
      </c>
      <c r="H78" s="38" t="s">
        <v>1812</v>
      </c>
      <c r="I78" s="38" t="s">
        <v>1460</v>
      </c>
      <c r="J78" s="38" t="s">
        <v>22</v>
      </c>
      <c r="K78" s="38" t="s">
        <v>12</v>
      </c>
      <c r="L78" s="38">
        <v>2</v>
      </c>
      <c r="M78" s="38"/>
      <c r="N78" s="38" t="s">
        <v>2168</v>
      </c>
      <c r="O78" s="38" t="s">
        <v>2266</v>
      </c>
      <c r="P78" s="38" t="s">
        <v>1614</v>
      </c>
      <c r="Q78" s="40" t="s">
        <v>1625</v>
      </c>
      <c r="R78" s="40" t="s">
        <v>12</v>
      </c>
      <c r="S78" s="41"/>
      <c r="T78">
        <f>INDEX([1]Worksheet!$G:$G,MATCH(G78,[1]Worksheet!$D:$D,0))</f>
        <v>0</v>
      </c>
    </row>
    <row r="79" spans="1:20" ht="50" hidden="1" x14ac:dyDescent="0.25">
      <c r="A79" s="38" t="s">
        <v>652</v>
      </c>
      <c r="B79" s="38" t="s">
        <v>1501</v>
      </c>
      <c r="C79" s="39" t="s">
        <v>100</v>
      </c>
      <c r="D79" s="39" t="s">
        <v>1519</v>
      </c>
      <c r="E79" s="39" t="s">
        <v>1462</v>
      </c>
      <c r="F79" s="38" t="s">
        <v>1813</v>
      </c>
      <c r="G79" s="38" t="s">
        <v>1814</v>
      </c>
      <c r="H79" s="38" t="s">
        <v>1815</v>
      </c>
      <c r="I79" s="38" t="s">
        <v>1468</v>
      </c>
      <c r="J79" s="38" t="s">
        <v>22</v>
      </c>
      <c r="K79" s="38" t="s">
        <v>12</v>
      </c>
      <c r="L79" s="38">
        <v>3</v>
      </c>
      <c r="M79" s="38">
        <v>300</v>
      </c>
      <c r="N79" s="38"/>
      <c r="O79" s="38"/>
      <c r="P79" s="38" t="s">
        <v>1622</v>
      </c>
      <c r="Q79" s="40" t="s">
        <v>1629</v>
      </c>
      <c r="R79" s="40" t="s">
        <v>12</v>
      </c>
      <c r="S79" s="41">
        <v>476</v>
      </c>
      <c r="T79">
        <f>INDEX([1]Worksheet!$G:$G,MATCH(G79,[1]Worksheet!$D:$D,0))</f>
        <v>300</v>
      </c>
    </row>
    <row r="80" spans="1:20" ht="40" x14ac:dyDescent="0.25">
      <c r="A80" s="38" t="s">
        <v>652</v>
      </c>
      <c r="B80" s="38" t="s">
        <v>1501</v>
      </c>
      <c r="C80" s="39" t="s">
        <v>100</v>
      </c>
      <c r="D80" s="39" t="s">
        <v>1519</v>
      </c>
      <c r="E80" s="39" t="s">
        <v>1462</v>
      </c>
      <c r="F80" s="38" t="s">
        <v>1816</v>
      </c>
      <c r="G80" s="38" t="s">
        <v>1817</v>
      </c>
      <c r="H80" s="38" t="s">
        <v>1818</v>
      </c>
      <c r="I80" s="38" t="s">
        <v>1468</v>
      </c>
      <c r="J80" s="38" t="s">
        <v>22</v>
      </c>
      <c r="K80" s="38" t="s">
        <v>12</v>
      </c>
      <c r="L80" s="38">
        <v>4</v>
      </c>
      <c r="M80" s="38">
        <v>467</v>
      </c>
      <c r="N80" s="38"/>
      <c r="O80" s="38"/>
      <c r="P80" s="38" t="s">
        <v>1622</v>
      </c>
      <c r="Q80" s="40" t="s">
        <v>1459</v>
      </c>
      <c r="R80" s="40" t="s">
        <v>12</v>
      </c>
      <c r="S80" s="41">
        <v>476</v>
      </c>
      <c r="T80">
        <f>INDEX([1]Worksheet!$G:$G,MATCH(G80,[1]Worksheet!$D:$D,0))</f>
        <v>467</v>
      </c>
    </row>
    <row r="81" spans="1:20" ht="20" hidden="1" x14ac:dyDescent="0.25">
      <c r="A81" s="38" t="s">
        <v>652</v>
      </c>
      <c r="B81" s="38" t="s">
        <v>1501</v>
      </c>
      <c r="C81" s="39" t="s">
        <v>100</v>
      </c>
      <c r="D81" s="39" t="s">
        <v>1519</v>
      </c>
      <c r="E81" s="39" t="s">
        <v>1462</v>
      </c>
      <c r="F81" s="38" t="s">
        <v>98</v>
      </c>
      <c r="G81" s="38" t="s">
        <v>1518</v>
      </c>
      <c r="H81" s="38" t="s">
        <v>1819</v>
      </c>
      <c r="I81" s="38" t="s">
        <v>1468</v>
      </c>
      <c r="J81" s="38" t="s">
        <v>22</v>
      </c>
      <c r="K81" s="38" t="s">
        <v>9</v>
      </c>
      <c r="L81" s="38">
        <v>5</v>
      </c>
      <c r="M81" s="38">
        <v>300</v>
      </c>
      <c r="N81" s="38"/>
      <c r="O81" s="38"/>
      <c r="P81" s="38" t="s">
        <v>1622</v>
      </c>
      <c r="Q81" s="40" t="s">
        <v>1459</v>
      </c>
      <c r="R81" s="40" t="s">
        <v>9</v>
      </c>
      <c r="S81" s="41"/>
      <c r="T81">
        <f>INDEX([1]Worksheet!$G:$G,MATCH(G81,[1]Worksheet!$D:$D,0))</f>
        <v>300</v>
      </c>
    </row>
    <row r="82" spans="1:20" ht="60" hidden="1" x14ac:dyDescent="0.25">
      <c r="A82" s="38" t="s">
        <v>652</v>
      </c>
      <c r="B82" s="38" t="s">
        <v>1501</v>
      </c>
      <c r="C82" s="39" t="s">
        <v>104</v>
      </c>
      <c r="D82" s="39" t="s">
        <v>1517</v>
      </c>
      <c r="E82" s="39" t="s">
        <v>1462</v>
      </c>
      <c r="F82" s="38" t="s">
        <v>1820</v>
      </c>
      <c r="G82" s="38" t="s">
        <v>1821</v>
      </c>
      <c r="H82" s="38" t="s">
        <v>1822</v>
      </c>
      <c r="I82" s="38" t="s">
        <v>1460</v>
      </c>
      <c r="J82" s="38" t="s">
        <v>72</v>
      </c>
      <c r="K82" s="38" t="s">
        <v>12</v>
      </c>
      <c r="L82" s="38">
        <v>1</v>
      </c>
      <c r="M82" s="38"/>
      <c r="N82" s="38" t="s">
        <v>2160</v>
      </c>
      <c r="O82" s="38" t="s">
        <v>2256</v>
      </c>
      <c r="P82" s="38" t="s">
        <v>1614</v>
      </c>
      <c r="Q82" s="40" t="s">
        <v>1756</v>
      </c>
      <c r="R82" s="40" t="s">
        <v>12</v>
      </c>
      <c r="S82" s="41"/>
      <c r="T82">
        <f>INDEX([1]Worksheet!$G:$G,MATCH(G82,[1]Worksheet!$D:$D,0))</f>
        <v>0</v>
      </c>
    </row>
    <row r="83" spans="1:20" ht="30" hidden="1" x14ac:dyDescent="0.25">
      <c r="A83" s="38" t="s">
        <v>652</v>
      </c>
      <c r="B83" s="38" t="s">
        <v>1501</v>
      </c>
      <c r="C83" s="39" t="s">
        <v>104</v>
      </c>
      <c r="D83" s="39" t="s">
        <v>1517</v>
      </c>
      <c r="E83" s="39" t="s">
        <v>1462</v>
      </c>
      <c r="F83" s="38" t="s">
        <v>1823</v>
      </c>
      <c r="G83" s="38" t="s">
        <v>1824</v>
      </c>
      <c r="H83" s="38" t="s">
        <v>1825</v>
      </c>
      <c r="I83" s="38" t="s">
        <v>1460</v>
      </c>
      <c r="J83" s="38" t="s">
        <v>72</v>
      </c>
      <c r="K83" s="38" t="s">
        <v>12</v>
      </c>
      <c r="L83" s="38">
        <v>2</v>
      </c>
      <c r="M83" s="38"/>
      <c r="N83" s="38" t="s">
        <v>2169</v>
      </c>
      <c r="O83" s="38" t="s">
        <v>2267</v>
      </c>
      <c r="P83" s="38" t="s">
        <v>1614</v>
      </c>
      <c r="Q83" s="40" t="s">
        <v>1625</v>
      </c>
      <c r="R83" s="40" t="s">
        <v>12</v>
      </c>
      <c r="S83" s="41"/>
      <c r="T83">
        <f>INDEX([1]Worksheet!$G:$G,MATCH(G83,[1]Worksheet!$D:$D,0))</f>
        <v>0</v>
      </c>
    </row>
    <row r="84" spans="1:20" ht="30" hidden="1" x14ac:dyDescent="0.25">
      <c r="A84" s="38" t="s">
        <v>652</v>
      </c>
      <c r="B84" s="38" t="s">
        <v>1501</v>
      </c>
      <c r="C84" s="39" t="s">
        <v>104</v>
      </c>
      <c r="D84" s="39" t="s">
        <v>1517</v>
      </c>
      <c r="E84" s="39" t="s">
        <v>1462</v>
      </c>
      <c r="F84" s="38" t="s">
        <v>102</v>
      </c>
      <c r="G84" s="38" t="s">
        <v>1516</v>
      </c>
      <c r="H84" s="38" t="s">
        <v>1826</v>
      </c>
      <c r="I84" s="38" t="s">
        <v>1468</v>
      </c>
      <c r="J84" s="38" t="s">
        <v>72</v>
      </c>
      <c r="K84" s="38" t="s">
        <v>9</v>
      </c>
      <c r="L84" s="38">
        <v>5</v>
      </c>
      <c r="M84" s="38">
        <v>21</v>
      </c>
      <c r="N84" s="38"/>
      <c r="O84" s="38"/>
      <c r="P84" s="38" t="s">
        <v>1622</v>
      </c>
      <c r="Q84" s="40" t="s">
        <v>1459</v>
      </c>
      <c r="R84" s="40" t="s">
        <v>9</v>
      </c>
      <c r="S84" s="41"/>
      <c r="T84">
        <f>INDEX([1]Worksheet!$G:$G,MATCH(G84,[1]Worksheet!$D:$D,0))</f>
        <v>21</v>
      </c>
    </row>
    <row r="85" spans="1:20" ht="30" hidden="1" x14ac:dyDescent="0.25">
      <c r="A85" s="38" t="s">
        <v>652</v>
      </c>
      <c r="B85" s="38" t="s">
        <v>1501</v>
      </c>
      <c r="C85" s="39" t="s">
        <v>108</v>
      </c>
      <c r="D85" s="39" t="s">
        <v>1515</v>
      </c>
      <c r="E85" s="39" t="s">
        <v>1462</v>
      </c>
      <c r="F85" s="38" t="s">
        <v>1827</v>
      </c>
      <c r="G85" s="38" t="s">
        <v>1828</v>
      </c>
      <c r="H85" s="38" t="s">
        <v>1829</v>
      </c>
      <c r="I85" s="38" t="s">
        <v>1460</v>
      </c>
      <c r="J85" s="38" t="s">
        <v>33</v>
      </c>
      <c r="K85" s="38" t="s">
        <v>12</v>
      </c>
      <c r="L85" s="38">
        <v>2</v>
      </c>
      <c r="M85" s="38"/>
      <c r="N85" s="38" t="s">
        <v>2143</v>
      </c>
      <c r="O85" s="38" t="s">
        <v>2268</v>
      </c>
      <c r="P85" s="38" t="s">
        <v>1614</v>
      </c>
      <c r="Q85" s="40" t="s">
        <v>1625</v>
      </c>
      <c r="R85" s="40" t="s">
        <v>12</v>
      </c>
      <c r="S85" s="41"/>
      <c r="T85">
        <f>INDEX([1]Worksheet!$G:$G,MATCH(G85,[1]Worksheet!$D:$D,0))</f>
        <v>0</v>
      </c>
    </row>
    <row r="86" spans="1:20" ht="30" x14ac:dyDescent="0.25">
      <c r="A86" s="38" t="s">
        <v>652</v>
      </c>
      <c r="B86" s="38" t="s">
        <v>1501</v>
      </c>
      <c r="C86" s="39" t="s">
        <v>108</v>
      </c>
      <c r="D86" s="39" t="s">
        <v>1515</v>
      </c>
      <c r="E86" s="39" t="s">
        <v>1462</v>
      </c>
      <c r="F86" s="38" t="s">
        <v>1830</v>
      </c>
      <c r="G86" s="38" t="s">
        <v>1831</v>
      </c>
      <c r="H86" s="38" t="s">
        <v>1832</v>
      </c>
      <c r="I86" s="38" t="s">
        <v>1468</v>
      </c>
      <c r="J86" s="38" t="s">
        <v>33</v>
      </c>
      <c r="K86" s="38" t="s">
        <v>12</v>
      </c>
      <c r="L86" s="38">
        <v>3</v>
      </c>
      <c r="M86" s="38">
        <v>15</v>
      </c>
      <c r="N86" s="38"/>
      <c r="O86" s="38"/>
      <c r="P86" s="38" t="s">
        <v>1628</v>
      </c>
      <c r="Q86" s="40" t="s">
        <v>1615</v>
      </c>
      <c r="R86" s="40" t="s">
        <v>12</v>
      </c>
      <c r="S86" s="41">
        <v>15</v>
      </c>
      <c r="T86">
        <f>INDEX([1]Worksheet!$G:$G,MATCH(G86,[1]Worksheet!$D:$D,0))</f>
        <v>15</v>
      </c>
    </row>
    <row r="87" spans="1:20" ht="30" x14ac:dyDescent="0.25">
      <c r="A87" s="38" t="s">
        <v>652</v>
      </c>
      <c r="B87" s="38" t="s">
        <v>1501</v>
      </c>
      <c r="C87" s="39" t="s">
        <v>108</v>
      </c>
      <c r="D87" s="39" t="s">
        <v>1515</v>
      </c>
      <c r="E87" s="39" t="s">
        <v>1462</v>
      </c>
      <c r="F87" s="38" t="s">
        <v>106</v>
      </c>
      <c r="G87" s="38" t="s">
        <v>1514</v>
      </c>
      <c r="H87" s="38" t="s">
        <v>1833</v>
      </c>
      <c r="I87" s="38" t="s">
        <v>1468</v>
      </c>
      <c r="J87" s="38" t="s">
        <v>33</v>
      </c>
      <c r="K87" s="38" t="s">
        <v>9</v>
      </c>
      <c r="L87" s="38">
        <v>5</v>
      </c>
      <c r="M87" s="38">
        <v>15</v>
      </c>
      <c r="N87" s="38"/>
      <c r="O87" s="38"/>
      <c r="P87" s="38" t="s">
        <v>1622</v>
      </c>
      <c r="Q87" s="40" t="s">
        <v>1464</v>
      </c>
      <c r="R87" s="40" t="s">
        <v>9</v>
      </c>
      <c r="S87" s="41">
        <v>15</v>
      </c>
      <c r="T87">
        <f>INDEX([1]Worksheet!$G:$G,MATCH(G87,[1]Worksheet!$D:$D,0))</f>
        <v>15</v>
      </c>
    </row>
    <row r="88" spans="1:20" ht="120" hidden="1" x14ac:dyDescent="0.25">
      <c r="A88" s="38" t="s">
        <v>652</v>
      </c>
      <c r="B88" s="38" t="s">
        <v>1501</v>
      </c>
      <c r="C88" s="39" t="s">
        <v>1834</v>
      </c>
      <c r="D88" s="39" t="s">
        <v>1835</v>
      </c>
      <c r="E88" s="39" t="s">
        <v>1485</v>
      </c>
      <c r="F88" s="38" t="s">
        <v>1836</v>
      </c>
      <c r="G88" s="38" t="s">
        <v>1837</v>
      </c>
      <c r="H88" s="38" t="s">
        <v>1838</v>
      </c>
      <c r="I88" s="38" t="s">
        <v>1460</v>
      </c>
      <c r="J88" s="38" t="s">
        <v>114</v>
      </c>
      <c r="K88" s="38" t="s">
        <v>12</v>
      </c>
      <c r="L88" s="38">
        <v>1</v>
      </c>
      <c r="M88" s="38"/>
      <c r="N88" s="38" t="s">
        <v>2170</v>
      </c>
      <c r="O88" s="38" t="s">
        <v>2170</v>
      </c>
      <c r="P88" s="38" t="s">
        <v>1614</v>
      </c>
      <c r="Q88" s="40" t="s">
        <v>1756</v>
      </c>
      <c r="R88" s="40" t="s">
        <v>12</v>
      </c>
      <c r="S88" s="41"/>
      <c r="T88">
        <f>INDEX([1]Worksheet!$G:$G,MATCH(G88,[1]Worksheet!$D:$D,0))</f>
        <v>0</v>
      </c>
    </row>
    <row r="89" spans="1:20" ht="50" hidden="1" x14ac:dyDescent="0.25">
      <c r="A89" s="38" t="s">
        <v>652</v>
      </c>
      <c r="B89" s="38" t="s">
        <v>1501</v>
      </c>
      <c r="C89" s="39" t="s">
        <v>1834</v>
      </c>
      <c r="D89" s="39" t="s">
        <v>1835</v>
      </c>
      <c r="E89" s="39" t="s">
        <v>1485</v>
      </c>
      <c r="F89" s="38" t="s">
        <v>1839</v>
      </c>
      <c r="G89" s="38" t="s">
        <v>1840</v>
      </c>
      <c r="H89" s="38" t="s">
        <v>1841</v>
      </c>
      <c r="I89" s="38" t="s">
        <v>1460</v>
      </c>
      <c r="J89" s="38" t="s">
        <v>114</v>
      </c>
      <c r="K89" s="38" t="s">
        <v>12</v>
      </c>
      <c r="L89" s="38">
        <v>3</v>
      </c>
      <c r="M89" s="38"/>
      <c r="N89" s="38" t="s">
        <v>2171</v>
      </c>
      <c r="O89" s="38" t="s">
        <v>2269</v>
      </c>
      <c r="P89" s="38" t="s">
        <v>1614</v>
      </c>
      <c r="Q89" s="40" t="s">
        <v>1615</v>
      </c>
      <c r="R89" s="40" t="s">
        <v>12</v>
      </c>
      <c r="S89" s="41"/>
      <c r="T89">
        <f>INDEX([1]Worksheet!$G:$G,MATCH(G89,[1]Worksheet!$D:$D,0))</f>
        <v>0</v>
      </c>
    </row>
    <row r="90" spans="1:20" ht="70" hidden="1" x14ac:dyDescent="0.25">
      <c r="A90" s="38" t="s">
        <v>652</v>
      </c>
      <c r="B90" s="38" t="s">
        <v>1501</v>
      </c>
      <c r="C90" s="39" t="s">
        <v>112</v>
      </c>
      <c r="D90" s="39" t="s">
        <v>1512</v>
      </c>
      <c r="E90" s="39" t="s">
        <v>1462</v>
      </c>
      <c r="F90" s="38" t="s">
        <v>1842</v>
      </c>
      <c r="G90" s="38" t="s">
        <v>1843</v>
      </c>
      <c r="H90" s="38" t="s">
        <v>1844</v>
      </c>
      <c r="I90" s="38" t="s">
        <v>1460</v>
      </c>
      <c r="J90" s="38" t="s">
        <v>114</v>
      </c>
      <c r="K90" s="38" t="s">
        <v>12</v>
      </c>
      <c r="L90" s="38">
        <v>2</v>
      </c>
      <c r="M90" s="38"/>
      <c r="N90" s="38" t="s">
        <v>2172</v>
      </c>
      <c r="O90" s="38" t="s">
        <v>2270</v>
      </c>
      <c r="P90" s="38" t="s">
        <v>1614</v>
      </c>
      <c r="Q90" s="40" t="s">
        <v>1625</v>
      </c>
      <c r="R90" s="40" t="s">
        <v>12</v>
      </c>
      <c r="S90" s="41"/>
      <c r="T90">
        <f>INDEX([1]Worksheet!$G:$G,MATCH(G90,[1]Worksheet!$D:$D,0))</f>
        <v>0</v>
      </c>
    </row>
    <row r="91" spans="1:20" ht="20" hidden="1" x14ac:dyDescent="0.25">
      <c r="A91" s="38" t="s">
        <v>652</v>
      </c>
      <c r="B91" s="38" t="s">
        <v>1501</v>
      </c>
      <c r="C91" s="39" t="s">
        <v>112</v>
      </c>
      <c r="D91" s="39" t="s">
        <v>1512</v>
      </c>
      <c r="E91" s="39" t="s">
        <v>1462</v>
      </c>
      <c r="F91" s="38" t="s">
        <v>110</v>
      </c>
      <c r="G91" s="38" t="s">
        <v>1513</v>
      </c>
      <c r="H91" s="38" t="s">
        <v>1845</v>
      </c>
      <c r="I91" s="38" t="s">
        <v>1468</v>
      </c>
      <c r="J91" s="38" t="s">
        <v>114</v>
      </c>
      <c r="K91" s="38" t="s">
        <v>9</v>
      </c>
      <c r="L91" s="38">
        <v>5</v>
      </c>
      <c r="M91" s="38">
        <v>63</v>
      </c>
      <c r="N91" s="38"/>
      <c r="O91" s="38"/>
      <c r="P91" s="38" t="s">
        <v>1846</v>
      </c>
      <c r="Q91" s="40" t="s">
        <v>1459</v>
      </c>
      <c r="R91" s="40" t="s">
        <v>9</v>
      </c>
      <c r="S91" s="41">
        <v>16</v>
      </c>
      <c r="T91">
        <f>INDEX([1]Worksheet!$G:$G,MATCH(G91,[1]Worksheet!$D:$D,0))</f>
        <v>63</v>
      </c>
    </row>
    <row r="92" spans="1:20" ht="60" hidden="1" x14ac:dyDescent="0.25">
      <c r="A92" s="38" t="s">
        <v>652</v>
      </c>
      <c r="B92" s="38" t="s">
        <v>1501</v>
      </c>
      <c r="C92" s="39" t="s">
        <v>112</v>
      </c>
      <c r="D92" s="39" t="s">
        <v>1512</v>
      </c>
      <c r="E92" s="39" t="s">
        <v>1462</v>
      </c>
      <c r="F92" s="38" t="s">
        <v>1847</v>
      </c>
      <c r="G92" s="38" t="s">
        <v>1848</v>
      </c>
      <c r="H92" s="38" t="s">
        <v>1849</v>
      </c>
      <c r="I92" s="38" t="s">
        <v>1460</v>
      </c>
      <c r="J92" s="38" t="s">
        <v>114</v>
      </c>
      <c r="K92" s="38" t="s">
        <v>12</v>
      </c>
      <c r="L92" s="38">
        <v>4</v>
      </c>
      <c r="M92" s="38"/>
      <c r="N92" s="38" t="s">
        <v>2173</v>
      </c>
      <c r="O92" s="38" t="s">
        <v>2271</v>
      </c>
      <c r="P92" s="38" t="s">
        <v>1850</v>
      </c>
      <c r="Q92" s="40" t="s">
        <v>1629</v>
      </c>
      <c r="R92" s="40" t="s">
        <v>12</v>
      </c>
      <c r="S92" s="41"/>
      <c r="T92">
        <f>INDEX([1]Worksheet!$G:$G,MATCH(G92,[1]Worksheet!$D:$D,0))</f>
        <v>0</v>
      </c>
    </row>
    <row r="93" spans="1:20" ht="20" hidden="1" x14ac:dyDescent="0.25">
      <c r="A93" s="38" t="s">
        <v>652</v>
      </c>
      <c r="B93" s="38" t="s">
        <v>1501</v>
      </c>
      <c r="C93" s="39" t="s">
        <v>112</v>
      </c>
      <c r="D93" s="39" t="s">
        <v>1512</v>
      </c>
      <c r="E93" s="39" t="s">
        <v>1462</v>
      </c>
      <c r="F93" s="38" t="s">
        <v>115</v>
      </c>
      <c r="G93" s="38" t="s">
        <v>1511</v>
      </c>
      <c r="H93" s="38" t="s">
        <v>1851</v>
      </c>
      <c r="I93" s="38" t="s">
        <v>1468</v>
      </c>
      <c r="J93" s="38" t="s">
        <v>114</v>
      </c>
      <c r="K93" s="38" t="s">
        <v>9</v>
      </c>
      <c r="L93" s="38">
        <v>5</v>
      </c>
      <c r="M93" s="38">
        <v>250</v>
      </c>
      <c r="N93" s="38"/>
      <c r="O93" s="38"/>
      <c r="P93" s="38" t="s">
        <v>1850</v>
      </c>
      <c r="Q93" s="40" t="s">
        <v>1459</v>
      </c>
      <c r="R93" s="40" t="s">
        <v>9</v>
      </c>
      <c r="S93" s="41">
        <v>38</v>
      </c>
      <c r="T93">
        <f>INDEX([1]Worksheet!$G:$G,MATCH(G93,[1]Worksheet!$D:$D,0))</f>
        <v>250</v>
      </c>
    </row>
    <row r="94" spans="1:20" ht="120" hidden="1" x14ac:dyDescent="0.25">
      <c r="A94" s="38" t="s">
        <v>652</v>
      </c>
      <c r="B94" s="38" t="s">
        <v>1501</v>
      </c>
      <c r="C94" s="39" t="s">
        <v>119</v>
      </c>
      <c r="D94" s="39" t="s">
        <v>1510</v>
      </c>
      <c r="E94" s="39" t="s">
        <v>1462</v>
      </c>
      <c r="F94" s="38" t="s">
        <v>1852</v>
      </c>
      <c r="G94" s="38" t="s">
        <v>1853</v>
      </c>
      <c r="H94" s="38" t="s">
        <v>1854</v>
      </c>
      <c r="I94" s="38" t="s">
        <v>1460</v>
      </c>
      <c r="J94" s="38" t="s">
        <v>114</v>
      </c>
      <c r="K94" s="38" t="s">
        <v>12</v>
      </c>
      <c r="L94" s="38">
        <v>2</v>
      </c>
      <c r="M94" s="38"/>
      <c r="N94" s="38" t="s">
        <v>2174</v>
      </c>
      <c r="O94" s="38" t="s">
        <v>2272</v>
      </c>
      <c r="P94" s="38" t="s">
        <v>220</v>
      </c>
      <c r="Q94" s="40" t="s">
        <v>1625</v>
      </c>
      <c r="R94" s="40" t="s">
        <v>12</v>
      </c>
      <c r="S94" s="41"/>
      <c r="T94">
        <f>INDEX([1]Worksheet!$G:$G,MATCH(G94,[1]Worksheet!$D:$D,0))</f>
        <v>0</v>
      </c>
    </row>
    <row r="95" spans="1:20" ht="150" hidden="1" x14ac:dyDescent="0.25">
      <c r="A95" s="38" t="s">
        <v>652</v>
      </c>
      <c r="B95" s="38" t="s">
        <v>1501</v>
      </c>
      <c r="C95" s="39" t="s">
        <v>119</v>
      </c>
      <c r="D95" s="39" t="s">
        <v>1510</v>
      </c>
      <c r="E95" s="39" t="s">
        <v>1462</v>
      </c>
      <c r="F95" s="38" t="s">
        <v>1855</v>
      </c>
      <c r="G95" s="38" t="s">
        <v>1856</v>
      </c>
      <c r="H95" s="38" t="s">
        <v>1857</v>
      </c>
      <c r="I95" s="38" t="s">
        <v>1460</v>
      </c>
      <c r="J95" s="38" t="s">
        <v>114</v>
      </c>
      <c r="K95" s="38" t="s">
        <v>12</v>
      </c>
      <c r="L95" s="38">
        <v>3</v>
      </c>
      <c r="M95" s="38"/>
      <c r="N95" s="38" t="s">
        <v>2175</v>
      </c>
      <c r="O95" s="38" t="s">
        <v>2273</v>
      </c>
      <c r="P95" s="38" t="s">
        <v>1858</v>
      </c>
      <c r="Q95" s="40" t="s">
        <v>1629</v>
      </c>
      <c r="R95" s="40" t="s">
        <v>12</v>
      </c>
      <c r="S95" s="41"/>
      <c r="T95">
        <f>INDEX([1]Worksheet!$G:$G,MATCH(G95,[1]Worksheet!$D:$D,0))</f>
        <v>0</v>
      </c>
    </row>
    <row r="96" spans="1:20" ht="50" hidden="1" x14ac:dyDescent="0.25">
      <c r="A96" s="38" t="s">
        <v>652</v>
      </c>
      <c r="B96" s="38" t="s">
        <v>1501</v>
      </c>
      <c r="C96" s="39" t="s">
        <v>119</v>
      </c>
      <c r="D96" s="39" t="s">
        <v>1510</v>
      </c>
      <c r="E96" s="39" t="s">
        <v>1462</v>
      </c>
      <c r="F96" s="38" t="s">
        <v>117</v>
      </c>
      <c r="G96" s="38" t="s">
        <v>1509</v>
      </c>
      <c r="H96" s="38" t="s">
        <v>1859</v>
      </c>
      <c r="I96" s="38" t="s">
        <v>1460</v>
      </c>
      <c r="J96" s="38" t="s">
        <v>114</v>
      </c>
      <c r="K96" s="38" t="s">
        <v>9</v>
      </c>
      <c r="L96" s="38">
        <v>5</v>
      </c>
      <c r="M96" s="38"/>
      <c r="N96" s="45" t="s">
        <v>2176</v>
      </c>
      <c r="O96" s="38" t="s">
        <v>9</v>
      </c>
      <c r="P96" s="38" t="s">
        <v>1614</v>
      </c>
      <c r="Q96" s="40" t="s">
        <v>1459</v>
      </c>
      <c r="R96" s="40" t="s">
        <v>9</v>
      </c>
      <c r="S96" s="41"/>
      <c r="T96">
        <f>INDEX([1]Worksheet!$G:$G,MATCH(G96,[1]Worksheet!$D:$D,0))</f>
        <v>0</v>
      </c>
    </row>
    <row r="97" spans="1:20" ht="100" hidden="1" x14ac:dyDescent="0.25">
      <c r="A97" s="38" t="s">
        <v>652</v>
      </c>
      <c r="B97" s="38" t="s">
        <v>1501</v>
      </c>
      <c r="C97" s="39" t="s">
        <v>122</v>
      </c>
      <c r="D97" s="39" t="s">
        <v>1508</v>
      </c>
      <c r="E97" s="39" t="s">
        <v>1462</v>
      </c>
      <c r="F97" s="38" t="s">
        <v>1860</v>
      </c>
      <c r="G97" s="38" t="s">
        <v>1861</v>
      </c>
      <c r="H97" s="38" t="s">
        <v>1862</v>
      </c>
      <c r="I97" s="38" t="s">
        <v>1460</v>
      </c>
      <c r="J97" s="38" t="s">
        <v>114</v>
      </c>
      <c r="K97" s="38" t="s">
        <v>12</v>
      </c>
      <c r="L97" s="38">
        <v>2</v>
      </c>
      <c r="M97" s="38"/>
      <c r="N97" s="38" t="s">
        <v>2177</v>
      </c>
      <c r="O97" s="38" t="s">
        <v>2274</v>
      </c>
      <c r="P97" s="38" t="s">
        <v>1614</v>
      </c>
      <c r="Q97" s="40" t="s">
        <v>1625</v>
      </c>
      <c r="R97" s="40" t="s">
        <v>12</v>
      </c>
      <c r="S97" s="41"/>
      <c r="T97">
        <f>INDEX([1]Worksheet!$G:$G,MATCH(G97,[1]Worksheet!$D:$D,0))</f>
        <v>0</v>
      </c>
    </row>
    <row r="98" spans="1:20" ht="20" hidden="1" x14ac:dyDescent="0.25">
      <c r="A98" s="38" t="s">
        <v>652</v>
      </c>
      <c r="B98" s="38" t="s">
        <v>1501</v>
      </c>
      <c r="C98" s="39" t="s">
        <v>122</v>
      </c>
      <c r="D98" s="39" t="s">
        <v>1508</v>
      </c>
      <c r="E98" s="39" t="s">
        <v>1462</v>
      </c>
      <c r="F98" s="38" t="s">
        <v>1863</v>
      </c>
      <c r="G98" s="38" t="s">
        <v>1864</v>
      </c>
      <c r="H98" s="38" t="s">
        <v>1865</v>
      </c>
      <c r="I98" s="38" t="s">
        <v>1468</v>
      </c>
      <c r="J98" s="38" t="s">
        <v>114</v>
      </c>
      <c r="K98" s="38" t="s">
        <v>12</v>
      </c>
      <c r="L98" s="38">
        <v>3</v>
      </c>
      <c r="M98" s="38">
        <v>6</v>
      </c>
      <c r="N98" s="38"/>
      <c r="O98" s="38"/>
      <c r="P98" s="38" t="s">
        <v>1620</v>
      </c>
      <c r="Q98" s="40" t="s">
        <v>1615</v>
      </c>
      <c r="R98" s="40" t="s">
        <v>12</v>
      </c>
      <c r="S98" s="41">
        <v>8</v>
      </c>
      <c r="T98">
        <f>INDEX([1]Worksheet!$G:$G,MATCH(G98,[1]Worksheet!$D:$D,0))</f>
        <v>6</v>
      </c>
    </row>
    <row r="99" spans="1:20" ht="30" hidden="1" x14ac:dyDescent="0.25">
      <c r="A99" s="38" t="s">
        <v>652</v>
      </c>
      <c r="B99" s="38" t="s">
        <v>1501</v>
      </c>
      <c r="C99" s="39" t="s">
        <v>122</v>
      </c>
      <c r="D99" s="39" t="s">
        <v>1508</v>
      </c>
      <c r="E99" s="39" t="s">
        <v>1462</v>
      </c>
      <c r="F99" s="38" t="s">
        <v>120</v>
      </c>
      <c r="G99" s="38" t="s">
        <v>1507</v>
      </c>
      <c r="H99" s="38" t="s">
        <v>1866</v>
      </c>
      <c r="I99" s="38" t="s">
        <v>1468</v>
      </c>
      <c r="J99" s="38" t="s">
        <v>114</v>
      </c>
      <c r="K99" s="38" t="s">
        <v>9</v>
      </c>
      <c r="L99" s="38">
        <v>5</v>
      </c>
      <c r="M99" s="38">
        <v>312</v>
      </c>
      <c r="N99" s="38"/>
      <c r="O99" s="38"/>
      <c r="P99" s="38" t="s">
        <v>1867</v>
      </c>
      <c r="Q99" s="40" t="s">
        <v>1459</v>
      </c>
      <c r="R99" s="40" t="s">
        <v>9</v>
      </c>
      <c r="S99" s="41"/>
      <c r="T99">
        <f>INDEX([1]Worksheet!$G:$G,MATCH(G99,[1]Worksheet!$D:$D,0))</f>
        <v>312</v>
      </c>
    </row>
    <row r="100" spans="1:20" ht="60" hidden="1" x14ac:dyDescent="0.25">
      <c r="A100" s="38" t="s">
        <v>652</v>
      </c>
      <c r="B100" s="38" t="s">
        <v>1501</v>
      </c>
      <c r="C100" s="39" t="s">
        <v>126</v>
      </c>
      <c r="D100" s="39" t="s">
        <v>1506</v>
      </c>
      <c r="E100" s="39" t="s">
        <v>1462</v>
      </c>
      <c r="F100" s="38" t="s">
        <v>1868</v>
      </c>
      <c r="G100" s="38" t="s">
        <v>1869</v>
      </c>
      <c r="H100" s="38" t="s">
        <v>1870</v>
      </c>
      <c r="I100" s="38" t="s">
        <v>1460</v>
      </c>
      <c r="J100" s="38" t="s">
        <v>114</v>
      </c>
      <c r="K100" s="38" t="s">
        <v>12</v>
      </c>
      <c r="L100" s="38">
        <v>3</v>
      </c>
      <c r="M100" s="38"/>
      <c r="N100" s="38" t="s">
        <v>2178</v>
      </c>
      <c r="O100" s="38" t="s">
        <v>2275</v>
      </c>
      <c r="P100" s="38" t="s">
        <v>1871</v>
      </c>
      <c r="Q100" s="40" t="s">
        <v>1615</v>
      </c>
      <c r="R100" s="40" t="s">
        <v>12</v>
      </c>
      <c r="S100" s="41"/>
      <c r="T100">
        <f>INDEX([1]Worksheet!$G:$G,MATCH(G100,[1]Worksheet!$D:$D,0))</f>
        <v>0</v>
      </c>
    </row>
    <row r="101" spans="1:20" ht="20" hidden="1" x14ac:dyDescent="0.25">
      <c r="A101" s="38" t="s">
        <v>652</v>
      </c>
      <c r="B101" s="38" t="s">
        <v>1501</v>
      </c>
      <c r="C101" s="39" t="s">
        <v>126</v>
      </c>
      <c r="D101" s="39" t="s">
        <v>1506</v>
      </c>
      <c r="E101" s="39" t="s">
        <v>1462</v>
      </c>
      <c r="F101" s="38" t="s">
        <v>124</v>
      </c>
      <c r="G101" s="38" t="s">
        <v>1505</v>
      </c>
      <c r="H101" s="38" t="s">
        <v>1872</v>
      </c>
      <c r="I101" s="38" t="s">
        <v>1460</v>
      </c>
      <c r="J101" s="38" t="s">
        <v>114</v>
      </c>
      <c r="K101" s="38" t="s">
        <v>9</v>
      </c>
      <c r="L101" s="38">
        <v>5</v>
      </c>
      <c r="M101" s="38"/>
      <c r="N101" s="45" t="s">
        <v>2179</v>
      </c>
      <c r="O101" s="38" t="s">
        <v>9</v>
      </c>
      <c r="P101" s="38" t="s">
        <v>1614</v>
      </c>
      <c r="Q101" s="40" t="s">
        <v>1459</v>
      </c>
      <c r="R101" s="40" t="s">
        <v>9</v>
      </c>
      <c r="S101" s="41"/>
      <c r="T101">
        <f>INDEX([1]Worksheet!$G:$G,MATCH(G101,[1]Worksheet!$D:$D,0))</f>
        <v>0</v>
      </c>
    </row>
    <row r="102" spans="1:20" ht="100" hidden="1" x14ac:dyDescent="0.25">
      <c r="A102" s="38" t="s">
        <v>652</v>
      </c>
      <c r="B102" s="38" t="s">
        <v>1501</v>
      </c>
      <c r="C102" s="39" t="s">
        <v>657</v>
      </c>
      <c r="D102" s="39" t="s">
        <v>1873</v>
      </c>
      <c r="E102" s="39" t="s">
        <v>1462</v>
      </c>
      <c r="F102" s="38" t="s">
        <v>1874</v>
      </c>
      <c r="G102" s="38" t="s">
        <v>1875</v>
      </c>
      <c r="H102" s="38" t="s">
        <v>1876</v>
      </c>
      <c r="I102" s="38" t="s">
        <v>1460</v>
      </c>
      <c r="J102" s="38" t="s">
        <v>114</v>
      </c>
      <c r="K102" s="38" t="s">
        <v>12</v>
      </c>
      <c r="L102" s="38">
        <v>3</v>
      </c>
      <c r="M102" s="38"/>
      <c r="N102" s="38" t="s">
        <v>2180</v>
      </c>
      <c r="O102" s="38" t="s">
        <v>2276</v>
      </c>
      <c r="P102" s="38" t="s">
        <v>1614</v>
      </c>
      <c r="Q102" s="40" t="s">
        <v>1615</v>
      </c>
      <c r="R102" s="40" t="s">
        <v>12</v>
      </c>
      <c r="S102" s="41"/>
      <c r="T102">
        <f>INDEX([1]Worksheet!$G:$G,MATCH(G102,[1]Worksheet!$D:$D,0))</f>
        <v>0</v>
      </c>
    </row>
    <row r="103" spans="1:20" ht="60" hidden="1" x14ac:dyDescent="0.25">
      <c r="A103" s="38" t="s">
        <v>652</v>
      </c>
      <c r="B103" s="38" t="s">
        <v>1501</v>
      </c>
      <c r="C103" s="39" t="s">
        <v>657</v>
      </c>
      <c r="D103" s="39" t="s">
        <v>1873</v>
      </c>
      <c r="E103" s="39" t="s">
        <v>1462</v>
      </c>
      <c r="F103" s="38" t="s">
        <v>1877</v>
      </c>
      <c r="G103" s="38" t="s">
        <v>1878</v>
      </c>
      <c r="H103" s="38" t="s">
        <v>1879</v>
      </c>
      <c r="I103" s="38" t="s">
        <v>1460</v>
      </c>
      <c r="J103" s="38" t="s">
        <v>114</v>
      </c>
      <c r="K103" s="38" t="s">
        <v>12</v>
      </c>
      <c r="L103" s="38">
        <v>3</v>
      </c>
      <c r="M103" s="38"/>
      <c r="N103" s="38" t="s">
        <v>2181</v>
      </c>
      <c r="O103" s="38" t="s">
        <v>2277</v>
      </c>
      <c r="P103" s="38" t="s">
        <v>1614</v>
      </c>
      <c r="Q103" s="40" t="s">
        <v>1615</v>
      </c>
      <c r="R103" s="40" t="s">
        <v>12</v>
      </c>
      <c r="S103" s="41"/>
      <c r="T103">
        <f>INDEX([1]Worksheet!$G:$G,MATCH(G103,[1]Worksheet!$D:$D,0))</f>
        <v>0</v>
      </c>
    </row>
    <row r="104" spans="1:20" ht="20" x14ac:dyDescent="0.25">
      <c r="A104" s="38" t="s">
        <v>652</v>
      </c>
      <c r="B104" s="38" t="s">
        <v>1501</v>
      </c>
      <c r="C104" s="39" t="s">
        <v>657</v>
      </c>
      <c r="D104" s="39" t="s">
        <v>1873</v>
      </c>
      <c r="E104" s="39" t="s">
        <v>1462</v>
      </c>
      <c r="F104" s="38" t="s">
        <v>1880</v>
      </c>
      <c r="G104" s="38" t="s">
        <v>1881</v>
      </c>
      <c r="H104" s="38" t="s">
        <v>1882</v>
      </c>
      <c r="I104" s="38" t="s">
        <v>1468</v>
      </c>
      <c r="J104" s="38" t="s">
        <v>114</v>
      </c>
      <c r="K104" s="38" t="s">
        <v>12</v>
      </c>
      <c r="L104" s="38">
        <v>4</v>
      </c>
      <c r="M104" s="38">
        <v>20450</v>
      </c>
      <c r="N104" s="38"/>
      <c r="O104" s="38"/>
      <c r="P104" s="38" t="s">
        <v>1850</v>
      </c>
      <c r="Q104" s="40" t="s">
        <v>1464</v>
      </c>
      <c r="R104" s="40" t="s">
        <v>12</v>
      </c>
      <c r="S104" s="41">
        <v>21736</v>
      </c>
      <c r="T104">
        <f>INDEX([1]Worksheet!$G:$G,MATCH(G104,[1]Worksheet!$D:$D,0))</f>
        <v>20450</v>
      </c>
    </row>
    <row r="105" spans="1:20" ht="40" hidden="1" x14ac:dyDescent="0.25">
      <c r="A105" s="38" t="s">
        <v>652</v>
      </c>
      <c r="B105" s="38" t="s">
        <v>1501</v>
      </c>
      <c r="C105" s="39" t="s">
        <v>202</v>
      </c>
      <c r="D105" s="39" t="s">
        <v>1504</v>
      </c>
      <c r="E105" s="39" t="s">
        <v>1462</v>
      </c>
      <c r="F105" s="38" t="s">
        <v>200</v>
      </c>
      <c r="G105" s="38" t="s">
        <v>1503</v>
      </c>
      <c r="H105" s="38" t="s">
        <v>1883</v>
      </c>
      <c r="I105" s="38" t="s">
        <v>1468</v>
      </c>
      <c r="J105" s="38" t="s">
        <v>114</v>
      </c>
      <c r="K105" s="38" t="s">
        <v>9</v>
      </c>
      <c r="L105" s="38">
        <v>5</v>
      </c>
      <c r="M105" s="38">
        <v>7.2</v>
      </c>
      <c r="N105" s="38"/>
      <c r="O105" s="38"/>
      <c r="P105" s="38" t="s">
        <v>1884</v>
      </c>
      <c r="Q105" s="40" t="s">
        <v>1459</v>
      </c>
      <c r="R105" s="40" t="s">
        <v>9</v>
      </c>
      <c r="S105" s="47">
        <v>2.9</v>
      </c>
      <c r="T105">
        <f>INDEX([1]Worksheet!$G:$G,MATCH(G105,[1]Worksheet!$D:$D,0))</f>
        <v>7.2</v>
      </c>
    </row>
    <row r="106" spans="1:20" ht="50" hidden="1" x14ac:dyDescent="0.25">
      <c r="A106" s="38" t="s">
        <v>652</v>
      </c>
      <c r="B106" s="38" t="s">
        <v>1501</v>
      </c>
      <c r="C106" s="39" t="s">
        <v>208</v>
      </c>
      <c r="D106" s="39" t="s">
        <v>1500</v>
      </c>
      <c r="E106" s="39" t="s">
        <v>1462</v>
      </c>
      <c r="F106" s="38" t="s">
        <v>206</v>
      </c>
      <c r="G106" s="38" t="s">
        <v>1502</v>
      </c>
      <c r="H106" s="38" t="s">
        <v>1885</v>
      </c>
      <c r="I106" s="38" t="s">
        <v>1460</v>
      </c>
      <c r="J106" s="38" t="s">
        <v>22</v>
      </c>
      <c r="K106" s="38" t="s">
        <v>9</v>
      </c>
      <c r="L106" s="38">
        <v>5</v>
      </c>
      <c r="M106" s="38"/>
      <c r="N106" s="45" t="s">
        <v>2182</v>
      </c>
      <c r="O106" s="38" t="s">
        <v>9</v>
      </c>
      <c r="P106" s="38" t="s">
        <v>1614</v>
      </c>
      <c r="Q106" s="40" t="s">
        <v>1464</v>
      </c>
      <c r="R106" s="40" t="s">
        <v>9</v>
      </c>
      <c r="S106" s="41"/>
      <c r="T106">
        <f>INDEX([1]Worksheet!$G:$G,MATCH(G106,[1]Worksheet!$D:$D,0))</f>
        <v>0</v>
      </c>
    </row>
    <row r="107" spans="1:20" ht="30" hidden="1" x14ac:dyDescent="0.25">
      <c r="A107" s="38" t="s">
        <v>652</v>
      </c>
      <c r="B107" s="38" t="s">
        <v>1501</v>
      </c>
      <c r="C107" s="39" t="s">
        <v>208</v>
      </c>
      <c r="D107" s="39" t="s">
        <v>1500</v>
      </c>
      <c r="E107" s="39" t="s">
        <v>1462</v>
      </c>
      <c r="F107" s="38" t="s">
        <v>210</v>
      </c>
      <c r="G107" s="38" t="s">
        <v>1499</v>
      </c>
      <c r="H107" s="38" t="s">
        <v>1886</v>
      </c>
      <c r="I107" s="38" t="s">
        <v>1468</v>
      </c>
      <c r="J107" s="38" t="s">
        <v>22</v>
      </c>
      <c r="K107" s="38" t="s">
        <v>9</v>
      </c>
      <c r="L107" s="38">
        <v>5</v>
      </c>
      <c r="M107" s="38">
        <v>100</v>
      </c>
      <c r="N107" s="38"/>
      <c r="O107" s="38"/>
      <c r="P107" s="38" t="s">
        <v>1887</v>
      </c>
      <c r="Q107" s="40" t="s">
        <v>1459</v>
      </c>
      <c r="R107" s="40" t="s">
        <v>9</v>
      </c>
      <c r="S107" s="41"/>
      <c r="T107">
        <f>INDEX([1]Worksheet!$G:$G,MATCH(G107,[1]Worksheet!$D:$D,0))</f>
        <v>100</v>
      </c>
    </row>
    <row r="108" spans="1:20" ht="70" hidden="1" x14ac:dyDescent="0.25">
      <c r="A108" s="38" t="s">
        <v>437</v>
      </c>
      <c r="B108" s="38"/>
      <c r="C108" s="39" t="s">
        <v>644</v>
      </c>
      <c r="D108" s="39" t="s">
        <v>1888</v>
      </c>
      <c r="E108" s="39" t="s">
        <v>1485</v>
      </c>
      <c r="F108" s="38" t="s">
        <v>1889</v>
      </c>
      <c r="G108" s="38" t="s">
        <v>1890</v>
      </c>
      <c r="H108" s="38" t="s">
        <v>1891</v>
      </c>
      <c r="I108" s="38" t="s">
        <v>1460</v>
      </c>
      <c r="J108" s="38" t="s">
        <v>132</v>
      </c>
      <c r="K108" s="38" t="s">
        <v>12</v>
      </c>
      <c r="L108" s="38">
        <v>2</v>
      </c>
      <c r="M108" s="38"/>
      <c r="N108" s="38" t="s">
        <v>2183</v>
      </c>
      <c r="O108" s="38" t="s">
        <v>2278</v>
      </c>
      <c r="P108" s="38" t="s">
        <v>1614</v>
      </c>
      <c r="Q108" s="40" t="s">
        <v>1625</v>
      </c>
      <c r="R108" s="40" t="s">
        <v>12</v>
      </c>
      <c r="S108" s="41"/>
      <c r="T108">
        <f>INDEX([1]Worksheet!$G:$G,MATCH(G108,[1]Worksheet!$D:$D,0))</f>
        <v>0</v>
      </c>
    </row>
    <row r="109" spans="1:20" ht="60" hidden="1" x14ac:dyDescent="0.25">
      <c r="A109" s="38" t="s">
        <v>437</v>
      </c>
      <c r="B109" s="38"/>
      <c r="C109" s="39" t="s">
        <v>644</v>
      </c>
      <c r="D109" s="39" t="s">
        <v>1888</v>
      </c>
      <c r="E109" s="39" t="s">
        <v>1485</v>
      </c>
      <c r="F109" s="38" t="s">
        <v>1892</v>
      </c>
      <c r="G109" s="38" t="s">
        <v>1893</v>
      </c>
      <c r="H109" s="38" t="s">
        <v>1894</v>
      </c>
      <c r="I109" s="38" t="s">
        <v>1460</v>
      </c>
      <c r="J109" s="38" t="s">
        <v>132</v>
      </c>
      <c r="K109" s="38" t="s">
        <v>12</v>
      </c>
      <c r="L109" s="38">
        <v>2</v>
      </c>
      <c r="M109" s="38"/>
      <c r="N109" s="38" t="s">
        <v>2184</v>
      </c>
      <c r="O109" s="38" t="s">
        <v>2279</v>
      </c>
      <c r="P109" s="38" t="s">
        <v>1614</v>
      </c>
      <c r="Q109" s="40" t="s">
        <v>1625</v>
      </c>
      <c r="R109" s="40" t="s">
        <v>12</v>
      </c>
      <c r="S109" s="41"/>
      <c r="T109">
        <f>INDEX([1]Worksheet!$G:$G,MATCH(G109,[1]Worksheet!$D:$D,0))</f>
        <v>0</v>
      </c>
    </row>
    <row r="110" spans="1:20" ht="20" hidden="1" x14ac:dyDescent="0.25">
      <c r="A110" s="38" t="s">
        <v>437</v>
      </c>
      <c r="B110" s="38"/>
      <c r="C110" s="39" t="s">
        <v>644</v>
      </c>
      <c r="D110" s="39" t="s">
        <v>1888</v>
      </c>
      <c r="E110" s="39" t="s">
        <v>1485</v>
      </c>
      <c r="F110" s="38" t="s">
        <v>1895</v>
      </c>
      <c r="G110" s="38" t="s">
        <v>1896</v>
      </c>
      <c r="H110" s="38" t="s">
        <v>1897</v>
      </c>
      <c r="I110" s="38" t="s">
        <v>1460</v>
      </c>
      <c r="J110" s="38" t="s">
        <v>132</v>
      </c>
      <c r="K110" s="38" t="s">
        <v>12</v>
      </c>
      <c r="L110" s="38">
        <v>4</v>
      </c>
      <c r="M110" s="38"/>
      <c r="N110" s="38" t="s">
        <v>2185</v>
      </c>
      <c r="O110" s="38" t="s">
        <v>2280</v>
      </c>
      <c r="P110" s="38" t="s">
        <v>1614</v>
      </c>
      <c r="Q110" s="40" t="s">
        <v>1629</v>
      </c>
      <c r="R110" s="40" t="s">
        <v>12</v>
      </c>
      <c r="S110" s="41"/>
      <c r="T110">
        <f>INDEX([1]Worksheet!$G:$G,MATCH(G110,[1]Worksheet!$D:$D,0))</f>
        <v>0</v>
      </c>
    </row>
    <row r="111" spans="1:20" ht="20" hidden="1" x14ac:dyDescent="0.25">
      <c r="A111" s="38" t="s">
        <v>437</v>
      </c>
      <c r="B111" s="38"/>
      <c r="C111" s="39" t="s">
        <v>644</v>
      </c>
      <c r="D111" s="39" t="s">
        <v>1888</v>
      </c>
      <c r="E111" s="39" t="s">
        <v>1485</v>
      </c>
      <c r="F111" s="38" t="s">
        <v>1898</v>
      </c>
      <c r="G111" s="38" t="s">
        <v>1899</v>
      </c>
      <c r="H111" s="38" t="s">
        <v>1900</v>
      </c>
      <c r="I111" s="38" t="s">
        <v>1460</v>
      </c>
      <c r="J111" s="38" t="s">
        <v>132</v>
      </c>
      <c r="K111" s="38" t="s">
        <v>12</v>
      </c>
      <c r="L111" s="38">
        <v>4</v>
      </c>
      <c r="M111" s="38"/>
      <c r="N111" s="38" t="s">
        <v>2186</v>
      </c>
      <c r="O111" s="38" t="s">
        <v>2281</v>
      </c>
      <c r="P111" s="38" t="s">
        <v>1614</v>
      </c>
      <c r="Q111" s="40" t="s">
        <v>1459</v>
      </c>
      <c r="R111" s="40" t="s">
        <v>12</v>
      </c>
      <c r="S111" s="41"/>
      <c r="T111">
        <f>INDEX([1]Worksheet!$G:$G,MATCH(G111,[1]Worksheet!$D:$D,0))</f>
        <v>0</v>
      </c>
    </row>
    <row r="112" spans="1:20" ht="30" hidden="1" x14ac:dyDescent="0.25">
      <c r="A112" s="38" t="s">
        <v>437</v>
      </c>
      <c r="B112" s="38"/>
      <c r="C112" s="39" t="s">
        <v>130</v>
      </c>
      <c r="D112" s="39" t="s">
        <v>1498</v>
      </c>
      <c r="E112" s="39" t="s">
        <v>1462</v>
      </c>
      <c r="F112" s="38" t="s">
        <v>1901</v>
      </c>
      <c r="G112" s="38" t="s">
        <v>1902</v>
      </c>
      <c r="H112" s="38" t="s">
        <v>1903</v>
      </c>
      <c r="I112" s="38" t="s">
        <v>1460</v>
      </c>
      <c r="J112" s="38" t="s">
        <v>132</v>
      </c>
      <c r="K112" s="38" t="s">
        <v>12</v>
      </c>
      <c r="L112" s="38">
        <v>2</v>
      </c>
      <c r="M112" s="38"/>
      <c r="N112" s="38" t="s">
        <v>2187</v>
      </c>
      <c r="O112" s="38" t="s">
        <v>2282</v>
      </c>
      <c r="P112" s="38" t="s">
        <v>1614</v>
      </c>
      <c r="Q112" s="40" t="s">
        <v>1625</v>
      </c>
      <c r="R112" s="40" t="s">
        <v>12</v>
      </c>
      <c r="S112" s="41"/>
      <c r="T112">
        <f>INDEX([1]Worksheet!$G:$G,MATCH(G112,[1]Worksheet!$D:$D,0))</f>
        <v>0</v>
      </c>
    </row>
    <row r="113" spans="1:20" ht="60" hidden="1" x14ac:dyDescent="0.25">
      <c r="A113" s="38" t="s">
        <v>437</v>
      </c>
      <c r="B113" s="38"/>
      <c r="C113" s="39" t="s">
        <v>130</v>
      </c>
      <c r="D113" s="39" t="s">
        <v>1498</v>
      </c>
      <c r="E113" s="39" t="s">
        <v>1462</v>
      </c>
      <c r="F113" s="38" t="s">
        <v>128</v>
      </c>
      <c r="G113" s="38" t="s">
        <v>1497</v>
      </c>
      <c r="H113" s="38" t="s">
        <v>1904</v>
      </c>
      <c r="I113" s="38" t="s">
        <v>1460</v>
      </c>
      <c r="J113" s="38" t="s">
        <v>132</v>
      </c>
      <c r="K113" s="38" t="s">
        <v>9</v>
      </c>
      <c r="L113" s="38">
        <v>5</v>
      </c>
      <c r="M113" s="38"/>
      <c r="N113" s="45" t="s">
        <v>2188</v>
      </c>
      <c r="O113" s="38" t="s">
        <v>9</v>
      </c>
      <c r="P113" s="38" t="s">
        <v>1614</v>
      </c>
      <c r="Q113" s="40" t="s">
        <v>1459</v>
      </c>
      <c r="R113" s="40" t="s">
        <v>9</v>
      </c>
      <c r="S113" s="41"/>
      <c r="T113">
        <f>INDEX([1]Worksheet!$G:$G,MATCH(G113,[1]Worksheet!$D:$D,0))</f>
        <v>0</v>
      </c>
    </row>
    <row r="114" spans="1:20" ht="50" x14ac:dyDescent="0.25">
      <c r="A114" s="38" t="s">
        <v>437</v>
      </c>
      <c r="B114" s="38"/>
      <c r="C114" s="39" t="s">
        <v>135</v>
      </c>
      <c r="D114" s="39" t="s">
        <v>1496</v>
      </c>
      <c r="E114" s="39" t="s">
        <v>1462</v>
      </c>
      <c r="F114" s="38" t="s">
        <v>1905</v>
      </c>
      <c r="G114" s="38" t="s">
        <v>1906</v>
      </c>
      <c r="H114" s="38" t="s">
        <v>1907</v>
      </c>
      <c r="I114" s="38" t="s">
        <v>1468</v>
      </c>
      <c r="J114" s="38" t="s">
        <v>132</v>
      </c>
      <c r="K114" s="38" t="s">
        <v>12</v>
      </c>
      <c r="L114" s="38">
        <v>2</v>
      </c>
      <c r="M114" s="38">
        <v>10</v>
      </c>
      <c r="N114" s="38"/>
      <c r="O114" s="38"/>
      <c r="P114" s="38" t="s">
        <v>1622</v>
      </c>
      <c r="Q114" s="40" t="s">
        <v>1625</v>
      </c>
      <c r="R114" s="40" t="s">
        <v>12</v>
      </c>
      <c r="S114" s="41">
        <v>10</v>
      </c>
      <c r="T114">
        <f>INDEX([1]Worksheet!$G:$G,MATCH(G114,[1]Worksheet!$D:$D,0))</f>
        <v>10</v>
      </c>
    </row>
    <row r="115" spans="1:20" ht="30" hidden="1" x14ac:dyDescent="0.25">
      <c r="A115" s="38" t="s">
        <v>437</v>
      </c>
      <c r="B115" s="38"/>
      <c r="C115" s="39" t="s">
        <v>135</v>
      </c>
      <c r="D115" s="39" t="s">
        <v>1496</v>
      </c>
      <c r="E115" s="39" t="s">
        <v>1462</v>
      </c>
      <c r="F115" s="38" t="s">
        <v>133</v>
      </c>
      <c r="G115" s="3" t="s">
        <v>2333</v>
      </c>
      <c r="H115" s="38" t="s">
        <v>1908</v>
      </c>
      <c r="I115" s="38" t="s">
        <v>1460</v>
      </c>
      <c r="J115" s="38" t="s">
        <v>132</v>
      </c>
      <c r="K115" s="38" t="s">
        <v>9</v>
      </c>
      <c r="L115" s="38">
        <v>5</v>
      </c>
      <c r="M115" s="38"/>
      <c r="N115" s="46" t="s">
        <v>2339</v>
      </c>
      <c r="O115" s="38" t="s">
        <v>9</v>
      </c>
      <c r="P115" s="38" t="s">
        <v>1614</v>
      </c>
      <c r="Q115" s="40" t="s">
        <v>1459</v>
      </c>
      <c r="R115" s="40" t="s">
        <v>9</v>
      </c>
      <c r="S115" s="41"/>
      <c r="T115">
        <f>INDEX([1]Worksheet!$G:$G,MATCH(G115,[1]Worksheet!$D:$D,0))</f>
        <v>0</v>
      </c>
    </row>
    <row r="116" spans="1:20" ht="30" x14ac:dyDescent="0.25">
      <c r="A116" s="38" t="s">
        <v>437</v>
      </c>
      <c r="B116" s="38"/>
      <c r="C116" s="39" t="s">
        <v>139</v>
      </c>
      <c r="D116" s="39" t="s">
        <v>1495</v>
      </c>
      <c r="E116" s="39" t="s">
        <v>1462</v>
      </c>
      <c r="F116" s="38" t="s">
        <v>1909</v>
      </c>
      <c r="G116" s="38" t="s">
        <v>1910</v>
      </c>
      <c r="H116" s="38" t="s">
        <v>1911</v>
      </c>
      <c r="I116" s="38" t="s">
        <v>1468</v>
      </c>
      <c r="J116" s="38" t="s">
        <v>132</v>
      </c>
      <c r="K116" s="38" t="s">
        <v>12</v>
      </c>
      <c r="L116" s="38">
        <v>4</v>
      </c>
      <c r="M116" s="38">
        <v>20</v>
      </c>
      <c r="N116" s="38"/>
      <c r="O116" s="38"/>
      <c r="P116" s="38" t="s">
        <v>1622</v>
      </c>
      <c r="Q116" s="40" t="s">
        <v>1629</v>
      </c>
      <c r="R116" s="40" t="s">
        <v>12</v>
      </c>
      <c r="S116" s="41">
        <v>20</v>
      </c>
      <c r="T116">
        <f>INDEX([1]Worksheet!$G:$G,MATCH(G116,[1]Worksheet!$D:$D,0))</f>
        <v>20</v>
      </c>
    </row>
    <row r="117" spans="1:20" ht="30" hidden="1" x14ac:dyDescent="0.25">
      <c r="A117" s="38" t="s">
        <v>437</v>
      </c>
      <c r="B117" s="38"/>
      <c r="C117" s="39" t="s">
        <v>139</v>
      </c>
      <c r="D117" s="39" t="s">
        <v>1495</v>
      </c>
      <c r="E117" s="39" t="s">
        <v>1462</v>
      </c>
      <c r="F117" s="38" t="s">
        <v>137</v>
      </c>
      <c r="G117" s="38" t="s">
        <v>1494</v>
      </c>
      <c r="H117" s="38" t="s">
        <v>1911</v>
      </c>
      <c r="I117" s="38" t="s">
        <v>1468</v>
      </c>
      <c r="J117" s="38" t="s">
        <v>132</v>
      </c>
      <c r="K117" s="38" t="s">
        <v>9</v>
      </c>
      <c r="L117" s="38">
        <v>5</v>
      </c>
      <c r="M117" s="38">
        <v>40</v>
      </c>
      <c r="N117" s="38"/>
      <c r="O117" s="38"/>
      <c r="P117" s="38" t="s">
        <v>1622</v>
      </c>
      <c r="Q117" s="40" t="s">
        <v>1459</v>
      </c>
      <c r="R117" s="40" t="s">
        <v>9</v>
      </c>
      <c r="S117" s="41">
        <v>27</v>
      </c>
      <c r="T117">
        <f>INDEX([1]Worksheet!$G:$G,MATCH(G117,[1]Worksheet!$D:$D,0))</f>
        <v>40</v>
      </c>
    </row>
    <row r="118" spans="1:20" ht="20" hidden="1" x14ac:dyDescent="0.25">
      <c r="A118" s="38" t="s">
        <v>437</v>
      </c>
      <c r="B118" s="38"/>
      <c r="C118" s="39" t="s">
        <v>474</v>
      </c>
      <c r="D118" s="39" t="s">
        <v>1912</v>
      </c>
      <c r="E118" s="39" t="s">
        <v>1485</v>
      </c>
      <c r="F118" s="38" t="s">
        <v>1913</v>
      </c>
      <c r="G118" s="38" t="s">
        <v>1914</v>
      </c>
      <c r="H118" s="38" t="s">
        <v>1915</v>
      </c>
      <c r="I118" s="38" t="s">
        <v>1460</v>
      </c>
      <c r="J118" s="38" t="s">
        <v>132</v>
      </c>
      <c r="K118" s="38" t="s">
        <v>12</v>
      </c>
      <c r="L118" s="38">
        <v>4</v>
      </c>
      <c r="M118" s="38"/>
      <c r="N118" s="38" t="s">
        <v>2189</v>
      </c>
      <c r="O118" s="38" t="s">
        <v>2189</v>
      </c>
      <c r="P118" s="38" t="s">
        <v>1614</v>
      </c>
      <c r="Q118" s="40" t="s">
        <v>1459</v>
      </c>
      <c r="R118" s="40" t="s">
        <v>12</v>
      </c>
      <c r="S118" s="41"/>
      <c r="T118">
        <f>INDEX([1]Worksheet!$G:$G,MATCH(G118,[1]Worksheet!$D:$D,0))</f>
        <v>0</v>
      </c>
    </row>
    <row r="119" spans="1:20" ht="100" hidden="1" x14ac:dyDescent="0.25">
      <c r="A119" s="38" t="s">
        <v>437</v>
      </c>
      <c r="B119" s="38"/>
      <c r="C119" s="39" t="s">
        <v>474</v>
      </c>
      <c r="D119" s="39" t="s">
        <v>1912</v>
      </c>
      <c r="E119" s="39" t="s">
        <v>1485</v>
      </c>
      <c r="F119" s="38" t="s">
        <v>1916</v>
      </c>
      <c r="G119" s="38" t="s">
        <v>1917</v>
      </c>
      <c r="H119" s="38" t="s">
        <v>1918</v>
      </c>
      <c r="I119" s="38" t="s">
        <v>1460</v>
      </c>
      <c r="J119" s="38" t="s">
        <v>132</v>
      </c>
      <c r="K119" s="38" t="s">
        <v>12</v>
      </c>
      <c r="L119" s="38">
        <v>3</v>
      </c>
      <c r="M119" s="38"/>
      <c r="N119" s="38" t="s">
        <v>2190</v>
      </c>
      <c r="O119" s="38" t="s">
        <v>2283</v>
      </c>
      <c r="P119" s="38" t="s">
        <v>1614</v>
      </c>
      <c r="Q119" s="40" t="s">
        <v>1615</v>
      </c>
      <c r="R119" s="40" t="s">
        <v>12</v>
      </c>
      <c r="S119" s="41"/>
      <c r="T119">
        <f>INDEX([1]Worksheet!$G:$G,MATCH(G119,[1]Worksheet!$D:$D,0))</f>
        <v>0</v>
      </c>
    </row>
    <row r="120" spans="1:20" ht="50" hidden="1" x14ac:dyDescent="0.25">
      <c r="A120" s="38" t="s">
        <v>437</v>
      </c>
      <c r="B120" s="38"/>
      <c r="C120" s="39" t="s">
        <v>474</v>
      </c>
      <c r="D120" s="39" t="s">
        <v>1912</v>
      </c>
      <c r="E120" s="39" t="s">
        <v>1485</v>
      </c>
      <c r="F120" s="38" t="s">
        <v>1919</v>
      </c>
      <c r="G120" s="38" t="s">
        <v>1920</v>
      </c>
      <c r="H120" s="38" t="s">
        <v>1921</v>
      </c>
      <c r="I120" s="38" t="s">
        <v>1460</v>
      </c>
      <c r="J120" s="38" t="s">
        <v>132</v>
      </c>
      <c r="K120" s="38" t="s">
        <v>12</v>
      </c>
      <c r="L120" s="38">
        <v>3</v>
      </c>
      <c r="M120" s="38"/>
      <c r="N120" s="38" t="s">
        <v>2191</v>
      </c>
      <c r="O120" s="38" t="s">
        <v>2284</v>
      </c>
      <c r="P120" s="38" t="s">
        <v>1614</v>
      </c>
      <c r="Q120" s="40" t="s">
        <v>1615</v>
      </c>
      <c r="R120" s="40" t="s">
        <v>12</v>
      </c>
      <c r="S120" s="41"/>
      <c r="T120">
        <f>INDEX([1]Worksheet!$G:$G,MATCH(G120,[1]Worksheet!$D:$D,0))</f>
        <v>0</v>
      </c>
    </row>
    <row r="121" spans="1:20" ht="40" hidden="1" x14ac:dyDescent="0.25">
      <c r="A121" s="38" t="s">
        <v>437</v>
      </c>
      <c r="B121" s="38"/>
      <c r="C121" s="39" t="s">
        <v>474</v>
      </c>
      <c r="D121" s="39" t="s">
        <v>1912</v>
      </c>
      <c r="E121" s="39" t="s">
        <v>1485</v>
      </c>
      <c r="F121" s="38" t="s">
        <v>1922</v>
      </c>
      <c r="G121" s="38" t="s">
        <v>1923</v>
      </c>
      <c r="H121" s="38" t="s">
        <v>1924</v>
      </c>
      <c r="I121" s="38" t="s">
        <v>1460</v>
      </c>
      <c r="J121" s="38" t="s">
        <v>132</v>
      </c>
      <c r="K121" s="38" t="s">
        <v>12</v>
      </c>
      <c r="L121" s="38">
        <v>4</v>
      </c>
      <c r="M121" s="38"/>
      <c r="N121" s="38" t="s">
        <v>2192</v>
      </c>
      <c r="O121" s="38" t="s">
        <v>2285</v>
      </c>
      <c r="P121" s="38" t="s">
        <v>1614</v>
      </c>
      <c r="Q121" s="40" t="s">
        <v>1629</v>
      </c>
      <c r="R121" s="40" t="s">
        <v>12</v>
      </c>
      <c r="S121" s="41"/>
      <c r="T121">
        <f>INDEX([1]Worksheet!$G:$G,MATCH(G121,[1]Worksheet!$D:$D,0))</f>
        <v>0</v>
      </c>
    </row>
    <row r="122" spans="1:20" ht="70" hidden="1" x14ac:dyDescent="0.25">
      <c r="A122" s="38" t="s">
        <v>437</v>
      </c>
      <c r="B122" s="38"/>
      <c r="C122" s="39" t="s">
        <v>474</v>
      </c>
      <c r="D122" s="39" t="s">
        <v>1912</v>
      </c>
      <c r="E122" s="39" t="s">
        <v>1485</v>
      </c>
      <c r="F122" s="38" t="s">
        <v>1925</v>
      </c>
      <c r="G122" s="38" t="s">
        <v>1926</v>
      </c>
      <c r="H122" s="38" t="s">
        <v>1927</v>
      </c>
      <c r="I122" s="38" t="s">
        <v>1460</v>
      </c>
      <c r="J122" s="38" t="s">
        <v>132</v>
      </c>
      <c r="K122" s="38" t="s">
        <v>12</v>
      </c>
      <c r="L122" s="38">
        <v>3</v>
      </c>
      <c r="M122" s="38"/>
      <c r="N122" s="38" t="s">
        <v>2193</v>
      </c>
      <c r="O122" s="38" t="s">
        <v>2286</v>
      </c>
      <c r="P122" s="38" t="s">
        <v>1614</v>
      </c>
      <c r="Q122" s="40" t="s">
        <v>1629</v>
      </c>
      <c r="R122" s="40" t="s">
        <v>12</v>
      </c>
      <c r="S122" s="41"/>
      <c r="T122">
        <f>INDEX([1]Worksheet!$G:$G,MATCH(G122,[1]Worksheet!$D:$D,0))</f>
        <v>0</v>
      </c>
    </row>
    <row r="123" spans="1:20" ht="90" hidden="1" x14ac:dyDescent="0.25">
      <c r="A123" s="38" t="s">
        <v>437</v>
      </c>
      <c r="B123" s="38"/>
      <c r="C123" s="39" t="s">
        <v>441</v>
      </c>
      <c r="D123" s="39" t="s">
        <v>1928</v>
      </c>
      <c r="E123" s="39" t="s">
        <v>1462</v>
      </c>
      <c r="F123" s="38" t="s">
        <v>1929</v>
      </c>
      <c r="G123" s="38" t="s">
        <v>1930</v>
      </c>
      <c r="H123" s="38" t="s">
        <v>1931</v>
      </c>
      <c r="I123" s="38" t="s">
        <v>1460</v>
      </c>
      <c r="J123" s="38" t="s">
        <v>132</v>
      </c>
      <c r="K123" s="38" t="s">
        <v>12</v>
      </c>
      <c r="L123" s="38">
        <v>3</v>
      </c>
      <c r="M123" s="38"/>
      <c r="N123" s="38"/>
      <c r="O123" s="38" t="s">
        <v>2287</v>
      </c>
      <c r="P123" s="38" t="s">
        <v>1614</v>
      </c>
      <c r="Q123" s="40" t="s">
        <v>1615</v>
      </c>
      <c r="R123" s="40" t="s">
        <v>12</v>
      </c>
      <c r="S123" s="41"/>
      <c r="T123">
        <f>INDEX([1]Worksheet!$G:$G,MATCH(G123,[1]Worksheet!$D:$D,0))</f>
        <v>0</v>
      </c>
    </row>
    <row r="124" spans="1:20" ht="40" hidden="1" x14ac:dyDescent="0.25">
      <c r="A124" s="38" t="s">
        <v>437</v>
      </c>
      <c r="B124" s="38"/>
      <c r="C124" s="39" t="s">
        <v>143</v>
      </c>
      <c r="D124" s="39" t="s">
        <v>1493</v>
      </c>
      <c r="E124" s="39" t="s">
        <v>1462</v>
      </c>
      <c r="F124" s="38" t="s">
        <v>1932</v>
      </c>
      <c r="G124" s="38" t="s">
        <v>1933</v>
      </c>
      <c r="H124" s="38" t="s">
        <v>1934</v>
      </c>
      <c r="I124" s="38" t="s">
        <v>1460</v>
      </c>
      <c r="J124" s="38" t="s">
        <v>132</v>
      </c>
      <c r="K124" s="38" t="s">
        <v>12</v>
      </c>
      <c r="L124" s="38">
        <v>2</v>
      </c>
      <c r="M124" s="38"/>
      <c r="N124" s="38" t="s">
        <v>2194</v>
      </c>
      <c r="O124" s="38" t="s">
        <v>2288</v>
      </c>
      <c r="P124" s="38" t="s">
        <v>1614</v>
      </c>
      <c r="Q124" s="40" t="s">
        <v>1625</v>
      </c>
      <c r="R124" s="40" t="s">
        <v>12</v>
      </c>
      <c r="S124" s="41"/>
      <c r="T124">
        <f>INDEX([1]Worksheet!$G:$G,MATCH(G124,[1]Worksheet!$D:$D,0))</f>
        <v>0</v>
      </c>
    </row>
    <row r="125" spans="1:20" ht="80" hidden="1" x14ac:dyDescent="0.25">
      <c r="A125" s="38" t="s">
        <v>437</v>
      </c>
      <c r="B125" s="38"/>
      <c r="C125" s="39" t="s">
        <v>143</v>
      </c>
      <c r="D125" s="39" t="s">
        <v>1493</v>
      </c>
      <c r="E125" s="39" t="s">
        <v>1462</v>
      </c>
      <c r="F125" s="38" t="s">
        <v>1935</v>
      </c>
      <c r="G125" s="38" t="s">
        <v>1936</v>
      </c>
      <c r="H125" s="38" t="s">
        <v>1937</v>
      </c>
      <c r="I125" s="38" t="s">
        <v>1460</v>
      </c>
      <c r="J125" s="38" t="s">
        <v>132</v>
      </c>
      <c r="K125" s="38" t="s">
        <v>12</v>
      </c>
      <c r="L125" s="38">
        <v>3</v>
      </c>
      <c r="M125" s="38"/>
      <c r="N125" s="38" t="s">
        <v>2195</v>
      </c>
      <c r="O125" s="38" t="s">
        <v>2289</v>
      </c>
      <c r="P125" s="38" t="s">
        <v>1614</v>
      </c>
      <c r="Q125" s="40" t="s">
        <v>1615</v>
      </c>
      <c r="R125" s="40" t="s">
        <v>12</v>
      </c>
      <c r="S125" s="41"/>
      <c r="T125">
        <f>INDEX([1]Worksheet!$G:$G,MATCH(G125,[1]Worksheet!$D:$D,0))</f>
        <v>0</v>
      </c>
    </row>
    <row r="126" spans="1:20" ht="90" hidden="1" x14ac:dyDescent="0.25">
      <c r="A126" s="38" t="s">
        <v>437</v>
      </c>
      <c r="B126" s="38"/>
      <c r="C126" s="39" t="s">
        <v>143</v>
      </c>
      <c r="D126" s="39" t="s">
        <v>1493</v>
      </c>
      <c r="E126" s="39" t="s">
        <v>1462</v>
      </c>
      <c r="F126" s="38" t="s">
        <v>1938</v>
      </c>
      <c r="G126" s="38" t="s">
        <v>1939</v>
      </c>
      <c r="H126" s="38" t="s">
        <v>1940</v>
      </c>
      <c r="I126" s="38" t="s">
        <v>1460</v>
      </c>
      <c r="J126" s="38" t="s">
        <v>132</v>
      </c>
      <c r="K126" s="38" t="s">
        <v>12</v>
      </c>
      <c r="L126" s="38">
        <v>4</v>
      </c>
      <c r="M126" s="38"/>
      <c r="N126" s="38" t="s">
        <v>2196</v>
      </c>
      <c r="O126" s="38" t="s">
        <v>2290</v>
      </c>
      <c r="P126" s="38" t="s">
        <v>1614</v>
      </c>
      <c r="Q126" s="40" t="s">
        <v>1629</v>
      </c>
      <c r="R126" s="40" t="s">
        <v>12</v>
      </c>
      <c r="S126" s="41"/>
      <c r="T126">
        <f>INDEX([1]Worksheet!$G:$G,MATCH(G126,[1]Worksheet!$D:$D,0))</f>
        <v>0</v>
      </c>
    </row>
    <row r="127" spans="1:20" ht="70" hidden="1" x14ac:dyDescent="0.25">
      <c r="A127" s="38" t="s">
        <v>437</v>
      </c>
      <c r="B127" s="38"/>
      <c r="C127" s="39" t="s">
        <v>143</v>
      </c>
      <c r="D127" s="39" t="s">
        <v>1493</v>
      </c>
      <c r="E127" s="39" t="s">
        <v>1462</v>
      </c>
      <c r="F127" s="38" t="s">
        <v>1941</v>
      </c>
      <c r="G127" s="38" t="s">
        <v>1942</v>
      </c>
      <c r="H127" s="38" t="s">
        <v>1943</v>
      </c>
      <c r="I127" s="38" t="s">
        <v>1460</v>
      </c>
      <c r="J127" s="38" t="s">
        <v>132</v>
      </c>
      <c r="K127" s="38" t="s">
        <v>12</v>
      </c>
      <c r="L127" s="38">
        <v>2</v>
      </c>
      <c r="M127" s="38"/>
      <c r="N127" s="38"/>
      <c r="O127" s="38" t="s">
        <v>2291</v>
      </c>
      <c r="P127" s="38" t="s">
        <v>1614</v>
      </c>
      <c r="Q127" s="40" t="s">
        <v>1625</v>
      </c>
      <c r="R127" s="40" t="s">
        <v>12</v>
      </c>
      <c r="S127" s="41"/>
      <c r="T127">
        <f>INDEX([1]Worksheet!$G:$G,MATCH(G127,[1]Worksheet!$D:$D,0))</f>
        <v>0</v>
      </c>
    </row>
    <row r="128" spans="1:20" ht="20" x14ac:dyDescent="0.25">
      <c r="A128" s="38" t="s">
        <v>437</v>
      </c>
      <c r="B128" s="38"/>
      <c r="C128" s="39" t="s">
        <v>143</v>
      </c>
      <c r="D128" s="39" t="s">
        <v>1493</v>
      </c>
      <c r="E128" s="39" t="s">
        <v>1462</v>
      </c>
      <c r="F128" s="38" t="s">
        <v>141</v>
      </c>
      <c r="G128" s="38" t="s">
        <v>1492</v>
      </c>
      <c r="H128" s="38" t="s">
        <v>1944</v>
      </c>
      <c r="I128" s="38" t="s">
        <v>1468</v>
      </c>
      <c r="J128" s="38" t="s">
        <v>132</v>
      </c>
      <c r="K128" s="38" t="s">
        <v>9</v>
      </c>
      <c r="L128" s="38">
        <v>5</v>
      </c>
      <c r="M128" s="38">
        <v>10</v>
      </c>
      <c r="N128" s="38"/>
      <c r="O128" s="38"/>
      <c r="P128" s="38" t="s">
        <v>1622</v>
      </c>
      <c r="Q128" s="40" t="s">
        <v>1459</v>
      </c>
      <c r="R128" s="40" t="s">
        <v>9</v>
      </c>
      <c r="S128" s="41"/>
      <c r="T128">
        <f>INDEX([1]Worksheet!$G:$G,MATCH(G128,[1]Worksheet!$D:$D,0))</f>
        <v>10</v>
      </c>
    </row>
    <row r="129" spans="1:20" ht="130" hidden="1" x14ac:dyDescent="0.25">
      <c r="A129" s="38" t="s">
        <v>314</v>
      </c>
      <c r="B129" s="38"/>
      <c r="C129" s="39" t="s">
        <v>1945</v>
      </c>
      <c r="D129" s="39" t="s">
        <v>1946</v>
      </c>
      <c r="E129" s="39" t="s">
        <v>1485</v>
      </c>
      <c r="F129" s="38" t="s">
        <v>1947</v>
      </c>
      <c r="G129" s="38" t="s">
        <v>1948</v>
      </c>
      <c r="H129" s="38" t="s">
        <v>1949</v>
      </c>
      <c r="I129" s="38" t="s">
        <v>1460</v>
      </c>
      <c r="J129" s="38" t="s">
        <v>22</v>
      </c>
      <c r="K129" s="38" t="s">
        <v>12</v>
      </c>
      <c r="L129" s="38">
        <v>2</v>
      </c>
      <c r="M129" s="38"/>
      <c r="N129" s="38" t="s">
        <v>2197</v>
      </c>
      <c r="O129" s="38" t="s">
        <v>2292</v>
      </c>
      <c r="P129" s="38" t="s">
        <v>1614</v>
      </c>
      <c r="Q129" s="40" t="s">
        <v>1625</v>
      </c>
      <c r="R129" s="40" t="s">
        <v>12</v>
      </c>
      <c r="S129" s="41"/>
      <c r="T129">
        <f>INDEX([1]Worksheet!$G:$G,MATCH(G129,[1]Worksheet!$D:$D,0))</f>
        <v>0</v>
      </c>
    </row>
    <row r="130" spans="1:20" ht="30" hidden="1" x14ac:dyDescent="0.25">
      <c r="A130" s="38" t="s">
        <v>314</v>
      </c>
      <c r="B130" s="38"/>
      <c r="C130" s="39" t="s">
        <v>147</v>
      </c>
      <c r="D130" s="39" t="s">
        <v>1491</v>
      </c>
      <c r="E130" s="39" t="s">
        <v>1462</v>
      </c>
      <c r="F130" s="38" t="s">
        <v>1950</v>
      </c>
      <c r="G130" s="38" t="s">
        <v>1951</v>
      </c>
      <c r="H130" s="38" t="s">
        <v>1952</v>
      </c>
      <c r="I130" s="38" t="s">
        <v>1468</v>
      </c>
      <c r="J130" s="38" t="s">
        <v>22</v>
      </c>
      <c r="K130" s="38" t="s">
        <v>12</v>
      </c>
      <c r="L130" s="38">
        <v>3</v>
      </c>
      <c r="M130" s="38">
        <v>19</v>
      </c>
      <c r="N130" s="38"/>
      <c r="O130" s="38"/>
      <c r="P130" s="38" t="s">
        <v>1953</v>
      </c>
      <c r="Q130" s="40" t="s">
        <v>1615</v>
      </c>
      <c r="R130" s="40" t="s">
        <v>12</v>
      </c>
      <c r="S130" s="41">
        <v>19</v>
      </c>
      <c r="T130">
        <f>INDEX([1]Worksheet!$G:$G,MATCH(G130,[1]Worksheet!$D:$D,0))</f>
        <v>19</v>
      </c>
    </row>
    <row r="131" spans="1:20" ht="60" hidden="1" x14ac:dyDescent="0.25">
      <c r="A131" s="38" t="s">
        <v>314</v>
      </c>
      <c r="B131" s="38"/>
      <c r="C131" s="39" t="s">
        <v>147</v>
      </c>
      <c r="D131" s="39" t="s">
        <v>1491</v>
      </c>
      <c r="E131" s="39" t="s">
        <v>1462</v>
      </c>
      <c r="F131" s="38" t="s">
        <v>145</v>
      </c>
      <c r="G131" s="38" t="s">
        <v>1490</v>
      </c>
      <c r="H131" s="38" t="s">
        <v>1954</v>
      </c>
      <c r="I131" s="38" t="s">
        <v>1460</v>
      </c>
      <c r="J131" s="38" t="s">
        <v>22</v>
      </c>
      <c r="K131" s="38" t="s">
        <v>9</v>
      </c>
      <c r="L131" s="38">
        <v>5</v>
      </c>
      <c r="M131" s="38"/>
      <c r="N131" s="45" t="s">
        <v>2198</v>
      </c>
      <c r="O131" s="38" t="s">
        <v>9</v>
      </c>
      <c r="P131" s="38" t="s">
        <v>1614</v>
      </c>
      <c r="Q131" s="40" t="s">
        <v>1459</v>
      </c>
      <c r="R131" s="40" t="s">
        <v>9</v>
      </c>
      <c r="S131" s="41"/>
      <c r="T131">
        <f>INDEX([1]Worksheet!$G:$G,MATCH(G131,[1]Worksheet!$D:$D,0))</f>
        <v>0</v>
      </c>
    </row>
    <row r="132" spans="1:20" ht="400" hidden="1" x14ac:dyDescent="0.25">
      <c r="A132" s="38" t="s">
        <v>314</v>
      </c>
      <c r="B132" s="38"/>
      <c r="C132" s="39" t="s">
        <v>150</v>
      </c>
      <c r="D132" s="39" t="s">
        <v>1489</v>
      </c>
      <c r="E132" s="39" t="s">
        <v>1462</v>
      </c>
      <c r="F132" s="38" t="s">
        <v>1955</v>
      </c>
      <c r="G132" s="38" t="s">
        <v>1956</v>
      </c>
      <c r="H132" s="38" t="s">
        <v>1957</v>
      </c>
      <c r="I132" s="38" t="s">
        <v>1460</v>
      </c>
      <c r="J132" s="38" t="s">
        <v>22</v>
      </c>
      <c r="K132" s="38" t="s">
        <v>12</v>
      </c>
      <c r="L132" s="38">
        <v>4</v>
      </c>
      <c r="M132" s="38"/>
      <c r="N132" s="38" t="s">
        <v>2199</v>
      </c>
      <c r="O132" s="38" t="s">
        <v>2293</v>
      </c>
      <c r="P132" s="38" t="s">
        <v>1614</v>
      </c>
      <c r="Q132" s="40" t="s">
        <v>1629</v>
      </c>
      <c r="R132" s="40" t="s">
        <v>12</v>
      </c>
      <c r="S132" s="41"/>
      <c r="T132">
        <f>INDEX([1]Worksheet!$G:$G,MATCH(G132,[1]Worksheet!$D:$D,0))</f>
        <v>0</v>
      </c>
    </row>
    <row r="133" spans="1:20" ht="30" hidden="1" x14ac:dyDescent="0.25">
      <c r="A133" s="38" t="s">
        <v>314</v>
      </c>
      <c r="B133" s="38"/>
      <c r="C133" s="39" t="s">
        <v>150</v>
      </c>
      <c r="D133" s="39" t="s">
        <v>1489</v>
      </c>
      <c r="E133" s="39" t="s">
        <v>1462</v>
      </c>
      <c r="F133" s="38" t="s">
        <v>149</v>
      </c>
      <c r="G133" s="38" t="s">
        <v>1488</v>
      </c>
      <c r="H133" s="38" t="s">
        <v>1958</v>
      </c>
      <c r="I133" s="38" t="s">
        <v>1468</v>
      </c>
      <c r="J133" s="38" t="s">
        <v>22</v>
      </c>
      <c r="K133" s="38" t="s">
        <v>12</v>
      </c>
      <c r="L133" s="38">
        <v>5</v>
      </c>
      <c r="M133" s="38">
        <v>98</v>
      </c>
      <c r="N133" s="38"/>
      <c r="O133" s="38"/>
      <c r="P133" s="38" t="s">
        <v>1884</v>
      </c>
      <c r="Q133" s="40" t="s">
        <v>1464</v>
      </c>
      <c r="R133" s="40" t="s">
        <v>12</v>
      </c>
      <c r="S133" s="41">
        <v>101.15</v>
      </c>
      <c r="T133">
        <f>INDEX([1]Worksheet!$G:$G,MATCH(G133,[1]Worksheet!$D:$D,0))</f>
        <v>98</v>
      </c>
    </row>
    <row r="134" spans="1:20" ht="70" hidden="1" x14ac:dyDescent="0.25">
      <c r="A134" s="38" t="s">
        <v>314</v>
      </c>
      <c r="B134" s="38"/>
      <c r="C134" s="39" t="s">
        <v>159</v>
      </c>
      <c r="D134" s="39" t="s">
        <v>1486</v>
      </c>
      <c r="E134" s="39" t="s">
        <v>1485</v>
      </c>
      <c r="F134" s="38" t="s">
        <v>1959</v>
      </c>
      <c r="G134" s="38" t="s">
        <v>1960</v>
      </c>
      <c r="H134" s="38" t="s">
        <v>1961</v>
      </c>
      <c r="I134" s="38" t="s">
        <v>1460</v>
      </c>
      <c r="J134" s="38" t="s">
        <v>72</v>
      </c>
      <c r="K134" s="38" t="s">
        <v>12</v>
      </c>
      <c r="L134" s="38">
        <v>2</v>
      </c>
      <c r="M134" s="38"/>
      <c r="N134" s="38" t="s">
        <v>2200</v>
      </c>
      <c r="O134" s="38" t="s">
        <v>2294</v>
      </c>
      <c r="P134" s="38" t="s">
        <v>1614</v>
      </c>
      <c r="Q134" s="40" t="s">
        <v>1625</v>
      </c>
      <c r="R134" s="40" t="s">
        <v>12</v>
      </c>
      <c r="S134" s="41"/>
      <c r="T134">
        <f>INDEX([1]Worksheet!$G:$G,MATCH(G134,[1]Worksheet!$D:$D,0))</f>
        <v>0</v>
      </c>
    </row>
    <row r="135" spans="1:20" ht="70" hidden="1" x14ac:dyDescent="0.25">
      <c r="A135" s="38" t="s">
        <v>314</v>
      </c>
      <c r="B135" s="38"/>
      <c r="C135" s="39" t="s">
        <v>159</v>
      </c>
      <c r="D135" s="39" t="s">
        <v>1486</v>
      </c>
      <c r="E135" s="39" t="s">
        <v>1485</v>
      </c>
      <c r="F135" s="38" t="s">
        <v>157</v>
      </c>
      <c r="G135" s="38" t="s">
        <v>1487</v>
      </c>
      <c r="H135" s="38" t="s">
        <v>1962</v>
      </c>
      <c r="I135" s="38" t="s">
        <v>1460</v>
      </c>
      <c r="J135" s="38" t="s">
        <v>72</v>
      </c>
      <c r="K135" s="38" t="s">
        <v>28</v>
      </c>
      <c r="L135" s="38">
        <v>5</v>
      </c>
      <c r="M135" s="38"/>
      <c r="N135" s="45" t="s">
        <v>2201</v>
      </c>
      <c r="O135" s="38" t="s">
        <v>9</v>
      </c>
      <c r="P135" s="38" t="s">
        <v>1614</v>
      </c>
      <c r="Q135" s="40" t="s">
        <v>1459</v>
      </c>
      <c r="R135" s="40" t="s">
        <v>9</v>
      </c>
      <c r="S135" s="41"/>
      <c r="T135">
        <f>INDEX([1]Worksheet!$G:$G,MATCH(G135,[1]Worksheet!$D:$D,0))</f>
        <v>0</v>
      </c>
    </row>
    <row r="136" spans="1:20" ht="170" hidden="1" x14ac:dyDescent="0.25">
      <c r="A136" s="38" t="s">
        <v>314</v>
      </c>
      <c r="B136" s="38"/>
      <c r="C136" s="39" t="s">
        <v>159</v>
      </c>
      <c r="D136" s="39" t="s">
        <v>1486</v>
      </c>
      <c r="E136" s="39" t="s">
        <v>1485</v>
      </c>
      <c r="F136" s="38" t="s">
        <v>1963</v>
      </c>
      <c r="G136" s="38" t="s">
        <v>1964</v>
      </c>
      <c r="H136" s="38" t="s">
        <v>1965</v>
      </c>
      <c r="I136" s="38" t="s">
        <v>1468</v>
      </c>
      <c r="J136" s="38" t="s">
        <v>72</v>
      </c>
      <c r="K136" s="38" t="s">
        <v>12</v>
      </c>
      <c r="L136" s="38">
        <v>3</v>
      </c>
      <c r="M136" s="38">
        <v>4</v>
      </c>
      <c r="N136" s="38"/>
      <c r="O136" s="38"/>
      <c r="P136" s="38" t="s">
        <v>1622</v>
      </c>
      <c r="Q136" s="40" t="s">
        <v>1615</v>
      </c>
      <c r="R136" s="40" t="s">
        <v>12</v>
      </c>
      <c r="S136" s="41">
        <v>7</v>
      </c>
      <c r="T136">
        <f>INDEX([1]Worksheet!$G:$G,MATCH(G136,[1]Worksheet!$D:$D,0))</f>
        <v>4</v>
      </c>
    </row>
    <row r="137" spans="1:20" ht="40" x14ac:dyDescent="0.25">
      <c r="A137" s="38" t="s">
        <v>314</v>
      </c>
      <c r="B137" s="38"/>
      <c r="C137" s="39" t="s">
        <v>159</v>
      </c>
      <c r="D137" s="39" t="s">
        <v>1486</v>
      </c>
      <c r="E137" s="39" t="s">
        <v>1485</v>
      </c>
      <c r="F137" s="38" t="s">
        <v>161</v>
      </c>
      <c r="G137" s="38" t="s">
        <v>1484</v>
      </c>
      <c r="H137" s="38" t="s">
        <v>1966</v>
      </c>
      <c r="I137" s="38" t="s">
        <v>1468</v>
      </c>
      <c r="J137" s="38" t="s">
        <v>72</v>
      </c>
      <c r="K137" s="38" t="s">
        <v>12</v>
      </c>
      <c r="L137" s="38">
        <v>5</v>
      </c>
      <c r="M137" s="38">
        <v>10</v>
      </c>
      <c r="N137" s="38"/>
      <c r="O137" s="38"/>
      <c r="P137" s="38" t="s">
        <v>1622</v>
      </c>
      <c r="Q137" s="40" t="s">
        <v>1459</v>
      </c>
      <c r="R137" s="40" t="s">
        <v>12</v>
      </c>
      <c r="S137" s="41">
        <v>10</v>
      </c>
      <c r="T137">
        <f>INDEX([1]Worksheet!$G:$G,MATCH(G137,[1]Worksheet!$D:$D,0))</f>
        <v>10</v>
      </c>
    </row>
    <row r="138" spans="1:20" ht="30" hidden="1" x14ac:dyDescent="0.25">
      <c r="A138" s="38" t="s">
        <v>314</v>
      </c>
      <c r="B138" s="38"/>
      <c r="C138" s="39" t="s">
        <v>153</v>
      </c>
      <c r="D138" s="39" t="s">
        <v>1482</v>
      </c>
      <c r="E138" s="39" t="s">
        <v>1462</v>
      </c>
      <c r="F138" s="38" t="s">
        <v>151</v>
      </c>
      <c r="G138" s="38" t="s">
        <v>1483</v>
      </c>
      <c r="H138" s="38" t="s">
        <v>1967</v>
      </c>
      <c r="I138" s="38" t="s">
        <v>1468</v>
      </c>
      <c r="J138" s="38" t="s">
        <v>72</v>
      </c>
      <c r="K138" s="38" t="s">
        <v>9</v>
      </c>
      <c r="L138" s="38">
        <v>5</v>
      </c>
      <c r="M138" s="38">
        <v>4</v>
      </c>
      <c r="N138" s="38"/>
      <c r="O138" s="38"/>
      <c r="P138" s="38" t="s">
        <v>1968</v>
      </c>
      <c r="Q138" s="40" t="s">
        <v>1459</v>
      </c>
      <c r="R138" s="40" t="s">
        <v>9</v>
      </c>
      <c r="S138" s="41"/>
      <c r="T138">
        <f>INDEX([1]Worksheet!$G:$G,MATCH(G138,[1]Worksheet!$D:$D,0))</f>
        <v>4</v>
      </c>
    </row>
    <row r="139" spans="1:20" ht="30" hidden="1" x14ac:dyDescent="0.25">
      <c r="A139" s="38" t="s">
        <v>314</v>
      </c>
      <c r="B139" s="38"/>
      <c r="C139" s="39" t="s">
        <v>153</v>
      </c>
      <c r="D139" s="39" t="s">
        <v>1482</v>
      </c>
      <c r="E139" s="39" t="s">
        <v>1462</v>
      </c>
      <c r="F139" s="38" t="s">
        <v>155</v>
      </c>
      <c r="G139" s="38" t="s">
        <v>1481</v>
      </c>
      <c r="H139" s="38" t="s">
        <v>1969</v>
      </c>
      <c r="I139" s="38" t="s">
        <v>1468</v>
      </c>
      <c r="J139" s="38" t="s">
        <v>72</v>
      </c>
      <c r="K139" s="38" t="s">
        <v>9</v>
      </c>
      <c r="L139" s="38">
        <v>5</v>
      </c>
      <c r="M139" s="38">
        <v>405</v>
      </c>
      <c r="N139" s="38"/>
      <c r="O139" s="38"/>
      <c r="P139" s="38" t="s">
        <v>1970</v>
      </c>
      <c r="Q139" s="40" t="s">
        <v>1459</v>
      </c>
      <c r="R139" s="40" t="s">
        <v>9</v>
      </c>
      <c r="S139" s="41">
        <v>414</v>
      </c>
      <c r="T139">
        <f>INDEX([1]Worksheet!$G:$G,MATCH(G139,[1]Worksheet!$D:$D,0))</f>
        <v>405</v>
      </c>
    </row>
    <row r="140" spans="1:20" ht="100" hidden="1" x14ac:dyDescent="0.25">
      <c r="A140" s="38" t="s">
        <v>239</v>
      </c>
      <c r="B140" s="38" t="s">
        <v>1475</v>
      </c>
      <c r="C140" s="39" t="s">
        <v>1971</v>
      </c>
      <c r="D140" s="39" t="s">
        <v>1972</v>
      </c>
      <c r="E140" s="39" t="s">
        <v>1485</v>
      </c>
      <c r="F140" s="38" t="s">
        <v>1973</v>
      </c>
      <c r="G140" s="38" t="s">
        <v>1974</v>
      </c>
      <c r="H140" s="38" t="s">
        <v>1975</v>
      </c>
      <c r="I140" s="38" t="s">
        <v>1460</v>
      </c>
      <c r="J140" s="38" t="s">
        <v>166</v>
      </c>
      <c r="K140" s="38" t="s">
        <v>12</v>
      </c>
      <c r="L140" s="38">
        <v>2</v>
      </c>
      <c r="M140" s="38"/>
      <c r="N140" s="38" t="s">
        <v>2202</v>
      </c>
      <c r="O140" s="38" t="s">
        <v>2295</v>
      </c>
      <c r="P140" s="38" t="s">
        <v>1614</v>
      </c>
      <c r="Q140" s="40" t="s">
        <v>1625</v>
      </c>
      <c r="R140" s="40" t="s">
        <v>12</v>
      </c>
      <c r="S140" s="41"/>
      <c r="T140">
        <f>INDEX([1]Worksheet!$G:$G,MATCH(G140,[1]Worksheet!$D:$D,0))</f>
        <v>0</v>
      </c>
    </row>
    <row r="141" spans="1:20" ht="180" hidden="1" x14ac:dyDescent="0.25">
      <c r="A141" s="38" t="s">
        <v>239</v>
      </c>
      <c r="B141" s="38" t="s">
        <v>1475</v>
      </c>
      <c r="C141" s="39" t="s">
        <v>1971</v>
      </c>
      <c r="D141" s="39" t="s">
        <v>1972</v>
      </c>
      <c r="E141" s="39" t="s">
        <v>1485</v>
      </c>
      <c r="F141" s="38" t="s">
        <v>1976</v>
      </c>
      <c r="G141" s="38" t="s">
        <v>1977</v>
      </c>
      <c r="H141" s="38" t="s">
        <v>1978</v>
      </c>
      <c r="I141" s="38" t="s">
        <v>1460</v>
      </c>
      <c r="J141" s="38" t="s">
        <v>166</v>
      </c>
      <c r="K141" s="38" t="s">
        <v>12</v>
      </c>
      <c r="L141" s="38">
        <v>2</v>
      </c>
      <c r="M141" s="38"/>
      <c r="N141" s="38" t="s">
        <v>2203</v>
      </c>
      <c r="O141" s="38" t="s">
        <v>2296</v>
      </c>
      <c r="P141" s="38" t="s">
        <v>1614</v>
      </c>
      <c r="Q141" s="40" t="s">
        <v>1625</v>
      </c>
      <c r="R141" s="40" t="s">
        <v>12</v>
      </c>
      <c r="S141" s="41"/>
      <c r="T141">
        <f>INDEX([1]Worksheet!$G:$G,MATCH(G141,[1]Worksheet!$D:$D,0))</f>
        <v>0</v>
      </c>
    </row>
    <row r="142" spans="1:20" ht="70" hidden="1" x14ac:dyDescent="0.25">
      <c r="A142" s="38" t="s">
        <v>239</v>
      </c>
      <c r="B142" s="38" t="s">
        <v>1475</v>
      </c>
      <c r="C142" s="39" t="s">
        <v>1971</v>
      </c>
      <c r="D142" s="39" t="s">
        <v>1972</v>
      </c>
      <c r="E142" s="39" t="s">
        <v>1485</v>
      </c>
      <c r="F142" s="38" t="s">
        <v>1979</v>
      </c>
      <c r="G142" s="38" t="s">
        <v>1980</v>
      </c>
      <c r="H142" s="38" t="s">
        <v>1981</v>
      </c>
      <c r="I142" s="38" t="s">
        <v>1460</v>
      </c>
      <c r="J142" s="38" t="s">
        <v>166</v>
      </c>
      <c r="K142" s="38" t="s">
        <v>12</v>
      </c>
      <c r="L142" s="38">
        <v>3</v>
      </c>
      <c r="M142" s="38"/>
      <c r="N142" s="38" t="s">
        <v>2204</v>
      </c>
      <c r="O142" s="38" t="s">
        <v>2297</v>
      </c>
      <c r="P142" s="38" t="s">
        <v>1614</v>
      </c>
      <c r="Q142" s="40" t="s">
        <v>1629</v>
      </c>
      <c r="R142" s="40" t="s">
        <v>12</v>
      </c>
      <c r="S142" s="41"/>
      <c r="T142">
        <f>INDEX([1]Worksheet!$G:$G,MATCH(G142,[1]Worksheet!$D:$D,0))</f>
        <v>0</v>
      </c>
    </row>
    <row r="143" spans="1:20" ht="40" hidden="1" x14ac:dyDescent="0.25">
      <c r="A143" s="38" t="s">
        <v>239</v>
      </c>
      <c r="B143" s="38" t="s">
        <v>1475</v>
      </c>
      <c r="C143" s="39" t="s">
        <v>1971</v>
      </c>
      <c r="D143" s="39" t="s">
        <v>1972</v>
      </c>
      <c r="E143" s="39" t="s">
        <v>1485</v>
      </c>
      <c r="F143" s="38" t="s">
        <v>1982</v>
      </c>
      <c r="G143" s="38" t="s">
        <v>1983</v>
      </c>
      <c r="H143" s="38" t="s">
        <v>1984</v>
      </c>
      <c r="I143" s="38" t="s">
        <v>1460</v>
      </c>
      <c r="J143" s="38" t="s">
        <v>166</v>
      </c>
      <c r="K143" s="38" t="s">
        <v>12</v>
      </c>
      <c r="L143" s="38">
        <v>3</v>
      </c>
      <c r="M143" s="38"/>
      <c r="N143" s="38" t="s">
        <v>2205</v>
      </c>
      <c r="O143" s="38" t="s">
        <v>2298</v>
      </c>
      <c r="P143" s="38" t="s">
        <v>1614</v>
      </c>
      <c r="Q143" s="40" t="s">
        <v>1615</v>
      </c>
      <c r="R143" s="40" t="s">
        <v>12</v>
      </c>
      <c r="S143" s="41"/>
      <c r="T143">
        <f>INDEX([1]Worksheet!$G:$G,MATCH(G143,[1]Worksheet!$D:$D,0))</f>
        <v>0</v>
      </c>
    </row>
    <row r="144" spans="1:20" ht="120" hidden="1" x14ac:dyDescent="0.25">
      <c r="A144" s="38" t="s">
        <v>239</v>
      </c>
      <c r="B144" s="38" t="s">
        <v>1475</v>
      </c>
      <c r="C144" s="39" t="s">
        <v>1971</v>
      </c>
      <c r="D144" s="39" t="s">
        <v>1972</v>
      </c>
      <c r="E144" s="39" t="s">
        <v>1485</v>
      </c>
      <c r="F144" s="38" t="s">
        <v>1985</v>
      </c>
      <c r="G144" s="38" t="s">
        <v>1986</v>
      </c>
      <c r="H144" s="38" t="s">
        <v>1987</v>
      </c>
      <c r="I144" s="38" t="s">
        <v>1468</v>
      </c>
      <c r="J144" s="38" t="s">
        <v>166</v>
      </c>
      <c r="K144" s="38" t="s">
        <v>12</v>
      </c>
      <c r="L144" s="38">
        <v>2</v>
      </c>
      <c r="M144" s="38">
        <v>5</v>
      </c>
      <c r="N144" s="38"/>
      <c r="O144" s="38"/>
      <c r="P144" s="38" t="s">
        <v>1988</v>
      </c>
      <c r="Q144" s="40" t="s">
        <v>1625</v>
      </c>
      <c r="R144" s="40" t="s">
        <v>12</v>
      </c>
      <c r="S144" s="41">
        <v>5</v>
      </c>
      <c r="T144">
        <f>INDEX([1]Worksheet!$G:$G,MATCH(G144,[1]Worksheet!$D:$D,0))</f>
        <v>5</v>
      </c>
    </row>
    <row r="145" spans="1:20" ht="50" hidden="1" x14ac:dyDescent="0.25">
      <c r="A145" s="38" t="s">
        <v>239</v>
      </c>
      <c r="B145" s="38" t="s">
        <v>1475</v>
      </c>
      <c r="C145" s="39" t="s">
        <v>1971</v>
      </c>
      <c r="D145" s="39" t="s">
        <v>1972</v>
      </c>
      <c r="E145" s="39" t="s">
        <v>1485</v>
      </c>
      <c r="F145" s="38" t="s">
        <v>1989</v>
      </c>
      <c r="G145" s="38" t="s">
        <v>1990</v>
      </c>
      <c r="H145" s="38" t="s">
        <v>1991</v>
      </c>
      <c r="I145" s="38" t="s">
        <v>1460</v>
      </c>
      <c r="J145" s="38" t="s">
        <v>166</v>
      </c>
      <c r="K145" s="38" t="s">
        <v>12</v>
      </c>
      <c r="L145" s="38">
        <v>3</v>
      </c>
      <c r="M145" s="38"/>
      <c r="N145" s="38" t="s">
        <v>2206</v>
      </c>
      <c r="O145" s="38" t="s">
        <v>2299</v>
      </c>
      <c r="P145" s="38" t="s">
        <v>1614</v>
      </c>
      <c r="Q145" s="40" t="s">
        <v>1615</v>
      </c>
      <c r="R145" s="40" t="s">
        <v>12</v>
      </c>
      <c r="S145" s="41"/>
      <c r="T145">
        <f>INDEX([1]Worksheet!$G:$G,MATCH(G145,[1]Worksheet!$D:$D,0))</f>
        <v>0</v>
      </c>
    </row>
    <row r="146" spans="1:20" ht="40" hidden="1" x14ac:dyDescent="0.25">
      <c r="A146" s="38" t="s">
        <v>239</v>
      </c>
      <c r="B146" s="38" t="s">
        <v>1475</v>
      </c>
      <c r="C146" s="39" t="s">
        <v>310</v>
      </c>
      <c r="D146" s="39" t="s">
        <v>1992</v>
      </c>
      <c r="E146" s="39" t="s">
        <v>1462</v>
      </c>
      <c r="F146" s="38" t="s">
        <v>1993</v>
      </c>
      <c r="G146" s="38" t="s">
        <v>1994</v>
      </c>
      <c r="H146" s="38" t="s">
        <v>1995</v>
      </c>
      <c r="I146" s="38" t="s">
        <v>1460</v>
      </c>
      <c r="J146" s="38" t="s">
        <v>166</v>
      </c>
      <c r="K146" s="38" t="s">
        <v>12</v>
      </c>
      <c r="L146" s="38">
        <v>4</v>
      </c>
      <c r="M146" s="38"/>
      <c r="N146" s="38" t="s">
        <v>2207</v>
      </c>
      <c r="O146" s="38" t="s">
        <v>2300</v>
      </c>
      <c r="P146" s="38" t="s">
        <v>1614</v>
      </c>
      <c r="Q146" s="40" t="s">
        <v>1629</v>
      </c>
      <c r="R146" s="40" t="s">
        <v>12</v>
      </c>
      <c r="S146" s="41"/>
      <c r="T146">
        <f>INDEX([1]Worksheet!$G:$G,MATCH(G146,[1]Worksheet!$D:$D,0))</f>
        <v>0</v>
      </c>
    </row>
    <row r="147" spans="1:20" ht="30" hidden="1" x14ac:dyDescent="0.25">
      <c r="A147" s="38" t="s">
        <v>239</v>
      </c>
      <c r="B147" s="38" t="s">
        <v>1475</v>
      </c>
      <c r="C147" s="39" t="s">
        <v>307</v>
      </c>
      <c r="D147" s="39" t="s">
        <v>1996</v>
      </c>
      <c r="E147" s="39" t="s">
        <v>1462</v>
      </c>
      <c r="F147" s="38" t="s">
        <v>1997</v>
      </c>
      <c r="G147" s="38" t="s">
        <v>1998</v>
      </c>
      <c r="H147" s="38" t="s">
        <v>1999</v>
      </c>
      <c r="I147" s="38" t="s">
        <v>1460</v>
      </c>
      <c r="J147" s="38" t="s">
        <v>166</v>
      </c>
      <c r="K147" s="38" t="s">
        <v>12</v>
      </c>
      <c r="L147" s="38">
        <v>4</v>
      </c>
      <c r="M147" s="38"/>
      <c r="N147" s="38" t="s">
        <v>2208</v>
      </c>
      <c r="O147" s="38" t="s">
        <v>2300</v>
      </c>
      <c r="P147" s="38" t="s">
        <v>1614</v>
      </c>
      <c r="Q147" s="40" t="s">
        <v>1629</v>
      </c>
      <c r="R147" s="40" t="s">
        <v>12</v>
      </c>
      <c r="S147" s="41"/>
      <c r="T147">
        <f>INDEX([1]Worksheet!$G:$G,MATCH(G147,[1]Worksheet!$D:$D,0))</f>
        <v>0</v>
      </c>
    </row>
    <row r="148" spans="1:20" ht="30" hidden="1" x14ac:dyDescent="0.25">
      <c r="A148" s="38" t="s">
        <v>239</v>
      </c>
      <c r="B148" s="38" t="s">
        <v>1475</v>
      </c>
      <c r="C148" s="39" t="s">
        <v>304</v>
      </c>
      <c r="D148" s="39" t="s">
        <v>2000</v>
      </c>
      <c r="E148" s="39" t="s">
        <v>1462</v>
      </c>
      <c r="F148" s="38" t="s">
        <v>2001</v>
      </c>
      <c r="G148" s="38" t="s">
        <v>2002</v>
      </c>
      <c r="H148" s="38" t="s">
        <v>2003</v>
      </c>
      <c r="I148" s="38" t="s">
        <v>1468</v>
      </c>
      <c r="J148" s="38" t="s">
        <v>166</v>
      </c>
      <c r="K148" s="38" t="s">
        <v>12</v>
      </c>
      <c r="L148" s="38">
        <v>3</v>
      </c>
      <c r="M148" s="38">
        <v>50</v>
      </c>
      <c r="N148" s="38"/>
      <c r="O148" s="38"/>
      <c r="P148" s="38" t="s">
        <v>2004</v>
      </c>
      <c r="Q148" s="40" t="s">
        <v>1615</v>
      </c>
      <c r="R148" s="40" t="s">
        <v>12</v>
      </c>
      <c r="S148" s="41">
        <v>64</v>
      </c>
      <c r="T148">
        <f>INDEX([1]Worksheet!$G:$G,MATCH(G148,[1]Worksheet!$D:$D,0))</f>
        <v>50</v>
      </c>
    </row>
    <row r="149" spans="1:20" ht="20" hidden="1" x14ac:dyDescent="0.25">
      <c r="A149" s="38" t="s">
        <v>239</v>
      </c>
      <c r="B149" s="38" t="s">
        <v>1475</v>
      </c>
      <c r="C149" s="39" t="s">
        <v>164</v>
      </c>
      <c r="D149" s="39" t="s">
        <v>1479</v>
      </c>
      <c r="E149" s="39" t="s">
        <v>1462</v>
      </c>
      <c r="F149" s="38" t="s">
        <v>162</v>
      </c>
      <c r="G149" s="38" t="s">
        <v>1480</v>
      </c>
      <c r="H149" s="38" t="s">
        <v>2005</v>
      </c>
      <c r="I149" s="38" t="s">
        <v>1460</v>
      </c>
      <c r="J149" s="38" t="s">
        <v>166</v>
      </c>
      <c r="K149" s="38" t="s">
        <v>28</v>
      </c>
      <c r="L149" s="38">
        <v>5</v>
      </c>
      <c r="M149" s="38"/>
      <c r="N149" s="45" t="s">
        <v>2209</v>
      </c>
      <c r="O149" s="38" t="s">
        <v>9</v>
      </c>
      <c r="P149" s="38" t="s">
        <v>1614</v>
      </c>
      <c r="Q149" s="40" t="s">
        <v>1459</v>
      </c>
      <c r="R149" s="40" t="s">
        <v>9</v>
      </c>
      <c r="S149" s="41"/>
      <c r="T149">
        <f>INDEX([1]Worksheet!$G:$G,MATCH(G149,[1]Worksheet!$D:$D,0))</f>
        <v>0</v>
      </c>
    </row>
    <row r="150" spans="1:20" ht="20" hidden="1" x14ac:dyDescent="0.25">
      <c r="A150" s="38" t="s">
        <v>239</v>
      </c>
      <c r="B150" s="38" t="s">
        <v>1475</v>
      </c>
      <c r="C150" s="39" t="s">
        <v>164</v>
      </c>
      <c r="D150" s="39" t="s">
        <v>1479</v>
      </c>
      <c r="E150" s="39" t="s">
        <v>1462</v>
      </c>
      <c r="F150" s="38" t="s">
        <v>167</v>
      </c>
      <c r="G150" s="38" t="s">
        <v>1478</v>
      </c>
      <c r="H150" s="38" t="s">
        <v>2006</v>
      </c>
      <c r="I150" s="38" t="s">
        <v>1460</v>
      </c>
      <c r="J150" s="38" t="s">
        <v>166</v>
      </c>
      <c r="K150" s="38" t="s">
        <v>9</v>
      </c>
      <c r="L150" s="38">
        <v>5</v>
      </c>
      <c r="M150" s="38"/>
      <c r="N150" s="45" t="s">
        <v>2209</v>
      </c>
      <c r="O150" s="38" t="s">
        <v>9</v>
      </c>
      <c r="P150" s="38" t="s">
        <v>1614</v>
      </c>
      <c r="Q150" s="40" t="s">
        <v>1459</v>
      </c>
      <c r="R150" s="40" t="s">
        <v>9</v>
      </c>
      <c r="S150" s="41"/>
      <c r="T150">
        <f>INDEX([1]Worksheet!$G:$G,MATCH(G150,[1]Worksheet!$D:$D,0))</f>
        <v>0</v>
      </c>
    </row>
    <row r="151" spans="1:20" ht="70" hidden="1" x14ac:dyDescent="0.25">
      <c r="A151" s="38" t="s">
        <v>239</v>
      </c>
      <c r="B151" s="38" t="s">
        <v>1475</v>
      </c>
      <c r="C151" s="39" t="s">
        <v>300</v>
      </c>
      <c r="D151" s="39" t="s">
        <v>2007</v>
      </c>
      <c r="E151" s="39" t="s">
        <v>1462</v>
      </c>
      <c r="F151" s="38" t="s">
        <v>2008</v>
      </c>
      <c r="G151" s="38" t="s">
        <v>2009</v>
      </c>
      <c r="H151" s="38" t="s">
        <v>2010</v>
      </c>
      <c r="I151" s="38" t="s">
        <v>1460</v>
      </c>
      <c r="J151" s="38" t="s">
        <v>166</v>
      </c>
      <c r="K151" s="38" t="s">
        <v>12</v>
      </c>
      <c r="L151" s="38">
        <v>2</v>
      </c>
      <c r="M151" s="38"/>
      <c r="N151" s="38" t="s">
        <v>2209</v>
      </c>
      <c r="O151" s="38" t="s">
        <v>2301</v>
      </c>
      <c r="P151" s="38" t="s">
        <v>1614</v>
      </c>
      <c r="Q151" s="40" t="s">
        <v>1625</v>
      </c>
      <c r="R151" s="40" t="s">
        <v>12</v>
      </c>
      <c r="S151" s="41"/>
      <c r="T151">
        <f>INDEX([1]Worksheet!$G:$G,MATCH(G151,[1]Worksheet!$D:$D,0))</f>
        <v>0</v>
      </c>
    </row>
    <row r="152" spans="1:20" ht="70" hidden="1" x14ac:dyDescent="0.25">
      <c r="A152" s="38" t="s">
        <v>239</v>
      </c>
      <c r="B152" s="38" t="s">
        <v>1475</v>
      </c>
      <c r="C152" s="39" t="s">
        <v>300</v>
      </c>
      <c r="D152" s="39" t="s">
        <v>2007</v>
      </c>
      <c r="E152" s="39" t="s">
        <v>1462</v>
      </c>
      <c r="F152" s="38" t="s">
        <v>2011</v>
      </c>
      <c r="G152" s="38" t="s">
        <v>2012</v>
      </c>
      <c r="H152" s="38" t="s">
        <v>2013</v>
      </c>
      <c r="I152" s="38" t="s">
        <v>1460</v>
      </c>
      <c r="J152" s="38" t="s">
        <v>166</v>
      </c>
      <c r="K152" s="38" t="s">
        <v>12</v>
      </c>
      <c r="L152" s="38">
        <v>2</v>
      </c>
      <c r="M152" s="38"/>
      <c r="N152" s="38" t="s">
        <v>2209</v>
      </c>
      <c r="O152" s="38" t="s">
        <v>2302</v>
      </c>
      <c r="P152" s="38" t="s">
        <v>1614</v>
      </c>
      <c r="Q152" s="40" t="s">
        <v>1625</v>
      </c>
      <c r="R152" s="40" t="s">
        <v>12</v>
      </c>
      <c r="S152" s="41"/>
      <c r="T152">
        <f>INDEX([1]Worksheet!$G:$G,MATCH(G152,[1]Worksheet!$D:$D,0))</f>
        <v>0</v>
      </c>
    </row>
    <row r="153" spans="1:20" ht="20" hidden="1" x14ac:dyDescent="0.25">
      <c r="A153" s="38" t="s">
        <v>239</v>
      </c>
      <c r="B153" s="38" t="s">
        <v>1475</v>
      </c>
      <c r="C153" s="39" t="s">
        <v>170</v>
      </c>
      <c r="D153" s="39" t="s">
        <v>1477</v>
      </c>
      <c r="E153" s="39" t="s">
        <v>1462</v>
      </c>
      <c r="F153" s="38" t="s">
        <v>169</v>
      </c>
      <c r="G153" s="38" t="s">
        <v>1476</v>
      </c>
      <c r="H153" s="38" t="s">
        <v>2014</v>
      </c>
      <c r="I153" s="38" t="s">
        <v>1460</v>
      </c>
      <c r="J153" s="38" t="s">
        <v>166</v>
      </c>
      <c r="K153" s="38" t="s">
        <v>12</v>
      </c>
      <c r="L153" s="38">
        <v>5</v>
      </c>
      <c r="M153" s="38"/>
      <c r="N153" s="45" t="s">
        <v>2209</v>
      </c>
      <c r="O153" s="38" t="s">
        <v>9</v>
      </c>
      <c r="P153" s="38" t="s">
        <v>1614</v>
      </c>
      <c r="Q153" s="40" t="s">
        <v>1464</v>
      </c>
      <c r="R153" s="40" t="s">
        <v>12</v>
      </c>
      <c r="S153" s="41"/>
      <c r="T153">
        <f>INDEX([1]Worksheet!$G:$G,MATCH(G153,[1]Worksheet!$D:$D,0))</f>
        <v>0</v>
      </c>
    </row>
    <row r="154" spans="1:20" ht="40" hidden="1" x14ac:dyDescent="0.25">
      <c r="A154" s="38" t="s">
        <v>239</v>
      </c>
      <c r="B154" s="38" t="s">
        <v>1475</v>
      </c>
      <c r="C154" s="39" t="s">
        <v>174</v>
      </c>
      <c r="D154" s="39" t="s">
        <v>1474</v>
      </c>
      <c r="E154" s="39" t="s">
        <v>1462</v>
      </c>
      <c r="F154" s="38" t="s">
        <v>2015</v>
      </c>
      <c r="G154" s="38" t="s">
        <v>2016</v>
      </c>
      <c r="H154" s="38" t="s">
        <v>2017</v>
      </c>
      <c r="I154" s="38" t="s">
        <v>1460</v>
      </c>
      <c r="J154" s="38" t="s">
        <v>166</v>
      </c>
      <c r="K154" s="38" t="s">
        <v>12</v>
      </c>
      <c r="L154" s="38">
        <v>3</v>
      </c>
      <c r="M154" s="38"/>
      <c r="N154" s="38" t="s">
        <v>2210</v>
      </c>
      <c r="O154" s="38" t="s">
        <v>2210</v>
      </c>
      <c r="P154" s="38" t="s">
        <v>1614</v>
      </c>
      <c r="Q154" s="40" t="s">
        <v>1615</v>
      </c>
      <c r="R154" s="40" t="s">
        <v>12</v>
      </c>
      <c r="S154" s="41"/>
      <c r="T154">
        <f>INDEX([1]Worksheet!$G:$G,MATCH(G154,[1]Worksheet!$D:$D,0))</f>
        <v>0</v>
      </c>
    </row>
    <row r="155" spans="1:20" ht="40" hidden="1" x14ac:dyDescent="0.25">
      <c r="A155" s="38" t="s">
        <v>239</v>
      </c>
      <c r="B155" s="38" t="s">
        <v>1475</v>
      </c>
      <c r="C155" s="39" t="s">
        <v>174</v>
      </c>
      <c r="D155" s="39" t="s">
        <v>1474</v>
      </c>
      <c r="E155" s="39" t="s">
        <v>1462</v>
      </c>
      <c r="F155" s="38" t="s">
        <v>2018</v>
      </c>
      <c r="G155" s="38" t="s">
        <v>2019</v>
      </c>
      <c r="H155" s="38" t="s">
        <v>2020</v>
      </c>
      <c r="I155" s="38" t="s">
        <v>1460</v>
      </c>
      <c r="J155" s="38" t="s">
        <v>166</v>
      </c>
      <c r="K155" s="38" t="s">
        <v>12</v>
      </c>
      <c r="L155" s="38">
        <v>4</v>
      </c>
      <c r="M155" s="38"/>
      <c r="N155" s="38" t="s">
        <v>2211</v>
      </c>
      <c r="O155" s="38" t="s">
        <v>2303</v>
      </c>
      <c r="P155" s="38" t="s">
        <v>1614</v>
      </c>
      <c r="Q155" s="40" t="s">
        <v>1629</v>
      </c>
      <c r="R155" s="40" t="s">
        <v>12</v>
      </c>
      <c r="S155" s="41"/>
      <c r="T155">
        <f>INDEX([1]Worksheet!$G:$G,MATCH(G155,[1]Worksheet!$D:$D,0))</f>
        <v>0</v>
      </c>
    </row>
    <row r="156" spans="1:20" ht="50" hidden="1" x14ac:dyDescent="0.25">
      <c r="A156" s="38" t="s">
        <v>239</v>
      </c>
      <c r="B156" s="38" t="s">
        <v>1475</v>
      </c>
      <c r="C156" s="39" t="s">
        <v>174</v>
      </c>
      <c r="D156" s="39" t="s">
        <v>1474</v>
      </c>
      <c r="E156" s="39" t="s">
        <v>1462</v>
      </c>
      <c r="F156" s="38" t="s">
        <v>172</v>
      </c>
      <c r="G156" s="38" t="s">
        <v>1473</v>
      </c>
      <c r="H156" s="38" t="s">
        <v>2021</v>
      </c>
      <c r="I156" s="38" t="s">
        <v>1460</v>
      </c>
      <c r="J156" s="38" t="s">
        <v>166</v>
      </c>
      <c r="K156" s="38" t="s">
        <v>9</v>
      </c>
      <c r="L156" s="38">
        <v>5</v>
      </c>
      <c r="M156" s="38"/>
      <c r="N156" s="45" t="s">
        <v>2212</v>
      </c>
      <c r="O156" s="38" t="s">
        <v>9</v>
      </c>
      <c r="P156" s="38" t="s">
        <v>1614</v>
      </c>
      <c r="Q156" s="40" t="s">
        <v>1459</v>
      </c>
      <c r="R156" s="40" t="s">
        <v>9</v>
      </c>
      <c r="S156" s="41"/>
      <c r="T156">
        <f>INDEX([1]Worksheet!$G:$G,MATCH(G156,[1]Worksheet!$D:$D,0))</f>
        <v>0</v>
      </c>
    </row>
    <row r="157" spans="1:20" ht="20" hidden="1" x14ac:dyDescent="0.25">
      <c r="A157" s="38" t="s">
        <v>239</v>
      </c>
      <c r="B157" s="38" t="s">
        <v>1475</v>
      </c>
      <c r="C157" s="39" t="s">
        <v>174</v>
      </c>
      <c r="D157" s="39" t="s">
        <v>1474</v>
      </c>
      <c r="E157" s="39" t="s">
        <v>1462</v>
      </c>
      <c r="F157" s="38" t="s">
        <v>2022</v>
      </c>
      <c r="G157" s="38" t="s">
        <v>2023</v>
      </c>
      <c r="H157" s="38" t="s">
        <v>2024</v>
      </c>
      <c r="I157" s="38" t="s">
        <v>1460</v>
      </c>
      <c r="J157" s="38" t="s">
        <v>166</v>
      </c>
      <c r="K157" s="38" t="s">
        <v>12</v>
      </c>
      <c r="L157" s="38">
        <v>3</v>
      </c>
      <c r="M157" s="38"/>
      <c r="N157" s="38" t="s">
        <v>2213</v>
      </c>
      <c r="O157" s="38" t="s">
        <v>2213</v>
      </c>
      <c r="P157" s="38" t="s">
        <v>1614</v>
      </c>
      <c r="Q157" s="40" t="s">
        <v>1615</v>
      </c>
      <c r="R157" s="40" t="s">
        <v>12</v>
      </c>
      <c r="S157" s="41"/>
      <c r="T157">
        <f>INDEX([1]Worksheet!$G:$G,MATCH(G157,[1]Worksheet!$D:$D,0))</f>
        <v>0</v>
      </c>
    </row>
    <row r="158" spans="1:20" ht="80" hidden="1" x14ac:dyDescent="0.25">
      <c r="A158" s="38" t="s">
        <v>239</v>
      </c>
      <c r="B158" s="38" t="s">
        <v>1475</v>
      </c>
      <c r="C158" s="39" t="s">
        <v>2025</v>
      </c>
      <c r="D158" s="39" t="s">
        <v>2026</v>
      </c>
      <c r="E158" s="39" t="s">
        <v>1485</v>
      </c>
      <c r="F158" s="38" t="s">
        <v>2027</v>
      </c>
      <c r="G158" s="38" t="s">
        <v>2028</v>
      </c>
      <c r="H158" s="38" t="s">
        <v>2029</v>
      </c>
      <c r="I158" s="38" t="s">
        <v>1460</v>
      </c>
      <c r="J158" s="38" t="s">
        <v>47</v>
      </c>
      <c r="K158" s="38" t="s">
        <v>12</v>
      </c>
      <c r="L158" s="38">
        <v>1</v>
      </c>
      <c r="M158" s="38"/>
      <c r="N158" s="38" t="s">
        <v>2214</v>
      </c>
      <c r="O158" s="38" t="s">
        <v>2304</v>
      </c>
      <c r="P158" s="38" t="s">
        <v>1614</v>
      </c>
      <c r="Q158" s="40" t="s">
        <v>1756</v>
      </c>
      <c r="R158" s="40" t="s">
        <v>12</v>
      </c>
      <c r="S158" s="41"/>
      <c r="T158">
        <f>INDEX([1]Worksheet!$G:$G,MATCH(G158,[1]Worksheet!$D:$D,0))</f>
        <v>0</v>
      </c>
    </row>
    <row r="159" spans="1:20" ht="50" hidden="1" x14ac:dyDescent="0.25">
      <c r="A159" s="38" t="s">
        <v>239</v>
      </c>
      <c r="B159" s="38" t="s">
        <v>1475</v>
      </c>
      <c r="C159" s="39" t="s">
        <v>293</v>
      </c>
      <c r="D159" s="39" t="s">
        <v>2030</v>
      </c>
      <c r="E159" s="39" t="s">
        <v>1462</v>
      </c>
      <c r="F159" s="38" t="s">
        <v>2031</v>
      </c>
      <c r="G159" s="38" t="s">
        <v>2032</v>
      </c>
      <c r="H159" s="38" t="s">
        <v>2033</v>
      </c>
      <c r="I159" s="38" t="s">
        <v>1460</v>
      </c>
      <c r="J159" s="38" t="s">
        <v>47</v>
      </c>
      <c r="K159" s="38" t="s">
        <v>12</v>
      </c>
      <c r="L159" s="38">
        <v>4</v>
      </c>
      <c r="M159" s="38"/>
      <c r="N159" s="38" t="s">
        <v>2215</v>
      </c>
      <c r="O159" s="38" t="s">
        <v>2305</v>
      </c>
      <c r="P159" s="38" t="s">
        <v>1614</v>
      </c>
      <c r="Q159" s="40" t="s">
        <v>1464</v>
      </c>
      <c r="R159" s="40" t="s">
        <v>12</v>
      </c>
      <c r="S159" s="41"/>
      <c r="T159">
        <f>INDEX([1]Worksheet!$G:$G,MATCH(G159,[1]Worksheet!$D:$D,0))</f>
        <v>0</v>
      </c>
    </row>
    <row r="160" spans="1:20" ht="20" x14ac:dyDescent="0.25">
      <c r="A160" s="38" t="s">
        <v>239</v>
      </c>
      <c r="B160" s="38" t="s">
        <v>1475</v>
      </c>
      <c r="C160" s="39" t="s">
        <v>289</v>
      </c>
      <c r="D160" s="39" t="s">
        <v>2034</v>
      </c>
      <c r="E160" s="39" t="s">
        <v>1462</v>
      </c>
      <c r="F160" s="38" t="s">
        <v>2035</v>
      </c>
      <c r="G160" s="38" t="s">
        <v>2036</v>
      </c>
      <c r="H160" s="38" t="s">
        <v>2037</v>
      </c>
      <c r="I160" s="38" t="s">
        <v>1468</v>
      </c>
      <c r="J160" s="38" t="s">
        <v>47</v>
      </c>
      <c r="K160" s="38" t="s">
        <v>12</v>
      </c>
      <c r="L160" s="38">
        <v>4</v>
      </c>
      <c r="M160" s="38">
        <v>30</v>
      </c>
      <c r="N160" s="38"/>
      <c r="O160" s="38"/>
      <c r="P160" s="38" t="s">
        <v>1622</v>
      </c>
      <c r="Q160" s="40" t="s">
        <v>1464</v>
      </c>
      <c r="R160" s="40" t="s">
        <v>12</v>
      </c>
      <c r="S160" s="41">
        <v>51</v>
      </c>
      <c r="T160">
        <f>INDEX([1]Worksheet!$G:$G,MATCH(G160,[1]Worksheet!$D:$D,0))</f>
        <v>30</v>
      </c>
    </row>
    <row r="161" spans="1:20" ht="60" hidden="1" x14ac:dyDescent="0.25">
      <c r="A161" s="38" t="s">
        <v>239</v>
      </c>
      <c r="B161" s="38" t="s">
        <v>1475</v>
      </c>
      <c r="C161" s="39" t="s">
        <v>289</v>
      </c>
      <c r="D161" s="39" t="s">
        <v>2034</v>
      </c>
      <c r="E161" s="39" t="s">
        <v>1462</v>
      </c>
      <c r="F161" s="38" t="s">
        <v>2038</v>
      </c>
      <c r="G161" s="3" t="s">
        <v>2349</v>
      </c>
      <c r="H161" s="38" t="s">
        <v>2039</v>
      </c>
      <c r="I161" s="38" t="s">
        <v>1460</v>
      </c>
      <c r="J161" s="38" t="s">
        <v>47</v>
      </c>
      <c r="K161" s="38" t="s">
        <v>12</v>
      </c>
      <c r="L161" s="38">
        <v>4</v>
      </c>
      <c r="M161" s="38"/>
      <c r="N161" s="38" t="s">
        <v>2216</v>
      </c>
      <c r="O161" s="38"/>
      <c r="P161" s="38" t="s">
        <v>1614</v>
      </c>
      <c r="Q161" s="40" t="s">
        <v>1464</v>
      </c>
      <c r="R161" s="40" t="s">
        <v>12</v>
      </c>
      <c r="S161" s="41"/>
      <c r="T161">
        <f>INDEX([1]Worksheet!$G:$G,MATCH(G161,[1]Worksheet!$D:$D,0))</f>
        <v>0</v>
      </c>
    </row>
    <row r="162" spans="1:20" ht="90" hidden="1" x14ac:dyDescent="0.25">
      <c r="A162" s="38" t="s">
        <v>239</v>
      </c>
      <c r="B162" s="38" t="s">
        <v>1475</v>
      </c>
      <c r="C162" s="39" t="s">
        <v>285</v>
      </c>
      <c r="D162" s="39" t="s">
        <v>2040</v>
      </c>
      <c r="E162" s="39" t="s">
        <v>1462</v>
      </c>
      <c r="F162" s="38" t="s">
        <v>2041</v>
      </c>
      <c r="G162" s="38" t="s">
        <v>2042</v>
      </c>
      <c r="H162" s="38" t="s">
        <v>2043</v>
      </c>
      <c r="I162" s="38" t="s">
        <v>1460</v>
      </c>
      <c r="J162" s="38" t="s">
        <v>281</v>
      </c>
      <c r="K162" s="38" t="s">
        <v>12</v>
      </c>
      <c r="L162" s="38">
        <v>4</v>
      </c>
      <c r="M162" s="38"/>
      <c r="N162" s="38" t="s">
        <v>2217</v>
      </c>
      <c r="O162" s="38" t="s">
        <v>2306</v>
      </c>
      <c r="P162" s="38" t="s">
        <v>1614</v>
      </c>
      <c r="Q162" s="40" t="s">
        <v>1464</v>
      </c>
      <c r="R162" s="40" t="s">
        <v>12</v>
      </c>
      <c r="S162" s="41"/>
      <c r="T162">
        <f>INDEX([1]Worksheet!$G:$G,MATCH(G162,[1]Worksheet!$D:$D,0))</f>
        <v>0</v>
      </c>
    </row>
    <row r="163" spans="1:20" ht="60" x14ac:dyDescent="0.25">
      <c r="A163" s="38" t="s">
        <v>239</v>
      </c>
      <c r="B163" s="38" t="s">
        <v>1475</v>
      </c>
      <c r="C163" s="39" t="s">
        <v>285</v>
      </c>
      <c r="D163" s="39" t="s">
        <v>2040</v>
      </c>
      <c r="E163" s="39" t="s">
        <v>1462</v>
      </c>
      <c r="F163" s="38" t="s">
        <v>2044</v>
      </c>
      <c r="G163" s="38" t="s">
        <v>2045</v>
      </c>
      <c r="H163" s="38" t="s">
        <v>2046</v>
      </c>
      <c r="I163" s="38" t="s">
        <v>1468</v>
      </c>
      <c r="J163" s="38" t="s">
        <v>281</v>
      </c>
      <c r="K163" s="38" t="s">
        <v>12</v>
      </c>
      <c r="L163" s="38">
        <v>4</v>
      </c>
      <c r="M163" s="38">
        <v>10</v>
      </c>
      <c r="N163" s="38"/>
      <c r="O163" s="38"/>
      <c r="P163" s="38" t="s">
        <v>1622</v>
      </c>
      <c r="Q163" s="40" t="s">
        <v>1629</v>
      </c>
      <c r="R163" s="40" t="s">
        <v>12</v>
      </c>
      <c r="S163" s="41">
        <v>10</v>
      </c>
      <c r="T163">
        <f>INDEX([1]Worksheet!$G:$G,MATCH(G163,[1]Worksheet!$D:$D,0))</f>
        <v>10</v>
      </c>
    </row>
    <row r="164" spans="1:20" ht="70" hidden="1" x14ac:dyDescent="0.25">
      <c r="A164" s="38" t="s">
        <v>239</v>
      </c>
      <c r="B164" s="38" t="s">
        <v>1475</v>
      </c>
      <c r="C164" s="39" t="s">
        <v>285</v>
      </c>
      <c r="D164" s="39" t="s">
        <v>2040</v>
      </c>
      <c r="E164" s="39" t="s">
        <v>1462</v>
      </c>
      <c r="F164" s="38" t="s">
        <v>2047</v>
      </c>
      <c r="G164" s="38" t="s">
        <v>2048</v>
      </c>
      <c r="H164" s="38" t="s">
        <v>2049</v>
      </c>
      <c r="I164" s="38" t="s">
        <v>1460</v>
      </c>
      <c r="J164" s="38" t="s">
        <v>281</v>
      </c>
      <c r="K164" s="38" t="s">
        <v>12</v>
      </c>
      <c r="L164" s="38">
        <v>4</v>
      </c>
      <c r="M164" s="38"/>
      <c r="N164" s="38" t="s">
        <v>2218</v>
      </c>
      <c r="O164" s="38" t="s">
        <v>2307</v>
      </c>
      <c r="P164" s="38" t="s">
        <v>1614</v>
      </c>
      <c r="Q164" s="40" t="s">
        <v>1629</v>
      </c>
      <c r="R164" s="40" t="s">
        <v>12</v>
      </c>
      <c r="S164" s="41"/>
      <c r="T164">
        <f>INDEX([1]Worksheet!$G:$G,MATCH(G164,[1]Worksheet!$D:$D,0))</f>
        <v>0</v>
      </c>
    </row>
    <row r="165" spans="1:20" ht="110" hidden="1" x14ac:dyDescent="0.25">
      <c r="A165" s="38" t="s">
        <v>239</v>
      </c>
      <c r="B165" s="38" t="s">
        <v>1475</v>
      </c>
      <c r="C165" s="39" t="s">
        <v>2050</v>
      </c>
      <c r="D165" s="39" t="s">
        <v>2051</v>
      </c>
      <c r="E165" s="39" t="s">
        <v>1485</v>
      </c>
      <c r="F165" s="38" t="s">
        <v>2052</v>
      </c>
      <c r="G165" s="38" t="s">
        <v>2053</v>
      </c>
      <c r="H165" s="38" t="s">
        <v>2054</v>
      </c>
      <c r="I165" s="38" t="s">
        <v>1460</v>
      </c>
      <c r="J165" s="38" t="s">
        <v>234</v>
      </c>
      <c r="K165" s="38" t="s">
        <v>12</v>
      </c>
      <c r="L165" s="38">
        <v>2</v>
      </c>
      <c r="M165" s="38"/>
      <c r="N165" s="38" t="s">
        <v>2219</v>
      </c>
      <c r="O165" s="38" t="s">
        <v>2308</v>
      </c>
      <c r="P165" s="38" t="s">
        <v>1614</v>
      </c>
      <c r="Q165" s="40" t="s">
        <v>1625</v>
      </c>
      <c r="R165" s="40" t="s">
        <v>12</v>
      </c>
      <c r="S165" s="41"/>
      <c r="T165">
        <f>INDEX([1]Worksheet!$G:$G,MATCH(G165,[1]Worksheet!$D:$D,0))</f>
        <v>0</v>
      </c>
    </row>
    <row r="166" spans="1:20" ht="30" hidden="1" x14ac:dyDescent="0.25">
      <c r="A166" s="38" t="s">
        <v>239</v>
      </c>
      <c r="B166" s="38" t="s">
        <v>1475</v>
      </c>
      <c r="C166" s="39" t="s">
        <v>2050</v>
      </c>
      <c r="D166" s="39" t="s">
        <v>2051</v>
      </c>
      <c r="E166" s="39" t="s">
        <v>1485</v>
      </c>
      <c r="F166" s="38" t="s">
        <v>2055</v>
      </c>
      <c r="G166" s="38" t="s">
        <v>2056</v>
      </c>
      <c r="H166" s="38" t="s">
        <v>2057</v>
      </c>
      <c r="I166" s="38" t="s">
        <v>1460</v>
      </c>
      <c r="J166" s="38" t="s">
        <v>234</v>
      </c>
      <c r="K166" s="38" t="s">
        <v>12</v>
      </c>
      <c r="L166" s="38">
        <v>2</v>
      </c>
      <c r="M166" s="38"/>
      <c r="N166" s="38"/>
      <c r="O166" s="38"/>
      <c r="P166" s="38" t="s">
        <v>1614</v>
      </c>
      <c r="Q166" s="40" t="s">
        <v>1625</v>
      </c>
      <c r="R166" s="40" t="s">
        <v>12</v>
      </c>
      <c r="S166" s="41">
        <v>0</v>
      </c>
      <c r="T166">
        <f>INDEX([1]Worksheet!$G:$G,MATCH(G166,[1]Worksheet!$D:$D,0))</f>
        <v>0</v>
      </c>
    </row>
    <row r="167" spans="1:20" ht="130" hidden="1" x14ac:dyDescent="0.25">
      <c r="A167" s="38" t="s">
        <v>239</v>
      </c>
      <c r="B167" s="38" t="s">
        <v>1475</v>
      </c>
      <c r="C167" s="39" t="s">
        <v>280</v>
      </c>
      <c r="D167" s="39" t="s">
        <v>2058</v>
      </c>
      <c r="E167" s="39" t="s">
        <v>1462</v>
      </c>
      <c r="F167" s="38" t="s">
        <v>2059</v>
      </c>
      <c r="G167" s="38" t="s">
        <v>2060</v>
      </c>
      <c r="H167" s="38" t="s">
        <v>2061</v>
      </c>
      <c r="I167" s="38" t="s">
        <v>1460</v>
      </c>
      <c r="J167" s="38" t="s">
        <v>234</v>
      </c>
      <c r="K167" s="38" t="s">
        <v>12</v>
      </c>
      <c r="L167" s="38">
        <v>3</v>
      </c>
      <c r="M167" s="38"/>
      <c r="N167" s="38" t="s">
        <v>2220</v>
      </c>
      <c r="O167" s="38" t="s">
        <v>2309</v>
      </c>
      <c r="P167" s="38" t="s">
        <v>1614</v>
      </c>
      <c r="Q167" s="40" t="s">
        <v>1615</v>
      </c>
      <c r="R167" s="40" t="s">
        <v>12</v>
      </c>
      <c r="S167" s="41"/>
      <c r="T167">
        <f>INDEX([1]Worksheet!$G:$G,MATCH(G167,[1]Worksheet!$D:$D,0))</f>
        <v>0</v>
      </c>
    </row>
    <row r="168" spans="1:20" ht="130" hidden="1" x14ac:dyDescent="0.25">
      <c r="A168" s="38" t="s">
        <v>239</v>
      </c>
      <c r="B168" s="38" t="s">
        <v>1475</v>
      </c>
      <c r="C168" s="39" t="s">
        <v>277</v>
      </c>
      <c r="D168" s="39" t="s">
        <v>2062</v>
      </c>
      <c r="E168" s="39" t="s">
        <v>1462</v>
      </c>
      <c r="F168" s="38" t="s">
        <v>2063</v>
      </c>
      <c r="G168" s="38" t="s">
        <v>2064</v>
      </c>
      <c r="H168" s="38" t="s">
        <v>2065</v>
      </c>
      <c r="I168" s="38" t="s">
        <v>1460</v>
      </c>
      <c r="J168" s="38" t="s">
        <v>234</v>
      </c>
      <c r="K168" s="38" t="s">
        <v>12</v>
      </c>
      <c r="L168" s="38">
        <v>3</v>
      </c>
      <c r="M168" s="38"/>
      <c r="N168" s="38" t="s">
        <v>2220</v>
      </c>
      <c r="O168" s="38" t="s">
        <v>2310</v>
      </c>
      <c r="P168" s="38" t="s">
        <v>1614</v>
      </c>
      <c r="Q168" s="40" t="s">
        <v>1615</v>
      </c>
      <c r="R168" s="40" t="s">
        <v>12</v>
      </c>
      <c r="S168" s="41"/>
      <c r="T168">
        <f>INDEX([1]Worksheet!$G:$G,MATCH(G168,[1]Worksheet!$D:$D,0))</f>
        <v>0</v>
      </c>
    </row>
    <row r="169" spans="1:20" ht="40" x14ac:dyDescent="0.25">
      <c r="A169" s="38" t="s">
        <v>239</v>
      </c>
      <c r="B169" s="38" t="s">
        <v>1475</v>
      </c>
      <c r="C169" s="39" t="s">
        <v>277</v>
      </c>
      <c r="D169" s="39" t="s">
        <v>2062</v>
      </c>
      <c r="E169" s="39" t="s">
        <v>1462</v>
      </c>
      <c r="F169" s="38" t="s">
        <v>2066</v>
      </c>
      <c r="G169" s="38" t="s">
        <v>2067</v>
      </c>
      <c r="H169" s="38" t="s">
        <v>2068</v>
      </c>
      <c r="I169" s="38" t="s">
        <v>1468</v>
      </c>
      <c r="J169" s="38" t="s">
        <v>234</v>
      </c>
      <c r="K169" s="38" t="s">
        <v>12</v>
      </c>
      <c r="L169" s="38">
        <v>4</v>
      </c>
      <c r="M169" s="38">
        <v>36243</v>
      </c>
      <c r="N169" s="38"/>
      <c r="O169" s="38"/>
      <c r="P169" s="38" t="s">
        <v>1622</v>
      </c>
      <c r="Q169" s="40" t="s">
        <v>1464</v>
      </c>
      <c r="R169" s="40" t="s">
        <v>12</v>
      </c>
      <c r="S169" s="41">
        <v>32662</v>
      </c>
      <c r="T169">
        <f>INDEX([1]Worksheet!$G:$G,MATCH(G169,[1]Worksheet!$D:$D,0))</f>
        <v>36243</v>
      </c>
    </row>
    <row r="170" spans="1:20" ht="50" hidden="1" x14ac:dyDescent="0.25">
      <c r="A170" s="38" t="s">
        <v>239</v>
      </c>
      <c r="B170" s="38" t="s">
        <v>1475</v>
      </c>
      <c r="C170" s="39" t="s">
        <v>273</v>
      </c>
      <c r="D170" s="39" t="s">
        <v>2069</v>
      </c>
      <c r="E170" s="39" t="s">
        <v>1462</v>
      </c>
      <c r="F170" s="38" t="s">
        <v>2070</v>
      </c>
      <c r="G170" s="38" t="s">
        <v>2071</v>
      </c>
      <c r="H170" s="38" t="s">
        <v>2072</v>
      </c>
      <c r="I170" s="38" t="s">
        <v>1460</v>
      </c>
      <c r="J170" s="38" t="s">
        <v>234</v>
      </c>
      <c r="K170" s="38" t="s">
        <v>12</v>
      </c>
      <c r="L170" s="38">
        <v>4</v>
      </c>
      <c r="M170" s="38"/>
      <c r="N170" s="38" t="s">
        <v>2221</v>
      </c>
      <c r="O170" s="38" t="s">
        <v>2311</v>
      </c>
      <c r="P170" s="38" t="s">
        <v>1614</v>
      </c>
      <c r="Q170" s="40" t="s">
        <v>1464</v>
      </c>
      <c r="R170" s="40" t="s">
        <v>12</v>
      </c>
      <c r="S170" s="41"/>
      <c r="T170">
        <f>INDEX([1]Worksheet!$G:$G,MATCH(G170,[1]Worksheet!$D:$D,0))</f>
        <v>0</v>
      </c>
    </row>
    <row r="171" spans="1:20" ht="200" hidden="1" x14ac:dyDescent="0.25">
      <c r="A171" s="38" t="s">
        <v>239</v>
      </c>
      <c r="B171" s="38" t="s">
        <v>1475</v>
      </c>
      <c r="C171" s="39" t="s">
        <v>238</v>
      </c>
      <c r="D171" s="39" t="s">
        <v>2073</v>
      </c>
      <c r="E171" s="39" t="s">
        <v>1462</v>
      </c>
      <c r="F171" s="38" t="s">
        <v>2074</v>
      </c>
      <c r="G171" s="38" t="s">
        <v>2075</v>
      </c>
      <c r="H171" s="38" t="s">
        <v>2076</v>
      </c>
      <c r="I171" s="38" t="s">
        <v>1460</v>
      </c>
      <c r="J171" s="38" t="s">
        <v>234</v>
      </c>
      <c r="K171" s="38" t="s">
        <v>12</v>
      </c>
      <c r="L171" s="38">
        <v>2</v>
      </c>
      <c r="M171" s="38"/>
      <c r="N171" s="38" t="s">
        <v>2222</v>
      </c>
      <c r="O171" s="38" t="s">
        <v>2312</v>
      </c>
      <c r="P171" s="38" t="s">
        <v>1614</v>
      </c>
      <c r="Q171" s="40" t="s">
        <v>1625</v>
      </c>
      <c r="R171" s="40" t="s">
        <v>12</v>
      </c>
      <c r="S171" s="41"/>
      <c r="T171">
        <f>INDEX([1]Worksheet!$G:$G,MATCH(G171,[1]Worksheet!$D:$D,0))</f>
        <v>0</v>
      </c>
    </row>
    <row r="172" spans="1:20" ht="30" x14ac:dyDescent="0.25">
      <c r="A172" s="38" t="s">
        <v>239</v>
      </c>
      <c r="B172" s="38" t="s">
        <v>1475</v>
      </c>
      <c r="C172" s="39" t="s">
        <v>238</v>
      </c>
      <c r="D172" s="39" t="s">
        <v>2073</v>
      </c>
      <c r="E172" s="39" t="s">
        <v>1462</v>
      </c>
      <c r="F172" s="38" t="s">
        <v>2077</v>
      </c>
      <c r="G172" s="38" t="s">
        <v>2078</v>
      </c>
      <c r="H172" s="38" t="s">
        <v>2079</v>
      </c>
      <c r="I172" s="38" t="s">
        <v>1468</v>
      </c>
      <c r="J172" s="38" t="s">
        <v>234</v>
      </c>
      <c r="K172" s="38" t="s">
        <v>12</v>
      </c>
      <c r="L172" s="38">
        <v>4</v>
      </c>
      <c r="M172" s="38">
        <v>30</v>
      </c>
      <c r="N172" s="38"/>
      <c r="O172" s="38"/>
      <c r="P172" s="38" t="s">
        <v>2080</v>
      </c>
      <c r="Q172" s="40" t="s">
        <v>1459</v>
      </c>
      <c r="R172" s="40" t="s">
        <v>12</v>
      </c>
      <c r="S172" s="41">
        <v>44</v>
      </c>
      <c r="T172">
        <f>INDEX([1]Worksheet!$G:$G,MATCH(G172,[1]Worksheet!$D:$D,0))</f>
        <v>30</v>
      </c>
    </row>
    <row r="173" spans="1:20" ht="60" hidden="1" x14ac:dyDescent="0.25">
      <c r="A173" s="38" t="s">
        <v>239</v>
      </c>
      <c r="B173" s="38" t="s">
        <v>1475</v>
      </c>
      <c r="C173" s="39" t="s">
        <v>2081</v>
      </c>
      <c r="D173" s="39" t="s">
        <v>2082</v>
      </c>
      <c r="E173" s="39" t="s">
        <v>1485</v>
      </c>
      <c r="F173" s="38" t="s">
        <v>2083</v>
      </c>
      <c r="G173" s="38" t="s">
        <v>2084</v>
      </c>
      <c r="H173" s="38" t="s">
        <v>2085</v>
      </c>
      <c r="I173" s="38" t="s">
        <v>1460</v>
      </c>
      <c r="J173" s="38" t="s">
        <v>166</v>
      </c>
      <c r="K173" s="38" t="s">
        <v>12</v>
      </c>
      <c r="L173" s="38">
        <v>2</v>
      </c>
      <c r="M173" s="38"/>
      <c r="N173" s="38" t="s">
        <v>2223</v>
      </c>
      <c r="O173" s="38" t="s">
        <v>2313</v>
      </c>
      <c r="P173" s="38" t="s">
        <v>1614</v>
      </c>
      <c r="Q173" s="40" t="s">
        <v>1625</v>
      </c>
      <c r="R173" s="40" t="s">
        <v>12</v>
      </c>
      <c r="S173" s="41"/>
      <c r="T173">
        <f>INDEX([1]Worksheet!$G:$G,MATCH(G173,[1]Worksheet!$D:$D,0))</f>
        <v>0</v>
      </c>
    </row>
    <row r="174" spans="1:20" ht="70" hidden="1" x14ac:dyDescent="0.25">
      <c r="A174" s="38" t="s">
        <v>239</v>
      </c>
      <c r="B174" s="38" t="s">
        <v>1475</v>
      </c>
      <c r="C174" s="39" t="s">
        <v>2086</v>
      </c>
      <c r="D174" s="39" t="s">
        <v>2087</v>
      </c>
      <c r="E174" s="39" t="s">
        <v>1485</v>
      </c>
      <c r="F174" s="38" t="s">
        <v>2088</v>
      </c>
      <c r="G174" s="38" t="s">
        <v>2089</v>
      </c>
      <c r="H174" s="38" t="s">
        <v>2090</v>
      </c>
      <c r="I174" s="38" t="s">
        <v>1460</v>
      </c>
      <c r="J174" s="38" t="s">
        <v>166</v>
      </c>
      <c r="K174" s="38" t="s">
        <v>12</v>
      </c>
      <c r="L174" s="38">
        <v>1</v>
      </c>
      <c r="M174" s="38"/>
      <c r="N174" s="38" t="s">
        <v>2224</v>
      </c>
      <c r="O174" s="38" t="s">
        <v>2314</v>
      </c>
      <c r="P174" s="38" t="s">
        <v>1614</v>
      </c>
      <c r="Q174" s="40" t="s">
        <v>1756</v>
      </c>
      <c r="R174" s="40" t="s">
        <v>12</v>
      </c>
      <c r="S174" s="41"/>
      <c r="T174">
        <f>INDEX([1]Worksheet!$G:$G,MATCH(G174,[1]Worksheet!$D:$D,0))</f>
        <v>0</v>
      </c>
    </row>
    <row r="175" spans="1:20" ht="30" hidden="1" x14ac:dyDescent="0.25">
      <c r="A175" s="38" t="s">
        <v>239</v>
      </c>
      <c r="B175" s="38" t="s">
        <v>1475</v>
      </c>
      <c r="C175" s="39" t="s">
        <v>2091</v>
      </c>
      <c r="D175" s="39" t="s">
        <v>2092</v>
      </c>
      <c r="E175" s="39" t="s">
        <v>1485</v>
      </c>
      <c r="F175" s="38" t="s">
        <v>2093</v>
      </c>
      <c r="G175" s="38" t="s">
        <v>2094</v>
      </c>
      <c r="H175" s="38" t="s">
        <v>2095</v>
      </c>
      <c r="I175" s="38" t="s">
        <v>1460</v>
      </c>
      <c r="J175" s="38" t="s">
        <v>166</v>
      </c>
      <c r="K175" s="38" t="s">
        <v>12</v>
      </c>
      <c r="L175" s="38">
        <v>2</v>
      </c>
      <c r="M175" s="38"/>
      <c r="N175" s="38" t="s">
        <v>2225</v>
      </c>
      <c r="O175" s="38" t="s">
        <v>2315</v>
      </c>
      <c r="P175" s="38" t="s">
        <v>1614</v>
      </c>
      <c r="Q175" s="40" t="s">
        <v>1625</v>
      </c>
      <c r="R175" s="40" t="s">
        <v>12</v>
      </c>
      <c r="S175" s="41"/>
      <c r="T175">
        <f>INDEX([1]Worksheet!$G:$G,MATCH(G175,[1]Worksheet!$D:$D,0))</f>
        <v>0</v>
      </c>
    </row>
    <row r="176" spans="1:20" ht="260" hidden="1" x14ac:dyDescent="0.25">
      <c r="A176" s="38" t="s">
        <v>239</v>
      </c>
      <c r="B176" s="38" t="s">
        <v>1475</v>
      </c>
      <c r="C176" s="39" t="s">
        <v>2091</v>
      </c>
      <c r="D176" s="39" t="s">
        <v>2092</v>
      </c>
      <c r="E176" s="39" t="s">
        <v>1485</v>
      </c>
      <c r="F176" s="38" t="s">
        <v>2096</v>
      </c>
      <c r="G176" s="38" t="s">
        <v>2097</v>
      </c>
      <c r="H176" s="38" t="s">
        <v>2098</v>
      </c>
      <c r="I176" s="38" t="s">
        <v>1460</v>
      </c>
      <c r="J176" s="38" t="s">
        <v>166</v>
      </c>
      <c r="K176" s="38" t="s">
        <v>12</v>
      </c>
      <c r="L176" s="38">
        <v>2</v>
      </c>
      <c r="M176" s="38"/>
      <c r="N176" s="38" t="s">
        <v>2226</v>
      </c>
      <c r="O176" s="38" t="s">
        <v>2316</v>
      </c>
      <c r="P176" s="38" t="s">
        <v>1614</v>
      </c>
      <c r="Q176" s="40" t="s">
        <v>1625</v>
      </c>
      <c r="R176" s="40" t="s">
        <v>12</v>
      </c>
      <c r="S176" s="41"/>
      <c r="T176">
        <f>INDEX([1]Worksheet!$G:$G,MATCH(G176,[1]Worksheet!$D:$D,0))</f>
        <v>0</v>
      </c>
    </row>
    <row r="177" spans="1:20" ht="80" hidden="1" x14ac:dyDescent="0.25">
      <c r="A177" s="38" t="s">
        <v>239</v>
      </c>
      <c r="B177" s="38" t="s">
        <v>1475</v>
      </c>
      <c r="C177" s="39" t="s">
        <v>2091</v>
      </c>
      <c r="D177" s="39" t="s">
        <v>2092</v>
      </c>
      <c r="E177" s="39" t="s">
        <v>1485</v>
      </c>
      <c r="F177" s="38" t="s">
        <v>2099</v>
      </c>
      <c r="G177" s="38" t="s">
        <v>2100</v>
      </c>
      <c r="H177" s="38" t="s">
        <v>2101</v>
      </c>
      <c r="I177" s="38" t="s">
        <v>1460</v>
      </c>
      <c r="J177" s="38" t="s">
        <v>166</v>
      </c>
      <c r="K177" s="38" t="s">
        <v>12</v>
      </c>
      <c r="L177" s="38">
        <v>4</v>
      </c>
      <c r="M177" s="38"/>
      <c r="N177" s="38" t="s">
        <v>2227</v>
      </c>
      <c r="O177" s="38" t="s">
        <v>2317</v>
      </c>
      <c r="P177" s="38" t="s">
        <v>1614</v>
      </c>
      <c r="Q177" s="40" t="s">
        <v>1459</v>
      </c>
      <c r="R177" s="40" t="s">
        <v>12</v>
      </c>
      <c r="S177" s="41"/>
      <c r="T177">
        <f>INDEX([1]Worksheet!$G:$G,MATCH(G177,[1]Worksheet!$D:$D,0))</f>
        <v>0</v>
      </c>
    </row>
    <row r="178" spans="1:20" ht="50" hidden="1" x14ac:dyDescent="0.25">
      <c r="A178" s="38" t="s">
        <v>239</v>
      </c>
      <c r="B178" s="38" t="s">
        <v>1475</v>
      </c>
      <c r="C178" s="39" t="s">
        <v>2102</v>
      </c>
      <c r="D178" s="39" t="s">
        <v>2103</v>
      </c>
      <c r="E178" s="39" t="s">
        <v>1485</v>
      </c>
      <c r="F178" s="38" t="s">
        <v>2104</v>
      </c>
      <c r="G178" s="38" t="s">
        <v>2105</v>
      </c>
      <c r="H178" s="38" t="s">
        <v>2106</v>
      </c>
      <c r="I178" s="38" t="s">
        <v>1460</v>
      </c>
      <c r="J178" s="38" t="s">
        <v>166</v>
      </c>
      <c r="K178" s="38" t="s">
        <v>12</v>
      </c>
      <c r="L178" s="38">
        <v>1</v>
      </c>
      <c r="M178" s="38"/>
      <c r="N178" s="38" t="s">
        <v>2228</v>
      </c>
      <c r="O178" s="38" t="s">
        <v>2318</v>
      </c>
      <c r="P178" s="38" t="s">
        <v>1614</v>
      </c>
      <c r="Q178" s="40" t="s">
        <v>1756</v>
      </c>
      <c r="R178" s="40" t="s">
        <v>12</v>
      </c>
      <c r="S178" s="41"/>
      <c r="T178">
        <f>INDEX([1]Worksheet!$G:$G,MATCH(G178,[1]Worksheet!$D:$D,0))</f>
        <v>0</v>
      </c>
    </row>
    <row r="179" spans="1:20" ht="80" hidden="1" x14ac:dyDescent="0.25">
      <c r="A179" s="38" t="s">
        <v>239</v>
      </c>
      <c r="B179" s="38" t="s">
        <v>1475</v>
      </c>
      <c r="C179" s="39" t="s">
        <v>2102</v>
      </c>
      <c r="D179" s="39" t="s">
        <v>2103</v>
      </c>
      <c r="E179" s="39" t="s">
        <v>1485</v>
      </c>
      <c r="F179" s="38" t="s">
        <v>2107</v>
      </c>
      <c r="G179" s="38" t="s">
        <v>2108</v>
      </c>
      <c r="H179" s="38" t="s">
        <v>2109</v>
      </c>
      <c r="I179" s="38" t="s">
        <v>1460</v>
      </c>
      <c r="J179" s="38" t="s">
        <v>166</v>
      </c>
      <c r="K179" s="38" t="s">
        <v>12</v>
      </c>
      <c r="L179" s="38">
        <v>4</v>
      </c>
      <c r="M179" s="38"/>
      <c r="N179" s="38" t="s">
        <v>2229</v>
      </c>
      <c r="O179" s="38" t="s">
        <v>2319</v>
      </c>
      <c r="P179" s="38" t="s">
        <v>1614</v>
      </c>
      <c r="Q179" s="40" t="s">
        <v>1629</v>
      </c>
      <c r="R179" s="40" t="s">
        <v>12</v>
      </c>
      <c r="S179" s="41"/>
      <c r="T179">
        <f>INDEX([1]Worksheet!$G:$G,MATCH(G179,[1]Worksheet!$D:$D,0))</f>
        <v>0</v>
      </c>
    </row>
    <row r="180" spans="1:20" ht="70" hidden="1" x14ac:dyDescent="0.25">
      <c r="A180" s="38" t="s">
        <v>224</v>
      </c>
      <c r="B180" s="38" t="s">
        <v>224</v>
      </c>
      <c r="C180" s="39" t="s">
        <v>2110</v>
      </c>
      <c r="D180" s="39" t="s">
        <v>2111</v>
      </c>
      <c r="E180" s="39" t="s">
        <v>1485</v>
      </c>
      <c r="F180" s="38" t="s">
        <v>2112</v>
      </c>
      <c r="G180" s="38" t="s">
        <v>2113</v>
      </c>
      <c r="H180" s="38" t="s">
        <v>2114</v>
      </c>
      <c r="I180" s="38" t="s">
        <v>1460</v>
      </c>
      <c r="J180" s="38" t="s">
        <v>184</v>
      </c>
      <c r="K180" s="38" t="s">
        <v>12</v>
      </c>
      <c r="L180" s="38">
        <v>4</v>
      </c>
      <c r="M180" s="38"/>
      <c r="N180" s="38" t="s">
        <v>2230</v>
      </c>
      <c r="O180" s="38" t="s">
        <v>2320</v>
      </c>
      <c r="P180" s="38" t="s">
        <v>1614</v>
      </c>
      <c r="Q180" s="40" t="s">
        <v>1629</v>
      </c>
      <c r="R180" s="40" t="s">
        <v>12</v>
      </c>
      <c r="S180" s="41"/>
      <c r="T180">
        <f>INDEX([1]Worksheet!$G:$G,MATCH(G180,[1]Worksheet!$D:$D,0))</f>
        <v>0</v>
      </c>
    </row>
    <row r="181" spans="1:20" ht="100" hidden="1" x14ac:dyDescent="0.25">
      <c r="A181" s="38" t="s">
        <v>224</v>
      </c>
      <c r="B181" s="38" t="s">
        <v>224</v>
      </c>
      <c r="C181" s="39" t="s">
        <v>2110</v>
      </c>
      <c r="D181" s="39" t="s">
        <v>2111</v>
      </c>
      <c r="E181" s="39" t="s">
        <v>1485</v>
      </c>
      <c r="F181" s="38" t="s">
        <v>2115</v>
      </c>
      <c r="G181" s="38" t="s">
        <v>2116</v>
      </c>
      <c r="H181" s="38" t="s">
        <v>2117</v>
      </c>
      <c r="I181" s="38" t="s">
        <v>1460</v>
      </c>
      <c r="J181" s="38" t="s">
        <v>184</v>
      </c>
      <c r="K181" s="38" t="s">
        <v>12</v>
      </c>
      <c r="L181" s="38">
        <v>4</v>
      </c>
      <c r="M181" s="38"/>
      <c r="N181" s="38" t="s">
        <v>2231</v>
      </c>
      <c r="O181" s="38" t="s">
        <v>2321</v>
      </c>
      <c r="P181" s="38" t="s">
        <v>1614</v>
      </c>
      <c r="Q181" s="40" t="s">
        <v>1629</v>
      </c>
      <c r="R181" s="40" t="s">
        <v>12</v>
      </c>
      <c r="S181" s="41"/>
      <c r="T181">
        <f>INDEX([1]Worksheet!$G:$G,MATCH(G181,[1]Worksheet!$D:$D,0))</f>
        <v>0</v>
      </c>
    </row>
    <row r="182" spans="1:20" ht="40" hidden="1" x14ac:dyDescent="0.25">
      <c r="A182" s="38" t="s">
        <v>224</v>
      </c>
      <c r="B182" s="38" t="s">
        <v>224</v>
      </c>
      <c r="C182" s="39" t="s">
        <v>2110</v>
      </c>
      <c r="D182" s="39" t="s">
        <v>2111</v>
      </c>
      <c r="E182" s="39" t="s">
        <v>1485</v>
      </c>
      <c r="F182" s="38" t="s">
        <v>2118</v>
      </c>
      <c r="G182" s="38" t="s">
        <v>2119</v>
      </c>
      <c r="H182" s="38" t="s">
        <v>2120</v>
      </c>
      <c r="I182" s="38" t="s">
        <v>1460</v>
      </c>
      <c r="J182" s="38" t="s">
        <v>184</v>
      </c>
      <c r="K182" s="38" t="s">
        <v>12</v>
      </c>
      <c r="L182" s="38">
        <v>4</v>
      </c>
      <c r="M182" s="38"/>
      <c r="N182" s="38" t="s">
        <v>2232</v>
      </c>
      <c r="O182" s="38" t="s">
        <v>2322</v>
      </c>
      <c r="P182" s="38" t="s">
        <v>1614</v>
      </c>
      <c r="Q182" s="40" t="s">
        <v>1464</v>
      </c>
      <c r="R182" s="40" t="s">
        <v>12</v>
      </c>
      <c r="S182" s="41"/>
      <c r="T182">
        <f>INDEX([1]Worksheet!$G:$G,MATCH(G182,[1]Worksheet!$D:$D,0))</f>
        <v>0</v>
      </c>
    </row>
    <row r="183" spans="1:20" ht="40" hidden="1" x14ac:dyDescent="0.25">
      <c r="A183" s="38" t="s">
        <v>224</v>
      </c>
      <c r="B183" s="38" t="s">
        <v>224</v>
      </c>
      <c r="C183" s="39" t="s">
        <v>182</v>
      </c>
      <c r="D183" s="39" t="s">
        <v>1472</v>
      </c>
      <c r="E183" s="39" t="s">
        <v>1462</v>
      </c>
      <c r="F183" s="38" t="s">
        <v>2121</v>
      </c>
      <c r="G183" s="38" t="s">
        <v>2122</v>
      </c>
      <c r="H183" s="38" t="s">
        <v>2123</v>
      </c>
      <c r="I183" s="38" t="s">
        <v>1460</v>
      </c>
      <c r="J183" s="38" t="s">
        <v>184</v>
      </c>
      <c r="K183" s="38" t="s">
        <v>12</v>
      </c>
      <c r="L183" s="38">
        <v>3</v>
      </c>
      <c r="M183" s="38"/>
      <c r="N183" s="38" t="s">
        <v>2233</v>
      </c>
      <c r="O183" s="38" t="s">
        <v>2323</v>
      </c>
      <c r="P183" s="38" t="s">
        <v>1614</v>
      </c>
      <c r="Q183" s="40" t="s">
        <v>1629</v>
      </c>
      <c r="R183" s="40" t="s">
        <v>12</v>
      </c>
      <c r="S183" s="41"/>
      <c r="T183">
        <f>INDEX([1]Worksheet!$G:$G,MATCH(G183,[1]Worksheet!$D:$D,0))</f>
        <v>0</v>
      </c>
    </row>
    <row r="184" spans="1:20" ht="40" hidden="1" x14ac:dyDescent="0.25">
      <c r="A184" s="38" t="s">
        <v>224</v>
      </c>
      <c r="B184" s="38" t="s">
        <v>224</v>
      </c>
      <c r="C184" s="39" t="s">
        <v>182</v>
      </c>
      <c r="D184" s="39" t="s">
        <v>1472</v>
      </c>
      <c r="E184" s="39" t="s">
        <v>1462</v>
      </c>
      <c r="F184" s="38" t="s">
        <v>180</v>
      </c>
      <c r="G184" s="3" t="s">
        <v>2334</v>
      </c>
      <c r="H184" s="38" t="s">
        <v>2124</v>
      </c>
      <c r="I184" s="38" t="s">
        <v>1468</v>
      </c>
      <c r="J184" s="38" t="s">
        <v>184</v>
      </c>
      <c r="K184" s="38" t="s">
        <v>28</v>
      </c>
      <c r="L184" s="38">
        <v>5</v>
      </c>
      <c r="M184">
        <v>60</v>
      </c>
      <c r="N184" s="38"/>
      <c r="O184" s="38" t="s">
        <v>2324</v>
      </c>
      <c r="P184" s="38" t="s">
        <v>2129</v>
      </c>
      <c r="Q184" s="40" t="s">
        <v>1464</v>
      </c>
      <c r="R184" s="40" t="s">
        <v>9</v>
      </c>
      <c r="S184" s="41"/>
      <c r="T184">
        <f>INDEX([1]Worksheet!$G:$G,MATCH(G184,[1]Worksheet!$D:$D,0))</f>
        <v>60</v>
      </c>
    </row>
    <row r="185" spans="1:20" ht="70" hidden="1" x14ac:dyDescent="0.25">
      <c r="A185" s="38" t="s">
        <v>224</v>
      </c>
      <c r="B185" s="38" t="s">
        <v>224</v>
      </c>
      <c r="C185" s="39" t="s">
        <v>187</v>
      </c>
      <c r="D185" s="39" t="s">
        <v>1467</v>
      </c>
      <c r="E185" s="39" t="s">
        <v>1462</v>
      </c>
      <c r="F185" s="38" t="s">
        <v>2125</v>
      </c>
      <c r="G185" s="38" t="s">
        <v>2126</v>
      </c>
      <c r="H185" s="38" t="s">
        <v>2127</v>
      </c>
      <c r="I185" s="38" t="s">
        <v>1460</v>
      </c>
      <c r="J185" s="38" t="s">
        <v>184</v>
      </c>
      <c r="K185" s="38" t="s">
        <v>12</v>
      </c>
      <c r="L185" s="38">
        <v>3</v>
      </c>
      <c r="M185" s="38"/>
      <c r="N185" s="38" t="s">
        <v>2231</v>
      </c>
      <c r="O185" s="38" t="s">
        <v>2325</v>
      </c>
      <c r="P185" s="38" t="s">
        <v>1614</v>
      </c>
      <c r="Q185" s="40" t="s">
        <v>1615</v>
      </c>
      <c r="R185" s="40" t="s">
        <v>12</v>
      </c>
      <c r="S185" s="41"/>
      <c r="T185">
        <f>INDEX([1]Worksheet!$G:$G,MATCH(G185,[1]Worksheet!$D:$D,0))</f>
        <v>0</v>
      </c>
    </row>
    <row r="186" spans="1:20" ht="20" hidden="1" x14ac:dyDescent="0.25">
      <c r="A186" s="38" t="s">
        <v>224</v>
      </c>
      <c r="B186" s="38" t="s">
        <v>224</v>
      </c>
      <c r="C186" s="39" t="s">
        <v>187</v>
      </c>
      <c r="D186" s="39" t="s">
        <v>1467</v>
      </c>
      <c r="E186" s="39" t="s">
        <v>1462</v>
      </c>
      <c r="F186" s="38" t="s">
        <v>185</v>
      </c>
      <c r="G186" s="38" t="s">
        <v>1471</v>
      </c>
      <c r="H186" s="38" t="s">
        <v>2128</v>
      </c>
      <c r="I186" s="38" t="s">
        <v>1468</v>
      </c>
      <c r="J186" s="38" t="s">
        <v>184</v>
      </c>
      <c r="K186" s="38" t="s">
        <v>9</v>
      </c>
      <c r="L186" s="38">
        <v>5</v>
      </c>
      <c r="M186" s="38">
        <v>70</v>
      </c>
      <c r="N186" s="38"/>
      <c r="O186" s="38"/>
      <c r="P186" s="38" t="s">
        <v>2129</v>
      </c>
      <c r="Q186" s="40" t="s">
        <v>1459</v>
      </c>
      <c r="R186" s="40" t="s">
        <v>9</v>
      </c>
      <c r="S186" s="41"/>
      <c r="T186">
        <f>INDEX([1]Worksheet!$G:$G,MATCH(G186,[1]Worksheet!$D:$D,0))</f>
        <v>70</v>
      </c>
    </row>
    <row r="187" spans="1:20" ht="30" hidden="1" x14ac:dyDescent="0.25">
      <c r="A187" s="38" t="s">
        <v>224</v>
      </c>
      <c r="B187" s="38" t="s">
        <v>224</v>
      </c>
      <c r="C187" s="39" t="s">
        <v>187</v>
      </c>
      <c r="D187" s="39" t="s">
        <v>1467</v>
      </c>
      <c r="E187" s="39" t="s">
        <v>1462</v>
      </c>
      <c r="F187" s="38" t="s">
        <v>188</v>
      </c>
      <c r="G187" s="38" t="s">
        <v>1470</v>
      </c>
      <c r="H187" s="38" t="s">
        <v>2130</v>
      </c>
      <c r="I187" s="38" t="s">
        <v>1460</v>
      </c>
      <c r="J187" s="38" t="s">
        <v>184</v>
      </c>
      <c r="K187" s="38" t="s">
        <v>9</v>
      </c>
      <c r="L187" s="38">
        <v>5</v>
      </c>
      <c r="M187" s="38"/>
      <c r="N187" s="45" t="s">
        <v>2234</v>
      </c>
      <c r="O187" s="38" t="s">
        <v>9</v>
      </c>
      <c r="P187" s="38" t="s">
        <v>1614</v>
      </c>
      <c r="Q187" s="40" t="s">
        <v>1459</v>
      </c>
      <c r="R187" s="40" t="s">
        <v>9</v>
      </c>
      <c r="S187" s="41"/>
      <c r="T187">
        <f>INDEX([1]Worksheet!$G:$G,MATCH(G187,[1]Worksheet!$D:$D,0))</f>
        <v>0</v>
      </c>
    </row>
    <row r="188" spans="1:20" ht="20" hidden="1" x14ac:dyDescent="0.25">
      <c r="A188" s="38" t="s">
        <v>224</v>
      </c>
      <c r="B188" s="38" t="s">
        <v>224</v>
      </c>
      <c r="C188" s="39" t="s">
        <v>187</v>
      </c>
      <c r="D188" s="39" t="s">
        <v>1467</v>
      </c>
      <c r="E188" s="39" t="s">
        <v>1462</v>
      </c>
      <c r="F188" s="38" t="s">
        <v>190</v>
      </c>
      <c r="G188" s="38" t="s">
        <v>1469</v>
      </c>
      <c r="H188" s="38" t="s">
        <v>2131</v>
      </c>
      <c r="I188" s="38" t="s">
        <v>1468</v>
      </c>
      <c r="J188" s="38" t="s">
        <v>184</v>
      </c>
      <c r="K188" s="38" t="s">
        <v>9</v>
      </c>
      <c r="L188" s="38">
        <v>5</v>
      </c>
      <c r="M188" s="38">
        <v>190</v>
      </c>
      <c r="N188" s="38"/>
      <c r="O188" s="38"/>
      <c r="P188" s="38" t="s">
        <v>1618</v>
      </c>
      <c r="Q188" s="40" t="s">
        <v>1459</v>
      </c>
      <c r="R188" s="40" t="s">
        <v>9</v>
      </c>
      <c r="S188" s="41">
        <v>9.4</v>
      </c>
      <c r="T188">
        <f>INDEX([1]Worksheet!$G:$G,MATCH(G188,[1]Worksheet!$D:$D,0))</f>
        <v>190</v>
      </c>
    </row>
    <row r="189" spans="1:20" ht="50" hidden="1" x14ac:dyDescent="0.25">
      <c r="A189" s="38" t="s">
        <v>224</v>
      </c>
      <c r="B189" s="38" t="s">
        <v>224</v>
      </c>
      <c r="C189" s="39" t="s">
        <v>187</v>
      </c>
      <c r="D189" s="39" t="s">
        <v>1467</v>
      </c>
      <c r="E189" s="39" t="s">
        <v>1462</v>
      </c>
      <c r="F189" s="38" t="s">
        <v>192</v>
      </c>
      <c r="G189" s="38" t="s">
        <v>1466</v>
      </c>
      <c r="H189" s="38" t="s">
        <v>2132</v>
      </c>
      <c r="I189" s="38" t="s">
        <v>1460</v>
      </c>
      <c r="J189" s="38" t="s">
        <v>184</v>
      </c>
      <c r="K189" s="38" t="s">
        <v>9</v>
      </c>
      <c r="L189" s="38">
        <v>5</v>
      </c>
      <c r="M189" s="38"/>
      <c r="N189" s="45" t="s">
        <v>2235</v>
      </c>
      <c r="O189" s="38" t="s">
        <v>9</v>
      </c>
      <c r="P189" s="38" t="s">
        <v>1614</v>
      </c>
      <c r="Q189" s="40" t="s">
        <v>1459</v>
      </c>
      <c r="R189" s="40" t="s">
        <v>9</v>
      </c>
      <c r="S189" s="41"/>
      <c r="T189">
        <f>INDEX([1]Worksheet!$G:$G,MATCH(G189,[1]Worksheet!$D:$D,0))</f>
        <v>0</v>
      </c>
    </row>
    <row r="190" spans="1:20" ht="50" hidden="1" x14ac:dyDescent="0.25">
      <c r="A190" s="38" t="s">
        <v>224</v>
      </c>
      <c r="B190" s="38" t="s">
        <v>224</v>
      </c>
      <c r="C190" s="39" t="s">
        <v>196</v>
      </c>
      <c r="D190" s="39" t="s">
        <v>1463</v>
      </c>
      <c r="E190" s="39" t="s">
        <v>1462</v>
      </c>
      <c r="F190" s="38" t="s">
        <v>2133</v>
      </c>
      <c r="G190" s="38" t="s">
        <v>2134</v>
      </c>
      <c r="H190" s="38" t="s">
        <v>2135</v>
      </c>
      <c r="I190" s="38" t="s">
        <v>1460</v>
      </c>
      <c r="J190" s="38" t="s">
        <v>184</v>
      </c>
      <c r="K190" s="38" t="s">
        <v>12</v>
      </c>
      <c r="L190" s="38">
        <v>3</v>
      </c>
      <c r="M190" s="38"/>
      <c r="N190" s="38" t="s">
        <v>2231</v>
      </c>
      <c r="O190" s="38" t="s">
        <v>2326</v>
      </c>
      <c r="P190" s="38" t="s">
        <v>1614</v>
      </c>
      <c r="Q190" s="40" t="s">
        <v>1629</v>
      </c>
      <c r="R190" s="40" t="s">
        <v>12</v>
      </c>
      <c r="S190" s="41"/>
      <c r="T190">
        <f>INDEX([1]Worksheet!$G:$G,MATCH(G190,[1]Worksheet!$D:$D,0))</f>
        <v>0</v>
      </c>
    </row>
    <row r="191" spans="1:20" ht="30" hidden="1" x14ac:dyDescent="0.25">
      <c r="A191" s="38" t="s">
        <v>224</v>
      </c>
      <c r="B191" s="38" t="s">
        <v>224</v>
      </c>
      <c r="C191" s="39" t="s">
        <v>196</v>
      </c>
      <c r="D191" s="39" t="s">
        <v>1463</v>
      </c>
      <c r="E191" s="39" t="s">
        <v>1462</v>
      </c>
      <c r="F191" s="38" t="s">
        <v>194</v>
      </c>
      <c r="G191" s="38" t="s">
        <v>1465</v>
      </c>
      <c r="H191" s="38" t="s">
        <v>2136</v>
      </c>
      <c r="I191" s="38" t="s">
        <v>1460</v>
      </c>
      <c r="J191" s="38" t="s">
        <v>184</v>
      </c>
      <c r="K191" s="38" t="s">
        <v>9</v>
      </c>
      <c r="L191" s="38">
        <v>5</v>
      </c>
      <c r="M191" s="38"/>
      <c r="N191" s="45" t="s">
        <v>2236</v>
      </c>
      <c r="O191" s="38" t="s">
        <v>9</v>
      </c>
      <c r="P191" s="38" t="s">
        <v>1614</v>
      </c>
      <c r="Q191" s="40" t="s">
        <v>1464</v>
      </c>
      <c r="R191" s="40" t="s">
        <v>9</v>
      </c>
      <c r="S191" s="41"/>
      <c r="T191">
        <f>INDEX([1]Worksheet!$G:$G,MATCH(G191,[1]Worksheet!$D:$D,0))</f>
        <v>0</v>
      </c>
    </row>
    <row r="192" spans="1:20" ht="40" hidden="1" x14ac:dyDescent="0.25">
      <c r="A192" s="38" t="s">
        <v>224</v>
      </c>
      <c r="B192" s="38" t="s">
        <v>224</v>
      </c>
      <c r="C192" s="39" t="s">
        <v>196</v>
      </c>
      <c r="D192" s="39" t="s">
        <v>1463</v>
      </c>
      <c r="E192" s="39" t="s">
        <v>1462</v>
      </c>
      <c r="F192" s="38" t="s">
        <v>198</v>
      </c>
      <c r="G192" s="38" t="s">
        <v>1461</v>
      </c>
      <c r="H192" s="38" t="s">
        <v>2137</v>
      </c>
      <c r="I192" s="38" t="s">
        <v>1460</v>
      </c>
      <c r="J192" s="38" t="s">
        <v>184</v>
      </c>
      <c r="K192" s="38" t="s">
        <v>9</v>
      </c>
      <c r="L192" s="38">
        <v>5</v>
      </c>
      <c r="M192" s="38"/>
      <c r="N192" s="45" t="s">
        <v>2237</v>
      </c>
      <c r="O192" s="38" t="s">
        <v>9</v>
      </c>
      <c r="P192" s="38" t="s">
        <v>1614</v>
      </c>
      <c r="Q192" s="40" t="s">
        <v>1459</v>
      </c>
      <c r="R192" s="40" t="s">
        <v>9</v>
      </c>
      <c r="S192" s="41"/>
      <c r="T192">
        <f>INDEX([1]Worksheet!$G:$G,MATCH(G192,[1]Worksheet!$D:$D,0))</f>
        <v>0</v>
      </c>
    </row>
  </sheetData>
  <autoFilter ref="A3:T192" xr:uid="{2CD90239-D460-4009-A868-EA0DAAEA9701}">
    <filterColumn colId="19">
      <filters>
        <filter val="#N/A"/>
        <filter val="10"/>
        <filter val="1300"/>
        <filter val="15"/>
        <filter val="20"/>
        <filter val="200"/>
        <filter val="2000"/>
        <filter val="20450"/>
        <filter val="210"/>
        <filter val="27838800"/>
        <filter val="30"/>
        <filter val="36243"/>
        <filter val="40097400"/>
        <filter val="467"/>
        <filter val="65"/>
      </filters>
    </filterColumn>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C9820-B3B8-40E1-B180-E97021376E23}">
  <sheetPr>
    <outlinePr summaryBelow="0"/>
  </sheetPr>
  <dimension ref="A1:O1923"/>
  <sheetViews>
    <sheetView showGridLines="0" topLeftCell="C1" workbookViewId="0">
      <selection activeCell="K3" sqref="K3:K4"/>
    </sheetView>
  </sheetViews>
  <sheetFormatPr defaultRowHeight="12.5" x14ac:dyDescent="0.25"/>
  <cols>
    <col min="1" max="1" width="20" customWidth="1"/>
    <col min="2" max="2" width="22.7265625" customWidth="1"/>
    <col min="3" max="3" width="18.7265625" customWidth="1"/>
    <col min="4" max="4" width="23.54296875" customWidth="1"/>
    <col min="5" max="5" width="14.81640625" customWidth="1"/>
    <col min="6" max="6" width="11.54296875" customWidth="1"/>
    <col min="7" max="7" width="10.7265625" customWidth="1"/>
    <col min="8" max="8" width="11.453125" customWidth="1"/>
    <col min="9" max="9" width="16" customWidth="1"/>
    <col min="10" max="14" width="14.26953125" customWidth="1"/>
    <col min="15" max="15" width="10.7265625" bestFit="1" customWidth="1"/>
  </cols>
  <sheetData>
    <row r="1" spans="1:15" ht="22" x14ac:dyDescent="0.25">
      <c r="A1" s="1" t="s">
        <v>1458</v>
      </c>
    </row>
    <row r="3" spans="1:15" x14ac:dyDescent="0.25">
      <c r="A3" s="70" t="s">
        <v>1421</v>
      </c>
      <c r="B3" s="70" t="s">
        <v>1420</v>
      </c>
      <c r="C3" s="70" t="s">
        <v>1419</v>
      </c>
      <c r="D3" s="70" t="s">
        <v>1457</v>
      </c>
      <c r="E3" s="70" t="s">
        <v>1456</v>
      </c>
      <c r="F3" s="69" t="s">
        <v>1455</v>
      </c>
      <c r="G3" s="69" t="s">
        <v>1454</v>
      </c>
      <c r="H3" s="70" t="s">
        <v>1453</v>
      </c>
      <c r="I3" s="2" t="s">
        <v>1452</v>
      </c>
      <c r="J3" s="7" t="s">
        <v>1451</v>
      </c>
      <c r="K3" s="7" t="s">
        <v>1451</v>
      </c>
      <c r="L3" s="7" t="s">
        <v>1451</v>
      </c>
      <c r="M3" s="7" t="s">
        <v>1451</v>
      </c>
      <c r="N3" s="7" t="s">
        <v>1451</v>
      </c>
    </row>
    <row r="4" spans="1:15" x14ac:dyDescent="0.25">
      <c r="A4" s="70"/>
      <c r="B4" s="70"/>
      <c r="C4" s="70"/>
      <c r="D4" s="70"/>
      <c r="E4" s="70"/>
      <c r="F4" s="69"/>
      <c r="G4" s="69"/>
      <c r="H4" s="70"/>
      <c r="I4" s="2" t="s">
        <v>1450</v>
      </c>
      <c r="J4" s="7" t="s">
        <v>1449</v>
      </c>
      <c r="K4" s="7" t="s">
        <v>1416</v>
      </c>
      <c r="L4" s="7" t="s">
        <v>1448</v>
      </c>
      <c r="M4" s="7" t="s">
        <v>1447</v>
      </c>
      <c r="N4" s="7" t="s">
        <v>1446</v>
      </c>
    </row>
    <row r="5" spans="1:15" x14ac:dyDescent="0.25">
      <c r="A5" s="70"/>
      <c r="B5" s="70"/>
      <c r="C5" s="70"/>
      <c r="D5" s="70"/>
      <c r="E5" s="70"/>
      <c r="F5" s="69"/>
      <c r="G5" s="69"/>
      <c r="H5" s="70"/>
      <c r="I5" s="2" t="s">
        <v>3</v>
      </c>
      <c r="J5" s="7" t="s">
        <v>1417</v>
      </c>
      <c r="K5" s="7" t="s">
        <v>1416</v>
      </c>
      <c r="L5" s="7" t="s">
        <v>1415</v>
      </c>
      <c r="M5" s="7" t="s">
        <v>1414</v>
      </c>
      <c r="N5" s="7" t="s">
        <v>1413</v>
      </c>
    </row>
    <row r="6" spans="1:15" x14ac:dyDescent="0.25">
      <c r="A6" s="3" t="s">
        <v>1194</v>
      </c>
      <c r="B6" s="3" t="s">
        <v>1193</v>
      </c>
      <c r="C6" s="3" t="s">
        <v>7</v>
      </c>
      <c r="D6" s="3" t="s">
        <v>1411</v>
      </c>
      <c r="E6" s="3" t="s">
        <v>220</v>
      </c>
      <c r="F6" s="6">
        <v>45377</v>
      </c>
      <c r="G6" s="3" t="s">
        <v>1423</v>
      </c>
      <c r="H6" s="3" t="s">
        <v>1422</v>
      </c>
      <c r="I6" s="3" t="s">
        <v>10</v>
      </c>
      <c r="J6" s="5"/>
      <c r="K6" s="5">
        <v>11780613.34</v>
      </c>
      <c r="L6" s="5"/>
      <c r="M6" s="5"/>
      <c r="N6" s="5"/>
      <c r="O6" s="9">
        <f>J6+K6+L6+M6+N6</f>
        <v>11780613.34</v>
      </c>
    </row>
    <row r="7" spans="1:15" x14ac:dyDescent="0.25">
      <c r="A7" s="3" t="s">
        <v>1194</v>
      </c>
      <c r="B7" s="3" t="s">
        <v>1193</v>
      </c>
      <c r="C7" s="3" t="s">
        <v>7</v>
      </c>
      <c r="D7" s="3" t="s">
        <v>1411</v>
      </c>
      <c r="E7" s="3" t="s">
        <v>220</v>
      </c>
      <c r="F7" s="6">
        <v>45481.5</v>
      </c>
      <c r="G7" s="3" t="s">
        <v>1194</v>
      </c>
      <c r="H7" s="3" t="s">
        <v>1422</v>
      </c>
      <c r="I7" s="3" t="s">
        <v>10</v>
      </c>
      <c r="J7" s="5">
        <v>2467799.9500000002</v>
      </c>
      <c r="K7" s="5">
        <v>11780613.34</v>
      </c>
      <c r="L7" s="5"/>
      <c r="M7" s="5"/>
      <c r="N7" s="5"/>
      <c r="O7" s="9">
        <f t="shared" ref="O7:O70" si="0">J7+K7+L7+M7+N7</f>
        <v>14248413.289999999</v>
      </c>
    </row>
    <row r="8" spans="1:15" x14ac:dyDescent="0.25">
      <c r="A8" s="3" t="s">
        <v>1194</v>
      </c>
      <c r="B8" s="3" t="s">
        <v>1193</v>
      </c>
      <c r="C8" s="3" t="s">
        <v>7</v>
      </c>
      <c r="D8" s="3" t="s">
        <v>1411</v>
      </c>
      <c r="E8" s="3" t="s">
        <v>220</v>
      </c>
      <c r="F8" s="6">
        <v>45596.5</v>
      </c>
      <c r="G8" s="3" t="s">
        <v>13</v>
      </c>
      <c r="H8" s="3" t="s">
        <v>1422</v>
      </c>
      <c r="I8" s="3" t="s">
        <v>10</v>
      </c>
      <c r="J8" s="5">
        <v>28523.25</v>
      </c>
      <c r="K8" s="5">
        <v>135825</v>
      </c>
      <c r="L8" s="5"/>
      <c r="M8" s="5"/>
      <c r="N8" s="5"/>
      <c r="O8" s="9">
        <f t="shared" si="0"/>
        <v>164348.25</v>
      </c>
    </row>
    <row r="9" spans="1:15" x14ac:dyDescent="0.25">
      <c r="A9" s="3" t="s">
        <v>1194</v>
      </c>
      <c r="B9" s="3" t="s">
        <v>1193</v>
      </c>
      <c r="C9" s="3" t="s">
        <v>7</v>
      </c>
      <c r="D9" s="3" t="s">
        <v>1411</v>
      </c>
      <c r="E9" s="3" t="s">
        <v>220</v>
      </c>
      <c r="F9" s="6">
        <v>45687.5</v>
      </c>
      <c r="G9" s="3" t="s">
        <v>4</v>
      </c>
      <c r="H9" s="3" t="s">
        <v>1422</v>
      </c>
      <c r="I9" s="3" t="s">
        <v>10</v>
      </c>
      <c r="J9" s="5">
        <v>14916.3</v>
      </c>
      <c r="K9" s="5">
        <v>71030</v>
      </c>
      <c r="L9" s="5"/>
      <c r="M9" s="5"/>
      <c r="N9" s="5"/>
      <c r="O9" s="9">
        <f t="shared" si="0"/>
        <v>85946.3</v>
      </c>
    </row>
    <row r="10" spans="1:15" x14ac:dyDescent="0.25">
      <c r="A10" s="3" t="s">
        <v>1194</v>
      </c>
      <c r="B10" s="3" t="s">
        <v>1193</v>
      </c>
      <c r="C10" s="3" t="s">
        <v>7</v>
      </c>
      <c r="D10" s="3" t="s">
        <v>1411</v>
      </c>
      <c r="E10" s="3" t="s">
        <v>220</v>
      </c>
      <c r="F10" s="6">
        <v>45770.5</v>
      </c>
      <c r="G10" s="3" t="s">
        <v>11</v>
      </c>
      <c r="H10" s="3" t="s">
        <v>1422</v>
      </c>
      <c r="I10" s="3" t="s">
        <v>10</v>
      </c>
      <c r="J10" s="5">
        <v>13563.9</v>
      </c>
      <c r="K10" s="5">
        <v>64590</v>
      </c>
      <c r="L10" s="5"/>
      <c r="M10" s="5"/>
      <c r="N10" s="5"/>
      <c r="O10" s="9">
        <f t="shared" si="0"/>
        <v>78153.899999999994</v>
      </c>
    </row>
    <row r="11" spans="1:15" x14ac:dyDescent="0.25">
      <c r="A11" s="3" t="s">
        <v>1194</v>
      </c>
      <c r="B11" s="3" t="s">
        <v>1193</v>
      </c>
      <c r="C11" s="3" t="s">
        <v>7</v>
      </c>
      <c r="D11" s="3" t="s">
        <v>1411</v>
      </c>
      <c r="E11" s="3" t="s">
        <v>220</v>
      </c>
      <c r="F11" s="6">
        <v>45867.5</v>
      </c>
      <c r="G11" s="3" t="s">
        <v>315</v>
      </c>
      <c r="H11" s="3" t="s">
        <v>1422</v>
      </c>
      <c r="I11" s="3" t="s">
        <v>10</v>
      </c>
      <c r="J11" s="5">
        <v>1072858.8899999999</v>
      </c>
      <c r="K11" s="5">
        <v>5108851.78</v>
      </c>
      <c r="L11" s="5"/>
      <c r="M11" s="5"/>
      <c r="N11" s="5"/>
      <c r="O11" s="9">
        <f t="shared" si="0"/>
        <v>6181710.6699999999</v>
      </c>
    </row>
    <row r="12" spans="1:15" x14ac:dyDescent="0.25">
      <c r="A12" s="3" t="s">
        <v>1194</v>
      </c>
      <c r="B12" s="3" t="s">
        <v>1193</v>
      </c>
      <c r="C12" s="3" t="s">
        <v>7</v>
      </c>
      <c r="D12" s="3" t="s">
        <v>1411</v>
      </c>
      <c r="E12" s="3" t="s">
        <v>220</v>
      </c>
      <c r="F12" s="6">
        <v>45897</v>
      </c>
      <c r="G12" s="3" t="s">
        <v>1424</v>
      </c>
      <c r="H12" s="3" t="s">
        <v>1422</v>
      </c>
      <c r="I12" s="3" t="s">
        <v>10</v>
      </c>
      <c r="J12" s="5"/>
      <c r="K12" s="5">
        <v>10029386.66</v>
      </c>
      <c r="L12" s="5"/>
      <c r="M12" s="5"/>
      <c r="N12" s="5"/>
      <c r="O12" s="9">
        <f t="shared" si="0"/>
        <v>10029386.66</v>
      </c>
    </row>
    <row r="13" spans="1:15" x14ac:dyDescent="0.25">
      <c r="A13" s="3" t="s">
        <v>1194</v>
      </c>
      <c r="B13" s="3" t="s">
        <v>1193</v>
      </c>
      <c r="C13" s="3" t="s">
        <v>7</v>
      </c>
      <c r="D13" s="3" t="s">
        <v>1411</v>
      </c>
      <c r="E13" s="3" t="s">
        <v>220</v>
      </c>
      <c r="F13" s="6">
        <v>45917.5</v>
      </c>
      <c r="G13" s="3" t="s">
        <v>240</v>
      </c>
      <c r="H13" s="3" t="s">
        <v>1422</v>
      </c>
      <c r="I13" s="3" t="s">
        <v>10</v>
      </c>
      <c r="J13" s="5">
        <v>2109194.54</v>
      </c>
      <c r="K13" s="5">
        <v>10043783.52</v>
      </c>
      <c r="L13" s="5"/>
      <c r="M13" s="5"/>
      <c r="N13" s="5"/>
      <c r="O13" s="9">
        <f t="shared" si="0"/>
        <v>12152978.059999999</v>
      </c>
    </row>
    <row r="14" spans="1:15" x14ac:dyDescent="0.25">
      <c r="A14" s="3" t="s">
        <v>1194</v>
      </c>
      <c r="B14" s="3" t="s">
        <v>1193</v>
      </c>
      <c r="C14" s="3" t="s">
        <v>7</v>
      </c>
      <c r="D14" s="3" t="s">
        <v>1408</v>
      </c>
      <c r="E14" s="3" t="s">
        <v>220</v>
      </c>
      <c r="F14" s="6">
        <v>45967</v>
      </c>
      <c r="G14" s="3" t="s">
        <v>1424</v>
      </c>
      <c r="H14" s="3" t="s">
        <v>1422</v>
      </c>
      <c r="I14" s="3" t="s">
        <v>10</v>
      </c>
      <c r="J14" s="5"/>
      <c r="K14" s="5">
        <v>12000000</v>
      </c>
      <c r="L14" s="5"/>
      <c r="M14" s="5"/>
      <c r="N14" s="5"/>
      <c r="O14" s="9">
        <f t="shared" si="0"/>
        <v>12000000</v>
      </c>
    </row>
    <row r="15" spans="1:15" x14ac:dyDescent="0.25">
      <c r="A15" s="3" t="s">
        <v>1194</v>
      </c>
      <c r="B15" s="3" t="s">
        <v>1193</v>
      </c>
      <c r="C15" s="3" t="s">
        <v>7</v>
      </c>
      <c r="D15" s="3" t="s">
        <v>1408</v>
      </c>
      <c r="E15" s="3" t="s">
        <v>220</v>
      </c>
      <c r="F15" s="6">
        <v>46000</v>
      </c>
      <c r="G15" s="3" t="s">
        <v>1431</v>
      </c>
      <c r="H15" s="3" t="s">
        <v>1422</v>
      </c>
      <c r="I15" s="3" t="s">
        <v>10</v>
      </c>
      <c r="J15" s="5"/>
      <c r="K15" s="5">
        <v>8000000</v>
      </c>
      <c r="L15" s="5"/>
      <c r="M15" s="5"/>
      <c r="N15" s="5"/>
      <c r="O15" s="9">
        <f t="shared" si="0"/>
        <v>8000000</v>
      </c>
    </row>
    <row r="16" spans="1:15" x14ac:dyDescent="0.25">
      <c r="A16" s="3" t="s">
        <v>1194</v>
      </c>
      <c r="B16" s="3" t="s">
        <v>1193</v>
      </c>
      <c r="C16" s="3" t="s">
        <v>7</v>
      </c>
      <c r="D16" s="3" t="s">
        <v>1405</v>
      </c>
      <c r="E16" s="3" t="s">
        <v>220</v>
      </c>
      <c r="F16" s="6">
        <v>45341</v>
      </c>
      <c r="G16" s="3" t="s">
        <v>1423</v>
      </c>
      <c r="H16" s="3" t="s">
        <v>1422</v>
      </c>
      <c r="I16" s="3" t="s">
        <v>10</v>
      </c>
      <c r="J16" s="5"/>
      <c r="K16" s="5">
        <v>1367594</v>
      </c>
      <c r="L16" s="5"/>
      <c r="M16" s="5"/>
      <c r="N16" s="5"/>
      <c r="O16" s="9">
        <f t="shared" si="0"/>
        <v>1367594</v>
      </c>
    </row>
    <row r="17" spans="1:15" x14ac:dyDescent="0.25">
      <c r="A17" s="3" t="s">
        <v>1194</v>
      </c>
      <c r="B17" s="3" t="s">
        <v>1193</v>
      </c>
      <c r="C17" s="3" t="s">
        <v>7</v>
      </c>
      <c r="D17" s="3" t="s">
        <v>1405</v>
      </c>
      <c r="E17" s="3" t="s">
        <v>220</v>
      </c>
      <c r="F17" s="6">
        <v>45537.5</v>
      </c>
      <c r="G17" s="3" t="s">
        <v>1194</v>
      </c>
      <c r="H17" s="3" t="s">
        <v>1422</v>
      </c>
      <c r="I17" s="3" t="s">
        <v>10</v>
      </c>
      <c r="J17" s="5">
        <v>6048.36</v>
      </c>
      <c r="K17" s="5">
        <v>1520426.12</v>
      </c>
      <c r="L17" s="5"/>
      <c r="M17" s="5"/>
      <c r="N17" s="5"/>
      <c r="O17" s="9">
        <f t="shared" si="0"/>
        <v>1526474.4800000002</v>
      </c>
    </row>
    <row r="18" spans="1:15" x14ac:dyDescent="0.25">
      <c r="A18" s="3" t="s">
        <v>1194</v>
      </c>
      <c r="B18" s="3" t="s">
        <v>1193</v>
      </c>
      <c r="C18" s="3" t="s">
        <v>7</v>
      </c>
      <c r="D18" s="3" t="s">
        <v>1405</v>
      </c>
      <c r="E18" s="3" t="s">
        <v>220</v>
      </c>
      <c r="F18" s="6">
        <v>45678.5</v>
      </c>
      <c r="G18" s="3" t="s">
        <v>13</v>
      </c>
      <c r="H18" s="3" t="s">
        <v>1422</v>
      </c>
      <c r="I18" s="3" t="s">
        <v>10</v>
      </c>
      <c r="J18" s="5">
        <v>14970.12</v>
      </c>
      <c r="K18" s="5">
        <v>71286.3</v>
      </c>
      <c r="L18" s="5"/>
      <c r="M18" s="5"/>
      <c r="N18" s="5"/>
      <c r="O18" s="9">
        <f t="shared" si="0"/>
        <v>86256.42</v>
      </c>
    </row>
    <row r="19" spans="1:15" x14ac:dyDescent="0.25">
      <c r="A19" s="3" t="s">
        <v>1194</v>
      </c>
      <c r="B19" s="3" t="s">
        <v>1193</v>
      </c>
      <c r="C19" s="3" t="s">
        <v>7</v>
      </c>
      <c r="D19" s="3" t="s">
        <v>1405</v>
      </c>
      <c r="E19" s="3" t="s">
        <v>220</v>
      </c>
      <c r="F19" s="6">
        <v>45756</v>
      </c>
      <c r="G19" s="3" t="s">
        <v>1424</v>
      </c>
      <c r="H19" s="3" t="s">
        <v>1422</v>
      </c>
      <c r="I19" s="3" t="s">
        <v>10</v>
      </c>
      <c r="J19" s="5"/>
      <c r="K19" s="5">
        <v>2913406</v>
      </c>
      <c r="L19" s="5"/>
      <c r="M19" s="5"/>
      <c r="N19" s="5"/>
      <c r="O19" s="9">
        <f t="shared" si="0"/>
        <v>2913406</v>
      </c>
    </row>
    <row r="20" spans="1:15" x14ac:dyDescent="0.25">
      <c r="A20" s="3" t="s">
        <v>1194</v>
      </c>
      <c r="B20" s="3" t="s">
        <v>1193</v>
      </c>
      <c r="C20" s="3" t="s">
        <v>7</v>
      </c>
      <c r="D20" s="3" t="s">
        <v>1405</v>
      </c>
      <c r="E20" s="3" t="s">
        <v>220</v>
      </c>
      <c r="F20" s="6">
        <v>45881.5</v>
      </c>
      <c r="G20" s="3" t="s">
        <v>4</v>
      </c>
      <c r="H20" s="3" t="s">
        <v>1422</v>
      </c>
      <c r="I20" s="3" t="s">
        <v>10</v>
      </c>
      <c r="J20" s="5">
        <v>54112.38</v>
      </c>
      <c r="K20" s="5">
        <v>6892282.96</v>
      </c>
      <c r="L20" s="5"/>
      <c r="M20" s="5"/>
      <c r="N20" s="5"/>
      <c r="O20" s="9">
        <f t="shared" si="0"/>
        <v>6946395.3399999999</v>
      </c>
    </row>
    <row r="21" spans="1:15" x14ac:dyDescent="0.25">
      <c r="A21" s="3" t="s">
        <v>1194</v>
      </c>
      <c r="B21" s="3" t="s">
        <v>1193</v>
      </c>
      <c r="C21" s="3" t="s">
        <v>7</v>
      </c>
      <c r="D21" s="3" t="s">
        <v>1403</v>
      </c>
      <c r="E21" s="3" t="s">
        <v>220</v>
      </c>
      <c r="F21" s="6">
        <v>45453</v>
      </c>
      <c r="G21" s="3" t="s">
        <v>1423</v>
      </c>
      <c r="H21" s="3" t="s">
        <v>1422</v>
      </c>
      <c r="I21" s="3" t="s">
        <v>10</v>
      </c>
      <c r="J21" s="5"/>
      <c r="K21" s="5">
        <v>773971.36</v>
      </c>
      <c r="L21" s="5"/>
      <c r="M21" s="5"/>
      <c r="N21" s="5"/>
      <c r="O21" s="9">
        <f t="shared" si="0"/>
        <v>773971.36</v>
      </c>
    </row>
    <row r="22" spans="1:15" x14ac:dyDescent="0.25">
      <c r="A22" s="3" t="s">
        <v>1194</v>
      </c>
      <c r="B22" s="3" t="s">
        <v>1193</v>
      </c>
      <c r="C22" s="3" t="s">
        <v>7</v>
      </c>
      <c r="D22" s="3" t="s">
        <v>1403</v>
      </c>
      <c r="E22" s="3" t="s">
        <v>220</v>
      </c>
      <c r="F22" s="6">
        <v>45462</v>
      </c>
      <c r="G22" s="3" t="s">
        <v>1424</v>
      </c>
      <c r="H22" s="3" t="s">
        <v>1422</v>
      </c>
      <c r="I22" s="3" t="s">
        <v>10</v>
      </c>
      <c r="J22" s="5"/>
      <c r="K22" s="5">
        <v>162533.99</v>
      </c>
      <c r="L22" s="5"/>
      <c r="M22" s="5"/>
      <c r="N22" s="5"/>
      <c r="O22" s="9">
        <f t="shared" si="0"/>
        <v>162533.99</v>
      </c>
    </row>
    <row r="23" spans="1:15" x14ac:dyDescent="0.25">
      <c r="A23" s="3" t="s">
        <v>1194</v>
      </c>
      <c r="B23" s="3" t="s">
        <v>1193</v>
      </c>
      <c r="C23" s="3" t="s">
        <v>7</v>
      </c>
      <c r="D23" s="3" t="s">
        <v>1403</v>
      </c>
      <c r="E23" s="3" t="s">
        <v>220</v>
      </c>
      <c r="F23" s="6">
        <v>45537.5</v>
      </c>
      <c r="G23" s="3" t="s">
        <v>1194</v>
      </c>
      <c r="H23" s="3" t="s">
        <v>1422</v>
      </c>
      <c r="I23" s="3" t="s">
        <v>10</v>
      </c>
      <c r="J23" s="5"/>
      <c r="K23" s="5">
        <v>842370.6</v>
      </c>
      <c r="L23" s="5"/>
      <c r="M23" s="5"/>
      <c r="N23" s="5">
        <v>176897.83</v>
      </c>
      <c r="O23" s="9">
        <f t="shared" si="0"/>
        <v>1019268.4299999999</v>
      </c>
    </row>
    <row r="24" spans="1:15" x14ac:dyDescent="0.25">
      <c r="A24" s="3" t="s">
        <v>1194</v>
      </c>
      <c r="B24" s="3" t="s">
        <v>1193</v>
      </c>
      <c r="C24" s="3" t="s">
        <v>7</v>
      </c>
      <c r="D24" s="3" t="s">
        <v>1403</v>
      </c>
      <c r="E24" s="3" t="s">
        <v>220</v>
      </c>
      <c r="F24" s="6">
        <v>45756</v>
      </c>
      <c r="G24" s="3" t="s">
        <v>1431</v>
      </c>
      <c r="H24" s="3" t="s">
        <v>1422</v>
      </c>
      <c r="I24" s="3" t="s">
        <v>10</v>
      </c>
      <c r="J24" s="5"/>
      <c r="K24" s="5">
        <v>7356323.25</v>
      </c>
      <c r="L24" s="5"/>
      <c r="M24" s="5"/>
      <c r="N24" s="5"/>
      <c r="O24" s="9">
        <f t="shared" si="0"/>
        <v>7356323.25</v>
      </c>
    </row>
    <row r="25" spans="1:15" x14ac:dyDescent="0.25">
      <c r="A25" s="3" t="s">
        <v>1194</v>
      </c>
      <c r="B25" s="3" t="s">
        <v>1193</v>
      </c>
      <c r="C25" s="3" t="s">
        <v>7</v>
      </c>
      <c r="D25" s="3" t="s">
        <v>1403</v>
      </c>
      <c r="E25" s="3" t="s">
        <v>220</v>
      </c>
      <c r="F25" s="6">
        <v>45799.5</v>
      </c>
      <c r="G25" s="3" t="s">
        <v>4</v>
      </c>
      <c r="H25" s="3" t="s">
        <v>1422</v>
      </c>
      <c r="I25" s="3" t="s">
        <v>10</v>
      </c>
      <c r="J25" s="5"/>
      <c r="K25" s="5">
        <v>1707822.42</v>
      </c>
      <c r="L25" s="5"/>
      <c r="M25" s="5"/>
      <c r="N25" s="5">
        <v>355660.71</v>
      </c>
      <c r="O25" s="9">
        <f t="shared" si="0"/>
        <v>2063483.13</v>
      </c>
    </row>
    <row r="26" spans="1:15" x14ac:dyDescent="0.25">
      <c r="A26" s="3" t="s">
        <v>1194</v>
      </c>
      <c r="B26" s="3" t="s">
        <v>1193</v>
      </c>
      <c r="C26" s="3" t="s">
        <v>7</v>
      </c>
      <c r="D26" s="3" t="s">
        <v>1403</v>
      </c>
      <c r="E26" s="3" t="s">
        <v>220</v>
      </c>
      <c r="F26" s="6">
        <v>45897.5</v>
      </c>
      <c r="G26" s="3" t="s">
        <v>11</v>
      </c>
      <c r="H26" s="3" t="s">
        <v>1422</v>
      </c>
      <c r="I26" s="3" t="s">
        <v>10</v>
      </c>
      <c r="J26" s="5"/>
      <c r="K26" s="5">
        <v>7306407.5800000001</v>
      </c>
      <c r="L26" s="5"/>
      <c r="M26" s="5"/>
      <c r="N26" s="5">
        <v>1534345.58</v>
      </c>
      <c r="O26" s="9">
        <f t="shared" si="0"/>
        <v>8840753.1600000001</v>
      </c>
    </row>
    <row r="27" spans="1:15" x14ac:dyDescent="0.25">
      <c r="A27" s="3" t="s">
        <v>1194</v>
      </c>
      <c r="B27" s="3" t="s">
        <v>1193</v>
      </c>
      <c r="C27" s="3" t="s">
        <v>7</v>
      </c>
      <c r="D27" s="3" t="s">
        <v>1403</v>
      </c>
      <c r="E27" s="3" t="s">
        <v>220</v>
      </c>
      <c r="F27" s="6">
        <v>45932.5</v>
      </c>
      <c r="G27" s="3" t="s">
        <v>315</v>
      </c>
      <c r="H27" s="3" t="s">
        <v>1422</v>
      </c>
      <c r="I27" s="3" t="s">
        <v>10</v>
      </c>
      <c r="J27" s="5"/>
      <c r="K27" s="5">
        <v>3097698.58</v>
      </c>
      <c r="L27" s="5"/>
      <c r="M27" s="5"/>
      <c r="N27" s="5">
        <v>650516.68999999994</v>
      </c>
      <c r="O27" s="9">
        <f t="shared" si="0"/>
        <v>3748215.27</v>
      </c>
    </row>
    <row r="28" spans="1:15" x14ac:dyDescent="0.25">
      <c r="A28" s="3" t="s">
        <v>1194</v>
      </c>
      <c r="B28" s="3" t="s">
        <v>1193</v>
      </c>
      <c r="C28" s="3" t="s">
        <v>7</v>
      </c>
      <c r="D28" s="3" t="s">
        <v>1401</v>
      </c>
      <c r="E28" s="3" t="s">
        <v>220</v>
      </c>
      <c r="F28" s="6">
        <v>45448</v>
      </c>
      <c r="G28" s="3" t="s">
        <v>1423</v>
      </c>
      <c r="H28" s="3" t="s">
        <v>1422</v>
      </c>
      <c r="I28" s="3" t="s">
        <v>10</v>
      </c>
      <c r="J28" s="5"/>
      <c r="K28" s="5">
        <v>19384.2</v>
      </c>
      <c r="L28" s="5"/>
      <c r="M28" s="5"/>
      <c r="N28" s="5"/>
      <c r="O28" s="9">
        <f t="shared" si="0"/>
        <v>19384.2</v>
      </c>
    </row>
    <row r="29" spans="1:15" x14ac:dyDescent="0.25">
      <c r="A29" s="3" t="s">
        <v>1194</v>
      </c>
      <c r="B29" s="3" t="s">
        <v>1193</v>
      </c>
      <c r="C29" s="3" t="s">
        <v>7</v>
      </c>
      <c r="D29" s="3" t="s">
        <v>1401</v>
      </c>
      <c r="E29" s="3" t="s">
        <v>220</v>
      </c>
      <c r="F29" s="6">
        <v>45566.5</v>
      </c>
      <c r="G29" s="3" t="s">
        <v>1194</v>
      </c>
      <c r="H29" s="3" t="s">
        <v>1422</v>
      </c>
      <c r="I29" s="3" t="s">
        <v>10</v>
      </c>
      <c r="J29" s="5"/>
      <c r="K29" s="5">
        <v>36675</v>
      </c>
      <c r="L29" s="5"/>
      <c r="M29" s="5"/>
      <c r="N29" s="5">
        <v>7701.75</v>
      </c>
      <c r="O29" s="9">
        <f t="shared" si="0"/>
        <v>44376.75</v>
      </c>
    </row>
    <row r="30" spans="1:15" x14ac:dyDescent="0.25">
      <c r="A30" s="3" t="s">
        <v>1194</v>
      </c>
      <c r="B30" s="3" t="s">
        <v>1193</v>
      </c>
      <c r="C30" s="3" t="s">
        <v>7</v>
      </c>
      <c r="D30" s="3" t="s">
        <v>1401</v>
      </c>
      <c r="E30" s="3" t="s">
        <v>220</v>
      </c>
      <c r="F30" s="6">
        <v>45666</v>
      </c>
      <c r="G30" s="3" t="s">
        <v>1424</v>
      </c>
      <c r="H30" s="3" t="s">
        <v>1422</v>
      </c>
      <c r="I30" s="3" t="s">
        <v>10</v>
      </c>
      <c r="J30" s="5"/>
      <c r="K30" s="5">
        <v>45229.8</v>
      </c>
      <c r="L30" s="5"/>
      <c r="M30" s="5"/>
      <c r="N30" s="5"/>
      <c r="O30" s="9">
        <f t="shared" si="0"/>
        <v>45229.8</v>
      </c>
    </row>
    <row r="31" spans="1:15" x14ac:dyDescent="0.25">
      <c r="A31" s="3" t="s">
        <v>1194</v>
      </c>
      <c r="B31" s="3" t="s">
        <v>1193</v>
      </c>
      <c r="C31" s="3" t="s">
        <v>7</v>
      </c>
      <c r="D31" s="3" t="s">
        <v>1401</v>
      </c>
      <c r="E31" s="3" t="s">
        <v>220</v>
      </c>
      <c r="F31" s="6">
        <v>45698.5</v>
      </c>
      <c r="G31" s="3" t="s">
        <v>13</v>
      </c>
      <c r="H31" s="3" t="s">
        <v>1422</v>
      </c>
      <c r="I31" s="3" t="s">
        <v>10</v>
      </c>
      <c r="J31" s="5"/>
      <c r="K31" s="5">
        <v>37380</v>
      </c>
      <c r="L31" s="5"/>
      <c r="M31" s="5"/>
      <c r="N31" s="5">
        <v>7849.8</v>
      </c>
      <c r="O31" s="9">
        <f t="shared" si="0"/>
        <v>45229.8</v>
      </c>
    </row>
    <row r="32" spans="1:15" x14ac:dyDescent="0.25">
      <c r="A32" s="3" t="s">
        <v>1194</v>
      </c>
      <c r="B32" s="3" t="s">
        <v>1193</v>
      </c>
      <c r="C32" s="3" t="s">
        <v>7</v>
      </c>
      <c r="D32" s="3" t="s">
        <v>1401</v>
      </c>
      <c r="E32" s="3" t="s">
        <v>220</v>
      </c>
      <c r="F32" s="6">
        <v>45776</v>
      </c>
      <c r="G32" s="3" t="s">
        <v>1431</v>
      </c>
      <c r="H32" s="3" t="s">
        <v>1422</v>
      </c>
      <c r="I32" s="3" t="s">
        <v>10</v>
      </c>
      <c r="J32" s="5"/>
      <c r="K32" s="5">
        <v>246452.58</v>
      </c>
      <c r="L32" s="5"/>
      <c r="M32" s="5"/>
      <c r="N32" s="5"/>
      <c r="O32" s="9">
        <f t="shared" si="0"/>
        <v>246452.58</v>
      </c>
    </row>
    <row r="33" spans="1:15" x14ac:dyDescent="0.25">
      <c r="A33" s="3" t="s">
        <v>1194</v>
      </c>
      <c r="B33" s="3" t="s">
        <v>1193</v>
      </c>
      <c r="C33" s="3" t="s">
        <v>7</v>
      </c>
      <c r="D33" s="3" t="s">
        <v>1401</v>
      </c>
      <c r="E33" s="3" t="s">
        <v>220</v>
      </c>
      <c r="F33" s="6">
        <v>45985.5</v>
      </c>
      <c r="G33" s="3" t="s">
        <v>4</v>
      </c>
      <c r="H33" s="3" t="s">
        <v>1422</v>
      </c>
      <c r="I33" s="3" t="s">
        <v>10</v>
      </c>
      <c r="J33" s="5"/>
      <c r="K33" s="5">
        <v>310672.32</v>
      </c>
      <c r="L33" s="5"/>
      <c r="M33" s="5"/>
      <c r="N33" s="5">
        <v>44105.67</v>
      </c>
      <c r="O33" s="9">
        <f t="shared" si="0"/>
        <v>354777.99</v>
      </c>
    </row>
    <row r="34" spans="1:15" x14ac:dyDescent="0.25">
      <c r="A34" s="3" t="s">
        <v>1194</v>
      </c>
      <c r="B34" s="3" t="s">
        <v>1193</v>
      </c>
      <c r="C34" s="3" t="s">
        <v>7</v>
      </c>
      <c r="D34" s="3" t="s">
        <v>1401</v>
      </c>
      <c r="E34" s="3" t="s">
        <v>220</v>
      </c>
      <c r="F34" s="6">
        <v>45980</v>
      </c>
      <c r="G34" s="3" t="s">
        <v>1430</v>
      </c>
      <c r="H34" s="3" t="s">
        <v>1422</v>
      </c>
      <c r="I34" s="3" t="s">
        <v>10</v>
      </c>
      <c r="J34" s="5"/>
      <c r="K34" s="5">
        <v>44883.42</v>
      </c>
      <c r="L34" s="5"/>
      <c r="M34" s="5"/>
      <c r="N34" s="5"/>
      <c r="O34" s="9">
        <f t="shared" si="0"/>
        <v>44883.42</v>
      </c>
    </row>
    <row r="35" spans="1:15" x14ac:dyDescent="0.25">
      <c r="A35" s="3" t="s">
        <v>1194</v>
      </c>
      <c r="B35" s="3" t="s">
        <v>1193</v>
      </c>
      <c r="C35" s="3" t="s">
        <v>7</v>
      </c>
      <c r="D35" s="3" t="s">
        <v>1399</v>
      </c>
      <c r="E35" s="3" t="s">
        <v>220</v>
      </c>
      <c r="F35" s="6">
        <v>45624.5</v>
      </c>
      <c r="G35" s="3" t="s">
        <v>1194</v>
      </c>
      <c r="H35" s="3" t="s">
        <v>1422</v>
      </c>
      <c r="I35" s="3" t="s">
        <v>10</v>
      </c>
      <c r="J35" s="5"/>
      <c r="K35" s="5">
        <v>44930</v>
      </c>
      <c r="L35" s="5"/>
      <c r="M35" s="5"/>
      <c r="N35" s="5">
        <v>9435.2999999999993</v>
      </c>
      <c r="O35" s="9">
        <f t="shared" si="0"/>
        <v>54365.3</v>
      </c>
    </row>
    <row r="36" spans="1:15" x14ac:dyDescent="0.25">
      <c r="A36" s="3" t="s">
        <v>1194</v>
      </c>
      <c r="B36" s="3" t="s">
        <v>1193</v>
      </c>
      <c r="C36" s="3" t="s">
        <v>7</v>
      </c>
      <c r="D36" s="3" t="s">
        <v>1399</v>
      </c>
      <c r="E36" s="3" t="s">
        <v>220</v>
      </c>
      <c r="F36" s="6">
        <v>45757</v>
      </c>
      <c r="G36" s="3" t="s">
        <v>1423</v>
      </c>
      <c r="H36" s="3" t="s">
        <v>1422</v>
      </c>
      <c r="I36" s="3" t="s">
        <v>10</v>
      </c>
      <c r="J36" s="5"/>
      <c r="K36" s="5">
        <v>335000</v>
      </c>
      <c r="L36" s="5"/>
      <c r="M36" s="5"/>
      <c r="N36" s="5"/>
      <c r="O36" s="9">
        <f t="shared" si="0"/>
        <v>335000</v>
      </c>
    </row>
    <row r="37" spans="1:15" x14ac:dyDescent="0.25">
      <c r="A37" s="3" t="s">
        <v>1194</v>
      </c>
      <c r="B37" s="3" t="s">
        <v>1193</v>
      </c>
      <c r="C37" s="3" t="s">
        <v>7</v>
      </c>
      <c r="D37" s="3" t="s">
        <v>1399</v>
      </c>
      <c r="E37" s="3" t="s">
        <v>220</v>
      </c>
      <c r="F37" s="6">
        <v>45826.5</v>
      </c>
      <c r="G37" s="3" t="s">
        <v>13</v>
      </c>
      <c r="H37" s="3" t="s">
        <v>1422</v>
      </c>
      <c r="I37" s="3" t="s">
        <v>10</v>
      </c>
      <c r="J37" s="5"/>
      <c r="K37" s="5">
        <v>48930</v>
      </c>
      <c r="L37" s="5"/>
      <c r="M37" s="5"/>
      <c r="N37" s="5">
        <v>10275.299999999999</v>
      </c>
      <c r="O37" s="9">
        <f t="shared" si="0"/>
        <v>59205.3</v>
      </c>
    </row>
    <row r="38" spans="1:15" x14ac:dyDescent="0.25">
      <c r="A38" s="3" t="s">
        <v>1194</v>
      </c>
      <c r="B38" s="3" t="s">
        <v>1193</v>
      </c>
      <c r="C38" s="3" t="s">
        <v>7</v>
      </c>
      <c r="D38" s="3" t="s">
        <v>1399</v>
      </c>
      <c r="E38" s="3" t="s">
        <v>220</v>
      </c>
      <c r="F38" s="6">
        <v>45861</v>
      </c>
      <c r="G38" s="3" t="s">
        <v>1424</v>
      </c>
      <c r="H38" s="3" t="s">
        <v>1422</v>
      </c>
      <c r="I38" s="3" t="s">
        <v>10</v>
      </c>
      <c r="J38" s="5"/>
      <c r="K38" s="5">
        <v>404725</v>
      </c>
      <c r="L38" s="5"/>
      <c r="M38" s="5"/>
      <c r="N38" s="5"/>
      <c r="O38" s="9">
        <f t="shared" si="0"/>
        <v>404725</v>
      </c>
    </row>
    <row r="39" spans="1:15" x14ac:dyDescent="0.25">
      <c r="A39" s="3" t="s">
        <v>1194</v>
      </c>
      <c r="B39" s="3" t="s">
        <v>1193</v>
      </c>
      <c r="C39" s="3" t="s">
        <v>7</v>
      </c>
      <c r="D39" s="3" t="s">
        <v>1399</v>
      </c>
      <c r="E39" s="3" t="s">
        <v>220</v>
      </c>
      <c r="F39" s="6">
        <v>45981.5</v>
      </c>
      <c r="G39" s="3" t="s">
        <v>4</v>
      </c>
      <c r="H39" s="3" t="s">
        <v>1422</v>
      </c>
      <c r="I39" s="3" t="s">
        <v>10</v>
      </c>
      <c r="J39" s="5"/>
      <c r="K39" s="5">
        <v>243875.78</v>
      </c>
      <c r="L39" s="5"/>
      <c r="M39" s="5"/>
      <c r="N39" s="5">
        <v>51213.91</v>
      </c>
      <c r="O39" s="9">
        <f t="shared" si="0"/>
        <v>295089.69</v>
      </c>
    </row>
    <row r="40" spans="1:15" x14ac:dyDescent="0.25">
      <c r="A40" s="3" t="s">
        <v>1194</v>
      </c>
      <c r="B40" s="3" t="s">
        <v>1193</v>
      </c>
      <c r="C40" s="3" t="s">
        <v>7</v>
      </c>
      <c r="D40" s="3" t="s">
        <v>1397</v>
      </c>
      <c r="E40" s="3" t="s">
        <v>220</v>
      </c>
      <c r="F40" s="6">
        <v>45488</v>
      </c>
      <c r="G40" s="3" t="s">
        <v>1423</v>
      </c>
      <c r="H40" s="3" t="s">
        <v>1422</v>
      </c>
      <c r="I40" s="3" t="s">
        <v>10</v>
      </c>
      <c r="J40" s="5"/>
      <c r="K40" s="5">
        <v>1400000</v>
      </c>
      <c r="L40" s="5"/>
      <c r="M40" s="5"/>
      <c r="N40" s="5"/>
      <c r="O40" s="9">
        <f t="shared" si="0"/>
        <v>1400000</v>
      </c>
    </row>
    <row r="41" spans="1:15" x14ac:dyDescent="0.25">
      <c r="A41" s="3" t="s">
        <v>1194</v>
      </c>
      <c r="B41" s="3" t="s">
        <v>1193</v>
      </c>
      <c r="C41" s="3" t="s">
        <v>7</v>
      </c>
      <c r="D41" s="3" t="s">
        <v>1397</v>
      </c>
      <c r="E41" s="3" t="s">
        <v>220</v>
      </c>
      <c r="F41" s="6">
        <v>45677.5</v>
      </c>
      <c r="G41" s="3" t="s">
        <v>1194</v>
      </c>
      <c r="H41" s="3" t="s">
        <v>1422</v>
      </c>
      <c r="I41" s="3" t="s">
        <v>10</v>
      </c>
      <c r="J41" s="5">
        <v>30252.6</v>
      </c>
      <c r="K41" s="5">
        <v>138945.87</v>
      </c>
      <c r="L41" s="5"/>
      <c r="M41" s="5"/>
      <c r="N41" s="5"/>
      <c r="O41" s="9">
        <f t="shared" si="0"/>
        <v>169198.47</v>
      </c>
    </row>
    <row r="42" spans="1:15" x14ac:dyDescent="0.25">
      <c r="A42" s="3" t="s">
        <v>1194</v>
      </c>
      <c r="B42" s="3" t="s">
        <v>1193</v>
      </c>
      <c r="C42" s="3" t="s">
        <v>7</v>
      </c>
      <c r="D42" s="3" t="s">
        <v>1397</v>
      </c>
      <c r="E42" s="3" t="s">
        <v>220</v>
      </c>
      <c r="F42" s="6">
        <v>45785</v>
      </c>
      <c r="G42" s="3" t="s">
        <v>1424</v>
      </c>
      <c r="H42" s="3" t="s">
        <v>1422</v>
      </c>
      <c r="I42" s="3" t="s">
        <v>10</v>
      </c>
      <c r="J42" s="5"/>
      <c r="K42" s="5">
        <v>6100000</v>
      </c>
      <c r="L42" s="5"/>
      <c r="M42" s="5"/>
      <c r="N42" s="5"/>
      <c r="O42" s="9">
        <f t="shared" si="0"/>
        <v>6100000</v>
      </c>
    </row>
    <row r="43" spans="1:15" x14ac:dyDescent="0.25">
      <c r="A43" s="3" t="s">
        <v>1194</v>
      </c>
      <c r="B43" s="3" t="s">
        <v>1193</v>
      </c>
      <c r="C43" s="3" t="s">
        <v>7</v>
      </c>
      <c r="D43" s="3" t="s">
        <v>1397</v>
      </c>
      <c r="E43" s="3" t="s">
        <v>220</v>
      </c>
      <c r="F43" s="6">
        <v>45790.5</v>
      </c>
      <c r="G43" s="3" t="s">
        <v>13</v>
      </c>
      <c r="H43" s="3" t="s">
        <v>1422</v>
      </c>
      <c r="I43" s="3" t="s">
        <v>10</v>
      </c>
      <c r="J43" s="5">
        <v>292249.77</v>
      </c>
      <c r="K43" s="5">
        <v>1315049.3799999999</v>
      </c>
      <c r="L43" s="5"/>
      <c r="M43" s="5"/>
      <c r="N43" s="5"/>
      <c r="O43" s="9">
        <f t="shared" si="0"/>
        <v>1607299.15</v>
      </c>
    </row>
    <row r="44" spans="1:15" x14ac:dyDescent="0.25">
      <c r="A44" s="3" t="s">
        <v>1194</v>
      </c>
      <c r="B44" s="3" t="s">
        <v>1193</v>
      </c>
      <c r="C44" s="3" t="s">
        <v>7</v>
      </c>
      <c r="D44" s="3" t="s">
        <v>1397</v>
      </c>
      <c r="E44" s="3" t="s">
        <v>220</v>
      </c>
      <c r="F44" s="6">
        <v>45905.5</v>
      </c>
      <c r="G44" s="3" t="s">
        <v>4</v>
      </c>
      <c r="H44" s="3" t="s">
        <v>1422</v>
      </c>
      <c r="I44" s="3" t="s">
        <v>10</v>
      </c>
      <c r="J44" s="5">
        <v>767896.51</v>
      </c>
      <c r="K44" s="5">
        <v>3463888.98</v>
      </c>
      <c r="L44" s="5"/>
      <c r="M44" s="5"/>
      <c r="N44" s="5"/>
      <c r="O44" s="9">
        <f t="shared" si="0"/>
        <v>4231785.49</v>
      </c>
    </row>
    <row r="45" spans="1:15" x14ac:dyDescent="0.25">
      <c r="A45" s="3" t="s">
        <v>1194</v>
      </c>
      <c r="B45" s="3" t="s">
        <v>1193</v>
      </c>
      <c r="C45" s="3" t="s">
        <v>7</v>
      </c>
      <c r="D45" s="3" t="s">
        <v>1397</v>
      </c>
      <c r="E45" s="3" t="s">
        <v>220</v>
      </c>
      <c r="F45" s="6">
        <v>45961</v>
      </c>
      <c r="G45" s="3" t="s">
        <v>1431</v>
      </c>
      <c r="H45" s="3" t="s">
        <v>1422</v>
      </c>
      <c r="I45" s="3" t="s">
        <v>10</v>
      </c>
      <c r="J45" s="5"/>
      <c r="K45" s="5">
        <v>922500</v>
      </c>
      <c r="L45" s="5"/>
      <c r="M45" s="5"/>
      <c r="N45" s="5"/>
      <c r="O45" s="9">
        <f t="shared" si="0"/>
        <v>922500</v>
      </c>
    </row>
    <row r="46" spans="1:15" x14ac:dyDescent="0.25">
      <c r="A46" s="3" t="s">
        <v>1194</v>
      </c>
      <c r="B46" s="3" t="s">
        <v>1193</v>
      </c>
      <c r="C46" s="3" t="s">
        <v>7</v>
      </c>
      <c r="D46" s="3" t="s">
        <v>1397</v>
      </c>
      <c r="E46" s="3" t="s">
        <v>220</v>
      </c>
      <c r="F46" s="6">
        <v>45980.5</v>
      </c>
      <c r="G46" s="3" t="s">
        <v>11</v>
      </c>
      <c r="H46" s="3" t="s">
        <v>1422</v>
      </c>
      <c r="I46" s="3" t="s">
        <v>10</v>
      </c>
      <c r="J46" s="5">
        <v>1071180.46</v>
      </c>
      <c r="K46" s="5">
        <v>4886259.6900000004</v>
      </c>
      <c r="L46" s="5"/>
      <c r="M46" s="5"/>
      <c r="N46" s="5"/>
      <c r="O46" s="9">
        <f t="shared" si="0"/>
        <v>5957440.1500000004</v>
      </c>
    </row>
    <row r="47" spans="1:15" x14ac:dyDescent="0.25">
      <c r="A47" s="3" t="s">
        <v>1194</v>
      </c>
      <c r="B47" s="3" t="s">
        <v>1193</v>
      </c>
      <c r="C47" s="3" t="s">
        <v>7</v>
      </c>
      <c r="D47" s="3" t="s">
        <v>1394</v>
      </c>
      <c r="E47" s="3" t="s">
        <v>220</v>
      </c>
      <c r="F47" s="6">
        <v>45194</v>
      </c>
      <c r="G47" s="3" t="s">
        <v>1423</v>
      </c>
      <c r="H47" s="3" t="s">
        <v>1422</v>
      </c>
      <c r="I47" s="3" t="s">
        <v>10</v>
      </c>
      <c r="J47" s="5"/>
      <c r="K47" s="5">
        <v>241196</v>
      </c>
      <c r="L47" s="5"/>
      <c r="M47" s="5"/>
      <c r="N47" s="5"/>
      <c r="O47" s="9">
        <f t="shared" si="0"/>
        <v>241196</v>
      </c>
    </row>
    <row r="48" spans="1:15" x14ac:dyDescent="0.25">
      <c r="A48" s="3" t="s">
        <v>1194</v>
      </c>
      <c r="B48" s="3" t="s">
        <v>1193</v>
      </c>
      <c r="C48" s="3" t="s">
        <v>7</v>
      </c>
      <c r="D48" s="3" t="s">
        <v>1394</v>
      </c>
      <c r="E48" s="3" t="s">
        <v>220</v>
      </c>
      <c r="F48" s="6">
        <v>45351.5</v>
      </c>
      <c r="G48" s="3" t="s">
        <v>1194</v>
      </c>
      <c r="H48" s="3" t="s">
        <v>1422</v>
      </c>
      <c r="I48" s="3" t="s">
        <v>10</v>
      </c>
      <c r="J48" s="5"/>
      <c r="K48" s="5">
        <v>146113</v>
      </c>
      <c r="L48" s="5"/>
      <c r="M48" s="5"/>
      <c r="N48" s="5">
        <v>30683.73</v>
      </c>
      <c r="O48" s="9">
        <f t="shared" si="0"/>
        <v>176796.73</v>
      </c>
    </row>
    <row r="49" spans="1:15" x14ac:dyDescent="0.25">
      <c r="A49" s="3" t="s">
        <v>1194</v>
      </c>
      <c r="B49" s="3" t="s">
        <v>1193</v>
      </c>
      <c r="C49" s="3" t="s">
        <v>7</v>
      </c>
      <c r="D49" s="3" t="s">
        <v>1394</v>
      </c>
      <c r="E49" s="3" t="s">
        <v>220</v>
      </c>
      <c r="F49" s="6">
        <v>45589.5</v>
      </c>
      <c r="G49" s="3" t="s">
        <v>13</v>
      </c>
      <c r="H49" s="3" t="s">
        <v>1422</v>
      </c>
      <c r="I49" s="3" t="s">
        <v>10</v>
      </c>
      <c r="J49" s="5"/>
      <c r="K49" s="5">
        <v>143889.22</v>
      </c>
      <c r="L49" s="5"/>
      <c r="M49" s="5"/>
      <c r="N49" s="5">
        <v>30216.74</v>
      </c>
      <c r="O49" s="9">
        <f t="shared" si="0"/>
        <v>174105.96</v>
      </c>
    </row>
    <row r="50" spans="1:15" x14ac:dyDescent="0.25">
      <c r="A50" s="3" t="s">
        <v>1194</v>
      </c>
      <c r="B50" s="3" t="s">
        <v>1193</v>
      </c>
      <c r="C50" s="3" t="s">
        <v>7</v>
      </c>
      <c r="D50" s="3" t="s">
        <v>1394</v>
      </c>
      <c r="E50" s="3" t="s">
        <v>220</v>
      </c>
      <c r="F50" s="6">
        <v>45787.5</v>
      </c>
      <c r="G50" s="3" t="s">
        <v>4</v>
      </c>
      <c r="H50" s="3" t="s">
        <v>1422</v>
      </c>
      <c r="I50" s="3" t="s">
        <v>10</v>
      </c>
      <c r="J50" s="5"/>
      <c r="K50" s="5">
        <v>346111</v>
      </c>
      <c r="L50" s="5"/>
      <c r="M50" s="5"/>
      <c r="N50" s="5">
        <v>72683.31</v>
      </c>
      <c r="O50" s="9">
        <f t="shared" si="0"/>
        <v>418794.31</v>
      </c>
    </row>
    <row r="51" spans="1:15" x14ac:dyDescent="0.25">
      <c r="A51" s="3" t="s">
        <v>1194</v>
      </c>
      <c r="B51" s="3" t="s">
        <v>1193</v>
      </c>
      <c r="C51" s="3" t="s">
        <v>7</v>
      </c>
      <c r="D51" s="3" t="s">
        <v>1394</v>
      </c>
      <c r="E51" s="3" t="s">
        <v>220</v>
      </c>
      <c r="F51" s="6">
        <v>45811</v>
      </c>
      <c r="G51" s="3" t="s">
        <v>1424</v>
      </c>
      <c r="H51" s="3" t="s">
        <v>1422</v>
      </c>
      <c r="I51" s="3" t="s">
        <v>10</v>
      </c>
      <c r="J51" s="5"/>
      <c r="K51" s="5">
        <v>4433287.24</v>
      </c>
      <c r="L51" s="5"/>
      <c r="M51" s="5"/>
      <c r="N51" s="5"/>
      <c r="O51" s="9">
        <f t="shared" si="0"/>
        <v>4433287.24</v>
      </c>
    </row>
    <row r="52" spans="1:15" x14ac:dyDescent="0.25">
      <c r="A52" s="3" t="s">
        <v>1194</v>
      </c>
      <c r="B52" s="3" t="s">
        <v>1193</v>
      </c>
      <c r="C52" s="3" t="s">
        <v>7</v>
      </c>
      <c r="D52" s="3" t="s">
        <v>1394</v>
      </c>
      <c r="E52" s="3" t="s">
        <v>220</v>
      </c>
      <c r="F52" s="6">
        <v>45972.5</v>
      </c>
      <c r="G52" s="3" t="s">
        <v>11</v>
      </c>
      <c r="H52" s="3" t="s">
        <v>1422</v>
      </c>
      <c r="I52" s="3" t="s">
        <v>10</v>
      </c>
      <c r="J52" s="5"/>
      <c r="K52" s="5">
        <v>3844501.94</v>
      </c>
      <c r="L52" s="5"/>
      <c r="M52" s="5"/>
      <c r="N52" s="5">
        <v>808490.2</v>
      </c>
      <c r="O52" s="9">
        <f t="shared" si="0"/>
        <v>4652992.1399999997</v>
      </c>
    </row>
    <row r="53" spans="1:15" x14ac:dyDescent="0.25">
      <c r="A53" s="3" t="s">
        <v>1194</v>
      </c>
      <c r="B53" s="3" t="s">
        <v>1193</v>
      </c>
      <c r="C53" s="3" t="s">
        <v>7</v>
      </c>
      <c r="D53" s="3" t="s">
        <v>1394</v>
      </c>
      <c r="E53" s="3" t="s">
        <v>220</v>
      </c>
      <c r="F53" s="6">
        <v>45944</v>
      </c>
      <c r="G53" s="3" t="s">
        <v>1431</v>
      </c>
      <c r="H53" s="3" t="s">
        <v>1422</v>
      </c>
      <c r="I53" s="3" t="s">
        <v>10</v>
      </c>
      <c r="J53" s="5"/>
      <c r="K53" s="5">
        <v>1680935.76</v>
      </c>
      <c r="L53" s="5"/>
      <c r="M53" s="5"/>
      <c r="N53" s="5"/>
      <c r="O53" s="9">
        <f t="shared" si="0"/>
        <v>1680935.76</v>
      </c>
    </row>
    <row r="54" spans="1:15" x14ac:dyDescent="0.25">
      <c r="A54" s="3" t="s">
        <v>1194</v>
      </c>
      <c r="B54" s="3" t="s">
        <v>1193</v>
      </c>
      <c r="C54" s="3" t="s">
        <v>7</v>
      </c>
      <c r="D54" s="3" t="s">
        <v>1392</v>
      </c>
      <c r="E54" s="3" t="s">
        <v>220</v>
      </c>
      <c r="F54" s="6">
        <v>45454.5</v>
      </c>
      <c r="G54" s="3" t="s">
        <v>1194</v>
      </c>
      <c r="H54" s="3" t="s">
        <v>1422</v>
      </c>
      <c r="I54" s="3" t="s">
        <v>10</v>
      </c>
      <c r="J54" s="5"/>
      <c r="K54" s="5">
        <v>468571.75</v>
      </c>
      <c r="L54" s="5">
        <v>98400.08</v>
      </c>
      <c r="M54" s="5"/>
      <c r="N54" s="5"/>
      <c r="O54" s="9">
        <f t="shared" si="0"/>
        <v>566971.82999999996</v>
      </c>
    </row>
    <row r="55" spans="1:15" x14ac:dyDescent="0.25">
      <c r="A55" s="3" t="s">
        <v>1194</v>
      </c>
      <c r="B55" s="3" t="s">
        <v>1193</v>
      </c>
      <c r="C55" s="3" t="s">
        <v>7</v>
      </c>
      <c r="D55" s="3" t="s">
        <v>1392</v>
      </c>
      <c r="E55" s="3" t="s">
        <v>220</v>
      </c>
      <c r="F55" s="6">
        <v>45560.5</v>
      </c>
      <c r="G55" s="3" t="s">
        <v>13</v>
      </c>
      <c r="H55" s="3" t="s">
        <v>1422</v>
      </c>
      <c r="I55" s="3" t="s">
        <v>10</v>
      </c>
      <c r="J55" s="5"/>
      <c r="K55" s="5">
        <v>88640.34</v>
      </c>
      <c r="L55" s="5">
        <v>18614.48</v>
      </c>
      <c r="M55" s="5"/>
      <c r="N55" s="5"/>
      <c r="O55" s="9">
        <f t="shared" si="0"/>
        <v>107254.81999999999</v>
      </c>
    </row>
    <row r="56" spans="1:15" x14ac:dyDescent="0.25">
      <c r="A56" s="3" t="s">
        <v>1194</v>
      </c>
      <c r="B56" s="3" t="s">
        <v>1193</v>
      </c>
      <c r="C56" s="3" t="s">
        <v>7</v>
      </c>
      <c r="D56" s="3" t="s">
        <v>1392</v>
      </c>
      <c r="E56" s="3" t="s">
        <v>220</v>
      </c>
      <c r="F56" s="6">
        <v>45873.5</v>
      </c>
      <c r="G56" s="3" t="s">
        <v>11</v>
      </c>
      <c r="H56" s="3" t="s">
        <v>1422</v>
      </c>
      <c r="I56" s="3" t="s">
        <v>10</v>
      </c>
      <c r="J56" s="5"/>
      <c r="K56" s="5">
        <v>145508.16</v>
      </c>
      <c r="L56" s="5">
        <v>32164.959999999999</v>
      </c>
      <c r="M56" s="5"/>
      <c r="N56" s="5"/>
      <c r="O56" s="9">
        <f t="shared" si="0"/>
        <v>177673.12</v>
      </c>
    </row>
    <row r="57" spans="1:15" x14ac:dyDescent="0.25">
      <c r="A57" s="3" t="s">
        <v>1194</v>
      </c>
      <c r="B57" s="3" t="s">
        <v>1193</v>
      </c>
      <c r="C57" s="3" t="s">
        <v>7</v>
      </c>
      <c r="D57" s="3" t="s">
        <v>1392</v>
      </c>
      <c r="E57" s="3" t="s">
        <v>220</v>
      </c>
      <c r="F57" s="6">
        <v>45826</v>
      </c>
      <c r="G57" s="3" t="s">
        <v>1423</v>
      </c>
      <c r="H57" s="3" t="s">
        <v>1422</v>
      </c>
      <c r="I57" s="3" t="s">
        <v>10</v>
      </c>
      <c r="J57" s="5"/>
      <c r="K57" s="5">
        <v>200000</v>
      </c>
      <c r="L57" s="5"/>
      <c r="M57" s="5"/>
      <c r="N57" s="5"/>
      <c r="O57" s="9">
        <f t="shared" si="0"/>
        <v>200000</v>
      </c>
    </row>
    <row r="58" spans="1:15" x14ac:dyDescent="0.25">
      <c r="A58" s="3" t="s">
        <v>1194</v>
      </c>
      <c r="B58" s="3" t="s">
        <v>1193</v>
      </c>
      <c r="C58" s="3" t="s">
        <v>7</v>
      </c>
      <c r="D58" s="3" t="s">
        <v>1392</v>
      </c>
      <c r="E58" s="3" t="s">
        <v>220</v>
      </c>
      <c r="F58" s="6">
        <v>45946.5</v>
      </c>
      <c r="G58" s="3" t="s">
        <v>315</v>
      </c>
      <c r="H58" s="3" t="s">
        <v>1422</v>
      </c>
      <c r="I58" s="3" t="s">
        <v>10</v>
      </c>
      <c r="J58" s="5"/>
      <c r="K58" s="5">
        <v>568466.18999999994</v>
      </c>
      <c r="L58" s="5">
        <v>125660.94</v>
      </c>
      <c r="M58" s="5"/>
      <c r="N58" s="5"/>
      <c r="O58" s="9">
        <f t="shared" si="0"/>
        <v>694127.12999999989</v>
      </c>
    </row>
    <row r="59" spans="1:15" x14ac:dyDescent="0.25">
      <c r="A59" s="3" t="s">
        <v>1194</v>
      </c>
      <c r="B59" s="3" t="s">
        <v>1193</v>
      </c>
      <c r="C59" s="3" t="s">
        <v>7</v>
      </c>
      <c r="D59" s="3" t="s">
        <v>1392</v>
      </c>
      <c r="E59" s="3" t="s">
        <v>220</v>
      </c>
      <c r="F59" s="6">
        <v>46001.5</v>
      </c>
      <c r="G59" s="3" t="s">
        <v>240</v>
      </c>
      <c r="H59" s="3" t="s">
        <v>1422</v>
      </c>
      <c r="I59" s="3" t="s">
        <v>10</v>
      </c>
      <c r="J59" s="5"/>
      <c r="K59" s="5">
        <v>1109326.3999999999</v>
      </c>
      <c r="L59" s="5">
        <v>250380.18</v>
      </c>
      <c r="M59" s="5"/>
      <c r="N59" s="5"/>
      <c r="O59" s="9">
        <f t="shared" si="0"/>
        <v>1359706.5799999998</v>
      </c>
    </row>
    <row r="60" spans="1:15" x14ac:dyDescent="0.25">
      <c r="A60" s="3" t="s">
        <v>1194</v>
      </c>
      <c r="B60" s="3" t="s">
        <v>1193</v>
      </c>
      <c r="C60" s="3" t="s">
        <v>7</v>
      </c>
      <c r="D60" s="3" t="s">
        <v>1390</v>
      </c>
      <c r="E60" s="3" t="s">
        <v>220</v>
      </c>
      <c r="F60" s="6">
        <v>45302</v>
      </c>
      <c r="G60" s="3" t="s">
        <v>1423</v>
      </c>
      <c r="H60" s="3" t="s">
        <v>1422</v>
      </c>
      <c r="I60" s="3" t="s">
        <v>10</v>
      </c>
      <c r="J60" s="5"/>
      <c r="K60" s="5">
        <v>86394</v>
      </c>
      <c r="L60" s="5"/>
      <c r="M60" s="5"/>
      <c r="N60" s="5"/>
      <c r="O60" s="9">
        <f t="shared" si="0"/>
        <v>86394</v>
      </c>
    </row>
    <row r="61" spans="1:15" x14ac:dyDescent="0.25">
      <c r="A61" s="3" t="s">
        <v>1194</v>
      </c>
      <c r="B61" s="3" t="s">
        <v>1193</v>
      </c>
      <c r="C61" s="3" t="s">
        <v>7</v>
      </c>
      <c r="D61" s="3" t="s">
        <v>1390</v>
      </c>
      <c r="E61" s="3" t="s">
        <v>220</v>
      </c>
      <c r="F61" s="6">
        <v>45454.5</v>
      </c>
      <c r="G61" s="3" t="s">
        <v>1194</v>
      </c>
      <c r="H61" s="3" t="s">
        <v>1422</v>
      </c>
      <c r="I61" s="3" t="s">
        <v>10</v>
      </c>
      <c r="J61" s="5"/>
      <c r="K61" s="5">
        <v>91180.01</v>
      </c>
      <c r="L61" s="5"/>
      <c r="M61" s="5"/>
      <c r="N61" s="5">
        <v>19147.8</v>
      </c>
      <c r="O61" s="9">
        <f t="shared" si="0"/>
        <v>110327.81</v>
      </c>
    </row>
    <row r="62" spans="1:15" x14ac:dyDescent="0.25">
      <c r="A62" s="3" t="s">
        <v>1194</v>
      </c>
      <c r="B62" s="3" t="s">
        <v>1193</v>
      </c>
      <c r="C62" s="3" t="s">
        <v>7</v>
      </c>
      <c r="D62" s="3" t="s">
        <v>1390</v>
      </c>
      <c r="E62" s="3" t="s">
        <v>220</v>
      </c>
      <c r="F62" s="6">
        <v>45426</v>
      </c>
      <c r="G62" s="3" t="s">
        <v>1424</v>
      </c>
      <c r="H62" s="3" t="s">
        <v>1422</v>
      </c>
      <c r="I62" s="3" t="s">
        <v>10</v>
      </c>
      <c r="J62" s="5"/>
      <c r="K62" s="5">
        <v>166600</v>
      </c>
      <c r="L62" s="5"/>
      <c r="M62" s="5"/>
      <c r="N62" s="5"/>
      <c r="O62" s="9">
        <f t="shared" si="0"/>
        <v>166600</v>
      </c>
    </row>
    <row r="63" spans="1:15" x14ac:dyDescent="0.25">
      <c r="A63" s="3" t="s">
        <v>1194</v>
      </c>
      <c r="B63" s="3" t="s">
        <v>1193</v>
      </c>
      <c r="C63" s="3" t="s">
        <v>7</v>
      </c>
      <c r="D63" s="3" t="s">
        <v>1390</v>
      </c>
      <c r="E63" s="3" t="s">
        <v>220</v>
      </c>
      <c r="F63" s="6">
        <v>45632.5</v>
      </c>
      <c r="G63" s="3" t="s">
        <v>13</v>
      </c>
      <c r="H63" s="3" t="s">
        <v>1422</v>
      </c>
      <c r="I63" s="3" t="s">
        <v>10</v>
      </c>
      <c r="J63" s="5"/>
      <c r="K63" s="5">
        <v>118270.16</v>
      </c>
      <c r="L63" s="5"/>
      <c r="M63" s="5"/>
      <c r="N63" s="5">
        <v>24836.73</v>
      </c>
      <c r="O63" s="9">
        <f t="shared" si="0"/>
        <v>143106.89000000001</v>
      </c>
    </row>
    <row r="64" spans="1:15" x14ac:dyDescent="0.25">
      <c r="A64" s="3" t="s">
        <v>1194</v>
      </c>
      <c r="B64" s="3" t="s">
        <v>1193</v>
      </c>
      <c r="C64" s="3" t="s">
        <v>7</v>
      </c>
      <c r="D64" s="3" t="s">
        <v>1390</v>
      </c>
      <c r="E64" s="3" t="s">
        <v>220</v>
      </c>
      <c r="F64" s="6">
        <v>45862</v>
      </c>
      <c r="G64" s="3" t="s">
        <v>1431</v>
      </c>
      <c r="H64" s="3" t="s">
        <v>1422</v>
      </c>
      <c r="I64" s="3" t="s">
        <v>10</v>
      </c>
      <c r="J64" s="5"/>
      <c r="K64" s="5">
        <v>918392</v>
      </c>
      <c r="L64" s="5"/>
      <c r="M64" s="5"/>
      <c r="N64" s="5"/>
      <c r="O64" s="9">
        <f t="shared" si="0"/>
        <v>918392</v>
      </c>
    </row>
    <row r="65" spans="1:15" x14ac:dyDescent="0.25">
      <c r="A65" s="3" t="s">
        <v>1194</v>
      </c>
      <c r="B65" s="3" t="s">
        <v>1193</v>
      </c>
      <c r="C65" s="3" t="s">
        <v>7</v>
      </c>
      <c r="D65" s="3" t="s">
        <v>1388</v>
      </c>
      <c r="E65" s="3" t="s">
        <v>220</v>
      </c>
      <c r="F65" s="6">
        <v>45317</v>
      </c>
      <c r="G65" s="3" t="s">
        <v>1423</v>
      </c>
      <c r="H65" s="3" t="s">
        <v>1422</v>
      </c>
      <c r="I65" s="3" t="s">
        <v>10</v>
      </c>
      <c r="J65" s="5"/>
      <c r="K65" s="5">
        <v>83920</v>
      </c>
      <c r="L65" s="5"/>
      <c r="M65" s="5"/>
      <c r="N65" s="5"/>
      <c r="O65" s="9">
        <f t="shared" si="0"/>
        <v>83920</v>
      </c>
    </row>
    <row r="66" spans="1:15" x14ac:dyDescent="0.25">
      <c r="A66" s="3" t="s">
        <v>1194</v>
      </c>
      <c r="B66" s="3" t="s">
        <v>1193</v>
      </c>
      <c r="C66" s="3" t="s">
        <v>7</v>
      </c>
      <c r="D66" s="3" t="s">
        <v>1388</v>
      </c>
      <c r="E66" s="3" t="s">
        <v>220</v>
      </c>
      <c r="F66" s="6">
        <v>45761.5</v>
      </c>
      <c r="G66" s="3" t="s">
        <v>1194</v>
      </c>
      <c r="H66" s="3" t="s">
        <v>1422</v>
      </c>
      <c r="I66" s="3" t="s">
        <v>10</v>
      </c>
      <c r="J66" s="5"/>
      <c r="K66" s="5">
        <v>65900</v>
      </c>
      <c r="L66" s="5">
        <v>13020</v>
      </c>
      <c r="M66" s="5"/>
      <c r="N66" s="5"/>
      <c r="O66" s="9">
        <f t="shared" si="0"/>
        <v>78920</v>
      </c>
    </row>
    <row r="67" spans="1:15" x14ac:dyDescent="0.25">
      <c r="A67" s="3" t="s">
        <v>1194</v>
      </c>
      <c r="B67" s="3" t="s">
        <v>1193</v>
      </c>
      <c r="C67" s="3" t="s">
        <v>7</v>
      </c>
      <c r="D67" s="3" t="s">
        <v>1388</v>
      </c>
      <c r="E67" s="3" t="s">
        <v>220</v>
      </c>
      <c r="F67" s="6">
        <v>46001</v>
      </c>
      <c r="G67" s="3" t="s">
        <v>1424</v>
      </c>
      <c r="H67" s="3" t="s">
        <v>1422</v>
      </c>
      <c r="I67" s="3" t="s">
        <v>10</v>
      </c>
      <c r="J67" s="5"/>
      <c r="K67" s="5">
        <v>464000</v>
      </c>
      <c r="L67" s="5"/>
      <c r="M67" s="5"/>
      <c r="N67" s="5"/>
      <c r="O67" s="9">
        <f t="shared" si="0"/>
        <v>464000</v>
      </c>
    </row>
    <row r="68" spans="1:15" x14ac:dyDescent="0.25">
      <c r="A68" s="3" t="s">
        <v>1194</v>
      </c>
      <c r="B68" s="3" t="s">
        <v>1193</v>
      </c>
      <c r="C68" s="3" t="s">
        <v>7</v>
      </c>
      <c r="D68" s="3" t="s">
        <v>1386</v>
      </c>
      <c r="E68" s="3" t="s">
        <v>220</v>
      </c>
      <c r="F68" s="6">
        <v>45414.5</v>
      </c>
      <c r="G68" s="3" t="s">
        <v>1194</v>
      </c>
      <c r="H68" s="3" t="s">
        <v>1422</v>
      </c>
      <c r="I68" s="3" t="s">
        <v>10</v>
      </c>
      <c r="J68" s="5"/>
      <c r="K68" s="5">
        <v>1011593.97</v>
      </c>
      <c r="L68" s="5"/>
      <c r="M68" s="5"/>
      <c r="N68" s="5">
        <v>212434.75</v>
      </c>
      <c r="O68" s="9">
        <f t="shared" si="0"/>
        <v>1224028.72</v>
      </c>
    </row>
    <row r="69" spans="1:15" x14ac:dyDescent="0.25">
      <c r="A69" s="3" t="s">
        <v>1194</v>
      </c>
      <c r="B69" s="3" t="s">
        <v>1193</v>
      </c>
      <c r="C69" s="3" t="s">
        <v>7</v>
      </c>
      <c r="D69" s="3" t="s">
        <v>1386</v>
      </c>
      <c r="E69" s="3" t="s">
        <v>220</v>
      </c>
      <c r="F69" s="6">
        <v>45646.5</v>
      </c>
      <c r="G69" s="3" t="s">
        <v>13</v>
      </c>
      <c r="H69" s="3" t="s">
        <v>1422</v>
      </c>
      <c r="I69" s="3" t="s">
        <v>10</v>
      </c>
      <c r="J69" s="5"/>
      <c r="K69" s="5">
        <v>94159.71</v>
      </c>
      <c r="L69" s="5"/>
      <c r="M69" s="5"/>
      <c r="N69" s="5">
        <v>19506.599999999999</v>
      </c>
      <c r="O69" s="9">
        <f t="shared" si="0"/>
        <v>113666.31</v>
      </c>
    </row>
    <row r="70" spans="1:15" x14ac:dyDescent="0.25">
      <c r="A70" s="3" t="s">
        <v>1194</v>
      </c>
      <c r="B70" s="3" t="s">
        <v>1193</v>
      </c>
      <c r="C70" s="3" t="s">
        <v>7</v>
      </c>
      <c r="D70" s="3" t="s">
        <v>1386</v>
      </c>
      <c r="E70" s="3" t="s">
        <v>220</v>
      </c>
      <c r="F70" s="6">
        <v>45936</v>
      </c>
      <c r="G70" s="3" t="s">
        <v>1423</v>
      </c>
      <c r="H70" s="3" t="s">
        <v>1422</v>
      </c>
      <c r="I70" s="3" t="s">
        <v>10</v>
      </c>
      <c r="J70" s="5"/>
      <c r="K70" s="5">
        <v>300000</v>
      </c>
      <c r="L70" s="5"/>
      <c r="M70" s="5"/>
      <c r="N70" s="5"/>
      <c r="O70" s="9">
        <f t="shared" si="0"/>
        <v>300000</v>
      </c>
    </row>
    <row r="71" spans="1:15" x14ac:dyDescent="0.25">
      <c r="A71" s="3" t="s">
        <v>1194</v>
      </c>
      <c r="B71" s="3" t="s">
        <v>1193</v>
      </c>
      <c r="C71" s="3" t="s">
        <v>20</v>
      </c>
      <c r="D71" s="3" t="s">
        <v>1384</v>
      </c>
      <c r="E71" s="3" t="s">
        <v>220</v>
      </c>
      <c r="F71" s="6">
        <v>45527.5</v>
      </c>
      <c r="G71" s="3" t="s">
        <v>4</v>
      </c>
      <c r="H71" s="3" t="s">
        <v>1422</v>
      </c>
      <c r="I71" s="3" t="s">
        <v>22</v>
      </c>
      <c r="J71" s="5"/>
      <c r="K71" s="5">
        <v>0</v>
      </c>
      <c r="L71" s="5"/>
      <c r="M71" s="5"/>
      <c r="N71" s="5"/>
      <c r="O71" s="9">
        <f t="shared" ref="O71:O134" si="1">J71+K71+L71+M71+N71</f>
        <v>0</v>
      </c>
    </row>
    <row r="72" spans="1:15" x14ac:dyDescent="0.25">
      <c r="A72" s="3" t="s">
        <v>1194</v>
      </c>
      <c r="B72" s="3" t="s">
        <v>1193</v>
      </c>
      <c r="C72" s="3" t="s">
        <v>20</v>
      </c>
      <c r="D72" s="3" t="s">
        <v>1384</v>
      </c>
      <c r="E72" s="3" t="s">
        <v>220</v>
      </c>
      <c r="F72" s="6">
        <v>45671.5</v>
      </c>
      <c r="G72" s="3" t="s">
        <v>11</v>
      </c>
      <c r="H72" s="3" t="s">
        <v>1422</v>
      </c>
      <c r="I72" s="3" t="s">
        <v>22</v>
      </c>
      <c r="J72" s="5"/>
      <c r="K72" s="5">
        <v>0</v>
      </c>
      <c r="L72" s="5"/>
      <c r="M72" s="5"/>
      <c r="N72" s="5"/>
      <c r="O72" s="9">
        <f t="shared" si="1"/>
        <v>0</v>
      </c>
    </row>
    <row r="73" spans="1:15" x14ac:dyDescent="0.25">
      <c r="A73" s="3" t="s">
        <v>1194</v>
      </c>
      <c r="B73" s="3" t="s">
        <v>1193</v>
      </c>
      <c r="C73" s="3" t="s">
        <v>20</v>
      </c>
      <c r="D73" s="3" t="s">
        <v>1384</v>
      </c>
      <c r="E73" s="3" t="s">
        <v>220</v>
      </c>
      <c r="F73" s="6">
        <v>44967</v>
      </c>
      <c r="G73" s="3" t="s">
        <v>1423</v>
      </c>
      <c r="H73" s="3" t="s">
        <v>1422</v>
      </c>
      <c r="I73" s="3" t="s">
        <v>22</v>
      </c>
      <c r="J73" s="5"/>
      <c r="K73" s="5">
        <v>17184600</v>
      </c>
      <c r="L73" s="5"/>
      <c r="M73" s="5"/>
      <c r="N73" s="5"/>
      <c r="O73" s="9">
        <f t="shared" si="1"/>
        <v>17184600</v>
      </c>
    </row>
    <row r="74" spans="1:15" x14ac:dyDescent="0.25">
      <c r="A74" s="3" t="s">
        <v>1194</v>
      </c>
      <c r="B74" s="3" t="s">
        <v>1193</v>
      </c>
      <c r="C74" s="3" t="s">
        <v>20</v>
      </c>
      <c r="D74" s="3" t="s">
        <v>1384</v>
      </c>
      <c r="E74" s="3" t="s">
        <v>220</v>
      </c>
      <c r="F74" s="6">
        <v>45636</v>
      </c>
      <c r="G74" s="3" t="s">
        <v>1424</v>
      </c>
      <c r="H74" s="3" t="s">
        <v>1422</v>
      </c>
      <c r="I74" s="3" t="s">
        <v>22</v>
      </c>
      <c r="J74" s="5"/>
      <c r="K74" s="5">
        <v>17184600</v>
      </c>
      <c r="L74" s="5"/>
      <c r="M74" s="5"/>
      <c r="N74" s="5"/>
      <c r="O74" s="9">
        <f t="shared" si="1"/>
        <v>17184600</v>
      </c>
    </row>
    <row r="75" spans="1:15" x14ac:dyDescent="0.25">
      <c r="A75" s="3" t="s">
        <v>1194</v>
      </c>
      <c r="B75" s="3" t="s">
        <v>1193</v>
      </c>
      <c r="C75" s="3" t="s">
        <v>20</v>
      </c>
      <c r="D75" s="3" t="s">
        <v>1384</v>
      </c>
      <c r="E75" s="3" t="s">
        <v>220</v>
      </c>
      <c r="F75" s="6">
        <v>45798.5</v>
      </c>
      <c r="G75" s="3" t="s">
        <v>315</v>
      </c>
      <c r="H75" s="3" t="s">
        <v>1422</v>
      </c>
      <c r="I75" s="3" t="s">
        <v>22</v>
      </c>
      <c r="J75" s="5"/>
      <c r="K75" s="5">
        <v>0</v>
      </c>
      <c r="L75" s="5"/>
      <c r="M75" s="5"/>
      <c r="N75" s="5"/>
      <c r="O75" s="9">
        <f t="shared" si="1"/>
        <v>0</v>
      </c>
    </row>
    <row r="76" spans="1:15" x14ac:dyDescent="0.25">
      <c r="A76" s="3" t="s">
        <v>1194</v>
      </c>
      <c r="B76" s="3" t="s">
        <v>1193</v>
      </c>
      <c r="C76" s="3" t="s">
        <v>20</v>
      </c>
      <c r="D76" s="3" t="s">
        <v>1384</v>
      </c>
      <c r="E76" s="3" t="s">
        <v>220</v>
      </c>
      <c r="F76" s="6">
        <v>45770</v>
      </c>
      <c r="G76" s="3" t="s">
        <v>1431</v>
      </c>
      <c r="H76" s="3" t="s">
        <v>1422</v>
      </c>
      <c r="I76" s="3" t="s">
        <v>22</v>
      </c>
      <c r="J76" s="5"/>
      <c r="K76" s="5">
        <v>22912800</v>
      </c>
      <c r="L76" s="5"/>
      <c r="M76" s="5"/>
      <c r="N76" s="5"/>
      <c r="O76" s="9">
        <f t="shared" si="1"/>
        <v>22912800</v>
      </c>
    </row>
    <row r="77" spans="1:15" x14ac:dyDescent="0.25">
      <c r="A77" s="3" t="s">
        <v>1194</v>
      </c>
      <c r="B77" s="3" t="s">
        <v>1193</v>
      </c>
      <c r="C77" s="3" t="s">
        <v>24</v>
      </c>
      <c r="D77" s="3" t="s">
        <v>1382</v>
      </c>
      <c r="E77" s="3" t="s">
        <v>220</v>
      </c>
      <c r="F77" s="6">
        <v>45280.5</v>
      </c>
      <c r="G77" s="3" t="s">
        <v>13</v>
      </c>
      <c r="H77" s="3" t="s">
        <v>1422</v>
      </c>
      <c r="I77" s="3" t="s">
        <v>22</v>
      </c>
      <c r="J77" s="5"/>
      <c r="K77" s="5">
        <v>0</v>
      </c>
      <c r="L77" s="5"/>
      <c r="M77" s="5"/>
      <c r="N77" s="5"/>
      <c r="O77" s="9">
        <f t="shared" si="1"/>
        <v>0</v>
      </c>
    </row>
    <row r="78" spans="1:15" x14ac:dyDescent="0.25">
      <c r="A78" s="3" t="s">
        <v>1194</v>
      </c>
      <c r="B78" s="3" t="s">
        <v>1193</v>
      </c>
      <c r="C78" s="3" t="s">
        <v>24</v>
      </c>
      <c r="D78" s="3" t="s">
        <v>1382</v>
      </c>
      <c r="E78" s="3" t="s">
        <v>220</v>
      </c>
      <c r="F78" s="6">
        <v>45350.5</v>
      </c>
      <c r="G78" s="3" t="s">
        <v>4</v>
      </c>
      <c r="H78" s="3" t="s">
        <v>1422</v>
      </c>
      <c r="I78" s="3" t="s">
        <v>22</v>
      </c>
      <c r="J78" s="5"/>
      <c r="K78" s="5">
        <v>0</v>
      </c>
      <c r="L78" s="5"/>
      <c r="M78" s="5"/>
      <c r="N78" s="5"/>
      <c r="O78" s="9">
        <f t="shared" si="1"/>
        <v>0</v>
      </c>
    </row>
    <row r="79" spans="1:15" x14ac:dyDescent="0.25">
      <c r="A79" s="3" t="s">
        <v>1194</v>
      </c>
      <c r="B79" s="3" t="s">
        <v>1193</v>
      </c>
      <c r="C79" s="3" t="s">
        <v>24</v>
      </c>
      <c r="D79" s="3" t="s">
        <v>1382</v>
      </c>
      <c r="E79" s="3" t="s">
        <v>220</v>
      </c>
      <c r="F79" s="6">
        <v>44967</v>
      </c>
      <c r="G79" s="3" t="s">
        <v>1423</v>
      </c>
      <c r="H79" s="3" t="s">
        <v>1422</v>
      </c>
      <c r="I79" s="3" t="s">
        <v>22</v>
      </c>
      <c r="J79" s="5"/>
      <c r="K79" s="5">
        <v>24175800</v>
      </c>
      <c r="L79" s="5"/>
      <c r="M79" s="5"/>
      <c r="N79" s="5"/>
      <c r="O79" s="9">
        <f t="shared" si="1"/>
        <v>24175800</v>
      </c>
    </row>
    <row r="80" spans="1:15" x14ac:dyDescent="0.25">
      <c r="A80" s="3" t="s">
        <v>1194</v>
      </c>
      <c r="B80" s="3" t="s">
        <v>1193</v>
      </c>
      <c r="C80" s="3" t="s">
        <v>24</v>
      </c>
      <c r="D80" s="3" t="s">
        <v>1382</v>
      </c>
      <c r="E80" s="3" t="s">
        <v>220</v>
      </c>
      <c r="F80" s="6">
        <v>45812.5</v>
      </c>
      <c r="G80" s="3" t="s">
        <v>315</v>
      </c>
      <c r="H80" s="3" t="s">
        <v>1422</v>
      </c>
      <c r="I80" s="3" t="s">
        <v>22</v>
      </c>
      <c r="J80" s="5"/>
      <c r="K80" s="5">
        <v>0</v>
      </c>
      <c r="L80" s="5"/>
      <c r="M80" s="5"/>
      <c r="N80" s="5"/>
      <c r="O80" s="9">
        <f t="shared" si="1"/>
        <v>0</v>
      </c>
    </row>
    <row r="81" spans="1:15" x14ac:dyDescent="0.25">
      <c r="A81" s="3" t="s">
        <v>1194</v>
      </c>
      <c r="B81" s="3" t="s">
        <v>1193</v>
      </c>
      <c r="C81" s="3" t="s">
        <v>24</v>
      </c>
      <c r="D81" s="3" t="s">
        <v>1382</v>
      </c>
      <c r="E81" s="3" t="s">
        <v>220</v>
      </c>
      <c r="F81" s="6">
        <v>45685.5</v>
      </c>
      <c r="G81" s="3" t="s">
        <v>11</v>
      </c>
      <c r="H81" s="3" t="s">
        <v>1422</v>
      </c>
      <c r="I81" s="3" t="s">
        <v>22</v>
      </c>
      <c r="J81" s="5"/>
      <c r="K81" s="5">
        <v>0</v>
      </c>
      <c r="L81" s="5"/>
      <c r="M81" s="5"/>
      <c r="N81" s="5"/>
      <c r="O81" s="9">
        <f t="shared" si="1"/>
        <v>0</v>
      </c>
    </row>
    <row r="82" spans="1:15" x14ac:dyDescent="0.25">
      <c r="A82" s="3" t="s">
        <v>1194</v>
      </c>
      <c r="B82" s="3" t="s">
        <v>1193</v>
      </c>
      <c r="C82" s="3" t="s">
        <v>24</v>
      </c>
      <c r="D82" s="3" t="s">
        <v>1382</v>
      </c>
      <c r="E82" s="3" t="s">
        <v>220</v>
      </c>
      <c r="F82" s="6">
        <v>45523</v>
      </c>
      <c r="G82" s="3" t="s">
        <v>1424</v>
      </c>
      <c r="H82" s="3" t="s">
        <v>1422</v>
      </c>
      <c r="I82" s="3" t="s">
        <v>22</v>
      </c>
      <c r="J82" s="5"/>
      <c r="K82" s="5">
        <v>24175800</v>
      </c>
      <c r="L82" s="5"/>
      <c r="M82" s="5"/>
      <c r="N82" s="5"/>
      <c r="O82" s="9">
        <f t="shared" si="1"/>
        <v>24175800</v>
      </c>
    </row>
    <row r="83" spans="1:15" x14ac:dyDescent="0.25">
      <c r="A83" s="3" t="s">
        <v>1194</v>
      </c>
      <c r="B83" s="3" t="s">
        <v>1193</v>
      </c>
      <c r="C83" s="3" t="s">
        <v>24</v>
      </c>
      <c r="D83" s="3" t="s">
        <v>1382</v>
      </c>
      <c r="E83" s="3" t="s">
        <v>220</v>
      </c>
      <c r="F83" s="6">
        <v>45770</v>
      </c>
      <c r="G83" s="3" t="s">
        <v>1431</v>
      </c>
      <c r="H83" s="3" t="s">
        <v>1422</v>
      </c>
      <c r="I83" s="3" t="s">
        <v>22</v>
      </c>
      <c r="J83" s="5"/>
      <c r="K83" s="5">
        <v>32234400</v>
      </c>
      <c r="L83" s="5"/>
      <c r="M83" s="5"/>
      <c r="N83" s="5"/>
      <c r="O83" s="9">
        <f t="shared" si="1"/>
        <v>32234400</v>
      </c>
    </row>
    <row r="84" spans="1:15" x14ac:dyDescent="0.25">
      <c r="A84" s="3" t="s">
        <v>1194</v>
      </c>
      <c r="B84" s="3" t="s">
        <v>1193</v>
      </c>
      <c r="C84" s="3" t="s">
        <v>24</v>
      </c>
      <c r="D84" s="3" t="s">
        <v>1380</v>
      </c>
      <c r="E84" s="3" t="s">
        <v>220</v>
      </c>
      <c r="F84" s="6">
        <v>45807.5</v>
      </c>
      <c r="G84" s="3" t="s">
        <v>1194</v>
      </c>
      <c r="H84" s="3" t="s">
        <v>1422</v>
      </c>
      <c r="I84" s="3" t="s">
        <v>22</v>
      </c>
      <c r="J84" s="5">
        <v>93564.57</v>
      </c>
      <c r="K84" s="5">
        <v>164568.19</v>
      </c>
      <c r="L84" s="5"/>
      <c r="M84" s="5"/>
      <c r="N84" s="5"/>
      <c r="O84" s="9">
        <f t="shared" si="1"/>
        <v>258132.76</v>
      </c>
    </row>
    <row r="85" spans="1:15" x14ac:dyDescent="0.25">
      <c r="A85" s="3" t="s">
        <v>1194</v>
      </c>
      <c r="B85" s="3" t="s">
        <v>1193</v>
      </c>
      <c r="C85" s="3" t="s">
        <v>24</v>
      </c>
      <c r="D85" s="3" t="s">
        <v>1380</v>
      </c>
      <c r="E85" s="3" t="s">
        <v>220</v>
      </c>
      <c r="F85" s="6">
        <v>45917.5</v>
      </c>
      <c r="G85" s="3" t="s">
        <v>13</v>
      </c>
      <c r="H85" s="3" t="s">
        <v>1422</v>
      </c>
      <c r="I85" s="3" t="s">
        <v>22</v>
      </c>
      <c r="J85" s="5">
        <v>186395.64</v>
      </c>
      <c r="K85" s="5">
        <v>161245.64000000001</v>
      </c>
      <c r="L85" s="5"/>
      <c r="M85" s="5"/>
      <c r="N85" s="5"/>
      <c r="O85" s="9">
        <f t="shared" si="1"/>
        <v>347641.28</v>
      </c>
    </row>
    <row r="86" spans="1:15" x14ac:dyDescent="0.25">
      <c r="A86" s="3" t="s">
        <v>1194</v>
      </c>
      <c r="B86" s="3" t="s">
        <v>1193</v>
      </c>
      <c r="C86" s="3" t="s">
        <v>24</v>
      </c>
      <c r="D86" s="3" t="s">
        <v>1380</v>
      </c>
      <c r="E86" s="3" t="s">
        <v>220</v>
      </c>
      <c r="F86" s="6">
        <v>45904</v>
      </c>
      <c r="G86" s="3" t="s">
        <v>1435</v>
      </c>
      <c r="H86" s="3" t="s">
        <v>1422</v>
      </c>
      <c r="I86" s="3" t="s">
        <v>22</v>
      </c>
      <c r="J86" s="5"/>
      <c r="K86" s="5">
        <v>161357.66</v>
      </c>
      <c r="L86" s="5"/>
      <c r="M86" s="5"/>
      <c r="N86" s="5"/>
      <c r="O86" s="9">
        <f t="shared" si="1"/>
        <v>161357.66</v>
      </c>
    </row>
    <row r="87" spans="1:15" x14ac:dyDescent="0.25">
      <c r="A87" s="3" t="s">
        <v>1194</v>
      </c>
      <c r="B87" s="3" t="s">
        <v>1193</v>
      </c>
      <c r="C87" s="3" t="s">
        <v>24</v>
      </c>
      <c r="D87" s="3" t="s">
        <v>1378</v>
      </c>
      <c r="E87" s="3" t="s">
        <v>220</v>
      </c>
      <c r="F87" s="6">
        <v>45748.5</v>
      </c>
      <c r="G87" s="3" t="s">
        <v>1194</v>
      </c>
      <c r="H87" s="3" t="s">
        <v>1422</v>
      </c>
      <c r="I87" s="3" t="s">
        <v>22</v>
      </c>
      <c r="J87" s="5">
        <v>0</v>
      </c>
      <c r="K87" s="5">
        <v>8460.5</v>
      </c>
      <c r="L87" s="5"/>
      <c r="M87" s="5"/>
      <c r="N87" s="5"/>
      <c r="O87" s="9">
        <f t="shared" si="1"/>
        <v>8460.5</v>
      </c>
    </row>
    <row r="88" spans="1:15" x14ac:dyDescent="0.25">
      <c r="A88" s="3" t="s">
        <v>1194</v>
      </c>
      <c r="B88" s="3" t="s">
        <v>1193</v>
      </c>
      <c r="C88" s="3" t="s">
        <v>24</v>
      </c>
      <c r="D88" s="3" t="s">
        <v>1378</v>
      </c>
      <c r="E88" s="3" t="s">
        <v>220</v>
      </c>
      <c r="F88" s="6">
        <v>45845.5</v>
      </c>
      <c r="G88" s="3" t="s">
        <v>13</v>
      </c>
      <c r="H88" s="3" t="s">
        <v>1422</v>
      </c>
      <c r="I88" s="3" t="s">
        <v>22</v>
      </c>
      <c r="J88" s="5">
        <v>286937.03999999998</v>
      </c>
      <c r="K88" s="5">
        <v>116355.91</v>
      </c>
      <c r="L88" s="5"/>
      <c r="M88" s="5"/>
      <c r="N88" s="5"/>
      <c r="O88" s="9">
        <f t="shared" si="1"/>
        <v>403292.94999999995</v>
      </c>
    </row>
    <row r="89" spans="1:15" x14ac:dyDescent="0.25">
      <c r="A89" s="3" t="s">
        <v>1194</v>
      </c>
      <c r="B89" s="3" t="s">
        <v>1193</v>
      </c>
      <c r="C89" s="3" t="s">
        <v>24</v>
      </c>
      <c r="D89" s="3" t="s">
        <v>1378</v>
      </c>
      <c r="E89" s="3" t="s">
        <v>220</v>
      </c>
      <c r="F89" s="6">
        <v>45818</v>
      </c>
      <c r="G89" s="3" t="s">
        <v>1435</v>
      </c>
      <c r="H89" s="3" t="s">
        <v>1422</v>
      </c>
      <c r="I89" s="3" t="s">
        <v>22</v>
      </c>
      <c r="J89" s="5"/>
      <c r="K89" s="5">
        <v>349067.73</v>
      </c>
      <c r="L89" s="5"/>
      <c r="M89" s="5"/>
      <c r="N89" s="5"/>
      <c r="O89" s="9">
        <f t="shared" si="1"/>
        <v>349067.73</v>
      </c>
    </row>
    <row r="90" spans="1:15" x14ac:dyDescent="0.25">
      <c r="A90" s="3" t="s">
        <v>1194</v>
      </c>
      <c r="B90" s="3" t="s">
        <v>1193</v>
      </c>
      <c r="C90" s="3" t="s">
        <v>24</v>
      </c>
      <c r="D90" s="3" t="s">
        <v>1378</v>
      </c>
      <c r="E90" s="3" t="s">
        <v>220</v>
      </c>
      <c r="F90" s="6">
        <v>45919.5</v>
      </c>
      <c r="G90" s="3" t="s">
        <v>4</v>
      </c>
      <c r="H90" s="3" t="s">
        <v>1422</v>
      </c>
      <c r="I90" s="3" t="s">
        <v>22</v>
      </c>
      <c r="J90" s="5">
        <v>6340.55</v>
      </c>
      <c r="K90" s="5">
        <v>6779.07</v>
      </c>
      <c r="L90" s="5"/>
      <c r="M90" s="5"/>
      <c r="N90" s="5"/>
      <c r="O90" s="9">
        <f t="shared" si="1"/>
        <v>13119.619999999999</v>
      </c>
    </row>
    <row r="91" spans="1:15" x14ac:dyDescent="0.25">
      <c r="A91" s="3" t="s">
        <v>1194</v>
      </c>
      <c r="B91" s="3" t="s">
        <v>1193</v>
      </c>
      <c r="C91" s="3" t="s">
        <v>24</v>
      </c>
      <c r="D91" s="3" t="s">
        <v>1378</v>
      </c>
      <c r="E91" s="3" t="s">
        <v>220</v>
      </c>
      <c r="F91" s="6">
        <v>45905</v>
      </c>
      <c r="G91" s="3" t="s">
        <v>1434</v>
      </c>
      <c r="H91" s="3" t="s">
        <v>1422</v>
      </c>
      <c r="I91" s="3" t="s">
        <v>22</v>
      </c>
      <c r="J91" s="5"/>
      <c r="K91" s="5">
        <v>6779.06</v>
      </c>
      <c r="L91" s="5"/>
      <c r="M91" s="5"/>
      <c r="N91" s="5"/>
      <c r="O91" s="9">
        <f t="shared" si="1"/>
        <v>6779.06</v>
      </c>
    </row>
    <row r="92" spans="1:15" x14ac:dyDescent="0.25">
      <c r="A92" s="3" t="s">
        <v>1194</v>
      </c>
      <c r="B92" s="3" t="s">
        <v>1193</v>
      </c>
      <c r="C92" s="3" t="s">
        <v>24</v>
      </c>
      <c r="D92" s="3" t="s">
        <v>1378</v>
      </c>
      <c r="E92" s="3" t="s">
        <v>220</v>
      </c>
      <c r="F92" s="6">
        <v>46003</v>
      </c>
      <c r="G92" s="3" t="s">
        <v>1433</v>
      </c>
      <c r="H92" s="3" t="s">
        <v>1422</v>
      </c>
      <c r="I92" s="3" t="s">
        <v>22</v>
      </c>
      <c r="J92" s="5"/>
      <c r="K92" s="5">
        <v>331800.09999999998</v>
      </c>
      <c r="L92" s="5"/>
      <c r="M92" s="5"/>
      <c r="N92" s="5"/>
      <c r="O92" s="9">
        <f t="shared" si="1"/>
        <v>331800.09999999998</v>
      </c>
    </row>
    <row r="93" spans="1:15" x14ac:dyDescent="0.25">
      <c r="A93" s="3" t="s">
        <v>1194</v>
      </c>
      <c r="B93" s="3" t="s">
        <v>1193</v>
      </c>
      <c r="C93" s="3" t="s">
        <v>24</v>
      </c>
      <c r="D93" s="3" t="s">
        <v>1376</v>
      </c>
      <c r="E93" s="3" t="s">
        <v>220</v>
      </c>
      <c r="F93" s="6">
        <v>45840.5</v>
      </c>
      <c r="G93" s="3" t="s">
        <v>1194</v>
      </c>
      <c r="H93" s="3" t="s">
        <v>1422</v>
      </c>
      <c r="I93" s="3" t="s">
        <v>22</v>
      </c>
      <c r="J93" s="5">
        <v>0</v>
      </c>
      <c r="K93" s="5">
        <v>896.04</v>
      </c>
      <c r="L93" s="5"/>
      <c r="M93" s="5"/>
      <c r="N93" s="5"/>
      <c r="O93" s="9">
        <f t="shared" si="1"/>
        <v>896.04</v>
      </c>
    </row>
    <row r="94" spans="1:15" x14ac:dyDescent="0.25">
      <c r="A94" s="3" t="s">
        <v>1194</v>
      </c>
      <c r="B94" s="3" t="s">
        <v>1193</v>
      </c>
      <c r="C94" s="3" t="s">
        <v>24</v>
      </c>
      <c r="D94" s="3" t="s">
        <v>1376</v>
      </c>
      <c r="E94" s="3" t="s">
        <v>220</v>
      </c>
      <c r="F94" s="6">
        <v>45959.5</v>
      </c>
      <c r="G94" s="3" t="s">
        <v>13</v>
      </c>
      <c r="H94" s="3" t="s">
        <v>1422</v>
      </c>
      <c r="I94" s="3" t="s">
        <v>22</v>
      </c>
      <c r="J94" s="5">
        <v>39563.949999999997</v>
      </c>
      <c r="K94" s="5">
        <v>12596.59</v>
      </c>
      <c r="L94" s="5"/>
      <c r="M94" s="5"/>
      <c r="N94" s="5"/>
      <c r="O94" s="9">
        <f t="shared" si="1"/>
        <v>52160.539999999994</v>
      </c>
    </row>
    <row r="95" spans="1:15" x14ac:dyDescent="0.25">
      <c r="A95" s="3" t="s">
        <v>1194</v>
      </c>
      <c r="B95" s="3" t="s">
        <v>1193</v>
      </c>
      <c r="C95" s="3" t="s">
        <v>24</v>
      </c>
      <c r="D95" s="3" t="s">
        <v>1376</v>
      </c>
      <c r="E95" s="3" t="s">
        <v>220</v>
      </c>
      <c r="F95" s="6">
        <v>45944</v>
      </c>
      <c r="G95" s="3" t="s">
        <v>1435</v>
      </c>
      <c r="H95" s="3" t="s">
        <v>1422</v>
      </c>
      <c r="I95" s="3" t="s">
        <v>22</v>
      </c>
      <c r="J95" s="5"/>
      <c r="K95" s="5">
        <v>41606.01</v>
      </c>
      <c r="L95" s="5"/>
      <c r="M95" s="5"/>
      <c r="N95" s="5"/>
      <c r="O95" s="9">
        <f t="shared" si="1"/>
        <v>41606.01</v>
      </c>
    </row>
    <row r="96" spans="1:15" x14ac:dyDescent="0.25">
      <c r="A96" s="3" t="s">
        <v>1194</v>
      </c>
      <c r="B96" s="3" t="s">
        <v>1193</v>
      </c>
      <c r="C96" s="3" t="s">
        <v>24</v>
      </c>
      <c r="D96" s="3" t="s">
        <v>1374</v>
      </c>
      <c r="E96" s="3" t="s">
        <v>220</v>
      </c>
      <c r="F96" s="6">
        <v>45594.5</v>
      </c>
      <c r="G96" s="3" t="s">
        <v>1194</v>
      </c>
      <c r="H96" s="3" t="s">
        <v>1422</v>
      </c>
      <c r="I96" s="3" t="s">
        <v>22</v>
      </c>
      <c r="J96" s="5">
        <v>0</v>
      </c>
      <c r="K96" s="5">
        <v>13377.58</v>
      </c>
      <c r="L96" s="5"/>
      <c r="M96" s="5"/>
      <c r="N96" s="5"/>
      <c r="O96" s="9">
        <f t="shared" si="1"/>
        <v>13377.58</v>
      </c>
    </row>
    <row r="97" spans="1:15" x14ac:dyDescent="0.25">
      <c r="A97" s="3" t="s">
        <v>1194</v>
      </c>
      <c r="B97" s="3" t="s">
        <v>1193</v>
      </c>
      <c r="C97" s="3" t="s">
        <v>24</v>
      </c>
      <c r="D97" s="3" t="s">
        <v>1374</v>
      </c>
      <c r="E97" s="3" t="s">
        <v>220</v>
      </c>
      <c r="F97" s="6">
        <v>45707.5</v>
      </c>
      <c r="G97" s="3" t="s">
        <v>13</v>
      </c>
      <c r="H97" s="3" t="s">
        <v>1422</v>
      </c>
      <c r="I97" s="3" t="s">
        <v>22</v>
      </c>
      <c r="J97" s="5">
        <v>78134.14</v>
      </c>
      <c r="K97" s="5">
        <v>41340.82</v>
      </c>
      <c r="L97" s="5"/>
      <c r="M97" s="5"/>
      <c r="N97" s="5"/>
      <c r="O97" s="9">
        <f t="shared" si="1"/>
        <v>119474.95999999999</v>
      </c>
    </row>
    <row r="98" spans="1:15" x14ac:dyDescent="0.25">
      <c r="A98" s="3" t="s">
        <v>1194</v>
      </c>
      <c r="B98" s="3" t="s">
        <v>1193</v>
      </c>
      <c r="C98" s="3" t="s">
        <v>24</v>
      </c>
      <c r="D98" s="3" t="s">
        <v>1374</v>
      </c>
      <c r="E98" s="3" t="s">
        <v>220</v>
      </c>
      <c r="F98" s="6">
        <v>45686</v>
      </c>
      <c r="G98" s="3" t="s">
        <v>1435</v>
      </c>
      <c r="H98" s="3" t="s">
        <v>1422</v>
      </c>
      <c r="I98" s="3" t="s">
        <v>22</v>
      </c>
      <c r="J98" s="5"/>
      <c r="K98" s="5">
        <v>124052.64</v>
      </c>
      <c r="L98" s="5"/>
      <c r="M98" s="5"/>
      <c r="N98" s="5"/>
      <c r="O98" s="9">
        <f t="shared" si="1"/>
        <v>124052.64</v>
      </c>
    </row>
    <row r="99" spans="1:15" x14ac:dyDescent="0.25">
      <c r="A99" s="3" t="s">
        <v>1194</v>
      </c>
      <c r="B99" s="3" t="s">
        <v>1193</v>
      </c>
      <c r="C99" s="3" t="s">
        <v>24</v>
      </c>
      <c r="D99" s="3" t="s">
        <v>1374</v>
      </c>
      <c r="E99" s="3" t="s">
        <v>220</v>
      </c>
      <c r="F99" s="6">
        <v>45792.5</v>
      </c>
      <c r="G99" s="3" t="s">
        <v>4</v>
      </c>
      <c r="H99" s="3" t="s">
        <v>1422</v>
      </c>
      <c r="I99" s="3" t="s">
        <v>22</v>
      </c>
      <c r="J99" s="5">
        <v>352267.13</v>
      </c>
      <c r="K99" s="5">
        <v>156767.48000000001</v>
      </c>
      <c r="L99" s="5"/>
      <c r="M99" s="5"/>
      <c r="N99" s="5"/>
      <c r="O99" s="9">
        <f t="shared" si="1"/>
        <v>509034.61</v>
      </c>
    </row>
    <row r="100" spans="1:15" x14ac:dyDescent="0.25">
      <c r="A100" s="3" t="s">
        <v>1194</v>
      </c>
      <c r="B100" s="3" t="s">
        <v>1193</v>
      </c>
      <c r="C100" s="3" t="s">
        <v>24</v>
      </c>
      <c r="D100" s="3" t="s">
        <v>1374</v>
      </c>
      <c r="E100" s="3" t="s">
        <v>220</v>
      </c>
      <c r="F100" s="6">
        <v>45776</v>
      </c>
      <c r="G100" s="3" t="s">
        <v>1434</v>
      </c>
      <c r="H100" s="3" t="s">
        <v>1422</v>
      </c>
      <c r="I100" s="3" t="s">
        <v>22</v>
      </c>
      <c r="J100" s="5"/>
      <c r="K100" s="5">
        <v>488135.28</v>
      </c>
      <c r="L100" s="5"/>
      <c r="M100" s="5"/>
      <c r="N100" s="5"/>
      <c r="O100" s="9">
        <f t="shared" si="1"/>
        <v>488135.28</v>
      </c>
    </row>
    <row r="101" spans="1:15" x14ac:dyDescent="0.25">
      <c r="A101" s="3" t="s">
        <v>1194</v>
      </c>
      <c r="B101" s="3" t="s">
        <v>1193</v>
      </c>
      <c r="C101" s="3" t="s">
        <v>24</v>
      </c>
      <c r="D101" s="3" t="s">
        <v>1374</v>
      </c>
      <c r="E101" s="3" t="s">
        <v>220</v>
      </c>
      <c r="F101" s="6">
        <v>45895.5</v>
      </c>
      <c r="G101" s="3" t="s">
        <v>11</v>
      </c>
      <c r="H101" s="3" t="s">
        <v>1422</v>
      </c>
      <c r="I101" s="3" t="s">
        <v>22</v>
      </c>
      <c r="J101" s="5">
        <v>189241.82</v>
      </c>
      <c r="K101" s="5">
        <v>112281.05</v>
      </c>
      <c r="L101" s="5"/>
      <c r="M101" s="5"/>
      <c r="N101" s="5"/>
      <c r="O101" s="9">
        <f t="shared" si="1"/>
        <v>301522.87</v>
      </c>
    </row>
    <row r="102" spans="1:15" x14ac:dyDescent="0.25">
      <c r="A102" s="3" t="s">
        <v>1194</v>
      </c>
      <c r="B102" s="3" t="s">
        <v>1193</v>
      </c>
      <c r="C102" s="3" t="s">
        <v>24</v>
      </c>
      <c r="D102" s="3" t="s">
        <v>1374</v>
      </c>
      <c r="E102" s="3" t="s">
        <v>220</v>
      </c>
      <c r="F102" s="6">
        <v>45868</v>
      </c>
      <c r="G102" s="3" t="s">
        <v>1433</v>
      </c>
      <c r="H102" s="3" t="s">
        <v>1422</v>
      </c>
      <c r="I102" s="3" t="s">
        <v>22</v>
      </c>
      <c r="J102" s="5"/>
      <c r="K102" s="5">
        <v>317981.21999999997</v>
      </c>
      <c r="L102" s="5"/>
      <c r="M102" s="5"/>
      <c r="N102" s="5"/>
      <c r="O102" s="9">
        <f t="shared" si="1"/>
        <v>317981.21999999997</v>
      </c>
    </row>
    <row r="103" spans="1:15" x14ac:dyDescent="0.25">
      <c r="A103" s="3" t="s">
        <v>1194</v>
      </c>
      <c r="B103" s="3" t="s">
        <v>1193</v>
      </c>
      <c r="C103" s="3" t="s">
        <v>24</v>
      </c>
      <c r="D103" s="3" t="s">
        <v>1374</v>
      </c>
      <c r="E103" s="3" t="s">
        <v>220</v>
      </c>
      <c r="F103" s="6">
        <v>45960</v>
      </c>
      <c r="G103" s="3" t="s">
        <v>1436</v>
      </c>
      <c r="H103" s="3" t="s">
        <v>1422</v>
      </c>
      <c r="I103" s="3" t="s">
        <v>22</v>
      </c>
      <c r="J103" s="5"/>
      <c r="K103" s="5">
        <v>736929.1</v>
      </c>
      <c r="L103" s="5"/>
      <c r="M103" s="5"/>
      <c r="N103" s="5"/>
      <c r="O103" s="9">
        <f t="shared" si="1"/>
        <v>736929.1</v>
      </c>
    </row>
    <row r="104" spans="1:15" x14ac:dyDescent="0.25">
      <c r="A104" s="3" t="s">
        <v>1194</v>
      </c>
      <c r="B104" s="3" t="s">
        <v>1193</v>
      </c>
      <c r="C104" s="3" t="s">
        <v>24</v>
      </c>
      <c r="D104" s="3" t="s">
        <v>1370</v>
      </c>
      <c r="E104" s="3" t="s">
        <v>220</v>
      </c>
      <c r="F104" s="6">
        <v>45687.5</v>
      </c>
      <c r="G104" s="3" t="s">
        <v>1194</v>
      </c>
      <c r="H104" s="3" t="s">
        <v>1422</v>
      </c>
      <c r="I104" s="3" t="s">
        <v>22</v>
      </c>
      <c r="J104" s="5">
        <v>0</v>
      </c>
      <c r="K104" s="5">
        <v>16560.77</v>
      </c>
      <c r="L104" s="5"/>
      <c r="M104" s="5"/>
      <c r="N104" s="5"/>
      <c r="O104" s="9">
        <f t="shared" si="1"/>
        <v>16560.77</v>
      </c>
    </row>
    <row r="105" spans="1:15" x14ac:dyDescent="0.25">
      <c r="A105" s="3" t="s">
        <v>1194</v>
      </c>
      <c r="B105" s="3" t="s">
        <v>1193</v>
      </c>
      <c r="C105" s="3" t="s">
        <v>24</v>
      </c>
      <c r="D105" s="3" t="s">
        <v>1370</v>
      </c>
      <c r="E105" s="3" t="s">
        <v>220</v>
      </c>
      <c r="F105" s="6">
        <v>45762.5</v>
      </c>
      <c r="G105" s="3" t="s">
        <v>13</v>
      </c>
      <c r="H105" s="3" t="s">
        <v>1422</v>
      </c>
      <c r="I105" s="3" t="s">
        <v>22</v>
      </c>
      <c r="J105" s="5">
        <v>100427.27</v>
      </c>
      <c r="K105" s="5">
        <v>65342.14</v>
      </c>
      <c r="L105" s="5"/>
      <c r="M105" s="5"/>
      <c r="N105" s="5"/>
      <c r="O105" s="9">
        <f t="shared" si="1"/>
        <v>165769.41</v>
      </c>
    </row>
    <row r="106" spans="1:15" x14ac:dyDescent="0.25">
      <c r="A106" s="3" t="s">
        <v>1194</v>
      </c>
      <c r="B106" s="3" t="s">
        <v>1193</v>
      </c>
      <c r="C106" s="3" t="s">
        <v>24</v>
      </c>
      <c r="D106" s="3" t="s">
        <v>1370</v>
      </c>
      <c r="E106" s="3" t="s">
        <v>220</v>
      </c>
      <c r="F106" s="6">
        <v>45743</v>
      </c>
      <c r="G106" s="3" t="s">
        <v>1435</v>
      </c>
      <c r="H106" s="3" t="s">
        <v>1422</v>
      </c>
      <c r="I106" s="3" t="s">
        <v>22</v>
      </c>
      <c r="J106" s="5"/>
      <c r="K106" s="5">
        <v>65342.13</v>
      </c>
      <c r="L106" s="5"/>
      <c r="M106" s="5"/>
      <c r="N106" s="5"/>
      <c r="O106" s="9">
        <f t="shared" si="1"/>
        <v>65342.13</v>
      </c>
    </row>
    <row r="107" spans="1:15" x14ac:dyDescent="0.25">
      <c r="A107" s="3" t="s">
        <v>1194</v>
      </c>
      <c r="B107" s="3" t="s">
        <v>1193</v>
      </c>
      <c r="C107" s="3" t="s">
        <v>24</v>
      </c>
      <c r="D107" s="3" t="s">
        <v>1370</v>
      </c>
      <c r="E107" s="3" t="s">
        <v>220</v>
      </c>
      <c r="F107" s="6">
        <v>45883.5</v>
      </c>
      <c r="G107" s="3" t="s">
        <v>4</v>
      </c>
      <c r="H107" s="3" t="s">
        <v>1422</v>
      </c>
      <c r="I107" s="3" t="s">
        <v>22</v>
      </c>
      <c r="J107" s="5">
        <v>200130.78</v>
      </c>
      <c r="K107" s="5">
        <v>121306.65</v>
      </c>
      <c r="L107" s="5"/>
      <c r="M107" s="5"/>
      <c r="N107" s="5"/>
      <c r="O107" s="9">
        <f t="shared" si="1"/>
        <v>321437.43</v>
      </c>
    </row>
    <row r="108" spans="1:15" x14ac:dyDescent="0.25">
      <c r="A108" s="3" t="s">
        <v>1194</v>
      </c>
      <c r="B108" s="3" t="s">
        <v>1193</v>
      </c>
      <c r="C108" s="3" t="s">
        <v>24</v>
      </c>
      <c r="D108" s="3" t="s">
        <v>1370</v>
      </c>
      <c r="E108" s="3" t="s">
        <v>220</v>
      </c>
      <c r="F108" s="6">
        <v>45839</v>
      </c>
      <c r="G108" s="3" t="s">
        <v>1434</v>
      </c>
      <c r="H108" s="3" t="s">
        <v>1422</v>
      </c>
      <c r="I108" s="3" t="s">
        <v>22</v>
      </c>
      <c r="J108" s="5"/>
      <c r="K108" s="5">
        <v>121306.64</v>
      </c>
      <c r="L108" s="5"/>
      <c r="M108" s="5"/>
      <c r="N108" s="5"/>
      <c r="O108" s="9">
        <f t="shared" si="1"/>
        <v>121306.64</v>
      </c>
    </row>
    <row r="109" spans="1:15" x14ac:dyDescent="0.25">
      <c r="A109" s="3" t="s">
        <v>1194</v>
      </c>
      <c r="B109" s="3" t="s">
        <v>1193</v>
      </c>
      <c r="C109" s="3" t="s">
        <v>24</v>
      </c>
      <c r="D109" s="3" t="s">
        <v>1370</v>
      </c>
      <c r="E109" s="3" t="s">
        <v>220</v>
      </c>
      <c r="F109" s="6">
        <v>45946.5</v>
      </c>
      <c r="G109" s="3" t="s">
        <v>11</v>
      </c>
      <c r="H109" s="3" t="s">
        <v>1422</v>
      </c>
      <c r="I109" s="3" t="s">
        <v>22</v>
      </c>
      <c r="J109" s="5">
        <v>136565.10999999999</v>
      </c>
      <c r="K109" s="5">
        <v>46298.23</v>
      </c>
      <c r="L109" s="5"/>
      <c r="M109" s="5"/>
      <c r="N109" s="5"/>
      <c r="O109" s="9">
        <f t="shared" si="1"/>
        <v>182863.34</v>
      </c>
    </row>
    <row r="110" spans="1:15" x14ac:dyDescent="0.25">
      <c r="A110" s="3" t="s">
        <v>1194</v>
      </c>
      <c r="B110" s="3" t="s">
        <v>1193</v>
      </c>
      <c r="C110" s="3" t="s">
        <v>24</v>
      </c>
      <c r="D110" s="3" t="s">
        <v>1370</v>
      </c>
      <c r="E110" s="3" t="s">
        <v>220</v>
      </c>
      <c r="F110" s="6">
        <v>45932</v>
      </c>
      <c r="G110" s="3" t="s">
        <v>1433</v>
      </c>
      <c r="H110" s="3" t="s">
        <v>1422</v>
      </c>
      <c r="I110" s="3" t="s">
        <v>22</v>
      </c>
      <c r="J110" s="5"/>
      <c r="K110" s="5">
        <v>138894.66</v>
      </c>
      <c r="L110" s="5"/>
      <c r="M110" s="5"/>
      <c r="N110" s="5"/>
      <c r="O110" s="9">
        <f t="shared" si="1"/>
        <v>138894.66</v>
      </c>
    </row>
    <row r="111" spans="1:15" x14ac:dyDescent="0.25">
      <c r="A111" s="3" t="s">
        <v>1194</v>
      </c>
      <c r="B111" s="3" t="s">
        <v>1193</v>
      </c>
      <c r="C111" s="3" t="s">
        <v>24</v>
      </c>
      <c r="D111" s="3" t="s">
        <v>1368</v>
      </c>
      <c r="E111" s="3" t="s">
        <v>220</v>
      </c>
      <c r="F111" s="6">
        <v>45623.5</v>
      </c>
      <c r="G111" s="3" t="s">
        <v>1194</v>
      </c>
      <c r="H111" s="3" t="s">
        <v>1422</v>
      </c>
      <c r="I111" s="3" t="s">
        <v>22</v>
      </c>
      <c r="J111" s="5">
        <v>0</v>
      </c>
      <c r="K111" s="5">
        <v>5653.29</v>
      </c>
      <c r="L111" s="5"/>
      <c r="M111" s="5"/>
      <c r="N111" s="5"/>
      <c r="O111" s="9">
        <f t="shared" si="1"/>
        <v>5653.29</v>
      </c>
    </row>
    <row r="112" spans="1:15" x14ac:dyDescent="0.25">
      <c r="A112" s="3" t="s">
        <v>1194</v>
      </c>
      <c r="B112" s="3" t="s">
        <v>1193</v>
      </c>
      <c r="C112" s="3" t="s">
        <v>24</v>
      </c>
      <c r="D112" s="3" t="s">
        <v>1368</v>
      </c>
      <c r="E112" s="3" t="s">
        <v>220</v>
      </c>
      <c r="F112" s="6">
        <v>45736.5</v>
      </c>
      <c r="G112" s="3" t="s">
        <v>13</v>
      </c>
      <c r="H112" s="3" t="s">
        <v>1422</v>
      </c>
      <c r="I112" s="3" t="s">
        <v>22</v>
      </c>
      <c r="J112" s="5">
        <v>230736</v>
      </c>
      <c r="K112" s="5">
        <v>191912.74</v>
      </c>
      <c r="L112" s="5"/>
      <c r="M112" s="5"/>
      <c r="N112" s="5"/>
      <c r="O112" s="9">
        <f t="shared" si="1"/>
        <v>422648.74</v>
      </c>
    </row>
    <row r="113" spans="1:15" x14ac:dyDescent="0.25">
      <c r="A113" s="3" t="s">
        <v>1194</v>
      </c>
      <c r="B113" s="3" t="s">
        <v>1193</v>
      </c>
      <c r="C113" s="3" t="s">
        <v>24</v>
      </c>
      <c r="D113" s="3" t="s">
        <v>1368</v>
      </c>
      <c r="E113" s="3" t="s">
        <v>220</v>
      </c>
      <c r="F113" s="6">
        <v>45715</v>
      </c>
      <c r="G113" s="3" t="s">
        <v>1435</v>
      </c>
      <c r="H113" s="3" t="s">
        <v>1422</v>
      </c>
      <c r="I113" s="3" t="s">
        <v>22</v>
      </c>
      <c r="J113" s="5"/>
      <c r="K113" s="5">
        <v>191912.74</v>
      </c>
      <c r="L113" s="5"/>
      <c r="M113" s="5"/>
      <c r="N113" s="5"/>
      <c r="O113" s="9">
        <f t="shared" si="1"/>
        <v>191912.74</v>
      </c>
    </row>
    <row r="114" spans="1:15" x14ac:dyDescent="0.25">
      <c r="A114" s="3" t="s">
        <v>1194</v>
      </c>
      <c r="B114" s="3" t="s">
        <v>1193</v>
      </c>
      <c r="C114" s="3" t="s">
        <v>24</v>
      </c>
      <c r="D114" s="3" t="s">
        <v>1368</v>
      </c>
      <c r="E114" s="3" t="s">
        <v>220</v>
      </c>
      <c r="F114" s="6">
        <v>45895.5</v>
      </c>
      <c r="G114" s="3" t="s">
        <v>4</v>
      </c>
      <c r="H114" s="3" t="s">
        <v>1422</v>
      </c>
      <c r="I114" s="3" t="s">
        <v>22</v>
      </c>
      <c r="J114" s="5">
        <v>402678.83</v>
      </c>
      <c r="K114" s="5">
        <v>300704.49</v>
      </c>
      <c r="L114" s="5"/>
      <c r="M114" s="5"/>
      <c r="N114" s="5"/>
      <c r="O114" s="9">
        <f t="shared" si="1"/>
        <v>703383.32000000007</v>
      </c>
    </row>
    <row r="115" spans="1:15" x14ac:dyDescent="0.25">
      <c r="A115" s="3" t="s">
        <v>1194</v>
      </c>
      <c r="B115" s="3" t="s">
        <v>1193</v>
      </c>
      <c r="C115" s="3" t="s">
        <v>24</v>
      </c>
      <c r="D115" s="3" t="s">
        <v>1368</v>
      </c>
      <c r="E115" s="3" t="s">
        <v>220</v>
      </c>
      <c r="F115" s="6">
        <v>45845</v>
      </c>
      <c r="G115" s="3" t="s">
        <v>1434</v>
      </c>
      <c r="H115" s="3" t="s">
        <v>1422</v>
      </c>
      <c r="I115" s="3" t="s">
        <v>22</v>
      </c>
      <c r="J115" s="5"/>
      <c r="K115" s="5">
        <v>300704.48</v>
      </c>
      <c r="L115" s="5"/>
      <c r="M115" s="5"/>
      <c r="N115" s="5"/>
      <c r="O115" s="9">
        <f t="shared" si="1"/>
        <v>300704.48</v>
      </c>
    </row>
    <row r="116" spans="1:15" x14ac:dyDescent="0.25">
      <c r="A116" s="3" t="s">
        <v>1194</v>
      </c>
      <c r="B116" s="3" t="s">
        <v>1193</v>
      </c>
      <c r="C116" s="3" t="s">
        <v>24</v>
      </c>
      <c r="D116" s="3" t="s">
        <v>1368</v>
      </c>
      <c r="E116" s="3" t="s">
        <v>220</v>
      </c>
      <c r="F116" s="6">
        <v>45947.5</v>
      </c>
      <c r="G116" s="3" t="s">
        <v>11</v>
      </c>
      <c r="H116" s="3" t="s">
        <v>1422</v>
      </c>
      <c r="I116" s="3" t="s">
        <v>22</v>
      </c>
      <c r="J116" s="5">
        <v>309432.49</v>
      </c>
      <c r="K116" s="5">
        <v>235387.16</v>
      </c>
      <c r="L116" s="5"/>
      <c r="M116" s="5"/>
      <c r="N116" s="5"/>
      <c r="O116" s="9">
        <f t="shared" si="1"/>
        <v>544819.65</v>
      </c>
    </row>
    <row r="117" spans="1:15" x14ac:dyDescent="0.25">
      <c r="A117" s="3" t="s">
        <v>1194</v>
      </c>
      <c r="B117" s="3" t="s">
        <v>1193</v>
      </c>
      <c r="C117" s="3" t="s">
        <v>24</v>
      </c>
      <c r="D117" s="3" t="s">
        <v>1368</v>
      </c>
      <c r="E117" s="3" t="s">
        <v>220</v>
      </c>
      <c r="F117" s="6">
        <v>45932</v>
      </c>
      <c r="G117" s="3" t="s">
        <v>1433</v>
      </c>
      <c r="H117" s="3" t="s">
        <v>1422</v>
      </c>
      <c r="I117" s="3" t="s">
        <v>22</v>
      </c>
      <c r="J117" s="5"/>
      <c r="K117" s="5">
        <v>235387.15</v>
      </c>
      <c r="L117" s="5"/>
      <c r="M117" s="5"/>
      <c r="N117" s="5"/>
      <c r="O117" s="9">
        <f t="shared" si="1"/>
        <v>235387.15</v>
      </c>
    </row>
    <row r="118" spans="1:15" x14ac:dyDescent="0.25">
      <c r="A118" s="3" t="s">
        <v>1194</v>
      </c>
      <c r="B118" s="3" t="s">
        <v>1193</v>
      </c>
      <c r="C118" s="3" t="s">
        <v>24</v>
      </c>
      <c r="D118" s="3" t="s">
        <v>1366</v>
      </c>
      <c r="E118" s="3" t="s">
        <v>220</v>
      </c>
      <c r="F118" s="6">
        <v>45645.5</v>
      </c>
      <c r="G118" s="3" t="s">
        <v>1194</v>
      </c>
      <c r="H118" s="3" t="s">
        <v>1422</v>
      </c>
      <c r="I118" s="3" t="s">
        <v>22</v>
      </c>
      <c r="J118" s="5">
        <v>0</v>
      </c>
      <c r="K118" s="5">
        <v>15197.74</v>
      </c>
      <c r="L118" s="5"/>
      <c r="M118" s="5"/>
      <c r="N118" s="5"/>
      <c r="O118" s="9">
        <f t="shared" si="1"/>
        <v>15197.74</v>
      </c>
    </row>
    <row r="119" spans="1:15" x14ac:dyDescent="0.25">
      <c r="A119" s="3" t="s">
        <v>1194</v>
      </c>
      <c r="B119" s="3" t="s">
        <v>1193</v>
      </c>
      <c r="C119" s="3" t="s">
        <v>24</v>
      </c>
      <c r="D119" s="3" t="s">
        <v>1366</v>
      </c>
      <c r="E119" s="3" t="s">
        <v>220</v>
      </c>
      <c r="F119" s="6">
        <v>45751.5</v>
      </c>
      <c r="G119" s="3" t="s">
        <v>13</v>
      </c>
      <c r="H119" s="3" t="s">
        <v>1422</v>
      </c>
      <c r="I119" s="3" t="s">
        <v>22</v>
      </c>
      <c r="J119" s="5">
        <v>126771.32</v>
      </c>
      <c r="K119" s="5">
        <v>84743.76</v>
      </c>
      <c r="L119" s="5"/>
      <c r="M119" s="5"/>
      <c r="N119" s="5"/>
      <c r="O119" s="9">
        <f t="shared" si="1"/>
        <v>211515.08000000002</v>
      </c>
    </row>
    <row r="120" spans="1:15" x14ac:dyDescent="0.25">
      <c r="A120" s="3" t="s">
        <v>1194</v>
      </c>
      <c r="B120" s="3" t="s">
        <v>1193</v>
      </c>
      <c r="C120" s="3" t="s">
        <v>24</v>
      </c>
      <c r="D120" s="3" t="s">
        <v>1366</v>
      </c>
      <c r="E120" s="3" t="s">
        <v>220</v>
      </c>
      <c r="F120" s="6">
        <v>45741</v>
      </c>
      <c r="G120" s="3" t="s">
        <v>1435</v>
      </c>
      <c r="H120" s="3" t="s">
        <v>1422</v>
      </c>
      <c r="I120" s="3" t="s">
        <v>22</v>
      </c>
      <c r="J120" s="5"/>
      <c r="K120" s="5">
        <v>84743.76</v>
      </c>
      <c r="L120" s="5"/>
      <c r="M120" s="5"/>
      <c r="N120" s="5"/>
      <c r="O120" s="9">
        <f t="shared" si="1"/>
        <v>84743.76</v>
      </c>
    </row>
    <row r="121" spans="1:15" x14ac:dyDescent="0.25">
      <c r="A121" s="3" t="s">
        <v>1194</v>
      </c>
      <c r="B121" s="3" t="s">
        <v>1193</v>
      </c>
      <c r="C121" s="3" t="s">
        <v>24</v>
      </c>
      <c r="D121" s="3" t="s">
        <v>1366</v>
      </c>
      <c r="E121" s="3" t="s">
        <v>220</v>
      </c>
      <c r="F121" s="6">
        <v>45861.5</v>
      </c>
      <c r="G121" s="3" t="s">
        <v>4</v>
      </c>
      <c r="H121" s="3" t="s">
        <v>1422</v>
      </c>
      <c r="I121" s="3" t="s">
        <v>22</v>
      </c>
      <c r="J121" s="5">
        <v>127362.55</v>
      </c>
      <c r="K121" s="5">
        <v>86387.22</v>
      </c>
      <c r="L121" s="5"/>
      <c r="M121" s="5"/>
      <c r="N121" s="5"/>
      <c r="O121" s="9">
        <f t="shared" si="1"/>
        <v>213749.77000000002</v>
      </c>
    </row>
    <row r="122" spans="1:15" x14ac:dyDescent="0.25">
      <c r="A122" s="3" t="s">
        <v>1194</v>
      </c>
      <c r="B122" s="3" t="s">
        <v>1193</v>
      </c>
      <c r="C122" s="3" t="s">
        <v>24</v>
      </c>
      <c r="D122" s="3" t="s">
        <v>1366</v>
      </c>
      <c r="E122" s="3" t="s">
        <v>220</v>
      </c>
      <c r="F122" s="6">
        <v>45835</v>
      </c>
      <c r="G122" s="3" t="s">
        <v>1434</v>
      </c>
      <c r="H122" s="3" t="s">
        <v>1422</v>
      </c>
      <c r="I122" s="3" t="s">
        <v>22</v>
      </c>
      <c r="J122" s="5"/>
      <c r="K122" s="5">
        <v>86387.22</v>
      </c>
      <c r="L122" s="5"/>
      <c r="M122" s="5"/>
      <c r="N122" s="5"/>
      <c r="O122" s="9">
        <f t="shared" si="1"/>
        <v>86387.22</v>
      </c>
    </row>
    <row r="123" spans="1:15" x14ac:dyDescent="0.25">
      <c r="A123" s="3" t="s">
        <v>1194</v>
      </c>
      <c r="B123" s="3" t="s">
        <v>1193</v>
      </c>
      <c r="C123" s="3" t="s">
        <v>24</v>
      </c>
      <c r="D123" s="3" t="s">
        <v>1366</v>
      </c>
      <c r="E123" s="3" t="s">
        <v>220</v>
      </c>
      <c r="F123" s="6">
        <v>45940.5</v>
      </c>
      <c r="G123" s="3" t="s">
        <v>11</v>
      </c>
      <c r="H123" s="3" t="s">
        <v>1422</v>
      </c>
      <c r="I123" s="3" t="s">
        <v>22</v>
      </c>
      <c r="J123" s="5">
        <v>146470.20000000001</v>
      </c>
      <c r="K123" s="5">
        <v>86750.82</v>
      </c>
      <c r="L123" s="5"/>
      <c r="M123" s="5"/>
      <c r="N123" s="5"/>
      <c r="O123" s="9">
        <f t="shared" si="1"/>
        <v>233221.02000000002</v>
      </c>
    </row>
    <row r="124" spans="1:15" x14ac:dyDescent="0.25">
      <c r="A124" s="3" t="s">
        <v>1194</v>
      </c>
      <c r="B124" s="3" t="s">
        <v>1193</v>
      </c>
      <c r="C124" s="3" t="s">
        <v>24</v>
      </c>
      <c r="D124" s="3" t="s">
        <v>1366</v>
      </c>
      <c r="E124" s="3" t="s">
        <v>220</v>
      </c>
      <c r="F124" s="6">
        <v>45930</v>
      </c>
      <c r="G124" s="3" t="s">
        <v>1433</v>
      </c>
      <c r="H124" s="3" t="s">
        <v>1422</v>
      </c>
      <c r="I124" s="3" t="s">
        <v>22</v>
      </c>
      <c r="J124" s="5"/>
      <c r="K124" s="5">
        <v>86750.82</v>
      </c>
      <c r="L124" s="5"/>
      <c r="M124" s="5"/>
      <c r="N124" s="5"/>
      <c r="O124" s="9">
        <f t="shared" si="1"/>
        <v>86750.82</v>
      </c>
    </row>
    <row r="125" spans="1:15" ht="30" x14ac:dyDescent="0.25">
      <c r="A125" s="3" t="s">
        <v>1194</v>
      </c>
      <c r="B125" s="3" t="s">
        <v>1193</v>
      </c>
      <c r="C125" s="3" t="s">
        <v>31</v>
      </c>
      <c r="D125" s="3" t="s">
        <v>1364</v>
      </c>
      <c r="E125" s="3" t="s">
        <v>12</v>
      </c>
      <c r="F125" s="6">
        <v>45429</v>
      </c>
      <c r="G125" s="3" t="s">
        <v>1423</v>
      </c>
      <c r="H125" s="3" t="s">
        <v>1422</v>
      </c>
      <c r="I125" s="3" t="s">
        <v>33</v>
      </c>
      <c r="J125" s="5"/>
      <c r="K125" s="5">
        <v>128509.02</v>
      </c>
      <c r="L125" s="5"/>
      <c r="M125" s="5"/>
      <c r="N125" s="5"/>
      <c r="O125" s="9">
        <f t="shared" si="1"/>
        <v>128509.02</v>
      </c>
    </row>
    <row r="126" spans="1:15" ht="30" x14ac:dyDescent="0.25">
      <c r="A126" s="3" t="s">
        <v>1194</v>
      </c>
      <c r="B126" s="3" t="s">
        <v>1193</v>
      </c>
      <c r="C126" s="3" t="s">
        <v>31</v>
      </c>
      <c r="D126" s="3" t="s">
        <v>1364</v>
      </c>
      <c r="E126" s="3" t="s">
        <v>12</v>
      </c>
      <c r="F126" s="6">
        <v>45513.5</v>
      </c>
      <c r="G126" s="3" t="s">
        <v>1194</v>
      </c>
      <c r="H126" s="3" t="s">
        <v>1422</v>
      </c>
      <c r="I126" s="3" t="s">
        <v>33</v>
      </c>
      <c r="J126" s="5"/>
      <c r="K126" s="5">
        <v>26232.22</v>
      </c>
      <c r="L126" s="5">
        <v>34205.949999999997</v>
      </c>
      <c r="M126" s="5"/>
      <c r="N126" s="5"/>
      <c r="O126" s="9">
        <f t="shared" si="1"/>
        <v>60438.17</v>
      </c>
    </row>
    <row r="127" spans="1:15" ht="30" x14ac:dyDescent="0.25">
      <c r="A127" s="3" t="s">
        <v>1194</v>
      </c>
      <c r="B127" s="3" t="s">
        <v>1193</v>
      </c>
      <c r="C127" s="3" t="s">
        <v>31</v>
      </c>
      <c r="D127" s="3" t="s">
        <v>1364</v>
      </c>
      <c r="E127" s="3" t="s">
        <v>12</v>
      </c>
      <c r="F127" s="6">
        <v>45531</v>
      </c>
      <c r="G127" s="3" t="s">
        <v>1424</v>
      </c>
      <c r="H127" s="3" t="s">
        <v>1422</v>
      </c>
      <c r="I127" s="3" t="s">
        <v>33</v>
      </c>
      <c r="J127" s="5"/>
      <c r="K127" s="5">
        <v>102276.8</v>
      </c>
      <c r="L127" s="5"/>
      <c r="M127" s="5"/>
      <c r="N127" s="5"/>
      <c r="O127" s="9">
        <f t="shared" si="1"/>
        <v>102276.8</v>
      </c>
    </row>
    <row r="128" spans="1:15" ht="30" x14ac:dyDescent="0.25">
      <c r="A128" s="3" t="s">
        <v>1194</v>
      </c>
      <c r="B128" s="3" t="s">
        <v>1193</v>
      </c>
      <c r="C128" s="3" t="s">
        <v>31</v>
      </c>
      <c r="D128" s="3" t="s">
        <v>1364</v>
      </c>
      <c r="E128" s="3" t="s">
        <v>12</v>
      </c>
      <c r="F128" s="6">
        <v>45628.5</v>
      </c>
      <c r="G128" s="3" t="s">
        <v>13</v>
      </c>
      <c r="H128" s="3" t="s">
        <v>1422</v>
      </c>
      <c r="I128" s="3" t="s">
        <v>33</v>
      </c>
      <c r="J128" s="5"/>
      <c r="K128" s="5">
        <v>0</v>
      </c>
      <c r="L128" s="5">
        <v>22048.42</v>
      </c>
      <c r="M128" s="5"/>
      <c r="N128" s="5"/>
      <c r="O128" s="9">
        <f t="shared" si="1"/>
        <v>22048.42</v>
      </c>
    </row>
    <row r="129" spans="1:15" ht="30" x14ac:dyDescent="0.25">
      <c r="A129" s="3" t="s">
        <v>1194</v>
      </c>
      <c r="B129" s="3" t="s">
        <v>1193</v>
      </c>
      <c r="C129" s="3" t="s">
        <v>31</v>
      </c>
      <c r="D129" s="3" t="s">
        <v>1364</v>
      </c>
      <c r="E129" s="3" t="s">
        <v>12</v>
      </c>
      <c r="F129" s="6">
        <v>45856.5</v>
      </c>
      <c r="G129" s="3" t="s">
        <v>4</v>
      </c>
      <c r="H129" s="3" t="s">
        <v>1422</v>
      </c>
      <c r="I129" s="3" t="s">
        <v>33</v>
      </c>
      <c r="J129" s="5"/>
      <c r="K129" s="5">
        <v>171345.36</v>
      </c>
      <c r="L129" s="5">
        <v>33701.94</v>
      </c>
      <c r="M129" s="5"/>
      <c r="N129" s="5"/>
      <c r="O129" s="9">
        <f t="shared" si="1"/>
        <v>205047.3</v>
      </c>
    </row>
    <row r="130" spans="1:15" ht="30" x14ac:dyDescent="0.25">
      <c r="A130" s="3" t="s">
        <v>1194</v>
      </c>
      <c r="B130" s="3" t="s">
        <v>1193</v>
      </c>
      <c r="C130" s="3" t="s">
        <v>31</v>
      </c>
      <c r="D130" s="3" t="s">
        <v>1362</v>
      </c>
      <c r="E130" s="3" t="s">
        <v>12</v>
      </c>
      <c r="F130" s="6">
        <v>45737</v>
      </c>
      <c r="G130" s="3" t="s">
        <v>1423</v>
      </c>
      <c r="H130" s="3" t="s">
        <v>1422</v>
      </c>
      <c r="I130" s="3" t="s">
        <v>33</v>
      </c>
      <c r="J130" s="5"/>
      <c r="K130" s="5">
        <v>71919.98</v>
      </c>
      <c r="L130" s="5"/>
      <c r="M130" s="5"/>
      <c r="N130" s="5"/>
      <c r="O130" s="9">
        <f t="shared" si="1"/>
        <v>71919.98</v>
      </c>
    </row>
    <row r="131" spans="1:15" ht="30" x14ac:dyDescent="0.25">
      <c r="A131" s="3" t="s">
        <v>1194</v>
      </c>
      <c r="B131" s="3" t="s">
        <v>1193</v>
      </c>
      <c r="C131" s="3" t="s">
        <v>31</v>
      </c>
      <c r="D131" s="3" t="s">
        <v>1362</v>
      </c>
      <c r="E131" s="3" t="s">
        <v>12</v>
      </c>
      <c r="F131" s="6">
        <v>45769.5</v>
      </c>
      <c r="G131" s="3" t="s">
        <v>1194</v>
      </c>
      <c r="H131" s="3" t="s">
        <v>1422</v>
      </c>
      <c r="I131" s="3" t="s">
        <v>33</v>
      </c>
      <c r="J131" s="5"/>
      <c r="K131" s="5">
        <v>36696.58</v>
      </c>
      <c r="L131" s="5">
        <v>8111.88</v>
      </c>
      <c r="M131" s="5"/>
      <c r="N131" s="5"/>
      <c r="O131" s="9">
        <f t="shared" si="1"/>
        <v>44808.46</v>
      </c>
    </row>
    <row r="132" spans="1:15" ht="30" x14ac:dyDescent="0.25">
      <c r="A132" s="3" t="s">
        <v>1194</v>
      </c>
      <c r="B132" s="3" t="s">
        <v>1193</v>
      </c>
      <c r="C132" s="3" t="s">
        <v>31</v>
      </c>
      <c r="D132" s="3" t="s">
        <v>1362</v>
      </c>
      <c r="E132" s="3" t="s">
        <v>12</v>
      </c>
      <c r="F132" s="6">
        <v>45852.5</v>
      </c>
      <c r="G132" s="3" t="s">
        <v>13</v>
      </c>
      <c r="H132" s="3" t="s">
        <v>1422</v>
      </c>
      <c r="I132" s="3" t="s">
        <v>33</v>
      </c>
      <c r="J132" s="5"/>
      <c r="K132" s="5">
        <v>35223.4</v>
      </c>
      <c r="L132" s="5">
        <v>20796.240000000002</v>
      </c>
      <c r="M132" s="5"/>
      <c r="N132" s="5"/>
      <c r="O132" s="9">
        <f t="shared" si="1"/>
        <v>56019.64</v>
      </c>
    </row>
    <row r="133" spans="1:15" ht="30" x14ac:dyDescent="0.25">
      <c r="A133" s="3" t="s">
        <v>1194</v>
      </c>
      <c r="B133" s="3" t="s">
        <v>1193</v>
      </c>
      <c r="C133" s="3" t="s">
        <v>31</v>
      </c>
      <c r="D133" s="3" t="s">
        <v>1362</v>
      </c>
      <c r="E133" s="3" t="s">
        <v>12</v>
      </c>
      <c r="F133" s="6">
        <v>45987.5</v>
      </c>
      <c r="G133" s="3" t="s">
        <v>4</v>
      </c>
      <c r="H133" s="3" t="s">
        <v>1422</v>
      </c>
      <c r="I133" s="3" t="s">
        <v>33</v>
      </c>
      <c r="J133" s="5"/>
      <c r="K133" s="5">
        <v>87487.49</v>
      </c>
      <c r="L133" s="5">
        <v>19670.63</v>
      </c>
      <c r="M133" s="5"/>
      <c r="N133" s="5"/>
      <c r="O133" s="9">
        <f t="shared" si="1"/>
        <v>107158.12000000001</v>
      </c>
    </row>
    <row r="134" spans="1:15" ht="30" x14ac:dyDescent="0.25">
      <c r="A134" s="3" t="s">
        <v>1194</v>
      </c>
      <c r="B134" s="3" t="s">
        <v>1193</v>
      </c>
      <c r="C134" s="3" t="s">
        <v>31</v>
      </c>
      <c r="D134" s="3" t="s">
        <v>1360</v>
      </c>
      <c r="E134" s="3" t="s">
        <v>12</v>
      </c>
      <c r="F134" s="6">
        <v>45631</v>
      </c>
      <c r="G134" s="3" t="s">
        <v>1423</v>
      </c>
      <c r="H134" s="3" t="s">
        <v>1422</v>
      </c>
      <c r="I134" s="3" t="s">
        <v>33</v>
      </c>
      <c r="J134" s="5"/>
      <c r="K134" s="5">
        <v>10000</v>
      </c>
      <c r="L134" s="5"/>
      <c r="M134" s="5"/>
      <c r="N134" s="5"/>
      <c r="O134" s="9">
        <f t="shared" si="1"/>
        <v>10000</v>
      </c>
    </row>
    <row r="135" spans="1:15" ht="30" x14ac:dyDescent="0.25">
      <c r="A135" s="3" t="s">
        <v>1194</v>
      </c>
      <c r="B135" s="3" t="s">
        <v>1193</v>
      </c>
      <c r="C135" s="3" t="s">
        <v>31</v>
      </c>
      <c r="D135" s="3" t="s">
        <v>1360</v>
      </c>
      <c r="E135" s="3" t="s">
        <v>12</v>
      </c>
      <c r="F135" s="6">
        <v>45664</v>
      </c>
      <c r="G135" s="3" t="s">
        <v>1424</v>
      </c>
      <c r="H135" s="3" t="s">
        <v>1422</v>
      </c>
      <c r="I135" s="3" t="s">
        <v>33</v>
      </c>
      <c r="J135" s="5"/>
      <c r="K135" s="5">
        <v>57308.1</v>
      </c>
      <c r="L135" s="5"/>
      <c r="M135" s="5"/>
      <c r="N135" s="5"/>
      <c r="O135" s="9">
        <f t="shared" ref="O135:O198" si="2">J135+K135+L135+M135+N135</f>
        <v>57308.1</v>
      </c>
    </row>
    <row r="136" spans="1:15" ht="30" x14ac:dyDescent="0.25">
      <c r="A136" s="3" t="s">
        <v>1194</v>
      </c>
      <c r="B136" s="3" t="s">
        <v>1193</v>
      </c>
      <c r="C136" s="3" t="s">
        <v>31</v>
      </c>
      <c r="D136" s="3" t="s">
        <v>1360</v>
      </c>
      <c r="E136" s="3" t="s">
        <v>12</v>
      </c>
      <c r="F136" s="6">
        <v>45677.5</v>
      </c>
      <c r="G136" s="3" t="s">
        <v>1194</v>
      </c>
      <c r="H136" s="3" t="s">
        <v>1422</v>
      </c>
      <c r="I136" s="3" t="s">
        <v>33</v>
      </c>
      <c r="J136" s="5"/>
      <c r="K136" s="5">
        <v>32272.99</v>
      </c>
      <c r="L136" s="5">
        <v>6777.33</v>
      </c>
      <c r="M136" s="5"/>
      <c r="N136" s="5"/>
      <c r="O136" s="9">
        <f t="shared" si="2"/>
        <v>39050.32</v>
      </c>
    </row>
    <row r="137" spans="1:15" ht="30" x14ac:dyDescent="0.25">
      <c r="A137" s="3" t="s">
        <v>1194</v>
      </c>
      <c r="B137" s="3" t="s">
        <v>1193</v>
      </c>
      <c r="C137" s="3" t="s">
        <v>31</v>
      </c>
      <c r="D137" s="3" t="s">
        <v>1360</v>
      </c>
      <c r="E137" s="3" t="s">
        <v>12</v>
      </c>
      <c r="F137" s="6">
        <v>45709</v>
      </c>
      <c r="G137" s="3" t="s">
        <v>1431</v>
      </c>
      <c r="H137" s="3" t="s">
        <v>1422</v>
      </c>
      <c r="I137" s="3" t="s">
        <v>33</v>
      </c>
      <c r="J137" s="5"/>
      <c r="K137" s="5">
        <v>35035.1</v>
      </c>
      <c r="L137" s="5"/>
      <c r="M137" s="5"/>
      <c r="N137" s="5"/>
      <c r="O137" s="9">
        <f t="shared" si="2"/>
        <v>35035.1</v>
      </c>
    </row>
    <row r="138" spans="1:15" ht="30" x14ac:dyDescent="0.25">
      <c r="A138" s="3" t="s">
        <v>1194</v>
      </c>
      <c r="B138" s="3" t="s">
        <v>1193</v>
      </c>
      <c r="C138" s="3" t="s">
        <v>31</v>
      </c>
      <c r="D138" s="3" t="s">
        <v>1360</v>
      </c>
      <c r="E138" s="3" t="s">
        <v>12</v>
      </c>
      <c r="F138" s="6">
        <v>45839.5</v>
      </c>
      <c r="G138" s="3" t="s">
        <v>13</v>
      </c>
      <c r="H138" s="3" t="s">
        <v>1422</v>
      </c>
      <c r="I138" s="3" t="s">
        <v>33</v>
      </c>
      <c r="J138" s="5"/>
      <c r="K138" s="5">
        <v>0</v>
      </c>
      <c r="L138" s="5">
        <v>18599.39</v>
      </c>
      <c r="M138" s="5"/>
      <c r="N138" s="5"/>
      <c r="O138" s="9">
        <f t="shared" si="2"/>
        <v>18599.39</v>
      </c>
    </row>
    <row r="139" spans="1:15" ht="30" x14ac:dyDescent="0.25">
      <c r="A139" s="3" t="s">
        <v>1194</v>
      </c>
      <c r="B139" s="3" t="s">
        <v>1193</v>
      </c>
      <c r="C139" s="3" t="s">
        <v>31</v>
      </c>
      <c r="D139" s="3" t="s">
        <v>1360</v>
      </c>
      <c r="E139" s="3" t="s">
        <v>12</v>
      </c>
      <c r="F139" s="6">
        <v>45903.5</v>
      </c>
      <c r="G139" s="3" t="s">
        <v>4</v>
      </c>
      <c r="H139" s="3" t="s">
        <v>1422</v>
      </c>
      <c r="I139" s="3" t="s">
        <v>33</v>
      </c>
      <c r="J139" s="5"/>
      <c r="K139" s="5">
        <v>17793.45</v>
      </c>
      <c r="L139" s="5">
        <v>21738.94</v>
      </c>
      <c r="M139" s="5"/>
      <c r="N139" s="5"/>
      <c r="O139" s="9">
        <f t="shared" si="2"/>
        <v>39532.39</v>
      </c>
    </row>
    <row r="140" spans="1:15" ht="30" x14ac:dyDescent="0.25">
      <c r="A140" s="3" t="s">
        <v>1194</v>
      </c>
      <c r="B140" s="3" t="s">
        <v>1193</v>
      </c>
      <c r="C140" s="3" t="s">
        <v>31</v>
      </c>
      <c r="D140" s="3" t="s">
        <v>1360</v>
      </c>
      <c r="E140" s="3" t="s">
        <v>12</v>
      </c>
      <c r="F140" s="6">
        <v>45903.5</v>
      </c>
      <c r="G140" s="3" t="s">
        <v>13</v>
      </c>
      <c r="H140" s="3" t="s">
        <v>1422</v>
      </c>
      <c r="I140" s="3" t="s">
        <v>33</v>
      </c>
      <c r="J140" s="5"/>
      <c r="K140" s="5">
        <v>71950.679999999993</v>
      </c>
      <c r="L140" s="5">
        <v>0</v>
      </c>
      <c r="M140" s="5"/>
      <c r="N140" s="5"/>
      <c r="O140" s="9">
        <f t="shared" si="2"/>
        <v>71950.679999999993</v>
      </c>
    </row>
    <row r="141" spans="1:15" ht="30" x14ac:dyDescent="0.25">
      <c r="A141" s="3" t="s">
        <v>1194</v>
      </c>
      <c r="B141" s="3" t="s">
        <v>1193</v>
      </c>
      <c r="C141" s="3" t="s">
        <v>31</v>
      </c>
      <c r="D141" s="3" t="s">
        <v>1358</v>
      </c>
      <c r="E141" s="3" t="s">
        <v>12</v>
      </c>
      <c r="F141" s="6">
        <v>45638</v>
      </c>
      <c r="G141" s="3" t="s">
        <v>1423</v>
      </c>
      <c r="H141" s="3" t="s">
        <v>1422</v>
      </c>
      <c r="I141" s="3" t="s">
        <v>33</v>
      </c>
      <c r="J141" s="5"/>
      <c r="K141" s="5">
        <v>14266.32</v>
      </c>
      <c r="L141" s="5"/>
      <c r="M141" s="5"/>
      <c r="N141" s="5"/>
      <c r="O141" s="9">
        <f t="shared" si="2"/>
        <v>14266.32</v>
      </c>
    </row>
    <row r="142" spans="1:15" ht="30" x14ac:dyDescent="0.25">
      <c r="A142" s="3" t="s">
        <v>1194</v>
      </c>
      <c r="B142" s="3" t="s">
        <v>1193</v>
      </c>
      <c r="C142" s="3" t="s">
        <v>31</v>
      </c>
      <c r="D142" s="3" t="s">
        <v>1358</v>
      </c>
      <c r="E142" s="3" t="s">
        <v>12</v>
      </c>
      <c r="F142" s="6">
        <v>45660</v>
      </c>
      <c r="G142" s="3" t="s">
        <v>1424</v>
      </c>
      <c r="H142" s="3" t="s">
        <v>1422</v>
      </c>
      <c r="I142" s="3" t="s">
        <v>33</v>
      </c>
      <c r="J142" s="5"/>
      <c r="K142" s="5">
        <v>93496.27</v>
      </c>
      <c r="L142" s="5"/>
      <c r="M142" s="5"/>
      <c r="N142" s="5"/>
      <c r="O142" s="9">
        <f t="shared" si="2"/>
        <v>93496.27</v>
      </c>
    </row>
    <row r="143" spans="1:15" ht="30" x14ac:dyDescent="0.25">
      <c r="A143" s="3" t="s">
        <v>1194</v>
      </c>
      <c r="B143" s="3" t="s">
        <v>1193</v>
      </c>
      <c r="C143" s="3" t="s">
        <v>31</v>
      </c>
      <c r="D143" s="3" t="s">
        <v>1358</v>
      </c>
      <c r="E143" s="3" t="s">
        <v>12</v>
      </c>
      <c r="F143" s="6">
        <v>45714.5</v>
      </c>
      <c r="G143" s="3" t="s">
        <v>1194</v>
      </c>
      <c r="H143" s="3" t="s">
        <v>1422</v>
      </c>
      <c r="I143" s="3" t="s">
        <v>33</v>
      </c>
      <c r="J143" s="5"/>
      <c r="K143" s="5">
        <v>90174.19</v>
      </c>
      <c r="L143" s="5">
        <v>8977.49</v>
      </c>
      <c r="M143" s="5"/>
      <c r="N143" s="5"/>
      <c r="O143" s="9">
        <f t="shared" si="2"/>
        <v>99151.680000000008</v>
      </c>
    </row>
    <row r="144" spans="1:15" ht="30" x14ac:dyDescent="0.25">
      <c r="A144" s="3" t="s">
        <v>1194</v>
      </c>
      <c r="B144" s="3" t="s">
        <v>1193</v>
      </c>
      <c r="C144" s="3" t="s">
        <v>31</v>
      </c>
      <c r="D144" s="3" t="s">
        <v>1358</v>
      </c>
      <c r="E144" s="3" t="s">
        <v>12</v>
      </c>
      <c r="F144" s="6">
        <v>45729</v>
      </c>
      <c r="G144" s="3" t="s">
        <v>1431</v>
      </c>
      <c r="H144" s="3" t="s">
        <v>1422</v>
      </c>
      <c r="I144" s="3" t="s">
        <v>33</v>
      </c>
      <c r="J144" s="5"/>
      <c r="K144" s="5">
        <v>17588.400000000001</v>
      </c>
      <c r="L144" s="5"/>
      <c r="M144" s="5"/>
      <c r="N144" s="5"/>
      <c r="O144" s="9">
        <f t="shared" si="2"/>
        <v>17588.400000000001</v>
      </c>
    </row>
    <row r="145" spans="1:15" ht="30" x14ac:dyDescent="0.25">
      <c r="A145" s="3" t="s">
        <v>1194</v>
      </c>
      <c r="B145" s="3" t="s">
        <v>1193</v>
      </c>
      <c r="C145" s="3" t="s">
        <v>31</v>
      </c>
      <c r="D145" s="3" t="s">
        <v>1358</v>
      </c>
      <c r="E145" s="3" t="s">
        <v>12</v>
      </c>
      <c r="F145" s="6">
        <v>45848.5</v>
      </c>
      <c r="G145" s="3" t="s">
        <v>13</v>
      </c>
      <c r="H145" s="3" t="s">
        <v>1422</v>
      </c>
      <c r="I145" s="3" t="s">
        <v>33</v>
      </c>
      <c r="J145" s="5"/>
      <c r="K145" s="5">
        <v>17588.400000000001</v>
      </c>
      <c r="L145" s="5">
        <v>66238.17</v>
      </c>
      <c r="M145" s="5"/>
      <c r="N145" s="5"/>
      <c r="O145" s="9">
        <f t="shared" si="2"/>
        <v>83826.570000000007</v>
      </c>
    </row>
    <row r="146" spans="1:15" ht="30" x14ac:dyDescent="0.25">
      <c r="A146" s="3" t="s">
        <v>1194</v>
      </c>
      <c r="B146" s="3" t="s">
        <v>1193</v>
      </c>
      <c r="C146" s="3" t="s">
        <v>31</v>
      </c>
      <c r="D146" s="3" t="s">
        <v>1358</v>
      </c>
      <c r="E146" s="3" t="s">
        <v>12</v>
      </c>
      <c r="F146" s="6">
        <v>45959.5</v>
      </c>
      <c r="G146" s="3" t="s">
        <v>4</v>
      </c>
      <c r="H146" s="3" t="s">
        <v>1422</v>
      </c>
      <c r="I146" s="3" t="s">
        <v>33</v>
      </c>
      <c r="J146" s="5"/>
      <c r="K146" s="5">
        <v>3849.49</v>
      </c>
      <c r="L146" s="5">
        <v>0</v>
      </c>
      <c r="M146" s="5"/>
      <c r="N146" s="5"/>
      <c r="O146" s="9">
        <f t="shared" si="2"/>
        <v>3849.49</v>
      </c>
    </row>
    <row r="147" spans="1:15" ht="30" x14ac:dyDescent="0.25">
      <c r="A147" s="3" t="s">
        <v>1194</v>
      </c>
      <c r="B147" s="3" t="s">
        <v>1193</v>
      </c>
      <c r="C147" s="3" t="s">
        <v>31</v>
      </c>
      <c r="D147" s="3" t="s">
        <v>1358</v>
      </c>
      <c r="E147" s="3" t="s">
        <v>12</v>
      </c>
      <c r="F147" s="6">
        <v>45959.5</v>
      </c>
      <c r="G147" s="3" t="s">
        <v>13</v>
      </c>
      <c r="H147" s="3" t="s">
        <v>1422</v>
      </c>
      <c r="I147" s="3" t="s">
        <v>33</v>
      </c>
      <c r="J147" s="5"/>
      <c r="K147" s="5">
        <v>121204.69</v>
      </c>
      <c r="L147" s="5">
        <v>0</v>
      </c>
      <c r="M147" s="5"/>
      <c r="N147" s="5"/>
      <c r="O147" s="9">
        <f t="shared" si="2"/>
        <v>121204.69</v>
      </c>
    </row>
    <row r="148" spans="1:15" ht="30" x14ac:dyDescent="0.25">
      <c r="A148" s="3" t="s">
        <v>1194</v>
      </c>
      <c r="B148" s="3" t="s">
        <v>1193</v>
      </c>
      <c r="C148" s="3" t="s">
        <v>31</v>
      </c>
      <c r="D148" s="3" t="s">
        <v>1356</v>
      </c>
      <c r="E148" s="3" t="s">
        <v>220</v>
      </c>
      <c r="F148" s="6">
        <v>45742</v>
      </c>
      <c r="G148" s="3" t="s">
        <v>1423</v>
      </c>
      <c r="H148" s="3" t="s">
        <v>1422</v>
      </c>
      <c r="I148" s="3" t="s">
        <v>33</v>
      </c>
      <c r="J148" s="5"/>
      <c r="K148" s="5">
        <v>78679.59</v>
      </c>
      <c r="L148" s="5"/>
      <c r="M148" s="5"/>
      <c r="N148" s="5"/>
      <c r="O148" s="9">
        <f t="shared" si="2"/>
        <v>78679.59</v>
      </c>
    </row>
    <row r="149" spans="1:15" ht="30" x14ac:dyDescent="0.25">
      <c r="A149" s="3" t="s">
        <v>1194</v>
      </c>
      <c r="B149" s="3" t="s">
        <v>1193</v>
      </c>
      <c r="C149" s="3" t="s">
        <v>31</v>
      </c>
      <c r="D149" s="3" t="s">
        <v>1356</v>
      </c>
      <c r="E149" s="3" t="s">
        <v>220</v>
      </c>
      <c r="F149" s="6">
        <v>45803.5</v>
      </c>
      <c r="G149" s="3" t="s">
        <v>1194</v>
      </c>
      <c r="H149" s="3" t="s">
        <v>1422</v>
      </c>
      <c r="I149" s="3" t="s">
        <v>33</v>
      </c>
      <c r="J149" s="5"/>
      <c r="K149" s="5">
        <v>36917.769999999997</v>
      </c>
      <c r="L149" s="5">
        <v>8160.77</v>
      </c>
      <c r="M149" s="5"/>
      <c r="N149" s="5"/>
      <c r="O149" s="9">
        <f t="shared" si="2"/>
        <v>45078.539999999994</v>
      </c>
    </row>
    <row r="150" spans="1:15" ht="30" x14ac:dyDescent="0.25">
      <c r="A150" s="3" t="s">
        <v>1194</v>
      </c>
      <c r="B150" s="3" t="s">
        <v>1193</v>
      </c>
      <c r="C150" s="3" t="s">
        <v>31</v>
      </c>
      <c r="D150" s="3" t="s">
        <v>1356</v>
      </c>
      <c r="E150" s="3" t="s">
        <v>220</v>
      </c>
      <c r="F150" s="6">
        <v>45859</v>
      </c>
      <c r="G150" s="3" t="s">
        <v>1424</v>
      </c>
      <c r="H150" s="3" t="s">
        <v>1422</v>
      </c>
      <c r="I150" s="3" t="s">
        <v>33</v>
      </c>
      <c r="J150" s="5"/>
      <c r="K150" s="5">
        <v>36917.769999999997</v>
      </c>
      <c r="L150" s="5"/>
      <c r="M150" s="5"/>
      <c r="N150" s="5"/>
      <c r="O150" s="9">
        <f t="shared" si="2"/>
        <v>36917.769999999997</v>
      </c>
    </row>
    <row r="151" spans="1:15" ht="30" x14ac:dyDescent="0.25">
      <c r="A151" s="3" t="s">
        <v>1194</v>
      </c>
      <c r="B151" s="3" t="s">
        <v>1193</v>
      </c>
      <c r="C151" s="3" t="s">
        <v>31</v>
      </c>
      <c r="D151" s="3" t="s">
        <v>1356</v>
      </c>
      <c r="E151" s="3" t="s">
        <v>220</v>
      </c>
      <c r="F151" s="6">
        <v>45868.5</v>
      </c>
      <c r="G151" s="3" t="s">
        <v>13</v>
      </c>
      <c r="H151" s="3" t="s">
        <v>1422</v>
      </c>
      <c r="I151" s="3" t="s">
        <v>33</v>
      </c>
      <c r="J151" s="5"/>
      <c r="K151" s="5">
        <v>4844.03999999999</v>
      </c>
      <c r="L151" s="5">
        <v>15645.41</v>
      </c>
      <c r="M151" s="5"/>
      <c r="N151" s="5"/>
      <c r="O151" s="9">
        <f t="shared" si="2"/>
        <v>20489.44999999999</v>
      </c>
    </row>
    <row r="152" spans="1:15" ht="30" x14ac:dyDescent="0.25">
      <c r="A152" s="3" t="s">
        <v>1194</v>
      </c>
      <c r="B152" s="3" t="s">
        <v>1193</v>
      </c>
      <c r="C152" s="3" t="s">
        <v>31</v>
      </c>
      <c r="D152" s="3" t="s">
        <v>1354</v>
      </c>
      <c r="E152" s="3" t="s">
        <v>12</v>
      </c>
      <c r="F152" s="6">
        <v>45359</v>
      </c>
      <c r="G152" s="3" t="s">
        <v>1423</v>
      </c>
      <c r="H152" s="3" t="s">
        <v>1422</v>
      </c>
      <c r="I152" s="3" t="s">
        <v>33</v>
      </c>
      <c r="J152" s="5"/>
      <c r="K152" s="5">
        <v>182463.55</v>
      </c>
      <c r="L152" s="5"/>
      <c r="M152" s="5"/>
      <c r="N152" s="5"/>
      <c r="O152" s="9">
        <f t="shared" si="2"/>
        <v>182463.55</v>
      </c>
    </row>
    <row r="153" spans="1:15" ht="30" x14ac:dyDescent="0.25">
      <c r="A153" s="3" t="s">
        <v>1194</v>
      </c>
      <c r="B153" s="3" t="s">
        <v>1193</v>
      </c>
      <c r="C153" s="3" t="s">
        <v>31</v>
      </c>
      <c r="D153" s="3" t="s">
        <v>1354</v>
      </c>
      <c r="E153" s="3" t="s">
        <v>12</v>
      </c>
      <c r="F153" s="6">
        <v>45432.5</v>
      </c>
      <c r="G153" s="3" t="s">
        <v>1194</v>
      </c>
      <c r="H153" s="3" t="s">
        <v>1422</v>
      </c>
      <c r="I153" s="3" t="s">
        <v>33</v>
      </c>
      <c r="J153" s="5"/>
      <c r="K153" s="5">
        <v>102777.31</v>
      </c>
      <c r="L153" s="5">
        <v>22719.19</v>
      </c>
      <c r="M153" s="5"/>
      <c r="N153" s="5"/>
      <c r="O153" s="9">
        <f t="shared" si="2"/>
        <v>125496.5</v>
      </c>
    </row>
    <row r="154" spans="1:15" ht="30" x14ac:dyDescent="0.25">
      <c r="A154" s="3" t="s">
        <v>1194</v>
      </c>
      <c r="B154" s="3" t="s">
        <v>1193</v>
      </c>
      <c r="C154" s="3" t="s">
        <v>31</v>
      </c>
      <c r="D154" s="3" t="s">
        <v>1354</v>
      </c>
      <c r="E154" s="3" t="s">
        <v>12</v>
      </c>
      <c r="F154" s="6">
        <v>45462.5</v>
      </c>
      <c r="G154" s="3" t="s">
        <v>13</v>
      </c>
      <c r="H154" s="3" t="s">
        <v>1422</v>
      </c>
      <c r="I154" s="3" t="s">
        <v>33</v>
      </c>
      <c r="J154" s="5"/>
      <c r="K154" s="5">
        <v>53978.12</v>
      </c>
      <c r="L154" s="5">
        <v>11932</v>
      </c>
      <c r="M154" s="5"/>
      <c r="N154" s="5"/>
      <c r="O154" s="9">
        <f t="shared" si="2"/>
        <v>65910.12</v>
      </c>
    </row>
    <row r="155" spans="1:15" ht="30" x14ac:dyDescent="0.25">
      <c r="A155" s="3" t="s">
        <v>1194</v>
      </c>
      <c r="B155" s="3" t="s">
        <v>1193</v>
      </c>
      <c r="C155" s="3" t="s">
        <v>31</v>
      </c>
      <c r="D155" s="3" t="s">
        <v>1354</v>
      </c>
      <c r="E155" s="3" t="s">
        <v>12</v>
      </c>
      <c r="F155" s="6">
        <v>45517.5</v>
      </c>
      <c r="G155" s="3" t="s">
        <v>4</v>
      </c>
      <c r="H155" s="3" t="s">
        <v>1422</v>
      </c>
      <c r="I155" s="3" t="s">
        <v>33</v>
      </c>
      <c r="J155" s="5"/>
      <c r="K155" s="5">
        <v>24643.21</v>
      </c>
      <c r="L155" s="5">
        <v>36353.19</v>
      </c>
      <c r="M155" s="5"/>
      <c r="N155" s="5"/>
      <c r="O155" s="9">
        <f t="shared" si="2"/>
        <v>60996.4</v>
      </c>
    </row>
    <row r="156" spans="1:15" ht="30" x14ac:dyDescent="0.25">
      <c r="A156" s="3" t="s">
        <v>1194</v>
      </c>
      <c r="B156" s="3" t="s">
        <v>1193</v>
      </c>
      <c r="C156" s="3" t="s">
        <v>31</v>
      </c>
      <c r="D156" s="3" t="s">
        <v>1354</v>
      </c>
      <c r="E156" s="3" t="s">
        <v>12</v>
      </c>
      <c r="F156" s="6">
        <v>45569.5</v>
      </c>
      <c r="G156" s="3" t="s">
        <v>11</v>
      </c>
      <c r="H156" s="3" t="s">
        <v>1422</v>
      </c>
      <c r="I156" s="3" t="s">
        <v>33</v>
      </c>
      <c r="J156" s="5"/>
      <c r="K156" s="5">
        <v>0</v>
      </c>
      <c r="L156" s="5">
        <v>4490.8599999999997</v>
      </c>
      <c r="M156" s="5"/>
      <c r="N156" s="5"/>
      <c r="O156" s="9">
        <f t="shared" si="2"/>
        <v>4490.8599999999997</v>
      </c>
    </row>
    <row r="157" spans="1:15" ht="30" x14ac:dyDescent="0.25">
      <c r="A157" s="3" t="s">
        <v>1194</v>
      </c>
      <c r="B157" s="3" t="s">
        <v>1193</v>
      </c>
      <c r="C157" s="3" t="s">
        <v>31</v>
      </c>
      <c r="D157" s="3" t="s">
        <v>1354</v>
      </c>
      <c r="E157" s="3" t="s">
        <v>12</v>
      </c>
      <c r="F157" s="6">
        <v>45616.5</v>
      </c>
      <c r="G157" s="3" t="s">
        <v>315</v>
      </c>
      <c r="H157" s="3" t="s">
        <v>1422</v>
      </c>
      <c r="I157" s="3" t="s">
        <v>33</v>
      </c>
      <c r="J157" s="5"/>
      <c r="K157" s="5">
        <v>0</v>
      </c>
      <c r="L157" s="5">
        <v>0</v>
      </c>
      <c r="M157" s="5"/>
      <c r="N157" s="5"/>
      <c r="O157" s="9">
        <f t="shared" si="2"/>
        <v>0</v>
      </c>
    </row>
    <row r="158" spans="1:15" ht="30" x14ac:dyDescent="0.25">
      <c r="A158" s="3" t="s">
        <v>1194</v>
      </c>
      <c r="B158" s="3" t="s">
        <v>1193</v>
      </c>
      <c r="C158" s="3" t="s">
        <v>31</v>
      </c>
      <c r="D158" s="3" t="s">
        <v>1354</v>
      </c>
      <c r="E158" s="3" t="s">
        <v>12</v>
      </c>
      <c r="F158" s="6">
        <v>45694.5</v>
      </c>
      <c r="G158" s="3" t="s">
        <v>240</v>
      </c>
      <c r="H158" s="3" t="s">
        <v>1422</v>
      </c>
      <c r="I158" s="3" t="s">
        <v>33</v>
      </c>
      <c r="J158" s="5"/>
      <c r="K158" s="5">
        <v>36400.06</v>
      </c>
      <c r="L158" s="5">
        <v>1323.99</v>
      </c>
      <c r="M158" s="5"/>
      <c r="N158" s="5"/>
      <c r="O158" s="9">
        <f t="shared" si="2"/>
        <v>37724.049999999996</v>
      </c>
    </row>
    <row r="159" spans="1:15" ht="30" x14ac:dyDescent="0.25">
      <c r="A159" s="3" t="s">
        <v>1194</v>
      </c>
      <c r="B159" s="3" t="s">
        <v>1193</v>
      </c>
      <c r="C159" s="3" t="s">
        <v>31</v>
      </c>
      <c r="D159" s="3" t="s">
        <v>1354</v>
      </c>
      <c r="E159" s="3" t="s">
        <v>12</v>
      </c>
      <c r="F159" s="6">
        <v>45694.5</v>
      </c>
      <c r="G159" s="3" t="s">
        <v>11</v>
      </c>
      <c r="H159" s="3" t="s">
        <v>1422</v>
      </c>
      <c r="I159" s="3" t="s">
        <v>33</v>
      </c>
      <c r="J159" s="5"/>
      <c r="K159" s="5">
        <v>82866.899999999994</v>
      </c>
      <c r="L159" s="5">
        <v>23255.39</v>
      </c>
      <c r="M159" s="5"/>
      <c r="N159" s="5"/>
      <c r="O159" s="9">
        <f t="shared" si="2"/>
        <v>106122.29</v>
      </c>
    </row>
    <row r="160" spans="1:15" ht="30" x14ac:dyDescent="0.25">
      <c r="A160" s="3" t="s">
        <v>1194</v>
      </c>
      <c r="B160" s="3" t="s">
        <v>1193</v>
      </c>
      <c r="C160" s="3" t="s">
        <v>31</v>
      </c>
      <c r="D160" s="3" t="s">
        <v>1354</v>
      </c>
      <c r="E160" s="3" t="s">
        <v>12</v>
      </c>
      <c r="F160" s="6">
        <v>45694.5</v>
      </c>
      <c r="G160" s="3" t="s">
        <v>315</v>
      </c>
      <c r="H160" s="3" t="s">
        <v>1422</v>
      </c>
      <c r="I160" s="3" t="s">
        <v>33</v>
      </c>
      <c r="J160" s="5"/>
      <c r="K160" s="5">
        <v>125082.69</v>
      </c>
      <c r="L160" s="5">
        <v>27649.86</v>
      </c>
      <c r="M160" s="5"/>
      <c r="N160" s="5"/>
      <c r="O160" s="9">
        <f t="shared" si="2"/>
        <v>152732.54999999999</v>
      </c>
    </row>
    <row r="161" spans="1:15" ht="30" x14ac:dyDescent="0.25">
      <c r="A161" s="3" t="s">
        <v>1194</v>
      </c>
      <c r="B161" s="3" t="s">
        <v>1193</v>
      </c>
      <c r="C161" s="3" t="s">
        <v>31</v>
      </c>
      <c r="D161" s="3" t="s">
        <v>1352</v>
      </c>
      <c r="E161" s="3" t="s">
        <v>12</v>
      </c>
      <c r="F161" s="6">
        <v>45371</v>
      </c>
      <c r="G161" s="3" t="s">
        <v>1423</v>
      </c>
      <c r="H161" s="3" t="s">
        <v>1422</v>
      </c>
      <c r="I161" s="3" t="s">
        <v>33</v>
      </c>
      <c r="J161" s="5"/>
      <c r="K161" s="5">
        <v>42091.19</v>
      </c>
      <c r="L161" s="5"/>
      <c r="M161" s="5"/>
      <c r="N161" s="5"/>
      <c r="O161" s="9">
        <f t="shared" si="2"/>
        <v>42091.19</v>
      </c>
    </row>
    <row r="162" spans="1:15" ht="30" x14ac:dyDescent="0.25">
      <c r="A162" s="3" t="s">
        <v>1194</v>
      </c>
      <c r="B162" s="3" t="s">
        <v>1193</v>
      </c>
      <c r="C162" s="3" t="s">
        <v>31</v>
      </c>
      <c r="D162" s="3" t="s">
        <v>1352</v>
      </c>
      <c r="E162" s="3" t="s">
        <v>12</v>
      </c>
      <c r="F162" s="6">
        <v>45483.5</v>
      </c>
      <c r="G162" s="3" t="s">
        <v>1194</v>
      </c>
      <c r="H162" s="3" t="s">
        <v>1422</v>
      </c>
      <c r="I162" s="3" t="s">
        <v>33</v>
      </c>
      <c r="J162" s="5">
        <v>0</v>
      </c>
      <c r="K162" s="5">
        <v>0</v>
      </c>
      <c r="L162" s="5"/>
      <c r="M162" s="5"/>
      <c r="N162" s="5"/>
      <c r="O162" s="9">
        <f t="shared" si="2"/>
        <v>0</v>
      </c>
    </row>
    <row r="163" spans="1:15" ht="30" x14ac:dyDescent="0.25">
      <c r="A163" s="3" t="s">
        <v>1194</v>
      </c>
      <c r="B163" s="3" t="s">
        <v>1193</v>
      </c>
      <c r="C163" s="3" t="s">
        <v>31</v>
      </c>
      <c r="D163" s="3" t="s">
        <v>1352</v>
      </c>
      <c r="E163" s="3" t="s">
        <v>12</v>
      </c>
      <c r="F163" s="6">
        <v>45645.5</v>
      </c>
      <c r="G163" s="3" t="s">
        <v>13</v>
      </c>
      <c r="H163" s="3" t="s">
        <v>1422</v>
      </c>
      <c r="I163" s="3" t="s">
        <v>33</v>
      </c>
      <c r="J163" s="5">
        <v>0</v>
      </c>
      <c r="K163" s="5">
        <v>60754.96</v>
      </c>
      <c r="L163" s="5"/>
      <c r="M163" s="5"/>
      <c r="N163" s="5"/>
      <c r="O163" s="9">
        <f t="shared" si="2"/>
        <v>60754.96</v>
      </c>
    </row>
    <row r="164" spans="1:15" ht="30" x14ac:dyDescent="0.25">
      <c r="A164" s="3" t="s">
        <v>1194</v>
      </c>
      <c r="B164" s="3" t="s">
        <v>1193</v>
      </c>
      <c r="C164" s="3" t="s">
        <v>31</v>
      </c>
      <c r="D164" s="3" t="s">
        <v>1350</v>
      </c>
      <c r="E164" s="3" t="s">
        <v>12</v>
      </c>
      <c r="F164" s="6">
        <v>45370</v>
      </c>
      <c r="G164" s="3" t="s">
        <v>1423</v>
      </c>
      <c r="H164" s="3" t="s">
        <v>1422</v>
      </c>
      <c r="I164" s="3" t="s">
        <v>33</v>
      </c>
      <c r="J164" s="5"/>
      <c r="K164" s="5">
        <v>222525</v>
      </c>
      <c r="L164" s="5"/>
      <c r="M164" s="5"/>
      <c r="N164" s="5"/>
      <c r="O164" s="9">
        <f t="shared" si="2"/>
        <v>222525</v>
      </c>
    </row>
    <row r="165" spans="1:15" ht="30" x14ac:dyDescent="0.25">
      <c r="A165" s="3" t="s">
        <v>1194</v>
      </c>
      <c r="B165" s="3" t="s">
        <v>1193</v>
      </c>
      <c r="C165" s="3" t="s">
        <v>31</v>
      </c>
      <c r="D165" s="3" t="s">
        <v>1350</v>
      </c>
      <c r="E165" s="3" t="s">
        <v>12</v>
      </c>
      <c r="F165" s="6">
        <v>45432.5</v>
      </c>
      <c r="G165" s="3" t="s">
        <v>1194</v>
      </c>
      <c r="H165" s="3" t="s">
        <v>1422</v>
      </c>
      <c r="I165" s="3" t="s">
        <v>33</v>
      </c>
      <c r="J165" s="5"/>
      <c r="K165" s="5">
        <v>71129.03</v>
      </c>
      <c r="L165" s="5">
        <v>15723.26</v>
      </c>
      <c r="M165" s="5"/>
      <c r="N165" s="5"/>
      <c r="O165" s="9">
        <f t="shared" si="2"/>
        <v>86852.29</v>
      </c>
    </row>
    <row r="166" spans="1:15" ht="30" x14ac:dyDescent="0.25">
      <c r="A166" s="3" t="s">
        <v>1194</v>
      </c>
      <c r="B166" s="3" t="s">
        <v>1193</v>
      </c>
      <c r="C166" s="3" t="s">
        <v>31</v>
      </c>
      <c r="D166" s="3" t="s">
        <v>1350</v>
      </c>
      <c r="E166" s="3" t="s">
        <v>12</v>
      </c>
      <c r="F166" s="6">
        <v>45439.5</v>
      </c>
      <c r="G166" s="3" t="s">
        <v>13</v>
      </c>
      <c r="H166" s="3" t="s">
        <v>1422</v>
      </c>
      <c r="I166" s="3" t="s">
        <v>33</v>
      </c>
      <c r="J166" s="5"/>
      <c r="K166" s="5">
        <v>151395.97</v>
      </c>
      <c r="L166" s="5">
        <v>34418.42</v>
      </c>
      <c r="M166" s="5"/>
      <c r="N166" s="5"/>
      <c r="O166" s="9">
        <f t="shared" si="2"/>
        <v>185814.39</v>
      </c>
    </row>
    <row r="167" spans="1:15" ht="30" x14ac:dyDescent="0.25">
      <c r="A167" s="3" t="s">
        <v>1194</v>
      </c>
      <c r="B167" s="3" t="s">
        <v>1193</v>
      </c>
      <c r="C167" s="3" t="s">
        <v>31</v>
      </c>
      <c r="D167" s="3" t="s">
        <v>1350</v>
      </c>
      <c r="E167" s="3" t="s">
        <v>12</v>
      </c>
      <c r="F167" s="6">
        <v>45450.5</v>
      </c>
      <c r="G167" s="3" t="s">
        <v>4</v>
      </c>
      <c r="H167" s="3" t="s">
        <v>1422</v>
      </c>
      <c r="I167" s="3" t="s">
        <v>33</v>
      </c>
      <c r="J167" s="5"/>
      <c r="K167" s="5">
        <v>0</v>
      </c>
      <c r="L167" s="5">
        <v>24560.32</v>
      </c>
      <c r="M167" s="5"/>
      <c r="N167" s="5"/>
      <c r="O167" s="9">
        <f t="shared" si="2"/>
        <v>24560.32</v>
      </c>
    </row>
    <row r="168" spans="1:15" ht="30" x14ac:dyDescent="0.25">
      <c r="A168" s="3" t="s">
        <v>1194</v>
      </c>
      <c r="B168" s="3" t="s">
        <v>1193</v>
      </c>
      <c r="C168" s="3" t="s">
        <v>31</v>
      </c>
      <c r="D168" s="3" t="s">
        <v>1350</v>
      </c>
      <c r="E168" s="3" t="s">
        <v>12</v>
      </c>
      <c r="F168" s="6">
        <v>45516.5</v>
      </c>
      <c r="G168" s="3" t="s">
        <v>11</v>
      </c>
      <c r="H168" s="3" t="s">
        <v>1422</v>
      </c>
      <c r="I168" s="3" t="s">
        <v>33</v>
      </c>
      <c r="J168" s="5"/>
      <c r="K168" s="5">
        <v>0</v>
      </c>
      <c r="L168" s="5">
        <v>23677.48</v>
      </c>
      <c r="M168" s="5"/>
      <c r="N168" s="5"/>
      <c r="O168" s="9">
        <f t="shared" si="2"/>
        <v>23677.48</v>
      </c>
    </row>
    <row r="169" spans="1:15" ht="30" x14ac:dyDescent="0.25">
      <c r="A169" s="3" t="s">
        <v>1194</v>
      </c>
      <c r="B169" s="3" t="s">
        <v>1193</v>
      </c>
      <c r="C169" s="3" t="s">
        <v>31</v>
      </c>
      <c r="D169" s="3" t="s">
        <v>1350</v>
      </c>
      <c r="E169" s="3" t="s">
        <v>12</v>
      </c>
      <c r="F169" s="6">
        <v>45672.5</v>
      </c>
      <c r="G169" s="3" t="s">
        <v>315</v>
      </c>
      <c r="H169" s="3" t="s">
        <v>1422</v>
      </c>
      <c r="I169" s="3" t="s">
        <v>33</v>
      </c>
      <c r="J169" s="5"/>
      <c r="K169" s="5">
        <v>293087.28000000003</v>
      </c>
      <c r="L169" s="5">
        <v>56589.42</v>
      </c>
      <c r="M169" s="5"/>
      <c r="N169" s="5"/>
      <c r="O169" s="9">
        <f t="shared" si="2"/>
        <v>349676.7</v>
      </c>
    </row>
    <row r="170" spans="1:15" ht="30" x14ac:dyDescent="0.25">
      <c r="A170" s="3" t="s">
        <v>1194</v>
      </c>
      <c r="B170" s="3" t="s">
        <v>1193</v>
      </c>
      <c r="C170" s="3" t="s">
        <v>31</v>
      </c>
      <c r="D170" s="3" t="s">
        <v>1350</v>
      </c>
      <c r="E170" s="3" t="s">
        <v>12</v>
      </c>
      <c r="F170" s="6">
        <v>45672.5</v>
      </c>
      <c r="G170" s="3" t="s">
        <v>11</v>
      </c>
      <c r="H170" s="3" t="s">
        <v>1422</v>
      </c>
      <c r="I170" s="3" t="s">
        <v>33</v>
      </c>
      <c r="J170" s="5"/>
      <c r="K170" s="5">
        <v>3612.72</v>
      </c>
      <c r="L170" s="5">
        <v>798.6</v>
      </c>
      <c r="M170" s="5"/>
      <c r="N170" s="5"/>
      <c r="O170" s="9">
        <f t="shared" si="2"/>
        <v>4411.32</v>
      </c>
    </row>
    <row r="171" spans="1:15" ht="30" x14ac:dyDescent="0.25">
      <c r="A171" s="3" t="s">
        <v>1194</v>
      </c>
      <c r="B171" s="3" t="s">
        <v>1193</v>
      </c>
      <c r="C171" s="3" t="s">
        <v>31</v>
      </c>
      <c r="D171" s="3" t="s">
        <v>1348</v>
      </c>
      <c r="E171" s="3" t="s">
        <v>12</v>
      </c>
      <c r="F171" s="6">
        <v>45371</v>
      </c>
      <c r="G171" s="3" t="s">
        <v>1423</v>
      </c>
      <c r="H171" s="3" t="s">
        <v>1422</v>
      </c>
      <c r="I171" s="3" t="s">
        <v>33</v>
      </c>
      <c r="J171" s="5"/>
      <c r="K171" s="5">
        <v>30548.63</v>
      </c>
      <c r="L171" s="5"/>
      <c r="M171" s="5"/>
      <c r="N171" s="5"/>
      <c r="O171" s="9">
        <f t="shared" si="2"/>
        <v>30548.63</v>
      </c>
    </row>
    <row r="172" spans="1:15" ht="30" x14ac:dyDescent="0.25">
      <c r="A172" s="3" t="s">
        <v>1194</v>
      </c>
      <c r="B172" s="3" t="s">
        <v>1193</v>
      </c>
      <c r="C172" s="3" t="s">
        <v>31</v>
      </c>
      <c r="D172" s="3" t="s">
        <v>1348</v>
      </c>
      <c r="E172" s="3" t="s">
        <v>12</v>
      </c>
      <c r="F172" s="6">
        <v>45483.5</v>
      </c>
      <c r="G172" s="3" t="s">
        <v>1194</v>
      </c>
      <c r="H172" s="3" t="s">
        <v>1422</v>
      </c>
      <c r="I172" s="3" t="s">
        <v>33</v>
      </c>
      <c r="J172" s="5"/>
      <c r="K172" s="5">
        <v>0</v>
      </c>
      <c r="L172" s="5"/>
      <c r="M172" s="5"/>
      <c r="N172" s="5"/>
      <c r="O172" s="9">
        <f t="shared" si="2"/>
        <v>0</v>
      </c>
    </row>
    <row r="173" spans="1:15" ht="30" x14ac:dyDescent="0.25">
      <c r="A173" s="3" t="s">
        <v>1194</v>
      </c>
      <c r="B173" s="3" t="s">
        <v>1193</v>
      </c>
      <c r="C173" s="3" t="s">
        <v>31</v>
      </c>
      <c r="D173" s="3" t="s">
        <v>1348</v>
      </c>
      <c r="E173" s="3" t="s">
        <v>12</v>
      </c>
      <c r="F173" s="6">
        <v>45645.5</v>
      </c>
      <c r="G173" s="3" t="s">
        <v>13</v>
      </c>
      <c r="H173" s="3" t="s">
        <v>1422</v>
      </c>
      <c r="I173" s="3" t="s">
        <v>33</v>
      </c>
      <c r="J173" s="5"/>
      <c r="K173" s="5">
        <v>32515.81</v>
      </c>
      <c r="L173" s="5"/>
      <c r="M173" s="5"/>
      <c r="N173" s="5"/>
      <c r="O173" s="9">
        <f t="shared" si="2"/>
        <v>32515.81</v>
      </c>
    </row>
    <row r="174" spans="1:15" ht="30" x14ac:dyDescent="0.25">
      <c r="A174" s="3" t="s">
        <v>1194</v>
      </c>
      <c r="B174" s="3" t="s">
        <v>1193</v>
      </c>
      <c r="C174" s="3" t="s">
        <v>31</v>
      </c>
      <c r="D174" s="3" t="s">
        <v>1345</v>
      </c>
      <c r="E174" s="3" t="s">
        <v>220</v>
      </c>
      <c r="F174" s="6">
        <v>45460</v>
      </c>
      <c r="G174" s="3" t="s">
        <v>1423</v>
      </c>
      <c r="H174" s="3" t="s">
        <v>1422</v>
      </c>
      <c r="I174" s="3" t="s">
        <v>33</v>
      </c>
      <c r="J174" s="5"/>
      <c r="K174" s="5">
        <v>183482</v>
      </c>
      <c r="L174" s="5"/>
      <c r="M174" s="5"/>
      <c r="N174" s="5"/>
      <c r="O174" s="9">
        <f t="shared" si="2"/>
        <v>183482</v>
      </c>
    </row>
    <row r="175" spans="1:15" ht="30" x14ac:dyDescent="0.25">
      <c r="A175" s="3" t="s">
        <v>1194</v>
      </c>
      <c r="B175" s="3" t="s">
        <v>1193</v>
      </c>
      <c r="C175" s="3" t="s">
        <v>31</v>
      </c>
      <c r="D175" s="3" t="s">
        <v>1345</v>
      </c>
      <c r="E175" s="3" t="s">
        <v>220</v>
      </c>
      <c r="F175" s="6">
        <v>45607.5</v>
      </c>
      <c r="G175" s="3" t="s">
        <v>1194</v>
      </c>
      <c r="H175" s="3" t="s">
        <v>1422</v>
      </c>
      <c r="I175" s="3" t="s">
        <v>33</v>
      </c>
      <c r="J175" s="5"/>
      <c r="K175" s="5">
        <v>16483.16</v>
      </c>
      <c r="L175" s="5">
        <v>44236.4</v>
      </c>
      <c r="M175" s="5"/>
      <c r="N175" s="5"/>
      <c r="O175" s="9">
        <f t="shared" si="2"/>
        <v>60719.56</v>
      </c>
    </row>
    <row r="176" spans="1:15" ht="30" x14ac:dyDescent="0.25">
      <c r="A176" s="3" t="s">
        <v>1194</v>
      </c>
      <c r="B176" s="3" t="s">
        <v>1193</v>
      </c>
      <c r="C176" s="3" t="s">
        <v>31</v>
      </c>
      <c r="D176" s="3" t="s">
        <v>1345</v>
      </c>
      <c r="E176" s="3" t="s">
        <v>220</v>
      </c>
      <c r="F176" s="6">
        <v>45609</v>
      </c>
      <c r="G176" s="3" t="s">
        <v>1424</v>
      </c>
      <c r="H176" s="3" t="s">
        <v>1422</v>
      </c>
      <c r="I176" s="3" t="s">
        <v>33</v>
      </c>
      <c r="J176" s="5"/>
      <c r="K176" s="5">
        <v>167000</v>
      </c>
      <c r="L176" s="5"/>
      <c r="M176" s="5"/>
      <c r="N176" s="5"/>
      <c r="O176" s="9">
        <f t="shared" si="2"/>
        <v>167000</v>
      </c>
    </row>
    <row r="177" spans="1:15" ht="30" x14ac:dyDescent="0.25">
      <c r="A177" s="3" t="s">
        <v>1194</v>
      </c>
      <c r="B177" s="3" t="s">
        <v>1193</v>
      </c>
      <c r="C177" s="3" t="s">
        <v>31</v>
      </c>
      <c r="D177" s="3" t="s">
        <v>1345</v>
      </c>
      <c r="E177" s="3" t="s">
        <v>220</v>
      </c>
      <c r="F177" s="6">
        <v>45665.5</v>
      </c>
      <c r="G177" s="3" t="s">
        <v>13</v>
      </c>
      <c r="H177" s="3" t="s">
        <v>1422</v>
      </c>
      <c r="I177" s="3" t="s">
        <v>33</v>
      </c>
      <c r="J177" s="5"/>
      <c r="K177" s="5">
        <v>0</v>
      </c>
      <c r="L177" s="5">
        <v>27761.1</v>
      </c>
      <c r="M177" s="5"/>
      <c r="N177" s="5"/>
      <c r="O177" s="9">
        <f t="shared" si="2"/>
        <v>27761.1</v>
      </c>
    </row>
    <row r="178" spans="1:15" ht="30" x14ac:dyDescent="0.25">
      <c r="A178" s="3" t="s">
        <v>1194</v>
      </c>
      <c r="B178" s="3" t="s">
        <v>1193</v>
      </c>
      <c r="C178" s="3" t="s">
        <v>31</v>
      </c>
      <c r="D178" s="3" t="s">
        <v>1343</v>
      </c>
      <c r="E178" s="3" t="s">
        <v>220</v>
      </c>
      <c r="F178" s="6">
        <v>45714</v>
      </c>
      <c r="G178" s="3" t="s">
        <v>1423</v>
      </c>
      <c r="H178" s="3" t="s">
        <v>1422</v>
      </c>
      <c r="I178" s="3" t="s">
        <v>33</v>
      </c>
      <c r="J178" s="5"/>
      <c r="K178" s="5">
        <v>445000</v>
      </c>
      <c r="L178" s="5"/>
      <c r="M178" s="5"/>
      <c r="N178" s="5"/>
      <c r="O178" s="9">
        <f t="shared" si="2"/>
        <v>445000</v>
      </c>
    </row>
    <row r="179" spans="1:15" ht="30" x14ac:dyDescent="0.25">
      <c r="A179" s="3" t="s">
        <v>1194</v>
      </c>
      <c r="B179" s="3" t="s">
        <v>1193</v>
      </c>
      <c r="C179" s="3" t="s">
        <v>31</v>
      </c>
      <c r="D179" s="3" t="s">
        <v>1343</v>
      </c>
      <c r="E179" s="3" t="s">
        <v>220</v>
      </c>
      <c r="F179" s="6">
        <v>45897.5</v>
      </c>
      <c r="G179" s="3" t="s">
        <v>13</v>
      </c>
      <c r="H179" s="3" t="s">
        <v>1422</v>
      </c>
      <c r="I179" s="3" t="s">
        <v>33</v>
      </c>
      <c r="J179" s="5"/>
      <c r="K179" s="5">
        <v>324229.59000000003</v>
      </c>
      <c r="L179" s="5"/>
      <c r="M179" s="5"/>
      <c r="N179" s="5">
        <v>71671.81</v>
      </c>
      <c r="O179" s="9">
        <f t="shared" si="2"/>
        <v>395901.4</v>
      </c>
    </row>
    <row r="180" spans="1:15" ht="30" x14ac:dyDescent="0.25">
      <c r="A180" s="3" t="s">
        <v>1194</v>
      </c>
      <c r="B180" s="3" t="s">
        <v>1193</v>
      </c>
      <c r="C180" s="3" t="s">
        <v>31</v>
      </c>
      <c r="D180" s="3" t="s">
        <v>1341</v>
      </c>
      <c r="E180" s="3" t="s">
        <v>220</v>
      </c>
      <c r="F180" s="6">
        <v>45714</v>
      </c>
      <c r="G180" s="3" t="s">
        <v>1423</v>
      </c>
      <c r="H180" s="3" t="s">
        <v>1422</v>
      </c>
      <c r="I180" s="3" t="s">
        <v>33</v>
      </c>
      <c r="J180" s="5"/>
      <c r="K180" s="5">
        <v>600000</v>
      </c>
      <c r="L180" s="5"/>
      <c r="M180" s="5"/>
      <c r="N180" s="5"/>
      <c r="O180" s="9">
        <f t="shared" si="2"/>
        <v>600000</v>
      </c>
    </row>
    <row r="181" spans="1:15" ht="30" x14ac:dyDescent="0.25">
      <c r="A181" s="3" t="s">
        <v>1194</v>
      </c>
      <c r="B181" s="3" t="s">
        <v>1193</v>
      </c>
      <c r="C181" s="3" t="s">
        <v>31</v>
      </c>
      <c r="D181" s="3" t="s">
        <v>1341</v>
      </c>
      <c r="E181" s="3" t="s">
        <v>220</v>
      </c>
      <c r="F181" s="6">
        <v>45897.5</v>
      </c>
      <c r="G181" s="3" t="s">
        <v>13</v>
      </c>
      <c r="H181" s="3" t="s">
        <v>1422</v>
      </c>
      <c r="I181" s="3" t="s">
        <v>33</v>
      </c>
      <c r="J181" s="5"/>
      <c r="K181" s="5">
        <v>482834.47</v>
      </c>
      <c r="L181" s="5"/>
      <c r="M181" s="5"/>
      <c r="N181" s="5">
        <v>106731.82</v>
      </c>
      <c r="O181" s="9">
        <f t="shared" si="2"/>
        <v>589566.29</v>
      </c>
    </row>
    <row r="182" spans="1:15" ht="30" x14ac:dyDescent="0.25">
      <c r="A182" s="3" t="s">
        <v>1194</v>
      </c>
      <c r="B182" s="3" t="s">
        <v>1193</v>
      </c>
      <c r="C182" s="3" t="s">
        <v>31</v>
      </c>
      <c r="D182" s="3" t="s">
        <v>1339</v>
      </c>
      <c r="E182" s="3" t="s">
        <v>220</v>
      </c>
      <c r="F182" s="6">
        <v>45582</v>
      </c>
      <c r="G182" s="3" t="s">
        <v>1423</v>
      </c>
      <c r="H182" s="3" t="s">
        <v>1422</v>
      </c>
      <c r="I182" s="3" t="s">
        <v>33</v>
      </c>
      <c r="J182" s="5"/>
      <c r="K182" s="5">
        <v>75873.05</v>
      </c>
      <c r="L182" s="5"/>
      <c r="M182" s="5"/>
      <c r="N182" s="5"/>
      <c r="O182" s="9">
        <f t="shared" si="2"/>
        <v>75873.05</v>
      </c>
    </row>
    <row r="183" spans="1:15" ht="30" x14ac:dyDescent="0.25">
      <c r="A183" s="3" t="s">
        <v>1194</v>
      </c>
      <c r="B183" s="3" t="s">
        <v>1193</v>
      </c>
      <c r="C183" s="3" t="s">
        <v>31</v>
      </c>
      <c r="D183" s="3" t="s">
        <v>1339</v>
      </c>
      <c r="E183" s="3" t="s">
        <v>220</v>
      </c>
      <c r="F183" s="6">
        <v>45664.5</v>
      </c>
      <c r="G183" s="3" t="s">
        <v>1194</v>
      </c>
      <c r="H183" s="3" t="s">
        <v>1422</v>
      </c>
      <c r="I183" s="3" t="s">
        <v>33</v>
      </c>
      <c r="J183" s="5"/>
      <c r="K183" s="5">
        <v>16645.310000000001</v>
      </c>
      <c r="L183" s="5">
        <v>19456.07</v>
      </c>
      <c r="M183" s="5"/>
      <c r="N183" s="5"/>
      <c r="O183" s="9">
        <f t="shared" si="2"/>
        <v>36101.380000000005</v>
      </c>
    </row>
    <row r="184" spans="1:15" ht="30" x14ac:dyDescent="0.25">
      <c r="A184" s="3" t="s">
        <v>1194</v>
      </c>
      <c r="B184" s="3" t="s">
        <v>1193</v>
      </c>
      <c r="C184" s="3" t="s">
        <v>31</v>
      </c>
      <c r="D184" s="3" t="s">
        <v>1339</v>
      </c>
      <c r="E184" s="3" t="s">
        <v>220</v>
      </c>
      <c r="F184" s="6">
        <v>45670</v>
      </c>
      <c r="G184" s="3" t="s">
        <v>1424</v>
      </c>
      <c r="H184" s="3" t="s">
        <v>1422</v>
      </c>
      <c r="I184" s="3" t="s">
        <v>33</v>
      </c>
      <c r="J184" s="5"/>
      <c r="K184" s="5">
        <v>153102</v>
      </c>
      <c r="L184" s="5"/>
      <c r="M184" s="5"/>
      <c r="N184" s="5"/>
      <c r="O184" s="9">
        <f t="shared" si="2"/>
        <v>153102</v>
      </c>
    </row>
    <row r="185" spans="1:15" ht="30" x14ac:dyDescent="0.25">
      <c r="A185" s="3" t="s">
        <v>1194</v>
      </c>
      <c r="B185" s="3" t="s">
        <v>1193</v>
      </c>
      <c r="C185" s="3" t="s">
        <v>31</v>
      </c>
      <c r="D185" s="3" t="s">
        <v>1339</v>
      </c>
      <c r="E185" s="3" t="s">
        <v>220</v>
      </c>
      <c r="F185" s="6">
        <v>45744.5</v>
      </c>
      <c r="G185" s="3" t="s">
        <v>13</v>
      </c>
      <c r="H185" s="3" t="s">
        <v>1422</v>
      </c>
      <c r="I185" s="3" t="s">
        <v>33</v>
      </c>
      <c r="J185" s="5"/>
      <c r="K185" s="5">
        <v>4288.25</v>
      </c>
      <c r="L185" s="5">
        <v>33108.239999999998</v>
      </c>
      <c r="M185" s="5"/>
      <c r="N185" s="5"/>
      <c r="O185" s="9">
        <f t="shared" si="2"/>
        <v>37396.49</v>
      </c>
    </row>
    <row r="186" spans="1:15" ht="30" x14ac:dyDescent="0.25">
      <c r="A186" s="3" t="s">
        <v>1194</v>
      </c>
      <c r="B186" s="3" t="s">
        <v>1193</v>
      </c>
      <c r="C186" s="3" t="s">
        <v>31</v>
      </c>
      <c r="D186" s="3" t="s">
        <v>1339</v>
      </c>
      <c r="E186" s="3" t="s">
        <v>220</v>
      </c>
      <c r="F186" s="6">
        <v>45754</v>
      </c>
      <c r="G186" s="3" t="s">
        <v>1431</v>
      </c>
      <c r="H186" s="3" t="s">
        <v>1422</v>
      </c>
      <c r="I186" s="3" t="s">
        <v>33</v>
      </c>
      <c r="J186" s="5"/>
      <c r="K186" s="5">
        <v>56296.73</v>
      </c>
      <c r="L186" s="5"/>
      <c r="M186" s="5"/>
      <c r="N186" s="5"/>
      <c r="O186" s="9">
        <f t="shared" si="2"/>
        <v>56296.73</v>
      </c>
    </row>
    <row r="187" spans="1:15" ht="30" x14ac:dyDescent="0.25">
      <c r="A187" s="3" t="s">
        <v>1194</v>
      </c>
      <c r="B187" s="3" t="s">
        <v>1193</v>
      </c>
      <c r="C187" s="3" t="s">
        <v>31</v>
      </c>
      <c r="D187" s="3" t="s">
        <v>1337</v>
      </c>
      <c r="E187" s="3" t="s">
        <v>12</v>
      </c>
      <c r="F187" s="6">
        <v>45390</v>
      </c>
      <c r="G187" s="3" t="s">
        <v>1423</v>
      </c>
      <c r="H187" s="3" t="s">
        <v>1422</v>
      </c>
      <c r="I187" s="3" t="s">
        <v>33</v>
      </c>
      <c r="J187" s="5"/>
      <c r="K187" s="5">
        <v>13898.1</v>
      </c>
      <c r="L187" s="5"/>
      <c r="M187" s="5"/>
      <c r="N187" s="5"/>
      <c r="O187" s="9">
        <f t="shared" si="2"/>
        <v>13898.1</v>
      </c>
    </row>
    <row r="188" spans="1:15" ht="30" x14ac:dyDescent="0.25">
      <c r="A188" s="3" t="s">
        <v>1194</v>
      </c>
      <c r="B188" s="3" t="s">
        <v>1193</v>
      </c>
      <c r="C188" s="3" t="s">
        <v>31</v>
      </c>
      <c r="D188" s="3" t="s">
        <v>1337</v>
      </c>
      <c r="E188" s="3" t="s">
        <v>12</v>
      </c>
      <c r="F188" s="6">
        <v>45439.5</v>
      </c>
      <c r="G188" s="3" t="s">
        <v>1194</v>
      </c>
      <c r="H188" s="3" t="s">
        <v>1422</v>
      </c>
      <c r="I188" s="3" t="s">
        <v>33</v>
      </c>
      <c r="J188" s="5"/>
      <c r="K188" s="5">
        <v>13615.15</v>
      </c>
      <c r="L188" s="5"/>
      <c r="M188" s="5"/>
      <c r="N188" s="5"/>
      <c r="O188" s="9">
        <f t="shared" si="2"/>
        <v>13615.15</v>
      </c>
    </row>
    <row r="189" spans="1:15" ht="30" x14ac:dyDescent="0.25">
      <c r="A189" s="3" t="s">
        <v>1194</v>
      </c>
      <c r="B189" s="3" t="s">
        <v>1193</v>
      </c>
      <c r="C189" s="3" t="s">
        <v>31</v>
      </c>
      <c r="D189" s="3" t="s">
        <v>1337</v>
      </c>
      <c r="E189" s="3" t="s">
        <v>12</v>
      </c>
      <c r="F189" s="6">
        <v>45618.5</v>
      </c>
      <c r="G189" s="3" t="s">
        <v>13</v>
      </c>
      <c r="H189" s="3" t="s">
        <v>1422</v>
      </c>
      <c r="I189" s="3" t="s">
        <v>33</v>
      </c>
      <c r="J189" s="5"/>
      <c r="K189" s="5">
        <v>130635.59</v>
      </c>
      <c r="L189" s="5"/>
      <c r="M189" s="5"/>
      <c r="N189" s="5"/>
      <c r="O189" s="9">
        <f t="shared" si="2"/>
        <v>130635.59</v>
      </c>
    </row>
    <row r="190" spans="1:15" ht="30" x14ac:dyDescent="0.25">
      <c r="A190" s="3" t="s">
        <v>1194</v>
      </c>
      <c r="B190" s="3" t="s">
        <v>1193</v>
      </c>
      <c r="C190" s="3" t="s">
        <v>31</v>
      </c>
      <c r="D190" s="3" t="s">
        <v>1334</v>
      </c>
      <c r="E190" s="3" t="s">
        <v>220</v>
      </c>
      <c r="F190" s="6">
        <v>45932</v>
      </c>
      <c r="G190" s="3" t="s">
        <v>1423</v>
      </c>
      <c r="H190" s="3" t="s">
        <v>1422</v>
      </c>
      <c r="I190" s="3" t="s">
        <v>33</v>
      </c>
      <c r="J190" s="5"/>
      <c r="K190" s="5">
        <v>348284.04</v>
      </c>
      <c r="L190" s="5"/>
      <c r="M190" s="5"/>
      <c r="N190" s="5"/>
      <c r="O190" s="9">
        <f t="shared" si="2"/>
        <v>348284.04</v>
      </c>
    </row>
    <row r="191" spans="1:15" ht="30" x14ac:dyDescent="0.25">
      <c r="A191" s="3" t="s">
        <v>1194</v>
      </c>
      <c r="B191" s="3" t="s">
        <v>1193</v>
      </c>
      <c r="C191" s="3" t="s">
        <v>31</v>
      </c>
      <c r="D191" s="3" t="s">
        <v>1334</v>
      </c>
      <c r="E191" s="3" t="s">
        <v>220</v>
      </c>
      <c r="F191" s="6">
        <v>45995.5</v>
      </c>
      <c r="G191" s="3" t="s">
        <v>4</v>
      </c>
      <c r="H191" s="3" t="s">
        <v>1422</v>
      </c>
      <c r="I191" s="3" t="s">
        <v>33</v>
      </c>
      <c r="J191" s="5"/>
      <c r="K191" s="5">
        <v>0</v>
      </c>
      <c r="L191" s="5">
        <v>93701.3</v>
      </c>
      <c r="M191" s="5"/>
      <c r="N191" s="5"/>
      <c r="O191" s="9">
        <f t="shared" si="2"/>
        <v>93701.3</v>
      </c>
    </row>
    <row r="192" spans="1:15" ht="30" x14ac:dyDescent="0.25">
      <c r="A192" s="3" t="s">
        <v>1194</v>
      </c>
      <c r="B192" s="3" t="s">
        <v>1193</v>
      </c>
      <c r="C192" s="3" t="s">
        <v>31</v>
      </c>
      <c r="D192" s="3" t="s">
        <v>1334</v>
      </c>
      <c r="E192" s="3" t="s">
        <v>220</v>
      </c>
      <c r="F192" s="6">
        <v>45972</v>
      </c>
      <c r="G192" s="3" t="s">
        <v>1424</v>
      </c>
      <c r="H192" s="3" t="s">
        <v>1422</v>
      </c>
      <c r="I192" s="3" t="s">
        <v>33</v>
      </c>
      <c r="J192" s="5"/>
      <c r="K192" s="5">
        <v>348284.03</v>
      </c>
      <c r="L192" s="5"/>
      <c r="M192" s="5"/>
      <c r="N192" s="5"/>
      <c r="O192" s="9">
        <f t="shared" si="2"/>
        <v>348284.03</v>
      </c>
    </row>
    <row r="193" spans="1:15" ht="30" x14ac:dyDescent="0.25">
      <c r="A193" s="3" t="s">
        <v>1194</v>
      </c>
      <c r="B193" s="3" t="s">
        <v>1193</v>
      </c>
      <c r="C193" s="3" t="s">
        <v>31</v>
      </c>
      <c r="D193" s="3" t="s">
        <v>1334</v>
      </c>
      <c r="E193" s="3" t="s">
        <v>220</v>
      </c>
      <c r="F193" s="6">
        <v>46000.5</v>
      </c>
      <c r="G193" s="3" t="s">
        <v>11</v>
      </c>
      <c r="H193" s="3" t="s">
        <v>1422</v>
      </c>
      <c r="I193" s="3" t="s">
        <v>33</v>
      </c>
      <c r="J193" s="5"/>
      <c r="K193" s="5">
        <v>0</v>
      </c>
      <c r="L193" s="5">
        <v>52578</v>
      </c>
      <c r="M193" s="5"/>
      <c r="N193" s="5"/>
      <c r="O193" s="9">
        <f t="shared" si="2"/>
        <v>52578</v>
      </c>
    </row>
    <row r="194" spans="1:15" ht="30" x14ac:dyDescent="0.25">
      <c r="A194" s="3" t="s">
        <v>1194</v>
      </c>
      <c r="B194" s="3" t="s">
        <v>1193</v>
      </c>
      <c r="C194" s="3" t="s">
        <v>31</v>
      </c>
      <c r="D194" s="3" t="s">
        <v>1332</v>
      </c>
      <c r="E194" s="3" t="s">
        <v>12</v>
      </c>
      <c r="F194" s="6">
        <v>45449</v>
      </c>
      <c r="G194" s="3" t="s">
        <v>1423</v>
      </c>
      <c r="H194" s="3" t="s">
        <v>1422</v>
      </c>
      <c r="I194" s="3" t="s">
        <v>33</v>
      </c>
      <c r="J194" s="5"/>
      <c r="K194" s="5">
        <v>374061.86</v>
      </c>
      <c r="L194" s="5"/>
      <c r="M194" s="5"/>
      <c r="N194" s="5"/>
      <c r="O194" s="9">
        <f t="shared" si="2"/>
        <v>374061.86</v>
      </c>
    </row>
    <row r="195" spans="1:15" ht="30" x14ac:dyDescent="0.25">
      <c r="A195" s="3" t="s">
        <v>1194</v>
      </c>
      <c r="B195" s="3" t="s">
        <v>1193</v>
      </c>
      <c r="C195" s="3" t="s">
        <v>31</v>
      </c>
      <c r="D195" s="3" t="s">
        <v>1332</v>
      </c>
      <c r="E195" s="3" t="s">
        <v>12</v>
      </c>
      <c r="F195" s="6">
        <v>45646</v>
      </c>
      <c r="G195" s="3" t="s">
        <v>1424</v>
      </c>
      <c r="H195" s="3" t="s">
        <v>1422</v>
      </c>
      <c r="I195" s="3" t="s">
        <v>33</v>
      </c>
      <c r="J195" s="5"/>
      <c r="K195" s="5">
        <v>374097.12</v>
      </c>
      <c r="L195" s="5"/>
      <c r="M195" s="5"/>
      <c r="N195" s="5"/>
      <c r="O195" s="9">
        <f t="shared" si="2"/>
        <v>374097.12</v>
      </c>
    </row>
    <row r="196" spans="1:15" ht="30" x14ac:dyDescent="0.25">
      <c r="A196" s="3" t="s">
        <v>1194</v>
      </c>
      <c r="B196" s="3" t="s">
        <v>1193</v>
      </c>
      <c r="C196" s="3" t="s">
        <v>31</v>
      </c>
      <c r="D196" s="3" t="s">
        <v>1332</v>
      </c>
      <c r="E196" s="3" t="s">
        <v>12</v>
      </c>
      <c r="F196" s="6">
        <v>45814.5</v>
      </c>
      <c r="G196" s="3" t="s">
        <v>1194</v>
      </c>
      <c r="H196" s="3" t="s">
        <v>1422</v>
      </c>
      <c r="I196" s="3" t="s">
        <v>33</v>
      </c>
      <c r="J196" s="5"/>
      <c r="K196" s="5">
        <v>498772.66</v>
      </c>
      <c r="L196" s="5">
        <v>261855.64</v>
      </c>
      <c r="M196" s="5"/>
      <c r="N196" s="5"/>
      <c r="O196" s="9">
        <f t="shared" si="2"/>
        <v>760628.3</v>
      </c>
    </row>
    <row r="197" spans="1:15" ht="30" x14ac:dyDescent="0.25">
      <c r="A197" s="3" t="s">
        <v>1194</v>
      </c>
      <c r="B197" s="3" t="s">
        <v>1193</v>
      </c>
      <c r="C197" s="3" t="s">
        <v>31</v>
      </c>
      <c r="D197" s="3" t="s">
        <v>1330</v>
      </c>
      <c r="E197" s="3" t="s">
        <v>12</v>
      </c>
      <c r="F197" s="6">
        <v>45387.5</v>
      </c>
      <c r="G197" s="3" t="s">
        <v>1194</v>
      </c>
      <c r="H197" s="3" t="s">
        <v>1422</v>
      </c>
      <c r="I197" s="3" t="s">
        <v>33</v>
      </c>
      <c r="J197" s="5"/>
      <c r="K197" s="5">
        <v>15750</v>
      </c>
      <c r="L197" s="5">
        <v>3675</v>
      </c>
      <c r="M197" s="5"/>
      <c r="N197" s="5"/>
      <c r="O197" s="9">
        <f t="shared" si="2"/>
        <v>19425</v>
      </c>
    </row>
    <row r="198" spans="1:15" ht="30" x14ac:dyDescent="0.25">
      <c r="A198" s="3" t="s">
        <v>1194</v>
      </c>
      <c r="B198" s="3" t="s">
        <v>1193</v>
      </c>
      <c r="C198" s="3" t="s">
        <v>31</v>
      </c>
      <c r="D198" s="3" t="s">
        <v>1330</v>
      </c>
      <c r="E198" s="3" t="s">
        <v>12</v>
      </c>
      <c r="F198" s="6">
        <v>45399</v>
      </c>
      <c r="G198" s="3" t="s">
        <v>1423</v>
      </c>
      <c r="H198" s="3" t="s">
        <v>1422</v>
      </c>
      <c r="I198" s="3" t="s">
        <v>33</v>
      </c>
      <c r="J198" s="5"/>
      <c r="K198" s="5">
        <v>217654</v>
      </c>
      <c r="L198" s="5"/>
      <c r="M198" s="5"/>
      <c r="N198" s="5"/>
      <c r="O198" s="9">
        <f t="shared" si="2"/>
        <v>217654</v>
      </c>
    </row>
    <row r="199" spans="1:15" ht="30" x14ac:dyDescent="0.25">
      <c r="A199" s="3" t="s">
        <v>1194</v>
      </c>
      <c r="B199" s="3" t="s">
        <v>1193</v>
      </c>
      <c r="C199" s="3" t="s">
        <v>31</v>
      </c>
      <c r="D199" s="3" t="s">
        <v>1330</v>
      </c>
      <c r="E199" s="3" t="s">
        <v>12</v>
      </c>
      <c r="F199" s="6">
        <v>45575.5</v>
      </c>
      <c r="G199" s="3" t="s">
        <v>13</v>
      </c>
      <c r="H199" s="3" t="s">
        <v>1422</v>
      </c>
      <c r="I199" s="3" t="s">
        <v>33</v>
      </c>
      <c r="J199" s="5"/>
      <c r="K199" s="5">
        <v>113042.73</v>
      </c>
      <c r="L199" s="5">
        <v>81206.02</v>
      </c>
      <c r="M199" s="5"/>
      <c r="N199" s="5"/>
      <c r="O199" s="9">
        <f t="shared" ref="O199:O262" si="3">J199+K199+L199+M199+N199</f>
        <v>194248.75</v>
      </c>
    </row>
    <row r="200" spans="1:15" ht="30" x14ac:dyDescent="0.25">
      <c r="A200" s="3" t="s">
        <v>1194</v>
      </c>
      <c r="B200" s="3" t="s">
        <v>1193</v>
      </c>
      <c r="C200" s="3" t="s">
        <v>31</v>
      </c>
      <c r="D200" s="3" t="s">
        <v>1330</v>
      </c>
      <c r="E200" s="3" t="s">
        <v>12</v>
      </c>
      <c r="F200" s="6">
        <v>45720.5</v>
      </c>
      <c r="G200" s="3" t="s">
        <v>4</v>
      </c>
      <c r="H200" s="3" t="s">
        <v>1422</v>
      </c>
      <c r="I200" s="3" t="s">
        <v>33</v>
      </c>
      <c r="J200" s="5"/>
      <c r="K200" s="5">
        <v>189146.27</v>
      </c>
      <c r="L200" s="5">
        <v>35858.160000000003</v>
      </c>
      <c r="M200" s="5"/>
      <c r="N200" s="5"/>
      <c r="O200" s="9">
        <f t="shared" si="3"/>
        <v>225004.43</v>
      </c>
    </row>
    <row r="201" spans="1:15" ht="30" x14ac:dyDescent="0.25">
      <c r="A201" s="3" t="s">
        <v>1194</v>
      </c>
      <c r="B201" s="3" t="s">
        <v>1193</v>
      </c>
      <c r="C201" s="3" t="s">
        <v>31</v>
      </c>
      <c r="D201" s="3" t="s">
        <v>1330</v>
      </c>
      <c r="E201" s="3" t="s">
        <v>12</v>
      </c>
      <c r="F201" s="6">
        <v>45720.5</v>
      </c>
      <c r="G201" s="3" t="s">
        <v>13</v>
      </c>
      <c r="H201" s="3" t="s">
        <v>1422</v>
      </c>
      <c r="I201" s="3" t="s">
        <v>33</v>
      </c>
      <c r="J201" s="5"/>
      <c r="K201" s="5">
        <v>37605.46</v>
      </c>
      <c r="L201" s="5">
        <v>0</v>
      </c>
      <c r="M201" s="5"/>
      <c r="N201" s="5"/>
      <c r="O201" s="9">
        <f t="shared" si="3"/>
        <v>37605.46</v>
      </c>
    </row>
    <row r="202" spans="1:15" ht="30" x14ac:dyDescent="0.25">
      <c r="A202" s="3" t="s">
        <v>1194</v>
      </c>
      <c r="B202" s="3" t="s">
        <v>1193</v>
      </c>
      <c r="C202" s="3" t="s">
        <v>31</v>
      </c>
      <c r="D202" s="3" t="s">
        <v>1328</v>
      </c>
      <c r="E202" s="3" t="s">
        <v>12</v>
      </c>
      <c r="F202" s="6">
        <v>45390</v>
      </c>
      <c r="G202" s="3" t="s">
        <v>1423</v>
      </c>
      <c r="H202" s="3" t="s">
        <v>1422</v>
      </c>
      <c r="I202" s="3" t="s">
        <v>33</v>
      </c>
      <c r="J202" s="5"/>
      <c r="K202" s="5">
        <v>160679.6</v>
      </c>
      <c r="L202" s="5"/>
      <c r="M202" s="5"/>
      <c r="N202" s="5"/>
      <c r="O202" s="9">
        <f t="shared" si="3"/>
        <v>160679.6</v>
      </c>
    </row>
    <row r="203" spans="1:15" ht="30" x14ac:dyDescent="0.25">
      <c r="A203" s="3" t="s">
        <v>1194</v>
      </c>
      <c r="B203" s="3" t="s">
        <v>1193</v>
      </c>
      <c r="C203" s="3" t="s">
        <v>31</v>
      </c>
      <c r="D203" s="3" t="s">
        <v>1328</v>
      </c>
      <c r="E203" s="3" t="s">
        <v>12</v>
      </c>
      <c r="F203" s="6">
        <v>45569.5</v>
      </c>
      <c r="G203" s="3" t="s">
        <v>1194</v>
      </c>
      <c r="H203" s="3" t="s">
        <v>1422</v>
      </c>
      <c r="I203" s="3" t="s">
        <v>33</v>
      </c>
      <c r="J203" s="5"/>
      <c r="K203" s="5">
        <v>31463.08</v>
      </c>
      <c r="L203" s="5">
        <v>6953.68</v>
      </c>
      <c r="M203" s="5"/>
      <c r="N203" s="5"/>
      <c r="O203" s="9">
        <f t="shared" si="3"/>
        <v>38416.76</v>
      </c>
    </row>
    <row r="204" spans="1:15" ht="30" x14ac:dyDescent="0.25">
      <c r="A204" s="3" t="s">
        <v>1194</v>
      </c>
      <c r="B204" s="3" t="s">
        <v>1193</v>
      </c>
      <c r="C204" s="3" t="s">
        <v>31</v>
      </c>
      <c r="D204" s="3" t="s">
        <v>1328</v>
      </c>
      <c r="E204" s="3" t="s">
        <v>12</v>
      </c>
      <c r="F204" s="6">
        <v>45538</v>
      </c>
      <c r="G204" s="3" t="s">
        <v>1424</v>
      </c>
      <c r="H204" s="3" t="s">
        <v>1422</v>
      </c>
      <c r="I204" s="3" t="s">
        <v>33</v>
      </c>
      <c r="J204" s="5"/>
      <c r="K204" s="5">
        <v>233459</v>
      </c>
      <c r="L204" s="5"/>
      <c r="M204" s="5"/>
      <c r="N204" s="5"/>
      <c r="O204" s="9">
        <f t="shared" si="3"/>
        <v>233459</v>
      </c>
    </row>
    <row r="205" spans="1:15" ht="30" x14ac:dyDescent="0.25">
      <c r="A205" s="3" t="s">
        <v>1194</v>
      </c>
      <c r="B205" s="3" t="s">
        <v>1193</v>
      </c>
      <c r="C205" s="3" t="s">
        <v>31</v>
      </c>
      <c r="D205" s="3" t="s">
        <v>1328</v>
      </c>
      <c r="E205" s="3" t="s">
        <v>12</v>
      </c>
      <c r="F205" s="6">
        <v>45573.5</v>
      </c>
      <c r="G205" s="3" t="s">
        <v>13</v>
      </c>
      <c r="H205" s="3" t="s">
        <v>1422</v>
      </c>
      <c r="I205" s="3" t="s">
        <v>33</v>
      </c>
      <c r="J205" s="5"/>
      <c r="K205" s="5">
        <v>41317.17</v>
      </c>
      <c r="L205" s="5">
        <v>20093.939999999999</v>
      </c>
      <c r="M205" s="5"/>
      <c r="N205" s="5"/>
      <c r="O205" s="9">
        <f t="shared" si="3"/>
        <v>61411.11</v>
      </c>
    </row>
    <row r="206" spans="1:15" ht="30" x14ac:dyDescent="0.25">
      <c r="A206" s="3" t="s">
        <v>1194</v>
      </c>
      <c r="B206" s="3" t="s">
        <v>1193</v>
      </c>
      <c r="C206" s="3" t="s">
        <v>31</v>
      </c>
      <c r="D206" s="3" t="s">
        <v>1328</v>
      </c>
      <c r="E206" s="3" t="s">
        <v>12</v>
      </c>
      <c r="F206" s="6">
        <v>45700.5</v>
      </c>
      <c r="G206" s="3" t="s">
        <v>4</v>
      </c>
      <c r="H206" s="3" t="s">
        <v>1422</v>
      </c>
      <c r="I206" s="3" t="s">
        <v>33</v>
      </c>
      <c r="J206" s="5"/>
      <c r="K206" s="5">
        <v>15119.95</v>
      </c>
      <c r="L206" s="5">
        <v>78104.88</v>
      </c>
      <c r="M206" s="5"/>
      <c r="N206" s="5"/>
      <c r="O206" s="9">
        <f t="shared" si="3"/>
        <v>93224.83</v>
      </c>
    </row>
    <row r="207" spans="1:15" ht="30" x14ac:dyDescent="0.25">
      <c r="A207" s="3" t="s">
        <v>1194</v>
      </c>
      <c r="B207" s="3" t="s">
        <v>1193</v>
      </c>
      <c r="C207" s="3" t="s">
        <v>31</v>
      </c>
      <c r="D207" s="3" t="s">
        <v>1328</v>
      </c>
      <c r="E207" s="3" t="s">
        <v>12</v>
      </c>
      <c r="F207" s="6">
        <v>45883.5</v>
      </c>
      <c r="G207" s="3" t="s">
        <v>11</v>
      </c>
      <c r="H207" s="3" t="s">
        <v>1422</v>
      </c>
      <c r="I207" s="3" t="s">
        <v>33</v>
      </c>
      <c r="J207" s="5"/>
      <c r="K207" s="5">
        <v>320907.36</v>
      </c>
      <c r="L207" s="5">
        <v>63466.2</v>
      </c>
      <c r="M207" s="5"/>
      <c r="N207" s="5"/>
      <c r="O207" s="9">
        <f t="shared" si="3"/>
        <v>384373.56</v>
      </c>
    </row>
    <row r="208" spans="1:15" ht="30" x14ac:dyDescent="0.25">
      <c r="A208" s="3" t="s">
        <v>1194</v>
      </c>
      <c r="B208" s="3" t="s">
        <v>1193</v>
      </c>
      <c r="C208" s="3" t="s">
        <v>31</v>
      </c>
      <c r="D208" s="3" t="s">
        <v>1326</v>
      </c>
      <c r="E208" s="3" t="s">
        <v>12</v>
      </c>
      <c r="F208" s="6">
        <v>45359</v>
      </c>
      <c r="G208" s="3" t="s">
        <v>1423</v>
      </c>
      <c r="H208" s="3" t="s">
        <v>1422</v>
      </c>
      <c r="I208" s="3" t="s">
        <v>33</v>
      </c>
      <c r="J208" s="5"/>
      <c r="K208" s="5">
        <v>84790.67</v>
      </c>
      <c r="L208" s="5"/>
      <c r="M208" s="5"/>
      <c r="N208" s="5"/>
      <c r="O208" s="9">
        <f t="shared" si="3"/>
        <v>84790.67</v>
      </c>
    </row>
    <row r="209" spans="1:15" ht="30" x14ac:dyDescent="0.25">
      <c r="A209" s="3" t="s">
        <v>1194</v>
      </c>
      <c r="B209" s="3" t="s">
        <v>1193</v>
      </c>
      <c r="C209" s="3" t="s">
        <v>31</v>
      </c>
      <c r="D209" s="3" t="s">
        <v>1326</v>
      </c>
      <c r="E209" s="3" t="s">
        <v>12</v>
      </c>
      <c r="F209" s="6">
        <v>45408.5</v>
      </c>
      <c r="G209" s="3" t="s">
        <v>1194</v>
      </c>
      <c r="H209" s="3" t="s">
        <v>1422</v>
      </c>
      <c r="I209" s="3" t="s">
        <v>33</v>
      </c>
      <c r="J209" s="5"/>
      <c r="K209" s="5">
        <v>56535.37</v>
      </c>
      <c r="L209" s="5">
        <v>11872.43</v>
      </c>
      <c r="M209" s="5"/>
      <c r="N209" s="5"/>
      <c r="O209" s="9">
        <f t="shared" si="3"/>
        <v>68407.8</v>
      </c>
    </row>
    <row r="210" spans="1:15" ht="30" x14ac:dyDescent="0.25">
      <c r="A210" s="3" t="s">
        <v>1194</v>
      </c>
      <c r="B210" s="3" t="s">
        <v>1193</v>
      </c>
      <c r="C210" s="3" t="s">
        <v>31</v>
      </c>
      <c r="D210" s="3" t="s">
        <v>1326</v>
      </c>
      <c r="E210" s="3" t="s">
        <v>12</v>
      </c>
      <c r="F210" s="6">
        <v>45455.5</v>
      </c>
      <c r="G210" s="3" t="s">
        <v>13</v>
      </c>
      <c r="H210" s="3" t="s">
        <v>1422</v>
      </c>
      <c r="I210" s="3" t="s">
        <v>33</v>
      </c>
      <c r="J210" s="5"/>
      <c r="K210" s="5">
        <v>28255.31</v>
      </c>
      <c r="L210" s="5">
        <v>21250.95</v>
      </c>
      <c r="M210" s="5"/>
      <c r="N210" s="5"/>
      <c r="O210" s="9">
        <f t="shared" si="3"/>
        <v>49506.26</v>
      </c>
    </row>
    <row r="211" spans="1:15" ht="30" x14ac:dyDescent="0.25">
      <c r="A211" s="3" t="s">
        <v>1194</v>
      </c>
      <c r="B211" s="3" t="s">
        <v>1193</v>
      </c>
      <c r="C211" s="3" t="s">
        <v>31</v>
      </c>
      <c r="D211" s="3" t="s">
        <v>1326</v>
      </c>
      <c r="E211" s="3" t="s">
        <v>12</v>
      </c>
      <c r="F211" s="6">
        <v>45603.5</v>
      </c>
      <c r="G211" s="3" t="s">
        <v>4</v>
      </c>
      <c r="H211" s="3" t="s">
        <v>1422</v>
      </c>
      <c r="I211" s="3" t="s">
        <v>33</v>
      </c>
      <c r="J211" s="5"/>
      <c r="K211" s="5">
        <v>113054.23</v>
      </c>
      <c r="L211" s="5">
        <v>26230.1</v>
      </c>
      <c r="M211" s="5"/>
      <c r="N211" s="5"/>
      <c r="O211" s="9">
        <f t="shared" si="3"/>
        <v>139284.32999999999</v>
      </c>
    </row>
    <row r="212" spans="1:15" ht="30" x14ac:dyDescent="0.25">
      <c r="A212" s="3" t="s">
        <v>1194</v>
      </c>
      <c r="B212" s="3" t="s">
        <v>1193</v>
      </c>
      <c r="C212" s="3" t="s">
        <v>31</v>
      </c>
      <c r="D212" s="3" t="s">
        <v>1324</v>
      </c>
      <c r="E212" s="3" t="s">
        <v>12</v>
      </c>
      <c r="F212" s="6">
        <v>45405</v>
      </c>
      <c r="G212" s="3" t="s">
        <v>1423</v>
      </c>
      <c r="H212" s="3" t="s">
        <v>1422</v>
      </c>
      <c r="I212" s="3" t="s">
        <v>33</v>
      </c>
      <c r="J212" s="5"/>
      <c r="K212" s="5">
        <v>73571.7</v>
      </c>
      <c r="L212" s="5"/>
      <c r="M212" s="5"/>
      <c r="N212" s="5"/>
      <c r="O212" s="9">
        <f t="shared" si="3"/>
        <v>73571.7</v>
      </c>
    </row>
    <row r="213" spans="1:15" ht="30" x14ac:dyDescent="0.25">
      <c r="A213" s="3" t="s">
        <v>1194</v>
      </c>
      <c r="B213" s="3" t="s">
        <v>1193</v>
      </c>
      <c r="C213" s="3" t="s">
        <v>31</v>
      </c>
      <c r="D213" s="3" t="s">
        <v>1324</v>
      </c>
      <c r="E213" s="3" t="s">
        <v>12</v>
      </c>
      <c r="F213" s="6">
        <v>45524.5</v>
      </c>
      <c r="G213" s="3" t="s">
        <v>1194</v>
      </c>
      <c r="H213" s="3" t="s">
        <v>1422</v>
      </c>
      <c r="I213" s="3" t="s">
        <v>33</v>
      </c>
      <c r="J213" s="5"/>
      <c r="K213" s="5">
        <v>0</v>
      </c>
      <c r="L213" s="5">
        <v>11930.64</v>
      </c>
      <c r="M213" s="5"/>
      <c r="N213" s="5"/>
      <c r="O213" s="9">
        <f t="shared" si="3"/>
        <v>11930.64</v>
      </c>
    </row>
    <row r="214" spans="1:15" ht="30" x14ac:dyDescent="0.25">
      <c r="A214" s="3" t="s">
        <v>1194</v>
      </c>
      <c r="B214" s="3" t="s">
        <v>1193</v>
      </c>
      <c r="C214" s="3" t="s">
        <v>31</v>
      </c>
      <c r="D214" s="3" t="s">
        <v>1324</v>
      </c>
      <c r="E214" s="3" t="s">
        <v>12</v>
      </c>
      <c r="F214" s="6">
        <v>45484</v>
      </c>
      <c r="G214" s="3" t="s">
        <v>1424</v>
      </c>
      <c r="H214" s="3" t="s">
        <v>1422</v>
      </c>
      <c r="I214" s="3" t="s">
        <v>33</v>
      </c>
      <c r="J214" s="5"/>
      <c r="K214" s="5">
        <v>73571.7</v>
      </c>
      <c r="L214" s="5"/>
      <c r="M214" s="5"/>
      <c r="N214" s="5"/>
      <c r="O214" s="9">
        <f t="shared" si="3"/>
        <v>73571.7</v>
      </c>
    </row>
    <row r="215" spans="1:15" ht="30" x14ac:dyDescent="0.25">
      <c r="A215" s="3" t="s">
        <v>1194</v>
      </c>
      <c r="B215" s="3" t="s">
        <v>1193</v>
      </c>
      <c r="C215" s="3" t="s">
        <v>31</v>
      </c>
      <c r="D215" s="3" t="s">
        <v>1324</v>
      </c>
      <c r="E215" s="3" t="s">
        <v>12</v>
      </c>
      <c r="F215" s="6">
        <v>45684.5</v>
      </c>
      <c r="G215" s="3" t="s">
        <v>13</v>
      </c>
      <c r="H215" s="3" t="s">
        <v>1422</v>
      </c>
      <c r="I215" s="3" t="s">
        <v>33</v>
      </c>
      <c r="J215" s="5"/>
      <c r="K215" s="5">
        <v>64627.21</v>
      </c>
      <c r="L215" s="5">
        <v>32383.69</v>
      </c>
      <c r="M215" s="5"/>
      <c r="N215" s="5"/>
      <c r="O215" s="9">
        <f t="shared" si="3"/>
        <v>97010.9</v>
      </c>
    </row>
    <row r="216" spans="1:15" ht="30" x14ac:dyDescent="0.25">
      <c r="A216" s="3" t="s">
        <v>1194</v>
      </c>
      <c r="B216" s="3" t="s">
        <v>1193</v>
      </c>
      <c r="C216" s="3" t="s">
        <v>31</v>
      </c>
      <c r="D216" s="3" t="s">
        <v>1322</v>
      </c>
      <c r="E216" s="3" t="s">
        <v>220</v>
      </c>
      <c r="F216" s="6">
        <v>45664</v>
      </c>
      <c r="G216" s="3" t="s">
        <v>1423</v>
      </c>
      <c r="H216" s="3" t="s">
        <v>1422</v>
      </c>
      <c r="I216" s="3" t="s">
        <v>33</v>
      </c>
      <c r="J216" s="5"/>
      <c r="K216" s="5">
        <v>282992</v>
      </c>
      <c r="L216" s="5"/>
      <c r="M216" s="5"/>
      <c r="N216" s="5"/>
      <c r="O216" s="9">
        <f t="shared" si="3"/>
        <v>282992</v>
      </c>
    </row>
    <row r="217" spans="1:15" ht="30" x14ac:dyDescent="0.25">
      <c r="A217" s="3" t="s">
        <v>1194</v>
      </c>
      <c r="B217" s="3" t="s">
        <v>1193</v>
      </c>
      <c r="C217" s="3" t="s">
        <v>31</v>
      </c>
      <c r="D217" s="3" t="s">
        <v>1322</v>
      </c>
      <c r="E217" s="3" t="s">
        <v>220</v>
      </c>
      <c r="F217" s="6">
        <v>45827.5</v>
      </c>
      <c r="G217" s="3" t="s">
        <v>13</v>
      </c>
      <c r="H217" s="3" t="s">
        <v>1422</v>
      </c>
      <c r="I217" s="3" t="s">
        <v>33</v>
      </c>
      <c r="J217" s="5"/>
      <c r="K217" s="5">
        <v>0</v>
      </c>
      <c r="L217" s="5">
        <v>34900.620000000003</v>
      </c>
      <c r="M217" s="5"/>
      <c r="N217" s="5"/>
      <c r="O217" s="9">
        <f t="shared" si="3"/>
        <v>34900.620000000003</v>
      </c>
    </row>
    <row r="218" spans="1:15" ht="30" x14ac:dyDescent="0.25">
      <c r="A218" s="3" t="s">
        <v>1194</v>
      </c>
      <c r="B218" s="3" t="s">
        <v>1193</v>
      </c>
      <c r="C218" s="3" t="s">
        <v>31</v>
      </c>
      <c r="D218" s="3" t="s">
        <v>1322</v>
      </c>
      <c r="E218" s="3" t="s">
        <v>220</v>
      </c>
      <c r="F218" s="6">
        <v>45859.5</v>
      </c>
      <c r="G218" s="3" t="s">
        <v>4</v>
      </c>
      <c r="H218" s="3" t="s">
        <v>1422</v>
      </c>
      <c r="I218" s="3" t="s">
        <v>33</v>
      </c>
      <c r="J218" s="5"/>
      <c r="K218" s="5">
        <v>0</v>
      </c>
      <c r="L218" s="5">
        <v>13033.35</v>
      </c>
      <c r="M218" s="5"/>
      <c r="N218" s="5"/>
      <c r="O218" s="9">
        <f t="shared" si="3"/>
        <v>13033.35</v>
      </c>
    </row>
    <row r="219" spans="1:15" ht="30" x14ac:dyDescent="0.25">
      <c r="A219" s="3" t="s">
        <v>1194</v>
      </c>
      <c r="B219" s="3" t="s">
        <v>1193</v>
      </c>
      <c r="C219" s="3" t="s">
        <v>31</v>
      </c>
      <c r="D219" s="3" t="s">
        <v>1322</v>
      </c>
      <c r="E219" s="3" t="s">
        <v>220</v>
      </c>
      <c r="F219" s="6">
        <v>45860</v>
      </c>
      <c r="G219" s="3" t="s">
        <v>1424</v>
      </c>
      <c r="H219" s="3" t="s">
        <v>1422</v>
      </c>
      <c r="I219" s="3" t="s">
        <v>33</v>
      </c>
      <c r="J219" s="5"/>
      <c r="K219" s="5">
        <v>282992</v>
      </c>
      <c r="L219" s="5"/>
      <c r="M219" s="5"/>
      <c r="N219" s="5"/>
      <c r="O219" s="9">
        <f t="shared" si="3"/>
        <v>282992</v>
      </c>
    </row>
    <row r="220" spans="1:15" ht="30" x14ac:dyDescent="0.25">
      <c r="A220" s="3" t="s">
        <v>1194</v>
      </c>
      <c r="B220" s="3" t="s">
        <v>1193</v>
      </c>
      <c r="C220" s="3" t="s">
        <v>31</v>
      </c>
      <c r="D220" s="3" t="s">
        <v>1322</v>
      </c>
      <c r="E220" s="3" t="s">
        <v>220</v>
      </c>
      <c r="F220" s="6">
        <v>45931.5</v>
      </c>
      <c r="G220" s="3" t="s">
        <v>11</v>
      </c>
      <c r="H220" s="3" t="s">
        <v>1422</v>
      </c>
      <c r="I220" s="3" t="s">
        <v>33</v>
      </c>
      <c r="J220" s="5"/>
      <c r="K220" s="5">
        <v>0</v>
      </c>
      <c r="L220" s="5">
        <v>29428.99</v>
      </c>
      <c r="M220" s="5"/>
      <c r="N220" s="5"/>
      <c r="O220" s="9">
        <f t="shared" si="3"/>
        <v>29428.99</v>
      </c>
    </row>
    <row r="221" spans="1:15" ht="30" x14ac:dyDescent="0.25">
      <c r="A221" s="3" t="s">
        <v>1194</v>
      </c>
      <c r="B221" s="3" t="s">
        <v>1193</v>
      </c>
      <c r="C221" s="3" t="s">
        <v>31</v>
      </c>
      <c r="D221" s="3" t="s">
        <v>1320</v>
      </c>
      <c r="E221" s="3" t="s">
        <v>12</v>
      </c>
      <c r="F221" s="6">
        <v>45406</v>
      </c>
      <c r="G221" s="3" t="s">
        <v>1423</v>
      </c>
      <c r="H221" s="3" t="s">
        <v>1422</v>
      </c>
      <c r="I221" s="3" t="s">
        <v>33</v>
      </c>
      <c r="J221" s="5"/>
      <c r="K221" s="5">
        <v>284173.2</v>
      </c>
      <c r="L221" s="5"/>
      <c r="M221" s="5"/>
      <c r="N221" s="5"/>
      <c r="O221" s="9">
        <f t="shared" si="3"/>
        <v>284173.2</v>
      </c>
    </row>
    <row r="222" spans="1:15" ht="30" x14ac:dyDescent="0.25">
      <c r="A222" s="3" t="s">
        <v>1194</v>
      </c>
      <c r="B222" s="3" t="s">
        <v>1193</v>
      </c>
      <c r="C222" s="3" t="s">
        <v>31</v>
      </c>
      <c r="D222" s="3" t="s">
        <v>1320</v>
      </c>
      <c r="E222" s="3" t="s">
        <v>12</v>
      </c>
      <c r="F222" s="6">
        <v>45594.5</v>
      </c>
      <c r="G222" s="3" t="s">
        <v>1194</v>
      </c>
      <c r="H222" s="3" t="s">
        <v>1422</v>
      </c>
      <c r="I222" s="3" t="s">
        <v>33</v>
      </c>
      <c r="J222" s="5"/>
      <c r="K222" s="5">
        <v>30597.8</v>
      </c>
      <c r="L222" s="5">
        <v>69610.509999999995</v>
      </c>
      <c r="M222" s="5"/>
      <c r="N222" s="5"/>
      <c r="O222" s="9">
        <f t="shared" si="3"/>
        <v>100208.31</v>
      </c>
    </row>
    <row r="223" spans="1:15" ht="30" x14ac:dyDescent="0.25">
      <c r="A223" s="3" t="s">
        <v>1194</v>
      </c>
      <c r="B223" s="3" t="s">
        <v>1193</v>
      </c>
      <c r="C223" s="3" t="s">
        <v>31</v>
      </c>
      <c r="D223" s="3" t="s">
        <v>1320</v>
      </c>
      <c r="E223" s="3" t="s">
        <v>12</v>
      </c>
      <c r="F223" s="6">
        <v>45597</v>
      </c>
      <c r="G223" s="3" t="s">
        <v>1424</v>
      </c>
      <c r="H223" s="3" t="s">
        <v>1422</v>
      </c>
      <c r="I223" s="3" t="s">
        <v>33</v>
      </c>
      <c r="J223" s="5"/>
      <c r="K223" s="5">
        <v>253575.4</v>
      </c>
      <c r="L223" s="5"/>
      <c r="M223" s="5"/>
      <c r="N223" s="5"/>
      <c r="O223" s="9">
        <f t="shared" si="3"/>
        <v>253575.4</v>
      </c>
    </row>
    <row r="224" spans="1:15" ht="30" x14ac:dyDescent="0.25">
      <c r="A224" s="3" t="s">
        <v>1194</v>
      </c>
      <c r="B224" s="3" t="s">
        <v>1193</v>
      </c>
      <c r="C224" s="3" t="s">
        <v>31</v>
      </c>
      <c r="D224" s="3" t="s">
        <v>1320</v>
      </c>
      <c r="E224" s="3" t="s">
        <v>12</v>
      </c>
      <c r="F224" s="6">
        <v>45664.5</v>
      </c>
      <c r="G224" s="3" t="s">
        <v>13</v>
      </c>
      <c r="H224" s="3" t="s">
        <v>1422</v>
      </c>
      <c r="I224" s="3" t="s">
        <v>33</v>
      </c>
      <c r="J224" s="5"/>
      <c r="K224" s="5">
        <v>0</v>
      </c>
      <c r="L224" s="5">
        <v>28004.59</v>
      </c>
      <c r="M224" s="5"/>
      <c r="N224" s="5"/>
      <c r="O224" s="9">
        <f t="shared" si="3"/>
        <v>28004.59</v>
      </c>
    </row>
    <row r="225" spans="1:15" ht="30" x14ac:dyDescent="0.25">
      <c r="A225" s="3" t="s">
        <v>1194</v>
      </c>
      <c r="B225" s="3" t="s">
        <v>1193</v>
      </c>
      <c r="C225" s="3" t="s">
        <v>31</v>
      </c>
      <c r="D225" s="3" t="s">
        <v>1320</v>
      </c>
      <c r="E225" s="3" t="s">
        <v>12</v>
      </c>
      <c r="F225" s="6">
        <v>45719.5</v>
      </c>
      <c r="G225" s="3" t="s">
        <v>4</v>
      </c>
      <c r="H225" s="3" t="s">
        <v>1422</v>
      </c>
      <c r="I225" s="3" t="s">
        <v>33</v>
      </c>
      <c r="J225" s="5"/>
      <c r="K225" s="5">
        <v>0</v>
      </c>
      <c r="L225" s="5">
        <v>31906.79</v>
      </c>
      <c r="M225" s="5"/>
      <c r="N225" s="5"/>
      <c r="O225" s="9">
        <f t="shared" si="3"/>
        <v>31906.79</v>
      </c>
    </row>
    <row r="226" spans="1:15" ht="30" x14ac:dyDescent="0.25">
      <c r="A226" s="3" t="s">
        <v>1194</v>
      </c>
      <c r="B226" s="3" t="s">
        <v>1193</v>
      </c>
      <c r="C226" s="3" t="s">
        <v>31</v>
      </c>
      <c r="D226" s="3" t="s">
        <v>1320</v>
      </c>
      <c r="E226" s="3" t="s">
        <v>12</v>
      </c>
      <c r="F226" s="6">
        <v>45912.5</v>
      </c>
      <c r="G226" s="3" t="s">
        <v>4</v>
      </c>
      <c r="H226" s="3" t="s">
        <v>1422</v>
      </c>
      <c r="I226" s="3" t="s">
        <v>33</v>
      </c>
      <c r="J226" s="5"/>
      <c r="K226" s="5">
        <v>48879.77</v>
      </c>
      <c r="L226" s="5">
        <v>0</v>
      </c>
      <c r="M226" s="5"/>
      <c r="N226" s="5"/>
      <c r="O226" s="9">
        <f t="shared" si="3"/>
        <v>48879.77</v>
      </c>
    </row>
    <row r="227" spans="1:15" ht="30" x14ac:dyDescent="0.25">
      <c r="A227" s="3" t="s">
        <v>1194</v>
      </c>
      <c r="B227" s="3" t="s">
        <v>1193</v>
      </c>
      <c r="C227" s="3" t="s">
        <v>31</v>
      </c>
      <c r="D227" s="3" t="s">
        <v>1320</v>
      </c>
      <c r="E227" s="3" t="s">
        <v>12</v>
      </c>
      <c r="F227" s="6">
        <v>45912.5</v>
      </c>
      <c r="G227" s="3" t="s">
        <v>11</v>
      </c>
      <c r="H227" s="3" t="s">
        <v>1422</v>
      </c>
      <c r="I227" s="3" t="s">
        <v>33</v>
      </c>
      <c r="J227" s="5"/>
      <c r="K227" s="5">
        <v>330017.83</v>
      </c>
      <c r="L227" s="5">
        <v>149123.59</v>
      </c>
      <c r="M227" s="5"/>
      <c r="N227" s="5"/>
      <c r="O227" s="9">
        <f t="shared" si="3"/>
        <v>479141.42000000004</v>
      </c>
    </row>
    <row r="228" spans="1:15" ht="30" x14ac:dyDescent="0.25">
      <c r="A228" s="3" t="s">
        <v>1194</v>
      </c>
      <c r="B228" s="3" t="s">
        <v>1193</v>
      </c>
      <c r="C228" s="3" t="s">
        <v>31</v>
      </c>
      <c r="D228" s="3" t="s">
        <v>1318</v>
      </c>
      <c r="E228" s="3" t="s">
        <v>12</v>
      </c>
      <c r="F228" s="6">
        <v>45400</v>
      </c>
      <c r="G228" s="3" t="s">
        <v>1423</v>
      </c>
      <c r="H228" s="3" t="s">
        <v>1422</v>
      </c>
      <c r="I228" s="3" t="s">
        <v>33</v>
      </c>
      <c r="J228" s="5"/>
      <c r="K228" s="5">
        <v>203461.2</v>
      </c>
      <c r="L228" s="5"/>
      <c r="M228" s="5"/>
      <c r="N228" s="5"/>
      <c r="O228" s="9">
        <f t="shared" si="3"/>
        <v>203461.2</v>
      </c>
    </row>
    <row r="229" spans="1:15" ht="30" x14ac:dyDescent="0.25">
      <c r="A229" s="3" t="s">
        <v>1194</v>
      </c>
      <c r="B229" s="3" t="s">
        <v>1193</v>
      </c>
      <c r="C229" s="3" t="s">
        <v>31</v>
      </c>
      <c r="D229" s="3" t="s">
        <v>1318</v>
      </c>
      <c r="E229" s="3" t="s">
        <v>12</v>
      </c>
      <c r="F229" s="6">
        <v>45481</v>
      </c>
      <c r="G229" s="3" t="s">
        <v>1424</v>
      </c>
      <c r="H229" s="3" t="s">
        <v>1422</v>
      </c>
      <c r="I229" s="3" t="s">
        <v>33</v>
      </c>
      <c r="J229" s="5"/>
      <c r="K229" s="5">
        <v>203461.2</v>
      </c>
      <c r="L229" s="5"/>
      <c r="M229" s="5"/>
      <c r="N229" s="5"/>
      <c r="O229" s="9">
        <f t="shared" si="3"/>
        <v>203461.2</v>
      </c>
    </row>
    <row r="230" spans="1:15" ht="30" x14ac:dyDescent="0.25">
      <c r="A230" s="3" t="s">
        <v>1194</v>
      </c>
      <c r="B230" s="3" t="s">
        <v>1193</v>
      </c>
      <c r="C230" s="3" t="s">
        <v>31</v>
      </c>
      <c r="D230" s="3" t="s">
        <v>1318</v>
      </c>
      <c r="E230" s="3" t="s">
        <v>12</v>
      </c>
      <c r="F230" s="6">
        <v>45519.5</v>
      </c>
      <c r="G230" s="3" t="s">
        <v>1194</v>
      </c>
      <c r="H230" s="3" t="s">
        <v>1422</v>
      </c>
      <c r="I230" s="3" t="s">
        <v>33</v>
      </c>
      <c r="J230" s="5"/>
      <c r="K230" s="5">
        <v>0</v>
      </c>
      <c r="L230" s="5">
        <v>50395.08</v>
      </c>
      <c r="M230" s="5"/>
      <c r="N230" s="5"/>
      <c r="O230" s="9">
        <f t="shared" si="3"/>
        <v>50395.08</v>
      </c>
    </row>
    <row r="231" spans="1:15" ht="30" x14ac:dyDescent="0.25">
      <c r="A231" s="3" t="s">
        <v>1194</v>
      </c>
      <c r="B231" s="3" t="s">
        <v>1193</v>
      </c>
      <c r="C231" s="3" t="s">
        <v>31</v>
      </c>
      <c r="D231" s="3" t="s">
        <v>1318</v>
      </c>
      <c r="E231" s="3" t="s">
        <v>12</v>
      </c>
      <c r="F231" s="6">
        <v>45757.5</v>
      </c>
      <c r="G231" s="3" t="s">
        <v>13</v>
      </c>
      <c r="H231" s="3" t="s">
        <v>1422</v>
      </c>
      <c r="I231" s="3" t="s">
        <v>33</v>
      </c>
      <c r="J231" s="5"/>
      <c r="K231" s="5">
        <v>271281.59999999998</v>
      </c>
      <c r="L231" s="5">
        <v>92027.76</v>
      </c>
      <c r="M231" s="5"/>
      <c r="N231" s="5"/>
      <c r="O231" s="9">
        <f t="shared" si="3"/>
        <v>363309.36</v>
      </c>
    </row>
    <row r="232" spans="1:15" ht="30" x14ac:dyDescent="0.25">
      <c r="A232" s="3" t="s">
        <v>1194</v>
      </c>
      <c r="B232" s="3" t="s">
        <v>1193</v>
      </c>
      <c r="C232" s="3" t="s">
        <v>31</v>
      </c>
      <c r="D232" s="3" t="s">
        <v>1315</v>
      </c>
      <c r="E232" s="3" t="s">
        <v>12</v>
      </c>
      <c r="F232" s="6">
        <v>45483</v>
      </c>
      <c r="G232" s="3" t="s">
        <v>1423</v>
      </c>
      <c r="H232" s="3" t="s">
        <v>1422</v>
      </c>
      <c r="I232" s="3" t="s">
        <v>33</v>
      </c>
      <c r="J232" s="5"/>
      <c r="K232" s="5">
        <v>269272.92</v>
      </c>
      <c r="L232" s="5"/>
      <c r="M232" s="5"/>
      <c r="N232" s="5"/>
      <c r="O232" s="9">
        <f t="shared" si="3"/>
        <v>269272.92</v>
      </c>
    </row>
    <row r="233" spans="1:15" ht="30" x14ac:dyDescent="0.25">
      <c r="A233" s="3" t="s">
        <v>1194</v>
      </c>
      <c r="B233" s="3" t="s">
        <v>1193</v>
      </c>
      <c r="C233" s="3" t="s">
        <v>31</v>
      </c>
      <c r="D233" s="3" t="s">
        <v>1315</v>
      </c>
      <c r="E233" s="3" t="s">
        <v>12</v>
      </c>
      <c r="F233" s="6">
        <v>45646</v>
      </c>
      <c r="G233" s="3" t="s">
        <v>1424</v>
      </c>
      <c r="H233" s="3" t="s">
        <v>1422</v>
      </c>
      <c r="I233" s="3" t="s">
        <v>33</v>
      </c>
      <c r="J233" s="5"/>
      <c r="K233" s="5">
        <v>117328.14</v>
      </c>
      <c r="L233" s="5"/>
      <c r="M233" s="5"/>
      <c r="N233" s="5"/>
      <c r="O233" s="9">
        <f t="shared" si="3"/>
        <v>117328.14</v>
      </c>
    </row>
    <row r="234" spans="1:15" ht="30" x14ac:dyDescent="0.25">
      <c r="A234" s="3" t="s">
        <v>1194</v>
      </c>
      <c r="B234" s="3" t="s">
        <v>1193</v>
      </c>
      <c r="C234" s="3" t="s">
        <v>31</v>
      </c>
      <c r="D234" s="3" t="s">
        <v>1315</v>
      </c>
      <c r="E234" s="3" t="s">
        <v>12</v>
      </c>
      <c r="F234" s="6">
        <v>45715.5</v>
      </c>
      <c r="G234" s="3" t="s">
        <v>1194</v>
      </c>
      <c r="H234" s="3" t="s">
        <v>1422</v>
      </c>
      <c r="I234" s="3" t="s">
        <v>33</v>
      </c>
      <c r="J234" s="5"/>
      <c r="K234" s="5">
        <v>135142.16</v>
      </c>
      <c r="L234" s="5">
        <v>110651.5</v>
      </c>
      <c r="M234" s="5"/>
      <c r="N234" s="5"/>
      <c r="O234" s="9">
        <f t="shared" si="3"/>
        <v>245793.66</v>
      </c>
    </row>
    <row r="235" spans="1:15" ht="30" x14ac:dyDescent="0.25">
      <c r="A235" s="3" t="s">
        <v>1194</v>
      </c>
      <c r="B235" s="3" t="s">
        <v>1193</v>
      </c>
      <c r="C235" s="3" t="s">
        <v>31</v>
      </c>
      <c r="D235" s="3" t="s">
        <v>1315</v>
      </c>
      <c r="E235" s="3" t="s">
        <v>12</v>
      </c>
      <c r="F235" s="6">
        <v>45868.5</v>
      </c>
      <c r="G235" s="3" t="s">
        <v>13</v>
      </c>
      <c r="H235" s="3" t="s">
        <v>1422</v>
      </c>
      <c r="I235" s="3" t="s">
        <v>33</v>
      </c>
      <c r="J235" s="5"/>
      <c r="K235" s="5">
        <v>384961.63</v>
      </c>
      <c r="L235" s="5">
        <v>79719.45</v>
      </c>
      <c r="M235" s="5"/>
      <c r="N235" s="5"/>
      <c r="O235" s="9">
        <f t="shared" si="3"/>
        <v>464681.08</v>
      </c>
    </row>
    <row r="236" spans="1:15" ht="30" x14ac:dyDescent="0.25">
      <c r="A236" s="3" t="s">
        <v>1194</v>
      </c>
      <c r="B236" s="3" t="s">
        <v>1193</v>
      </c>
      <c r="C236" s="3" t="s">
        <v>31</v>
      </c>
      <c r="D236" s="3" t="s">
        <v>1312</v>
      </c>
      <c r="E236" s="3" t="s">
        <v>220</v>
      </c>
      <c r="F236" s="6">
        <v>45526</v>
      </c>
      <c r="G236" s="3" t="s">
        <v>1423</v>
      </c>
      <c r="H236" s="3" t="s">
        <v>1422</v>
      </c>
      <c r="I236" s="3" t="s">
        <v>33</v>
      </c>
      <c r="J236" s="5"/>
      <c r="K236" s="5">
        <v>95401.02</v>
      </c>
      <c r="L236" s="5"/>
      <c r="M236" s="5"/>
      <c r="N236" s="5"/>
      <c r="O236" s="9">
        <f t="shared" si="3"/>
        <v>95401.02</v>
      </c>
    </row>
    <row r="237" spans="1:15" ht="30" x14ac:dyDescent="0.25">
      <c r="A237" s="3" t="s">
        <v>1194</v>
      </c>
      <c r="B237" s="3" t="s">
        <v>1193</v>
      </c>
      <c r="C237" s="3" t="s">
        <v>31</v>
      </c>
      <c r="D237" s="3" t="s">
        <v>1312</v>
      </c>
      <c r="E237" s="3" t="s">
        <v>220</v>
      </c>
      <c r="F237" s="6">
        <v>45600</v>
      </c>
      <c r="G237" s="3" t="s">
        <v>1424</v>
      </c>
      <c r="H237" s="3" t="s">
        <v>1422</v>
      </c>
      <c r="I237" s="3" t="s">
        <v>33</v>
      </c>
      <c r="J237" s="5"/>
      <c r="K237" s="5">
        <v>9000</v>
      </c>
      <c r="L237" s="5"/>
      <c r="M237" s="5"/>
      <c r="N237" s="5"/>
      <c r="O237" s="9">
        <f t="shared" si="3"/>
        <v>9000</v>
      </c>
    </row>
    <row r="238" spans="1:15" ht="30" x14ac:dyDescent="0.25">
      <c r="A238" s="3" t="s">
        <v>1194</v>
      </c>
      <c r="B238" s="3" t="s">
        <v>1193</v>
      </c>
      <c r="C238" s="3" t="s">
        <v>31</v>
      </c>
      <c r="D238" s="3" t="s">
        <v>1312</v>
      </c>
      <c r="E238" s="3" t="s">
        <v>220</v>
      </c>
      <c r="F238" s="6">
        <v>45622.5</v>
      </c>
      <c r="G238" s="3" t="s">
        <v>13</v>
      </c>
      <c r="H238" s="3" t="s">
        <v>1422</v>
      </c>
      <c r="I238" s="3" t="s">
        <v>33</v>
      </c>
      <c r="J238" s="5"/>
      <c r="K238" s="5">
        <v>84932.64</v>
      </c>
      <c r="L238" s="5">
        <v>17839.78</v>
      </c>
      <c r="M238" s="5"/>
      <c r="N238" s="5"/>
      <c r="O238" s="9">
        <f t="shared" si="3"/>
        <v>102772.42</v>
      </c>
    </row>
    <row r="239" spans="1:15" ht="30" x14ac:dyDescent="0.25">
      <c r="A239" s="3" t="s">
        <v>1194</v>
      </c>
      <c r="B239" s="3" t="s">
        <v>1193</v>
      </c>
      <c r="C239" s="3" t="s">
        <v>31</v>
      </c>
      <c r="D239" s="3" t="s">
        <v>1312</v>
      </c>
      <c r="E239" s="3" t="s">
        <v>220</v>
      </c>
      <c r="F239" s="6">
        <v>45667.5</v>
      </c>
      <c r="G239" s="3" t="s">
        <v>4</v>
      </c>
      <c r="H239" s="3" t="s">
        <v>1422</v>
      </c>
      <c r="I239" s="3" t="s">
        <v>33</v>
      </c>
      <c r="J239" s="5"/>
      <c r="K239" s="5">
        <v>3881.41</v>
      </c>
      <c r="L239" s="5">
        <v>819.02</v>
      </c>
      <c r="M239" s="5"/>
      <c r="N239" s="5"/>
      <c r="O239" s="9">
        <f t="shared" si="3"/>
        <v>4700.43</v>
      </c>
    </row>
    <row r="240" spans="1:15" ht="30" x14ac:dyDescent="0.25">
      <c r="A240" s="3" t="s">
        <v>1194</v>
      </c>
      <c r="B240" s="3" t="s">
        <v>1193</v>
      </c>
      <c r="C240" s="3" t="s">
        <v>31</v>
      </c>
      <c r="D240" s="3" t="s">
        <v>1312</v>
      </c>
      <c r="E240" s="3" t="s">
        <v>220</v>
      </c>
      <c r="F240" s="6">
        <v>45719.5</v>
      </c>
      <c r="G240" s="3" t="s">
        <v>11</v>
      </c>
      <c r="H240" s="3" t="s">
        <v>1422</v>
      </c>
      <c r="I240" s="3" t="s">
        <v>33</v>
      </c>
      <c r="J240" s="5"/>
      <c r="K240" s="5">
        <v>9583.93</v>
      </c>
      <c r="L240" s="5">
        <v>2023.97</v>
      </c>
      <c r="M240" s="5"/>
      <c r="N240" s="5"/>
      <c r="O240" s="9">
        <f t="shared" si="3"/>
        <v>11607.9</v>
      </c>
    </row>
    <row r="241" spans="1:15" ht="30" x14ac:dyDescent="0.25">
      <c r="A241" s="3" t="s">
        <v>1194</v>
      </c>
      <c r="B241" s="3" t="s">
        <v>1193</v>
      </c>
      <c r="C241" s="3" t="s">
        <v>31</v>
      </c>
      <c r="D241" s="3" t="s">
        <v>1312</v>
      </c>
      <c r="E241" s="3" t="s">
        <v>220</v>
      </c>
      <c r="F241" s="6">
        <v>45772.5</v>
      </c>
      <c r="G241" s="3" t="s">
        <v>315</v>
      </c>
      <c r="H241" s="3" t="s">
        <v>1422</v>
      </c>
      <c r="I241" s="3" t="s">
        <v>33</v>
      </c>
      <c r="J241" s="5"/>
      <c r="K241" s="5">
        <v>17944.41</v>
      </c>
      <c r="L241" s="5">
        <v>3782.28</v>
      </c>
      <c r="M241" s="5"/>
      <c r="N241" s="5"/>
      <c r="O241" s="9">
        <f t="shared" si="3"/>
        <v>21726.69</v>
      </c>
    </row>
    <row r="242" spans="1:15" ht="30" x14ac:dyDescent="0.25">
      <c r="A242" s="3" t="s">
        <v>1194</v>
      </c>
      <c r="B242" s="3" t="s">
        <v>1193</v>
      </c>
      <c r="C242" s="3" t="s">
        <v>31</v>
      </c>
      <c r="D242" s="3" t="s">
        <v>1312</v>
      </c>
      <c r="E242" s="3" t="s">
        <v>220</v>
      </c>
      <c r="F242" s="6">
        <v>45806.5</v>
      </c>
      <c r="G242" s="3" t="s">
        <v>240</v>
      </c>
      <c r="H242" s="3" t="s">
        <v>1422</v>
      </c>
      <c r="I242" s="3" t="s">
        <v>33</v>
      </c>
      <c r="J242" s="5"/>
      <c r="K242" s="5">
        <v>12360.1</v>
      </c>
      <c r="L242" s="5">
        <v>4434.88</v>
      </c>
      <c r="M242" s="5"/>
      <c r="N242" s="5"/>
      <c r="O242" s="9">
        <f t="shared" si="3"/>
        <v>16794.98</v>
      </c>
    </row>
    <row r="243" spans="1:15" ht="30" x14ac:dyDescent="0.25">
      <c r="A243" s="3" t="s">
        <v>1194</v>
      </c>
      <c r="B243" s="3" t="s">
        <v>1193</v>
      </c>
      <c r="C243" s="3" t="s">
        <v>31</v>
      </c>
      <c r="D243" s="3" t="s">
        <v>1312</v>
      </c>
      <c r="E243" s="3" t="s">
        <v>220</v>
      </c>
      <c r="F243" s="6">
        <v>45974.5</v>
      </c>
      <c r="G243" s="3" t="s">
        <v>225</v>
      </c>
      <c r="H243" s="3" t="s">
        <v>1422</v>
      </c>
      <c r="I243" s="3" t="s">
        <v>33</v>
      </c>
      <c r="J243" s="5"/>
      <c r="K243" s="5">
        <v>8819.7199999999993</v>
      </c>
      <c r="L243" s="5">
        <v>19316.11</v>
      </c>
      <c r="M243" s="5"/>
      <c r="N243" s="5"/>
      <c r="O243" s="9">
        <f t="shared" si="3"/>
        <v>28135.83</v>
      </c>
    </row>
    <row r="244" spans="1:15" ht="30" x14ac:dyDescent="0.25">
      <c r="A244" s="3" t="s">
        <v>1194</v>
      </c>
      <c r="B244" s="3" t="s">
        <v>1193</v>
      </c>
      <c r="C244" s="3" t="s">
        <v>31</v>
      </c>
      <c r="D244" s="3" t="s">
        <v>1310</v>
      </c>
      <c r="E244" s="3" t="s">
        <v>12</v>
      </c>
      <c r="F244" s="6">
        <v>45492</v>
      </c>
      <c r="G244" s="3" t="s">
        <v>1423</v>
      </c>
      <c r="H244" s="3" t="s">
        <v>1422</v>
      </c>
      <c r="I244" s="3" t="s">
        <v>33</v>
      </c>
      <c r="J244" s="5"/>
      <c r="K244" s="5">
        <v>131403.6</v>
      </c>
      <c r="L244" s="5"/>
      <c r="M244" s="5"/>
      <c r="N244" s="5"/>
      <c r="O244" s="9">
        <f t="shared" si="3"/>
        <v>131403.6</v>
      </c>
    </row>
    <row r="245" spans="1:15" ht="30" x14ac:dyDescent="0.25">
      <c r="A245" s="3" t="s">
        <v>1194</v>
      </c>
      <c r="B245" s="3" t="s">
        <v>1193</v>
      </c>
      <c r="C245" s="3" t="s">
        <v>31</v>
      </c>
      <c r="D245" s="3" t="s">
        <v>1310</v>
      </c>
      <c r="E245" s="3" t="s">
        <v>12</v>
      </c>
      <c r="F245" s="6">
        <v>45660</v>
      </c>
      <c r="G245" s="3" t="s">
        <v>1424</v>
      </c>
      <c r="H245" s="3" t="s">
        <v>1422</v>
      </c>
      <c r="I245" s="3" t="s">
        <v>33</v>
      </c>
      <c r="J245" s="5"/>
      <c r="K245" s="5">
        <v>83281</v>
      </c>
      <c r="L245" s="5"/>
      <c r="M245" s="5"/>
      <c r="N245" s="5"/>
      <c r="O245" s="9">
        <f t="shared" si="3"/>
        <v>83281</v>
      </c>
    </row>
    <row r="246" spans="1:15" ht="30" x14ac:dyDescent="0.25">
      <c r="A246" s="3" t="s">
        <v>1194</v>
      </c>
      <c r="B246" s="3" t="s">
        <v>1193</v>
      </c>
      <c r="C246" s="3" t="s">
        <v>31</v>
      </c>
      <c r="D246" s="3" t="s">
        <v>1310</v>
      </c>
      <c r="E246" s="3" t="s">
        <v>12</v>
      </c>
      <c r="F246" s="6">
        <v>45684.5</v>
      </c>
      <c r="G246" s="3" t="s">
        <v>13</v>
      </c>
      <c r="H246" s="3" t="s">
        <v>1422</v>
      </c>
      <c r="I246" s="3" t="s">
        <v>33</v>
      </c>
      <c r="J246" s="5"/>
      <c r="K246" s="5">
        <v>48122.6</v>
      </c>
      <c r="L246" s="5">
        <v>67439.77</v>
      </c>
      <c r="M246" s="5"/>
      <c r="N246" s="5"/>
      <c r="O246" s="9">
        <f t="shared" si="3"/>
        <v>115562.37</v>
      </c>
    </row>
    <row r="247" spans="1:15" ht="30" x14ac:dyDescent="0.25">
      <c r="A247" s="3" t="s">
        <v>1194</v>
      </c>
      <c r="B247" s="3" t="s">
        <v>1193</v>
      </c>
      <c r="C247" s="3" t="s">
        <v>31</v>
      </c>
      <c r="D247" s="3" t="s">
        <v>1310</v>
      </c>
      <c r="E247" s="3" t="s">
        <v>12</v>
      </c>
      <c r="F247" s="6">
        <v>45854.5</v>
      </c>
      <c r="G247" s="3" t="s">
        <v>13</v>
      </c>
      <c r="H247" s="3" t="s">
        <v>1422</v>
      </c>
      <c r="I247" s="3" t="s">
        <v>33</v>
      </c>
      <c r="J247" s="5"/>
      <c r="K247" s="5">
        <v>42485.16</v>
      </c>
      <c r="L247" s="5">
        <v>0</v>
      </c>
      <c r="M247" s="5"/>
      <c r="N247" s="5"/>
      <c r="O247" s="9">
        <f t="shared" si="3"/>
        <v>42485.16</v>
      </c>
    </row>
    <row r="248" spans="1:15" ht="30" x14ac:dyDescent="0.25">
      <c r="A248" s="3" t="s">
        <v>1194</v>
      </c>
      <c r="B248" s="3" t="s">
        <v>1193</v>
      </c>
      <c r="C248" s="3" t="s">
        <v>31</v>
      </c>
      <c r="D248" s="3" t="s">
        <v>1310</v>
      </c>
      <c r="E248" s="3" t="s">
        <v>12</v>
      </c>
      <c r="F248" s="6">
        <v>45854.5</v>
      </c>
      <c r="G248" s="3" t="s">
        <v>4</v>
      </c>
      <c r="H248" s="3" t="s">
        <v>1422</v>
      </c>
      <c r="I248" s="3" t="s">
        <v>33</v>
      </c>
      <c r="J248" s="5"/>
      <c r="K248" s="5">
        <v>52515.360000000001</v>
      </c>
      <c r="L248" s="5">
        <v>7699.85</v>
      </c>
      <c r="M248" s="5"/>
      <c r="N248" s="5"/>
      <c r="O248" s="9">
        <f t="shared" si="3"/>
        <v>60215.21</v>
      </c>
    </row>
    <row r="249" spans="1:15" ht="30" x14ac:dyDescent="0.25">
      <c r="A249" s="3" t="s">
        <v>1194</v>
      </c>
      <c r="B249" s="3" t="s">
        <v>1193</v>
      </c>
      <c r="C249" s="3" t="s">
        <v>31</v>
      </c>
      <c r="D249" s="3" t="s">
        <v>1308</v>
      </c>
      <c r="E249" s="3" t="s">
        <v>220</v>
      </c>
      <c r="F249" s="6">
        <v>45786</v>
      </c>
      <c r="G249" s="3" t="s">
        <v>1423</v>
      </c>
      <c r="H249" s="3" t="s">
        <v>1422</v>
      </c>
      <c r="I249" s="3" t="s">
        <v>33</v>
      </c>
      <c r="J249" s="5"/>
      <c r="K249" s="5">
        <v>145915.79999999999</v>
      </c>
      <c r="L249" s="5"/>
      <c r="M249" s="5"/>
      <c r="N249" s="5"/>
      <c r="O249" s="9">
        <f t="shared" si="3"/>
        <v>145915.79999999999</v>
      </c>
    </row>
    <row r="250" spans="1:15" ht="30" x14ac:dyDescent="0.25">
      <c r="A250" s="3" t="s">
        <v>1194</v>
      </c>
      <c r="B250" s="3" t="s">
        <v>1193</v>
      </c>
      <c r="C250" s="3" t="s">
        <v>31</v>
      </c>
      <c r="D250" s="3" t="s">
        <v>1308</v>
      </c>
      <c r="E250" s="3" t="s">
        <v>220</v>
      </c>
      <c r="F250" s="6">
        <v>45880.5</v>
      </c>
      <c r="G250" s="3" t="s">
        <v>1194</v>
      </c>
      <c r="H250" s="3" t="s">
        <v>1425</v>
      </c>
      <c r="I250" s="3" t="s">
        <v>33</v>
      </c>
      <c r="J250" s="5"/>
      <c r="K250" s="5">
        <v>145888.99</v>
      </c>
      <c r="L250" s="5"/>
      <c r="M250" s="5"/>
      <c r="N250" s="5">
        <v>61279.01</v>
      </c>
      <c r="O250" s="9">
        <f t="shared" si="3"/>
        <v>207168</v>
      </c>
    </row>
    <row r="251" spans="1:15" ht="30" x14ac:dyDescent="0.25">
      <c r="A251" s="3" t="s">
        <v>1194</v>
      </c>
      <c r="B251" s="3" t="s">
        <v>1193</v>
      </c>
      <c r="C251" s="3" t="s">
        <v>31</v>
      </c>
      <c r="D251" s="3" t="s">
        <v>1305</v>
      </c>
      <c r="E251" s="3" t="s">
        <v>12</v>
      </c>
      <c r="F251" s="6">
        <v>45483</v>
      </c>
      <c r="G251" s="3" t="s">
        <v>1423</v>
      </c>
      <c r="H251" s="3" t="s">
        <v>1422</v>
      </c>
      <c r="I251" s="3" t="s">
        <v>33</v>
      </c>
      <c r="J251" s="5"/>
      <c r="K251" s="5">
        <v>242164</v>
      </c>
      <c r="L251" s="5"/>
      <c r="M251" s="5"/>
      <c r="N251" s="5"/>
      <c r="O251" s="9">
        <f t="shared" si="3"/>
        <v>242164</v>
      </c>
    </row>
    <row r="252" spans="1:15" ht="30" x14ac:dyDescent="0.25">
      <c r="A252" s="3" t="s">
        <v>1194</v>
      </c>
      <c r="B252" s="3" t="s">
        <v>1193</v>
      </c>
      <c r="C252" s="3" t="s">
        <v>31</v>
      </c>
      <c r="D252" s="3" t="s">
        <v>1305</v>
      </c>
      <c r="E252" s="3" t="s">
        <v>12</v>
      </c>
      <c r="F252" s="6">
        <v>45679</v>
      </c>
      <c r="G252" s="3" t="s">
        <v>1424</v>
      </c>
      <c r="H252" s="3" t="s">
        <v>1422</v>
      </c>
      <c r="I252" s="3" t="s">
        <v>33</v>
      </c>
      <c r="J252" s="5"/>
      <c r="K252" s="5">
        <v>242164.8</v>
      </c>
      <c r="L252" s="5"/>
      <c r="M252" s="5"/>
      <c r="N252" s="5"/>
      <c r="O252" s="9">
        <f t="shared" si="3"/>
        <v>242164.8</v>
      </c>
    </row>
    <row r="253" spans="1:15" ht="30" x14ac:dyDescent="0.25">
      <c r="A253" s="3" t="s">
        <v>1194</v>
      </c>
      <c r="B253" s="3" t="s">
        <v>1193</v>
      </c>
      <c r="C253" s="3" t="s">
        <v>31</v>
      </c>
      <c r="D253" s="3" t="s">
        <v>1305</v>
      </c>
      <c r="E253" s="3" t="s">
        <v>12</v>
      </c>
      <c r="F253" s="6">
        <v>45706.5</v>
      </c>
      <c r="G253" s="3" t="s">
        <v>1194</v>
      </c>
      <c r="H253" s="3" t="s">
        <v>1422</v>
      </c>
      <c r="I253" s="3" t="s">
        <v>33</v>
      </c>
      <c r="J253" s="5"/>
      <c r="K253" s="5">
        <v>0</v>
      </c>
      <c r="L253" s="5">
        <v>0</v>
      </c>
      <c r="M253" s="5"/>
      <c r="N253" s="5"/>
      <c r="O253" s="9">
        <f t="shared" si="3"/>
        <v>0</v>
      </c>
    </row>
    <row r="254" spans="1:15" ht="30" x14ac:dyDescent="0.25">
      <c r="A254" s="3" t="s">
        <v>1194</v>
      </c>
      <c r="B254" s="3" t="s">
        <v>1193</v>
      </c>
      <c r="C254" s="3" t="s">
        <v>31</v>
      </c>
      <c r="D254" s="3" t="s">
        <v>1305</v>
      </c>
      <c r="E254" s="3" t="s">
        <v>12</v>
      </c>
      <c r="F254" s="6">
        <v>45926.5</v>
      </c>
      <c r="G254" s="3" t="s">
        <v>13</v>
      </c>
      <c r="H254" s="3" t="s">
        <v>1422</v>
      </c>
      <c r="I254" s="3" t="s">
        <v>33</v>
      </c>
      <c r="J254" s="5"/>
      <c r="K254" s="5">
        <v>136725.25</v>
      </c>
      <c r="L254" s="5">
        <v>79566.91</v>
      </c>
      <c r="M254" s="5"/>
      <c r="N254" s="5"/>
      <c r="O254" s="9">
        <f t="shared" si="3"/>
        <v>216292.16</v>
      </c>
    </row>
    <row r="255" spans="1:15" ht="30" x14ac:dyDescent="0.25">
      <c r="A255" s="3" t="s">
        <v>1194</v>
      </c>
      <c r="B255" s="3" t="s">
        <v>1193</v>
      </c>
      <c r="C255" s="3" t="s">
        <v>31</v>
      </c>
      <c r="D255" s="3" t="s">
        <v>1305</v>
      </c>
      <c r="E255" s="3" t="s">
        <v>12</v>
      </c>
      <c r="F255" s="6">
        <v>45926.5</v>
      </c>
      <c r="G255" s="3" t="s">
        <v>1194</v>
      </c>
      <c r="H255" s="3" t="s">
        <v>1422</v>
      </c>
      <c r="I255" s="3" t="s">
        <v>33</v>
      </c>
      <c r="J255" s="5"/>
      <c r="K255" s="5">
        <v>186161.95</v>
      </c>
      <c r="L255" s="5">
        <v>89948.45</v>
      </c>
      <c r="M255" s="5"/>
      <c r="N255" s="5"/>
      <c r="O255" s="9">
        <f t="shared" si="3"/>
        <v>276110.40000000002</v>
      </c>
    </row>
    <row r="256" spans="1:15" ht="30" x14ac:dyDescent="0.25">
      <c r="A256" s="3" t="s">
        <v>1194</v>
      </c>
      <c r="B256" s="3" t="s">
        <v>1193</v>
      </c>
      <c r="C256" s="3" t="s">
        <v>31</v>
      </c>
      <c r="D256" s="3" t="s">
        <v>1303</v>
      </c>
      <c r="E256" s="3" t="s">
        <v>12</v>
      </c>
      <c r="F256" s="6">
        <v>45483</v>
      </c>
      <c r="G256" s="3" t="s">
        <v>1423</v>
      </c>
      <c r="H256" s="3" t="s">
        <v>1422</v>
      </c>
      <c r="I256" s="3" t="s">
        <v>33</v>
      </c>
      <c r="J256" s="5"/>
      <c r="K256" s="5">
        <v>249555.7</v>
      </c>
      <c r="L256" s="5"/>
      <c r="M256" s="5"/>
      <c r="N256" s="5"/>
      <c r="O256" s="9">
        <f t="shared" si="3"/>
        <v>249555.7</v>
      </c>
    </row>
    <row r="257" spans="1:15" ht="30" x14ac:dyDescent="0.25">
      <c r="A257" s="3" t="s">
        <v>1194</v>
      </c>
      <c r="B257" s="3" t="s">
        <v>1193</v>
      </c>
      <c r="C257" s="3" t="s">
        <v>31</v>
      </c>
      <c r="D257" s="3" t="s">
        <v>1303</v>
      </c>
      <c r="E257" s="3" t="s">
        <v>12</v>
      </c>
      <c r="F257" s="6">
        <v>45646</v>
      </c>
      <c r="G257" s="3" t="s">
        <v>1424</v>
      </c>
      <c r="H257" s="3" t="s">
        <v>1422</v>
      </c>
      <c r="I257" s="3" t="s">
        <v>33</v>
      </c>
      <c r="J257" s="5"/>
      <c r="K257" s="5">
        <v>249555.7</v>
      </c>
      <c r="L257" s="5"/>
      <c r="M257" s="5"/>
      <c r="N257" s="5"/>
      <c r="O257" s="9">
        <f t="shared" si="3"/>
        <v>249555.7</v>
      </c>
    </row>
    <row r="258" spans="1:15" ht="30" x14ac:dyDescent="0.25">
      <c r="A258" s="3" t="s">
        <v>1194</v>
      </c>
      <c r="B258" s="3" t="s">
        <v>1193</v>
      </c>
      <c r="C258" s="3" t="s">
        <v>31</v>
      </c>
      <c r="D258" s="3" t="s">
        <v>1303</v>
      </c>
      <c r="E258" s="3" t="s">
        <v>12</v>
      </c>
      <c r="F258" s="6">
        <v>45904.5</v>
      </c>
      <c r="G258" s="3" t="s">
        <v>1194</v>
      </c>
      <c r="H258" s="3" t="s">
        <v>1422</v>
      </c>
      <c r="I258" s="3" t="s">
        <v>33</v>
      </c>
      <c r="J258" s="5"/>
      <c r="K258" s="5">
        <v>328048.28999999998</v>
      </c>
      <c r="L258" s="5">
        <v>173703.54</v>
      </c>
      <c r="M258" s="5"/>
      <c r="N258" s="5"/>
      <c r="O258" s="9">
        <f t="shared" si="3"/>
        <v>501751.82999999996</v>
      </c>
    </row>
    <row r="259" spans="1:15" ht="30" x14ac:dyDescent="0.25">
      <c r="A259" s="3" t="s">
        <v>1194</v>
      </c>
      <c r="B259" s="3" t="s">
        <v>1193</v>
      </c>
      <c r="C259" s="3" t="s">
        <v>31</v>
      </c>
      <c r="D259" s="3" t="s">
        <v>1301</v>
      </c>
      <c r="E259" s="3" t="s">
        <v>12</v>
      </c>
      <c r="F259" s="6">
        <v>45540</v>
      </c>
      <c r="G259" s="3" t="s">
        <v>1423</v>
      </c>
      <c r="H259" s="3" t="s">
        <v>1422</v>
      </c>
      <c r="I259" s="3" t="s">
        <v>33</v>
      </c>
      <c r="J259" s="5"/>
      <c r="K259" s="5">
        <v>58030.2</v>
      </c>
      <c r="L259" s="5"/>
      <c r="M259" s="5"/>
      <c r="N259" s="5"/>
      <c r="O259" s="9">
        <f t="shared" si="3"/>
        <v>58030.2</v>
      </c>
    </row>
    <row r="260" spans="1:15" ht="30" x14ac:dyDescent="0.25">
      <c r="A260" s="3" t="s">
        <v>1194</v>
      </c>
      <c r="B260" s="3" t="s">
        <v>1193</v>
      </c>
      <c r="C260" s="3" t="s">
        <v>31</v>
      </c>
      <c r="D260" s="3" t="s">
        <v>1301</v>
      </c>
      <c r="E260" s="3" t="s">
        <v>12</v>
      </c>
      <c r="F260" s="6">
        <v>45673.5</v>
      </c>
      <c r="G260" s="3" t="s">
        <v>1194</v>
      </c>
      <c r="H260" s="3" t="s">
        <v>1422</v>
      </c>
      <c r="I260" s="3" t="s">
        <v>33</v>
      </c>
      <c r="J260" s="5"/>
      <c r="K260" s="5">
        <v>58030.2</v>
      </c>
      <c r="L260" s="5">
        <v>16612.490000000002</v>
      </c>
      <c r="M260" s="5"/>
      <c r="N260" s="5"/>
      <c r="O260" s="9">
        <f t="shared" si="3"/>
        <v>74642.69</v>
      </c>
    </row>
    <row r="261" spans="1:15" ht="30" x14ac:dyDescent="0.25">
      <c r="A261" s="3" t="s">
        <v>1194</v>
      </c>
      <c r="B261" s="3" t="s">
        <v>1193</v>
      </c>
      <c r="C261" s="3" t="s">
        <v>31</v>
      </c>
      <c r="D261" s="3" t="s">
        <v>1301</v>
      </c>
      <c r="E261" s="3" t="s">
        <v>12</v>
      </c>
      <c r="F261" s="6">
        <v>45862.5</v>
      </c>
      <c r="G261" s="3" t="s">
        <v>13</v>
      </c>
      <c r="H261" s="3" t="s">
        <v>1422</v>
      </c>
      <c r="I261" s="3" t="s">
        <v>33</v>
      </c>
      <c r="J261" s="5"/>
      <c r="K261" s="5">
        <v>77373.600000000006</v>
      </c>
      <c r="L261" s="5">
        <v>24008.65</v>
      </c>
      <c r="M261" s="5"/>
      <c r="N261" s="5"/>
      <c r="O261" s="9">
        <f t="shared" si="3"/>
        <v>101382.25</v>
      </c>
    </row>
    <row r="262" spans="1:15" ht="30" x14ac:dyDescent="0.25">
      <c r="A262" s="3" t="s">
        <v>1194</v>
      </c>
      <c r="B262" s="3" t="s">
        <v>1193</v>
      </c>
      <c r="C262" s="3" t="s">
        <v>31</v>
      </c>
      <c r="D262" s="3" t="s">
        <v>1299</v>
      </c>
      <c r="E262" s="3" t="s">
        <v>12</v>
      </c>
      <c r="F262" s="6">
        <v>45483</v>
      </c>
      <c r="G262" s="3" t="s">
        <v>1423</v>
      </c>
      <c r="H262" s="3" t="s">
        <v>1422</v>
      </c>
      <c r="I262" s="3" t="s">
        <v>33</v>
      </c>
      <c r="J262" s="5"/>
      <c r="K262" s="5">
        <v>320831.90000000002</v>
      </c>
      <c r="L262" s="5"/>
      <c r="M262" s="5"/>
      <c r="N262" s="5"/>
      <c r="O262" s="9">
        <f t="shared" si="3"/>
        <v>320831.90000000002</v>
      </c>
    </row>
    <row r="263" spans="1:15" ht="30" x14ac:dyDescent="0.25">
      <c r="A263" s="3" t="s">
        <v>1194</v>
      </c>
      <c r="B263" s="3" t="s">
        <v>1193</v>
      </c>
      <c r="C263" s="3" t="s">
        <v>31</v>
      </c>
      <c r="D263" s="3" t="s">
        <v>1299</v>
      </c>
      <c r="E263" s="3" t="s">
        <v>12</v>
      </c>
      <c r="F263" s="6">
        <v>45554</v>
      </c>
      <c r="G263" s="3" t="s">
        <v>1424</v>
      </c>
      <c r="H263" s="3" t="s">
        <v>1422</v>
      </c>
      <c r="I263" s="3" t="s">
        <v>33</v>
      </c>
      <c r="J263" s="5"/>
      <c r="K263" s="5">
        <v>317447.36</v>
      </c>
      <c r="L263" s="5"/>
      <c r="M263" s="5"/>
      <c r="N263" s="5"/>
      <c r="O263" s="9">
        <f t="shared" ref="O263:O326" si="4">J263+K263+L263+M263+N263</f>
        <v>317447.36</v>
      </c>
    </row>
    <row r="264" spans="1:15" ht="30" x14ac:dyDescent="0.25">
      <c r="A264" s="3" t="s">
        <v>1194</v>
      </c>
      <c r="B264" s="3" t="s">
        <v>1193</v>
      </c>
      <c r="C264" s="3" t="s">
        <v>31</v>
      </c>
      <c r="D264" s="3" t="s">
        <v>1299</v>
      </c>
      <c r="E264" s="3" t="s">
        <v>12</v>
      </c>
      <c r="F264" s="6">
        <v>45939.5</v>
      </c>
      <c r="G264" s="3" t="s">
        <v>1194</v>
      </c>
      <c r="H264" s="3" t="s">
        <v>1422</v>
      </c>
      <c r="I264" s="3" t="s">
        <v>33</v>
      </c>
      <c r="J264" s="5"/>
      <c r="K264" s="5">
        <v>431160.42</v>
      </c>
      <c r="L264" s="5">
        <v>224582.34</v>
      </c>
      <c r="M264" s="5"/>
      <c r="N264" s="5"/>
      <c r="O264" s="9">
        <f t="shared" si="4"/>
        <v>655742.76</v>
      </c>
    </row>
    <row r="265" spans="1:15" ht="30" x14ac:dyDescent="0.25">
      <c r="A265" s="3" t="s">
        <v>1194</v>
      </c>
      <c r="B265" s="3" t="s">
        <v>1193</v>
      </c>
      <c r="C265" s="3" t="s">
        <v>31</v>
      </c>
      <c r="D265" s="3" t="s">
        <v>1297</v>
      </c>
      <c r="E265" s="3" t="s">
        <v>12</v>
      </c>
      <c r="F265" s="6">
        <v>45552</v>
      </c>
      <c r="G265" s="3" t="s">
        <v>1423</v>
      </c>
      <c r="H265" s="3" t="s">
        <v>1422</v>
      </c>
      <c r="I265" s="3" t="s">
        <v>33</v>
      </c>
      <c r="J265" s="5"/>
      <c r="K265" s="5">
        <v>166130.32999999999</v>
      </c>
      <c r="L265" s="5"/>
      <c r="M265" s="5"/>
      <c r="N265" s="5"/>
      <c r="O265" s="9">
        <f t="shared" si="4"/>
        <v>166130.32999999999</v>
      </c>
    </row>
    <row r="266" spans="1:15" ht="30" x14ac:dyDescent="0.25">
      <c r="A266" s="3" t="s">
        <v>1194</v>
      </c>
      <c r="B266" s="3" t="s">
        <v>1193</v>
      </c>
      <c r="C266" s="3" t="s">
        <v>31</v>
      </c>
      <c r="D266" s="3" t="s">
        <v>1297</v>
      </c>
      <c r="E266" s="3" t="s">
        <v>12</v>
      </c>
      <c r="F266" s="6">
        <v>45637.5</v>
      </c>
      <c r="G266" s="3" t="s">
        <v>1194</v>
      </c>
      <c r="H266" s="3" t="s">
        <v>1422</v>
      </c>
      <c r="I266" s="3" t="s">
        <v>33</v>
      </c>
      <c r="J266" s="5"/>
      <c r="K266" s="5">
        <v>243328.85</v>
      </c>
      <c r="L266" s="5">
        <v>33290.14</v>
      </c>
      <c r="M266" s="5"/>
      <c r="N266" s="5"/>
      <c r="O266" s="9">
        <f t="shared" si="4"/>
        <v>276618.99</v>
      </c>
    </row>
    <row r="267" spans="1:15" ht="30" x14ac:dyDescent="0.25">
      <c r="A267" s="3" t="s">
        <v>1194</v>
      </c>
      <c r="B267" s="3" t="s">
        <v>1193</v>
      </c>
      <c r="C267" s="3" t="s">
        <v>31</v>
      </c>
      <c r="D267" s="3" t="s">
        <v>1297</v>
      </c>
      <c r="E267" s="3" t="s">
        <v>12</v>
      </c>
      <c r="F267" s="6">
        <v>45692.5</v>
      </c>
      <c r="G267" s="3" t="s">
        <v>13</v>
      </c>
      <c r="H267" s="3" t="s">
        <v>1422</v>
      </c>
      <c r="I267" s="3" t="s">
        <v>33</v>
      </c>
      <c r="J267" s="5"/>
      <c r="K267" s="5">
        <v>116605.33</v>
      </c>
      <c r="L267" s="5">
        <v>57223.01</v>
      </c>
      <c r="M267" s="5"/>
      <c r="N267" s="5"/>
      <c r="O267" s="9">
        <f t="shared" si="4"/>
        <v>173828.34</v>
      </c>
    </row>
    <row r="268" spans="1:15" ht="30" x14ac:dyDescent="0.25">
      <c r="A268" s="3" t="s">
        <v>1194</v>
      </c>
      <c r="B268" s="3" t="s">
        <v>1193</v>
      </c>
      <c r="C268" s="3" t="s">
        <v>31</v>
      </c>
      <c r="D268" s="3" t="s">
        <v>1297</v>
      </c>
      <c r="E268" s="3" t="s">
        <v>12</v>
      </c>
      <c r="F268" s="6">
        <v>45740.5</v>
      </c>
      <c r="G268" s="3" t="s">
        <v>4</v>
      </c>
      <c r="H268" s="3" t="s">
        <v>1422</v>
      </c>
      <c r="I268" s="3" t="s">
        <v>33</v>
      </c>
      <c r="J268" s="5"/>
      <c r="K268" s="5">
        <v>26087.69</v>
      </c>
      <c r="L268" s="5">
        <v>9727.9699999999993</v>
      </c>
      <c r="M268" s="5"/>
      <c r="N268" s="5"/>
      <c r="O268" s="9">
        <f t="shared" si="4"/>
        <v>35815.659999999996</v>
      </c>
    </row>
    <row r="269" spans="1:15" ht="30" x14ac:dyDescent="0.25">
      <c r="A269" s="3" t="s">
        <v>1194</v>
      </c>
      <c r="B269" s="3" t="s">
        <v>1193</v>
      </c>
      <c r="C269" s="3" t="s">
        <v>31</v>
      </c>
      <c r="D269" s="3" t="s">
        <v>1297</v>
      </c>
      <c r="E269" s="3" t="s">
        <v>12</v>
      </c>
      <c r="F269" s="6">
        <v>45805.5</v>
      </c>
      <c r="G269" s="3" t="s">
        <v>11</v>
      </c>
      <c r="H269" s="3" t="s">
        <v>1422</v>
      </c>
      <c r="I269" s="3" t="s">
        <v>33</v>
      </c>
      <c r="J269" s="5"/>
      <c r="K269" s="5">
        <v>2346.2199999999998</v>
      </c>
      <c r="L269" s="5">
        <v>34027.64</v>
      </c>
      <c r="M269" s="5"/>
      <c r="N269" s="5"/>
      <c r="O269" s="9">
        <f t="shared" si="4"/>
        <v>36373.86</v>
      </c>
    </row>
    <row r="270" spans="1:15" ht="30" x14ac:dyDescent="0.25">
      <c r="A270" s="3" t="s">
        <v>1194</v>
      </c>
      <c r="B270" s="3" t="s">
        <v>1193</v>
      </c>
      <c r="C270" s="3" t="s">
        <v>31</v>
      </c>
      <c r="D270" s="3" t="s">
        <v>1297</v>
      </c>
      <c r="E270" s="3" t="s">
        <v>12</v>
      </c>
      <c r="F270" s="6">
        <v>45959.5</v>
      </c>
      <c r="G270" s="3" t="s">
        <v>315</v>
      </c>
      <c r="H270" s="3" t="s">
        <v>1422</v>
      </c>
      <c r="I270" s="3" t="s">
        <v>33</v>
      </c>
      <c r="J270" s="5"/>
      <c r="K270" s="5">
        <v>308706.37</v>
      </c>
      <c r="L270" s="5">
        <v>55971.94</v>
      </c>
      <c r="M270" s="5"/>
      <c r="N270" s="5"/>
      <c r="O270" s="9">
        <f t="shared" si="4"/>
        <v>364678.31</v>
      </c>
    </row>
    <row r="271" spans="1:15" ht="30" x14ac:dyDescent="0.25">
      <c r="A271" s="3" t="s">
        <v>1194</v>
      </c>
      <c r="B271" s="3" t="s">
        <v>1193</v>
      </c>
      <c r="C271" s="3" t="s">
        <v>31</v>
      </c>
      <c r="D271" s="3" t="s">
        <v>1297</v>
      </c>
      <c r="E271" s="3" t="s">
        <v>12</v>
      </c>
      <c r="F271" s="6">
        <v>45959.5</v>
      </c>
      <c r="G271" s="3" t="s">
        <v>4</v>
      </c>
      <c r="H271" s="3" t="s">
        <v>1422</v>
      </c>
      <c r="I271" s="3" t="s">
        <v>33</v>
      </c>
      <c r="J271" s="5"/>
      <c r="K271" s="5">
        <v>2157.63</v>
      </c>
      <c r="L271" s="5">
        <v>0</v>
      </c>
      <c r="M271" s="5"/>
      <c r="N271" s="5"/>
      <c r="O271" s="9">
        <f t="shared" si="4"/>
        <v>2157.63</v>
      </c>
    </row>
    <row r="272" spans="1:15" ht="30" x14ac:dyDescent="0.25">
      <c r="A272" s="3" t="s">
        <v>1194</v>
      </c>
      <c r="B272" s="3" t="s">
        <v>1193</v>
      </c>
      <c r="C272" s="3" t="s">
        <v>31</v>
      </c>
      <c r="D272" s="3" t="s">
        <v>1297</v>
      </c>
      <c r="E272" s="3" t="s">
        <v>12</v>
      </c>
      <c r="F272" s="6">
        <v>45959.5</v>
      </c>
      <c r="G272" s="3" t="s">
        <v>11</v>
      </c>
      <c r="H272" s="3" t="s">
        <v>1422</v>
      </c>
      <c r="I272" s="3" t="s">
        <v>33</v>
      </c>
      <c r="J272" s="5"/>
      <c r="K272" s="5">
        <v>23319.87</v>
      </c>
      <c r="L272" s="5">
        <v>0</v>
      </c>
      <c r="M272" s="5"/>
      <c r="N272" s="5"/>
      <c r="O272" s="9">
        <f t="shared" si="4"/>
        <v>23319.87</v>
      </c>
    </row>
    <row r="273" spans="1:15" ht="30" x14ac:dyDescent="0.25">
      <c r="A273" s="3" t="s">
        <v>1194</v>
      </c>
      <c r="B273" s="3" t="s">
        <v>1193</v>
      </c>
      <c r="C273" s="3" t="s">
        <v>31</v>
      </c>
      <c r="D273" s="3" t="s">
        <v>1295</v>
      </c>
      <c r="E273" s="3" t="s">
        <v>220</v>
      </c>
      <c r="F273" s="6">
        <v>45629.5</v>
      </c>
      <c r="G273" s="3" t="s">
        <v>1194</v>
      </c>
      <c r="H273" s="3" t="s">
        <v>1422</v>
      </c>
      <c r="I273" s="3" t="s">
        <v>33</v>
      </c>
      <c r="J273" s="5"/>
      <c r="K273" s="5">
        <v>0</v>
      </c>
      <c r="L273" s="5"/>
      <c r="M273" s="5"/>
      <c r="N273" s="5"/>
      <c r="O273" s="9">
        <f t="shared" si="4"/>
        <v>0</v>
      </c>
    </row>
    <row r="274" spans="1:15" ht="30" x14ac:dyDescent="0.25">
      <c r="A274" s="3" t="s">
        <v>1194</v>
      </c>
      <c r="B274" s="3" t="s">
        <v>1193</v>
      </c>
      <c r="C274" s="3" t="s">
        <v>31</v>
      </c>
      <c r="D274" s="3" t="s">
        <v>1295</v>
      </c>
      <c r="E274" s="3" t="s">
        <v>220</v>
      </c>
      <c r="F274" s="6">
        <v>45747</v>
      </c>
      <c r="G274" s="3" t="s">
        <v>1423</v>
      </c>
      <c r="H274" s="3" t="s">
        <v>1422</v>
      </c>
      <c r="I274" s="3" t="s">
        <v>33</v>
      </c>
      <c r="J274" s="5"/>
      <c r="K274" s="5">
        <v>155251.42000000001</v>
      </c>
      <c r="L274" s="5"/>
      <c r="M274" s="5"/>
      <c r="N274" s="5"/>
      <c r="O274" s="9">
        <f t="shared" si="4"/>
        <v>155251.42000000001</v>
      </c>
    </row>
    <row r="275" spans="1:15" ht="30" x14ac:dyDescent="0.25">
      <c r="A275" s="3" t="s">
        <v>1194</v>
      </c>
      <c r="B275" s="3" t="s">
        <v>1193</v>
      </c>
      <c r="C275" s="3" t="s">
        <v>31</v>
      </c>
      <c r="D275" s="3" t="s">
        <v>1295</v>
      </c>
      <c r="E275" s="3" t="s">
        <v>220</v>
      </c>
      <c r="F275" s="6">
        <v>45819.5</v>
      </c>
      <c r="G275" s="3" t="s">
        <v>13</v>
      </c>
      <c r="H275" s="3" t="s">
        <v>1422</v>
      </c>
      <c r="I275" s="3" t="s">
        <v>33</v>
      </c>
      <c r="J275" s="5"/>
      <c r="K275" s="5">
        <v>171065.2</v>
      </c>
      <c r="L275" s="5"/>
      <c r="M275" s="5"/>
      <c r="N275" s="5"/>
      <c r="O275" s="9">
        <f t="shared" si="4"/>
        <v>171065.2</v>
      </c>
    </row>
    <row r="276" spans="1:15" ht="30" x14ac:dyDescent="0.25">
      <c r="A276" s="3" t="s">
        <v>1194</v>
      </c>
      <c r="B276" s="3" t="s">
        <v>1193</v>
      </c>
      <c r="C276" s="3" t="s">
        <v>31</v>
      </c>
      <c r="D276" s="3" t="s">
        <v>1295</v>
      </c>
      <c r="E276" s="3" t="s">
        <v>220</v>
      </c>
      <c r="F276" s="6">
        <v>45874.5</v>
      </c>
      <c r="G276" s="3" t="s">
        <v>4</v>
      </c>
      <c r="H276" s="3" t="s">
        <v>1422</v>
      </c>
      <c r="I276" s="3" t="s">
        <v>33</v>
      </c>
      <c r="J276" s="5"/>
      <c r="K276" s="5">
        <v>3583.78</v>
      </c>
      <c r="L276" s="5"/>
      <c r="M276" s="5"/>
      <c r="N276" s="5"/>
      <c r="O276" s="9">
        <f t="shared" si="4"/>
        <v>3583.78</v>
      </c>
    </row>
    <row r="277" spans="1:15" ht="30" x14ac:dyDescent="0.25">
      <c r="A277" s="3" t="s">
        <v>1194</v>
      </c>
      <c r="B277" s="3" t="s">
        <v>1193</v>
      </c>
      <c r="C277" s="3" t="s">
        <v>31</v>
      </c>
      <c r="D277" s="3" t="s">
        <v>1292</v>
      </c>
      <c r="E277" s="3" t="s">
        <v>220</v>
      </c>
      <c r="F277" s="6">
        <v>45637.5</v>
      </c>
      <c r="G277" s="3" t="s">
        <v>1194</v>
      </c>
      <c r="H277" s="3" t="s">
        <v>1422</v>
      </c>
      <c r="I277" s="3" t="s">
        <v>33</v>
      </c>
      <c r="J277" s="5"/>
      <c r="K277" s="5">
        <v>0</v>
      </c>
      <c r="L277" s="5">
        <v>0</v>
      </c>
      <c r="M277" s="5"/>
      <c r="N277" s="5"/>
      <c r="O277" s="9">
        <f t="shared" si="4"/>
        <v>0</v>
      </c>
    </row>
    <row r="278" spans="1:15" ht="30" x14ac:dyDescent="0.25">
      <c r="A278" s="3" t="s">
        <v>1194</v>
      </c>
      <c r="B278" s="3" t="s">
        <v>1193</v>
      </c>
      <c r="C278" s="3" t="s">
        <v>31</v>
      </c>
      <c r="D278" s="3" t="s">
        <v>1292</v>
      </c>
      <c r="E278" s="3" t="s">
        <v>220</v>
      </c>
      <c r="F278" s="6">
        <v>45756</v>
      </c>
      <c r="G278" s="3" t="s">
        <v>1423</v>
      </c>
      <c r="H278" s="3" t="s">
        <v>1422</v>
      </c>
      <c r="I278" s="3" t="s">
        <v>33</v>
      </c>
      <c r="J278" s="5"/>
      <c r="K278" s="5">
        <v>125850.08</v>
      </c>
      <c r="L278" s="5"/>
      <c r="M278" s="5"/>
      <c r="N278" s="5"/>
      <c r="O278" s="9">
        <f t="shared" si="4"/>
        <v>125850.08</v>
      </c>
    </row>
    <row r="279" spans="1:15" ht="30" x14ac:dyDescent="0.25">
      <c r="A279" s="3" t="s">
        <v>1194</v>
      </c>
      <c r="B279" s="3" t="s">
        <v>1193</v>
      </c>
      <c r="C279" s="3" t="s">
        <v>31</v>
      </c>
      <c r="D279" s="3" t="s">
        <v>1292</v>
      </c>
      <c r="E279" s="3" t="s">
        <v>220</v>
      </c>
      <c r="F279" s="6">
        <v>45804.5</v>
      </c>
      <c r="G279" s="3" t="s">
        <v>13</v>
      </c>
      <c r="H279" s="3" t="s">
        <v>1422</v>
      </c>
      <c r="I279" s="3" t="s">
        <v>33</v>
      </c>
      <c r="J279" s="5"/>
      <c r="K279" s="5">
        <v>76968.02</v>
      </c>
      <c r="L279" s="5">
        <v>509.82</v>
      </c>
      <c r="M279" s="5"/>
      <c r="N279" s="5"/>
      <c r="O279" s="9">
        <f t="shared" si="4"/>
        <v>77477.840000000011</v>
      </c>
    </row>
    <row r="280" spans="1:15" ht="30" x14ac:dyDescent="0.25">
      <c r="A280" s="3" t="s">
        <v>1194</v>
      </c>
      <c r="B280" s="3" t="s">
        <v>1193</v>
      </c>
      <c r="C280" s="3" t="s">
        <v>31</v>
      </c>
      <c r="D280" s="3" t="s">
        <v>1292</v>
      </c>
      <c r="E280" s="3" t="s">
        <v>220</v>
      </c>
      <c r="F280" s="6">
        <v>45856.5</v>
      </c>
      <c r="G280" s="3" t="s">
        <v>4</v>
      </c>
      <c r="H280" s="3" t="s">
        <v>1422</v>
      </c>
      <c r="I280" s="3" t="s">
        <v>33</v>
      </c>
      <c r="J280" s="5"/>
      <c r="K280" s="5">
        <v>48882.06</v>
      </c>
      <c r="L280" s="5">
        <v>16767.490000000002</v>
      </c>
      <c r="M280" s="5"/>
      <c r="N280" s="5"/>
      <c r="O280" s="9">
        <f t="shared" si="4"/>
        <v>65649.55</v>
      </c>
    </row>
    <row r="281" spans="1:15" ht="30" x14ac:dyDescent="0.25">
      <c r="A281" s="3" t="s">
        <v>1194</v>
      </c>
      <c r="B281" s="3" t="s">
        <v>1193</v>
      </c>
      <c r="C281" s="3" t="s">
        <v>31</v>
      </c>
      <c r="D281" s="3" t="s">
        <v>1290</v>
      </c>
      <c r="E281" s="3" t="s">
        <v>220</v>
      </c>
      <c r="F281" s="6">
        <v>45523.5</v>
      </c>
      <c r="G281" s="3" t="s">
        <v>1194</v>
      </c>
      <c r="H281" s="3" t="s">
        <v>1422</v>
      </c>
      <c r="I281" s="3" t="s">
        <v>33</v>
      </c>
      <c r="J281" s="5"/>
      <c r="K281" s="5">
        <v>35500</v>
      </c>
      <c r="L281" s="5">
        <v>7455</v>
      </c>
      <c r="M281" s="5"/>
      <c r="N281" s="5"/>
      <c r="O281" s="9">
        <f t="shared" si="4"/>
        <v>42955</v>
      </c>
    </row>
    <row r="282" spans="1:15" ht="30" x14ac:dyDescent="0.25">
      <c r="A282" s="3" t="s">
        <v>1194</v>
      </c>
      <c r="B282" s="3" t="s">
        <v>1193</v>
      </c>
      <c r="C282" s="3" t="s">
        <v>31</v>
      </c>
      <c r="D282" s="3" t="s">
        <v>1290</v>
      </c>
      <c r="E282" s="3" t="s">
        <v>220</v>
      </c>
      <c r="F282" s="6">
        <v>45680</v>
      </c>
      <c r="G282" s="3" t="s">
        <v>1423</v>
      </c>
      <c r="H282" s="3" t="s">
        <v>1422</v>
      </c>
      <c r="I282" s="3" t="s">
        <v>33</v>
      </c>
      <c r="J282" s="5"/>
      <c r="K282" s="5">
        <v>120000</v>
      </c>
      <c r="L282" s="5"/>
      <c r="M282" s="5"/>
      <c r="N282" s="5"/>
      <c r="O282" s="9">
        <f t="shared" si="4"/>
        <v>120000</v>
      </c>
    </row>
    <row r="283" spans="1:15" ht="30" x14ac:dyDescent="0.25">
      <c r="A283" s="3" t="s">
        <v>1194</v>
      </c>
      <c r="B283" s="3" t="s">
        <v>1193</v>
      </c>
      <c r="C283" s="3" t="s">
        <v>31</v>
      </c>
      <c r="D283" s="3" t="s">
        <v>1290</v>
      </c>
      <c r="E283" s="3" t="s">
        <v>220</v>
      </c>
      <c r="F283" s="6">
        <v>45761</v>
      </c>
      <c r="G283" s="3" t="s">
        <v>1424</v>
      </c>
      <c r="H283" s="3" t="s">
        <v>1422</v>
      </c>
      <c r="I283" s="3" t="s">
        <v>33</v>
      </c>
      <c r="J283" s="5"/>
      <c r="K283" s="5">
        <v>87654</v>
      </c>
      <c r="L283" s="5"/>
      <c r="M283" s="5"/>
      <c r="N283" s="5"/>
      <c r="O283" s="9">
        <f t="shared" si="4"/>
        <v>87654</v>
      </c>
    </row>
    <row r="284" spans="1:15" ht="30" x14ac:dyDescent="0.25">
      <c r="A284" s="3" t="s">
        <v>1194</v>
      </c>
      <c r="B284" s="3" t="s">
        <v>1193</v>
      </c>
      <c r="C284" s="3" t="s">
        <v>31</v>
      </c>
      <c r="D284" s="3" t="s">
        <v>1290</v>
      </c>
      <c r="E284" s="3" t="s">
        <v>220</v>
      </c>
      <c r="F284" s="6">
        <v>45770.5</v>
      </c>
      <c r="G284" s="3" t="s">
        <v>4</v>
      </c>
      <c r="H284" s="3" t="s">
        <v>1422</v>
      </c>
      <c r="I284" s="3" t="s">
        <v>33</v>
      </c>
      <c r="J284" s="5"/>
      <c r="K284" s="5">
        <v>0</v>
      </c>
      <c r="L284" s="5">
        <v>21517.73</v>
      </c>
      <c r="M284" s="5"/>
      <c r="N284" s="5"/>
      <c r="O284" s="9">
        <f t="shared" si="4"/>
        <v>21517.73</v>
      </c>
    </row>
    <row r="285" spans="1:15" ht="30" x14ac:dyDescent="0.25">
      <c r="A285" s="3" t="s">
        <v>1194</v>
      </c>
      <c r="B285" s="3" t="s">
        <v>1193</v>
      </c>
      <c r="C285" s="3" t="s">
        <v>31</v>
      </c>
      <c r="D285" s="3" t="s">
        <v>1290</v>
      </c>
      <c r="E285" s="3" t="s">
        <v>220</v>
      </c>
      <c r="F285" s="6">
        <v>45883.5</v>
      </c>
      <c r="G285" s="3" t="s">
        <v>11</v>
      </c>
      <c r="H285" s="3" t="s">
        <v>1422</v>
      </c>
      <c r="I285" s="3" t="s">
        <v>33</v>
      </c>
      <c r="J285" s="5"/>
      <c r="K285" s="5">
        <v>0</v>
      </c>
      <c r="L285" s="5">
        <v>22089.72</v>
      </c>
      <c r="M285" s="5"/>
      <c r="N285" s="5"/>
      <c r="O285" s="9">
        <f t="shared" si="4"/>
        <v>22089.72</v>
      </c>
    </row>
    <row r="286" spans="1:15" ht="30" x14ac:dyDescent="0.25">
      <c r="A286" s="3" t="s">
        <v>1194</v>
      </c>
      <c r="B286" s="3" t="s">
        <v>1193</v>
      </c>
      <c r="C286" s="3" t="s">
        <v>31</v>
      </c>
      <c r="D286" s="3" t="s">
        <v>1288</v>
      </c>
      <c r="E286" s="3" t="s">
        <v>220</v>
      </c>
      <c r="F286" s="6">
        <v>45635</v>
      </c>
      <c r="G286" s="3" t="s">
        <v>1423</v>
      </c>
      <c r="H286" s="3" t="s">
        <v>1422</v>
      </c>
      <c r="I286" s="3" t="s">
        <v>33</v>
      </c>
      <c r="J286" s="5"/>
      <c r="K286" s="5">
        <v>13426.77</v>
      </c>
      <c r="L286" s="5"/>
      <c r="M286" s="5"/>
      <c r="N286" s="5"/>
      <c r="O286" s="9">
        <f t="shared" si="4"/>
        <v>13426.77</v>
      </c>
    </row>
    <row r="287" spans="1:15" ht="30" x14ac:dyDescent="0.25">
      <c r="A287" s="3" t="s">
        <v>1194</v>
      </c>
      <c r="B287" s="3" t="s">
        <v>1193</v>
      </c>
      <c r="C287" s="3" t="s">
        <v>31</v>
      </c>
      <c r="D287" s="3" t="s">
        <v>1288</v>
      </c>
      <c r="E287" s="3" t="s">
        <v>220</v>
      </c>
      <c r="F287" s="6">
        <v>45660</v>
      </c>
      <c r="G287" s="3" t="s">
        <v>1424</v>
      </c>
      <c r="H287" s="3" t="s">
        <v>1422</v>
      </c>
      <c r="I287" s="3" t="s">
        <v>33</v>
      </c>
      <c r="J287" s="5"/>
      <c r="K287" s="5">
        <v>40770.03</v>
      </c>
      <c r="L287" s="5"/>
      <c r="M287" s="5"/>
      <c r="N287" s="5"/>
      <c r="O287" s="9">
        <f t="shared" si="4"/>
        <v>40770.03</v>
      </c>
    </row>
    <row r="288" spans="1:15" ht="30" x14ac:dyDescent="0.25">
      <c r="A288" s="3" t="s">
        <v>1194</v>
      </c>
      <c r="B288" s="3" t="s">
        <v>1193</v>
      </c>
      <c r="C288" s="3" t="s">
        <v>31</v>
      </c>
      <c r="D288" s="3" t="s">
        <v>1288</v>
      </c>
      <c r="E288" s="3" t="s">
        <v>220</v>
      </c>
      <c r="F288" s="6">
        <v>45821.5</v>
      </c>
      <c r="G288" s="3" t="s">
        <v>1194</v>
      </c>
      <c r="H288" s="3" t="s">
        <v>1422</v>
      </c>
      <c r="I288" s="3" t="s">
        <v>33</v>
      </c>
      <c r="J288" s="5"/>
      <c r="K288" s="5">
        <v>54196.800000000003</v>
      </c>
      <c r="L288" s="5">
        <v>16078.65</v>
      </c>
      <c r="M288" s="5"/>
      <c r="N288" s="5"/>
      <c r="O288" s="9">
        <f t="shared" si="4"/>
        <v>70275.45</v>
      </c>
    </row>
    <row r="289" spans="1:15" ht="30" x14ac:dyDescent="0.25">
      <c r="A289" s="3" t="s">
        <v>1194</v>
      </c>
      <c r="B289" s="3" t="s">
        <v>1193</v>
      </c>
      <c r="C289" s="3" t="s">
        <v>31</v>
      </c>
      <c r="D289" s="3" t="s">
        <v>1286</v>
      </c>
      <c r="E289" s="3" t="s">
        <v>12</v>
      </c>
      <c r="F289" s="6">
        <v>45510</v>
      </c>
      <c r="G289" s="3" t="s">
        <v>1423</v>
      </c>
      <c r="H289" s="3" t="s">
        <v>1422</v>
      </c>
      <c r="I289" s="3" t="s">
        <v>33</v>
      </c>
      <c r="J289" s="5"/>
      <c r="K289" s="5">
        <v>131914.6</v>
      </c>
      <c r="L289" s="5"/>
      <c r="M289" s="5"/>
      <c r="N289" s="5"/>
      <c r="O289" s="9">
        <f t="shared" si="4"/>
        <v>131914.6</v>
      </c>
    </row>
    <row r="290" spans="1:15" ht="30" x14ac:dyDescent="0.25">
      <c r="A290" s="3" t="s">
        <v>1194</v>
      </c>
      <c r="B290" s="3" t="s">
        <v>1193</v>
      </c>
      <c r="C290" s="3" t="s">
        <v>31</v>
      </c>
      <c r="D290" s="3" t="s">
        <v>1286</v>
      </c>
      <c r="E290" s="3" t="s">
        <v>12</v>
      </c>
      <c r="F290" s="6">
        <v>45553</v>
      </c>
      <c r="G290" s="3" t="s">
        <v>1424</v>
      </c>
      <c r="H290" s="3" t="s">
        <v>1422</v>
      </c>
      <c r="I290" s="3" t="s">
        <v>33</v>
      </c>
      <c r="J290" s="5"/>
      <c r="K290" s="5">
        <v>131889.01</v>
      </c>
      <c r="L290" s="5"/>
      <c r="M290" s="5"/>
      <c r="N290" s="5"/>
      <c r="O290" s="9">
        <f t="shared" si="4"/>
        <v>131889.01</v>
      </c>
    </row>
    <row r="291" spans="1:15" ht="30" x14ac:dyDescent="0.25">
      <c r="A291" s="3" t="s">
        <v>1194</v>
      </c>
      <c r="B291" s="3" t="s">
        <v>1193</v>
      </c>
      <c r="C291" s="3" t="s">
        <v>31</v>
      </c>
      <c r="D291" s="3" t="s">
        <v>1286</v>
      </c>
      <c r="E291" s="3" t="s">
        <v>12</v>
      </c>
      <c r="F291" s="6">
        <v>45825.5</v>
      </c>
      <c r="G291" s="3" t="s">
        <v>1194</v>
      </c>
      <c r="H291" s="3" t="s">
        <v>1422</v>
      </c>
      <c r="I291" s="3" t="s">
        <v>33</v>
      </c>
      <c r="J291" s="5"/>
      <c r="K291" s="5">
        <v>177781.84</v>
      </c>
      <c r="L291" s="5">
        <v>92732.95</v>
      </c>
      <c r="M291" s="5"/>
      <c r="N291" s="5"/>
      <c r="O291" s="9">
        <f t="shared" si="4"/>
        <v>270514.78999999998</v>
      </c>
    </row>
    <row r="292" spans="1:15" ht="30" x14ac:dyDescent="0.25">
      <c r="A292" s="3" t="s">
        <v>1194</v>
      </c>
      <c r="B292" s="3" t="s">
        <v>1193</v>
      </c>
      <c r="C292" s="3" t="s">
        <v>31</v>
      </c>
      <c r="D292" s="3" t="s">
        <v>1284</v>
      </c>
      <c r="E292" s="3" t="s">
        <v>12</v>
      </c>
      <c r="F292" s="6">
        <v>45523</v>
      </c>
      <c r="G292" s="3" t="s">
        <v>1423</v>
      </c>
      <c r="H292" s="3" t="s">
        <v>1422</v>
      </c>
      <c r="I292" s="3" t="s">
        <v>33</v>
      </c>
      <c r="J292" s="5"/>
      <c r="K292" s="5">
        <v>93052.93</v>
      </c>
      <c r="L292" s="5"/>
      <c r="M292" s="5"/>
      <c r="N292" s="5"/>
      <c r="O292" s="9">
        <f t="shared" si="4"/>
        <v>93052.93</v>
      </c>
    </row>
    <row r="293" spans="1:15" ht="30" x14ac:dyDescent="0.25">
      <c r="A293" s="3" t="s">
        <v>1194</v>
      </c>
      <c r="B293" s="3" t="s">
        <v>1193</v>
      </c>
      <c r="C293" s="3" t="s">
        <v>31</v>
      </c>
      <c r="D293" s="3" t="s">
        <v>1284</v>
      </c>
      <c r="E293" s="3" t="s">
        <v>12</v>
      </c>
      <c r="F293" s="6">
        <v>45629.5</v>
      </c>
      <c r="G293" s="3" t="s">
        <v>1194</v>
      </c>
      <c r="H293" s="3" t="s">
        <v>1422</v>
      </c>
      <c r="I293" s="3" t="s">
        <v>33</v>
      </c>
      <c r="J293" s="5"/>
      <c r="K293" s="5">
        <v>92898.31</v>
      </c>
      <c r="L293" s="5">
        <v>25049.73</v>
      </c>
      <c r="M293" s="5"/>
      <c r="N293" s="5"/>
      <c r="O293" s="9">
        <f t="shared" si="4"/>
        <v>117948.04</v>
      </c>
    </row>
    <row r="294" spans="1:15" ht="30" x14ac:dyDescent="0.25">
      <c r="A294" s="3" t="s">
        <v>1194</v>
      </c>
      <c r="B294" s="3" t="s">
        <v>1193</v>
      </c>
      <c r="C294" s="3" t="s">
        <v>31</v>
      </c>
      <c r="D294" s="3" t="s">
        <v>1284</v>
      </c>
      <c r="E294" s="3" t="s">
        <v>12</v>
      </c>
      <c r="F294" s="6">
        <v>45726.5</v>
      </c>
      <c r="G294" s="3" t="s">
        <v>13</v>
      </c>
      <c r="H294" s="3" t="s">
        <v>1422</v>
      </c>
      <c r="I294" s="3" t="s">
        <v>33</v>
      </c>
      <c r="J294" s="5"/>
      <c r="K294" s="5">
        <v>0</v>
      </c>
      <c r="L294" s="5">
        <v>11556.76</v>
      </c>
      <c r="M294" s="5"/>
      <c r="N294" s="5"/>
      <c r="O294" s="9">
        <f t="shared" si="4"/>
        <v>11556.76</v>
      </c>
    </row>
    <row r="295" spans="1:15" ht="30" x14ac:dyDescent="0.25">
      <c r="A295" s="3" t="s">
        <v>1194</v>
      </c>
      <c r="B295" s="3" t="s">
        <v>1193</v>
      </c>
      <c r="C295" s="3" t="s">
        <v>31</v>
      </c>
      <c r="D295" s="3" t="s">
        <v>1284</v>
      </c>
      <c r="E295" s="3" t="s">
        <v>12</v>
      </c>
      <c r="F295" s="6">
        <v>45887.5</v>
      </c>
      <c r="G295" s="3" t="s">
        <v>13</v>
      </c>
      <c r="H295" s="3" t="s">
        <v>1422</v>
      </c>
      <c r="I295" s="3" t="s">
        <v>33</v>
      </c>
      <c r="J295" s="5"/>
      <c r="K295" s="5">
        <v>47754.5</v>
      </c>
      <c r="L295" s="5">
        <v>12471.71</v>
      </c>
      <c r="M295" s="5"/>
      <c r="N295" s="5"/>
      <c r="O295" s="9">
        <f t="shared" si="4"/>
        <v>60226.21</v>
      </c>
    </row>
    <row r="296" spans="1:15" ht="30" x14ac:dyDescent="0.25">
      <c r="A296" s="3" t="s">
        <v>1194</v>
      </c>
      <c r="B296" s="3" t="s">
        <v>1193</v>
      </c>
      <c r="C296" s="3" t="s">
        <v>31</v>
      </c>
      <c r="D296" s="3" t="s">
        <v>1284</v>
      </c>
      <c r="E296" s="3" t="s">
        <v>12</v>
      </c>
      <c r="F296" s="6">
        <v>45887.5</v>
      </c>
      <c r="G296" s="3" t="s">
        <v>4</v>
      </c>
      <c r="H296" s="3" t="s">
        <v>1422</v>
      </c>
      <c r="I296" s="3" t="s">
        <v>33</v>
      </c>
      <c r="J296" s="5"/>
      <c r="K296" s="5">
        <v>56821.94</v>
      </c>
      <c r="L296" s="5">
        <v>11932.61</v>
      </c>
      <c r="M296" s="5"/>
      <c r="N296" s="5"/>
      <c r="O296" s="9">
        <f t="shared" si="4"/>
        <v>68754.55</v>
      </c>
    </row>
    <row r="297" spans="1:15" ht="30" x14ac:dyDescent="0.25">
      <c r="A297" s="3" t="s">
        <v>1194</v>
      </c>
      <c r="B297" s="3" t="s">
        <v>1193</v>
      </c>
      <c r="C297" s="3" t="s">
        <v>31</v>
      </c>
      <c r="D297" s="3" t="s">
        <v>1282</v>
      </c>
      <c r="E297" s="3" t="s">
        <v>12</v>
      </c>
      <c r="F297" s="6">
        <v>45523</v>
      </c>
      <c r="G297" s="3" t="s">
        <v>1423</v>
      </c>
      <c r="H297" s="3" t="s">
        <v>1422</v>
      </c>
      <c r="I297" s="3" t="s">
        <v>33</v>
      </c>
      <c r="J297" s="5"/>
      <c r="K297" s="5">
        <v>77727.600000000006</v>
      </c>
      <c r="L297" s="5"/>
      <c r="M297" s="5"/>
      <c r="N297" s="5"/>
      <c r="O297" s="9">
        <f t="shared" si="4"/>
        <v>77727.600000000006</v>
      </c>
    </row>
    <row r="298" spans="1:15" ht="30" x14ac:dyDescent="0.25">
      <c r="A298" s="3" t="s">
        <v>1194</v>
      </c>
      <c r="B298" s="3" t="s">
        <v>1193</v>
      </c>
      <c r="C298" s="3" t="s">
        <v>31</v>
      </c>
      <c r="D298" s="3" t="s">
        <v>1282</v>
      </c>
      <c r="E298" s="3" t="s">
        <v>12</v>
      </c>
      <c r="F298" s="6">
        <v>45643.5</v>
      </c>
      <c r="G298" s="3" t="s">
        <v>1194</v>
      </c>
      <c r="H298" s="3" t="s">
        <v>1422</v>
      </c>
      <c r="I298" s="3" t="s">
        <v>33</v>
      </c>
      <c r="J298" s="5"/>
      <c r="K298" s="5">
        <v>77727.600000000006</v>
      </c>
      <c r="L298" s="5">
        <v>21941.7</v>
      </c>
      <c r="M298" s="5"/>
      <c r="N298" s="5"/>
      <c r="O298" s="9">
        <f t="shared" si="4"/>
        <v>99669.3</v>
      </c>
    </row>
    <row r="299" spans="1:15" ht="30" x14ac:dyDescent="0.25">
      <c r="A299" s="3" t="s">
        <v>1194</v>
      </c>
      <c r="B299" s="3" t="s">
        <v>1193</v>
      </c>
      <c r="C299" s="3" t="s">
        <v>31</v>
      </c>
      <c r="D299" s="3" t="s">
        <v>1282</v>
      </c>
      <c r="E299" s="3" t="s">
        <v>12</v>
      </c>
      <c r="F299" s="6">
        <v>45826.5</v>
      </c>
      <c r="G299" s="3" t="s">
        <v>13</v>
      </c>
      <c r="H299" s="3" t="s">
        <v>1422</v>
      </c>
      <c r="I299" s="3" t="s">
        <v>33</v>
      </c>
      <c r="J299" s="5"/>
      <c r="K299" s="5">
        <v>0</v>
      </c>
      <c r="L299" s="5">
        <v>10703.89</v>
      </c>
      <c r="M299" s="5"/>
      <c r="N299" s="5"/>
      <c r="O299" s="9">
        <f t="shared" si="4"/>
        <v>10703.89</v>
      </c>
    </row>
    <row r="300" spans="1:15" ht="30" x14ac:dyDescent="0.25">
      <c r="A300" s="3" t="s">
        <v>1194</v>
      </c>
      <c r="B300" s="3" t="s">
        <v>1193</v>
      </c>
      <c r="C300" s="3" t="s">
        <v>31</v>
      </c>
      <c r="D300" s="3" t="s">
        <v>1282</v>
      </c>
      <c r="E300" s="3" t="s">
        <v>12</v>
      </c>
      <c r="F300" s="6">
        <v>45969.5</v>
      </c>
      <c r="G300" s="3" t="s">
        <v>13</v>
      </c>
      <c r="H300" s="3" t="s">
        <v>1422</v>
      </c>
      <c r="I300" s="3" t="s">
        <v>33</v>
      </c>
      <c r="J300" s="5"/>
      <c r="K300" s="5">
        <v>45878.07</v>
      </c>
      <c r="L300" s="5">
        <v>9634.39</v>
      </c>
      <c r="M300" s="5"/>
      <c r="N300" s="5"/>
      <c r="O300" s="9">
        <f t="shared" si="4"/>
        <v>55512.46</v>
      </c>
    </row>
    <row r="301" spans="1:15" ht="30" x14ac:dyDescent="0.25">
      <c r="A301" s="3" t="s">
        <v>1194</v>
      </c>
      <c r="B301" s="3" t="s">
        <v>1193</v>
      </c>
      <c r="C301" s="3" t="s">
        <v>31</v>
      </c>
      <c r="D301" s="3" t="s">
        <v>1282</v>
      </c>
      <c r="E301" s="3" t="s">
        <v>12</v>
      </c>
      <c r="F301" s="6">
        <v>45969.5</v>
      </c>
      <c r="G301" s="3" t="s">
        <v>4</v>
      </c>
      <c r="H301" s="3" t="s">
        <v>1422</v>
      </c>
      <c r="I301" s="3" t="s">
        <v>33</v>
      </c>
      <c r="J301" s="5"/>
      <c r="K301" s="5">
        <v>39538.92</v>
      </c>
      <c r="L301" s="5">
        <v>8303.18</v>
      </c>
      <c r="M301" s="5"/>
      <c r="N301" s="5"/>
      <c r="O301" s="9">
        <f t="shared" si="4"/>
        <v>47842.1</v>
      </c>
    </row>
    <row r="302" spans="1:15" ht="30" x14ac:dyDescent="0.25">
      <c r="A302" s="3" t="s">
        <v>1194</v>
      </c>
      <c r="B302" s="3" t="s">
        <v>1193</v>
      </c>
      <c r="C302" s="3" t="s">
        <v>31</v>
      </c>
      <c r="D302" s="3" t="s">
        <v>1280</v>
      </c>
      <c r="E302" s="3" t="s">
        <v>220</v>
      </c>
      <c r="F302" s="6">
        <v>45869.5</v>
      </c>
      <c r="G302" s="3" t="s">
        <v>13</v>
      </c>
      <c r="H302" s="3" t="s">
        <v>1422</v>
      </c>
      <c r="I302" s="3" t="s">
        <v>33</v>
      </c>
      <c r="J302" s="5"/>
      <c r="K302" s="5">
        <v>6884.18</v>
      </c>
      <c r="L302" s="5"/>
      <c r="M302" s="5"/>
      <c r="N302" s="5"/>
      <c r="O302" s="9">
        <f t="shared" si="4"/>
        <v>6884.18</v>
      </c>
    </row>
    <row r="303" spans="1:15" ht="30" x14ac:dyDescent="0.25">
      <c r="A303" s="3" t="s">
        <v>1194</v>
      </c>
      <c r="B303" s="3" t="s">
        <v>1193</v>
      </c>
      <c r="C303" s="3" t="s">
        <v>31</v>
      </c>
      <c r="D303" s="3" t="s">
        <v>1277</v>
      </c>
      <c r="E303" s="3" t="s">
        <v>12</v>
      </c>
      <c r="F303" s="6">
        <v>45456</v>
      </c>
      <c r="G303" s="3" t="s">
        <v>1423</v>
      </c>
      <c r="H303" s="3" t="s">
        <v>1422</v>
      </c>
      <c r="I303" s="3" t="s">
        <v>33</v>
      </c>
      <c r="J303" s="5"/>
      <c r="K303" s="5">
        <v>123218.28</v>
      </c>
      <c r="L303" s="5"/>
      <c r="M303" s="5"/>
      <c r="N303" s="5"/>
      <c r="O303" s="9">
        <f t="shared" si="4"/>
        <v>123218.28</v>
      </c>
    </row>
    <row r="304" spans="1:15" ht="30" x14ac:dyDescent="0.25">
      <c r="A304" s="3" t="s">
        <v>1194</v>
      </c>
      <c r="B304" s="3" t="s">
        <v>1193</v>
      </c>
      <c r="C304" s="3" t="s">
        <v>31</v>
      </c>
      <c r="D304" s="3" t="s">
        <v>1277</v>
      </c>
      <c r="E304" s="3" t="s">
        <v>12</v>
      </c>
      <c r="F304" s="6">
        <v>45587</v>
      </c>
      <c r="G304" s="3" t="s">
        <v>1424</v>
      </c>
      <c r="H304" s="3" t="s">
        <v>1422</v>
      </c>
      <c r="I304" s="3" t="s">
        <v>33</v>
      </c>
      <c r="J304" s="5"/>
      <c r="K304" s="5">
        <v>123218.28</v>
      </c>
      <c r="L304" s="5"/>
      <c r="M304" s="5"/>
      <c r="N304" s="5"/>
      <c r="O304" s="9">
        <f t="shared" si="4"/>
        <v>123218.28</v>
      </c>
    </row>
    <row r="305" spans="1:15" ht="30" x14ac:dyDescent="0.25">
      <c r="A305" s="3" t="s">
        <v>1194</v>
      </c>
      <c r="B305" s="3" t="s">
        <v>1193</v>
      </c>
      <c r="C305" s="3" t="s">
        <v>31</v>
      </c>
      <c r="D305" s="3" t="s">
        <v>1277</v>
      </c>
      <c r="E305" s="3" t="s">
        <v>12</v>
      </c>
      <c r="F305" s="6">
        <v>45639.5</v>
      </c>
      <c r="G305" s="3" t="s">
        <v>1194</v>
      </c>
      <c r="H305" s="3" t="s">
        <v>1422</v>
      </c>
      <c r="I305" s="3" t="s">
        <v>33</v>
      </c>
      <c r="J305" s="5"/>
      <c r="K305" s="5">
        <v>0</v>
      </c>
      <c r="L305" s="5">
        <v>33440.31</v>
      </c>
      <c r="M305" s="5"/>
      <c r="N305" s="5"/>
      <c r="O305" s="9">
        <f t="shared" si="4"/>
        <v>33440.31</v>
      </c>
    </row>
    <row r="306" spans="1:15" ht="30" x14ac:dyDescent="0.25">
      <c r="A306" s="3" t="s">
        <v>1194</v>
      </c>
      <c r="B306" s="3" t="s">
        <v>1193</v>
      </c>
      <c r="C306" s="3" t="s">
        <v>31</v>
      </c>
      <c r="D306" s="3" t="s">
        <v>1277</v>
      </c>
      <c r="E306" s="3" t="s">
        <v>12</v>
      </c>
      <c r="F306" s="6">
        <v>45770.5</v>
      </c>
      <c r="G306" s="3" t="s">
        <v>13</v>
      </c>
      <c r="H306" s="3" t="s">
        <v>1422</v>
      </c>
      <c r="I306" s="3" t="s">
        <v>33</v>
      </c>
      <c r="J306" s="5"/>
      <c r="K306" s="5">
        <v>109004.39</v>
      </c>
      <c r="L306" s="5">
        <v>41202.29</v>
      </c>
      <c r="M306" s="5"/>
      <c r="N306" s="5"/>
      <c r="O306" s="9">
        <f t="shared" si="4"/>
        <v>150206.68</v>
      </c>
    </row>
    <row r="307" spans="1:15" ht="30" x14ac:dyDescent="0.25">
      <c r="A307" s="3" t="s">
        <v>1194</v>
      </c>
      <c r="B307" s="3" t="s">
        <v>1193</v>
      </c>
      <c r="C307" s="3" t="s">
        <v>31</v>
      </c>
      <c r="D307" s="3" t="s">
        <v>1275</v>
      </c>
      <c r="E307" s="3" t="s">
        <v>220</v>
      </c>
      <c r="F307" s="6">
        <v>45785</v>
      </c>
      <c r="G307" s="3" t="s">
        <v>1423</v>
      </c>
      <c r="H307" s="3" t="s">
        <v>1422</v>
      </c>
      <c r="I307" s="3" t="s">
        <v>33</v>
      </c>
      <c r="J307" s="5"/>
      <c r="K307" s="5">
        <v>154539.74</v>
      </c>
      <c r="L307" s="5"/>
      <c r="M307" s="5"/>
      <c r="N307" s="5"/>
      <c r="O307" s="9">
        <f t="shared" si="4"/>
        <v>154539.74</v>
      </c>
    </row>
    <row r="308" spans="1:15" ht="30" x14ac:dyDescent="0.25">
      <c r="A308" s="3" t="s">
        <v>1194</v>
      </c>
      <c r="B308" s="3" t="s">
        <v>1193</v>
      </c>
      <c r="C308" s="3" t="s">
        <v>31</v>
      </c>
      <c r="D308" s="3" t="s">
        <v>1275</v>
      </c>
      <c r="E308" s="3" t="s">
        <v>220</v>
      </c>
      <c r="F308" s="6">
        <v>45911.5</v>
      </c>
      <c r="G308" s="3" t="s">
        <v>1194</v>
      </c>
      <c r="H308" s="3" t="s">
        <v>1422</v>
      </c>
      <c r="I308" s="3" t="s">
        <v>33</v>
      </c>
      <c r="J308" s="5"/>
      <c r="K308" s="5">
        <v>89763.85</v>
      </c>
      <c r="L308" s="5">
        <v>18850.41</v>
      </c>
      <c r="M308" s="5"/>
      <c r="N308" s="5"/>
      <c r="O308" s="9">
        <f t="shared" si="4"/>
        <v>108614.26000000001</v>
      </c>
    </row>
    <row r="309" spans="1:15" ht="30" x14ac:dyDescent="0.25">
      <c r="A309" s="3" t="s">
        <v>1194</v>
      </c>
      <c r="B309" s="3" t="s">
        <v>1193</v>
      </c>
      <c r="C309" s="3" t="s">
        <v>31</v>
      </c>
      <c r="D309" s="3" t="s">
        <v>1275</v>
      </c>
      <c r="E309" s="3" t="s">
        <v>220</v>
      </c>
      <c r="F309" s="6">
        <v>45937</v>
      </c>
      <c r="G309" s="3" t="s">
        <v>1424</v>
      </c>
      <c r="H309" s="3" t="s">
        <v>1422</v>
      </c>
      <c r="I309" s="3" t="s">
        <v>33</v>
      </c>
      <c r="J309" s="5"/>
      <c r="K309" s="5">
        <v>64775.9</v>
      </c>
      <c r="L309" s="5"/>
      <c r="M309" s="5"/>
      <c r="N309" s="5"/>
      <c r="O309" s="9">
        <f t="shared" si="4"/>
        <v>64775.9</v>
      </c>
    </row>
    <row r="310" spans="1:15" ht="30" x14ac:dyDescent="0.25">
      <c r="A310" s="3" t="s">
        <v>1194</v>
      </c>
      <c r="B310" s="3" t="s">
        <v>1193</v>
      </c>
      <c r="C310" s="3" t="s">
        <v>31</v>
      </c>
      <c r="D310" s="3" t="s">
        <v>1275</v>
      </c>
      <c r="E310" s="3" t="s">
        <v>220</v>
      </c>
      <c r="F310" s="6">
        <v>45972.5</v>
      </c>
      <c r="G310" s="3" t="s">
        <v>13</v>
      </c>
      <c r="H310" s="3" t="s">
        <v>1422</v>
      </c>
      <c r="I310" s="3" t="s">
        <v>33</v>
      </c>
      <c r="J310" s="5"/>
      <c r="K310" s="5">
        <v>0</v>
      </c>
      <c r="L310" s="5">
        <v>37200.18</v>
      </c>
      <c r="M310" s="5"/>
      <c r="N310" s="5"/>
      <c r="O310" s="9">
        <f t="shared" si="4"/>
        <v>37200.18</v>
      </c>
    </row>
    <row r="311" spans="1:15" ht="30" x14ac:dyDescent="0.25">
      <c r="A311" s="3" t="s">
        <v>1194</v>
      </c>
      <c r="B311" s="3" t="s">
        <v>1193</v>
      </c>
      <c r="C311" s="3" t="s">
        <v>31</v>
      </c>
      <c r="D311" s="3" t="s">
        <v>1273</v>
      </c>
      <c r="E311" s="3" t="s">
        <v>220</v>
      </c>
      <c r="F311" s="6">
        <v>45827</v>
      </c>
      <c r="G311" s="3" t="s">
        <v>1423</v>
      </c>
      <c r="H311" s="3" t="s">
        <v>1422</v>
      </c>
      <c r="I311" s="3" t="s">
        <v>33</v>
      </c>
      <c r="J311" s="5"/>
      <c r="K311" s="5">
        <v>131000</v>
      </c>
      <c r="L311" s="5"/>
      <c r="M311" s="5"/>
      <c r="N311" s="5"/>
      <c r="O311" s="9">
        <f t="shared" si="4"/>
        <v>131000</v>
      </c>
    </row>
    <row r="312" spans="1:15" ht="30" x14ac:dyDescent="0.25">
      <c r="A312" s="3" t="s">
        <v>1194</v>
      </c>
      <c r="B312" s="3" t="s">
        <v>1193</v>
      </c>
      <c r="C312" s="3" t="s">
        <v>31</v>
      </c>
      <c r="D312" s="3" t="s">
        <v>1273</v>
      </c>
      <c r="E312" s="3" t="s">
        <v>220</v>
      </c>
      <c r="F312" s="6">
        <v>45868</v>
      </c>
      <c r="G312" s="3" t="s">
        <v>1424</v>
      </c>
      <c r="H312" s="3" t="s">
        <v>1422</v>
      </c>
      <c r="I312" s="3" t="s">
        <v>33</v>
      </c>
      <c r="J312" s="5"/>
      <c r="K312" s="5">
        <v>62800</v>
      </c>
      <c r="L312" s="5"/>
      <c r="M312" s="5"/>
      <c r="N312" s="5"/>
      <c r="O312" s="9">
        <f t="shared" si="4"/>
        <v>62800</v>
      </c>
    </row>
    <row r="313" spans="1:15" ht="30" x14ac:dyDescent="0.25">
      <c r="A313" s="3" t="s">
        <v>1194</v>
      </c>
      <c r="B313" s="3" t="s">
        <v>1193</v>
      </c>
      <c r="C313" s="3" t="s">
        <v>31</v>
      </c>
      <c r="D313" s="3" t="s">
        <v>1273</v>
      </c>
      <c r="E313" s="3" t="s">
        <v>220</v>
      </c>
      <c r="F313" s="6">
        <v>45966.5</v>
      </c>
      <c r="G313" s="3" t="s">
        <v>13</v>
      </c>
      <c r="H313" s="3" t="s">
        <v>1422</v>
      </c>
      <c r="I313" s="3" t="s">
        <v>33</v>
      </c>
      <c r="J313" s="5"/>
      <c r="K313" s="5">
        <v>0</v>
      </c>
      <c r="L313" s="5"/>
      <c r="M313" s="5"/>
      <c r="N313" s="5"/>
      <c r="O313" s="9">
        <f t="shared" si="4"/>
        <v>0</v>
      </c>
    </row>
    <row r="314" spans="1:15" ht="30" x14ac:dyDescent="0.25">
      <c r="A314" s="3" t="s">
        <v>1194</v>
      </c>
      <c r="B314" s="3" t="s">
        <v>1193</v>
      </c>
      <c r="C314" s="3" t="s">
        <v>31</v>
      </c>
      <c r="D314" s="3" t="s">
        <v>1271</v>
      </c>
      <c r="E314" s="3" t="s">
        <v>220</v>
      </c>
      <c r="F314" s="6">
        <v>45806</v>
      </c>
      <c r="G314" s="3" t="s">
        <v>1423</v>
      </c>
      <c r="H314" s="3" t="s">
        <v>1422</v>
      </c>
      <c r="I314" s="3" t="s">
        <v>33</v>
      </c>
      <c r="J314" s="5"/>
      <c r="K314" s="5">
        <v>322000</v>
      </c>
      <c r="L314" s="5"/>
      <c r="M314" s="5"/>
      <c r="N314" s="5"/>
      <c r="O314" s="9">
        <f t="shared" si="4"/>
        <v>322000</v>
      </c>
    </row>
    <row r="315" spans="1:15" ht="30" x14ac:dyDescent="0.25">
      <c r="A315" s="3" t="s">
        <v>1194</v>
      </c>
      <c r="B315" s="3" t="s">
        <v>1193</v>
      </c>
      <c r="C315" s="3" t="s">
        <v>31</v>
      </c>
      <c r="D315" s="3" t="s">
        <v>1271</v>
      </c>
      <c r="E315" s="3" t="s">
        <v>220</v>
      </c>
      <c r="F315" s="6">
        <v>45896</v>
      </c>
      <c r="G315" s="3" t="s">
        <v>1424</v>
      </c>
      <c r="H315" s="3" t="s">
        <v>1422</v>
      </c>
      <c r="I315" s="3" t="s">
        <v>33</v>
      </c>
      <c r="J315" s="5"/>
      <c r="K315" s="5">
        <v>210206</v>
      </c>
      <c r="L315" s="5"/>
      <c r="M315" s="5"/>
      <c r="N315" s="5"/>
      <c r="O315" s="9">
        <f t="shared" si="4"/>
        <v>210206</v>
      </c>
    </row>
    <row r="316" spans="1:15" ht="30" x14ac:dyDescent="0.25">
      <c r="A316" s="3" t="s">
        <v>1194</v>
      </c>
      <c r="B316" s="3" t="s">
        <v>1193</v>
      </c>
      <c r="C316" s="3" t="s">
        <v>31</v>
      </c>
      <c r="D316" s="3" t="s">
        <v>1271</v>
      </c>
      <c r="E316" s="3" t="s">
        <v>220</v>
      </c>
      <c r="F316" s="6">
        <v>45968.5</v>
      </c>
      <c r="G316" s="3" t="s">
        <v>13</v>
      </c>
      <c r="H316" s="3" t="s">
        <v>1422</v>
      </c>
      <c r="I316" s="3" t="s">
        <v>33</v>
      </c>
      <c r="J316" s="5"/>
      <c r="K316" s="5">
        <v>75583.960000000006</v>
      </c>
      <c r="L316" s="5"/>
      <c r="M316" s="5"/>
      <c r="N316" s="5"/>
      <c r="O316" s="9">
        <f t="shared" si="4"/>
        <v>75583.960000000006</v>
      </c>
    </row>
    <row r="317" spans="1:15" ht="30" x14ac:dyDescent="0.25">
      <c r="A317" s="3" t="s">
        <v>1194</v>
      </c>
      <c r="B317" s="3" t="s">
        <v>1193</v>
      </c>
      <c r="C317" s="3" t="s">
        <v>31</v>
      </c>
      <c r="D317" s="3" t="s">
        <v>1271</v>
      </c>
      <c r="E317" s="3" t="s">
        <v>220</v>
      </c>
      <c r="F317" s="6">
        <v>46003</v>
      </c>
      <c r="G317" s="3" t="s">
        <v>1431</v>
      </c>
      <c r="H317" s="3" t="s">
        <v>1422</v>
      </c>
      <c r="I317" s="3" t="s">
        <v>33</v>
      </c>
      <c r="J317" s="5"/>
      <c r="K317" s="5">
        <v>23370.25</v>
      </c>
      <c r="L317" s="5"/>
      <c r="M317" s="5"/>
      <c r="N317" s="5"/>
      <c r="O317" s="9">
        <f t="shared" si="4"/>
        <v>23370.25</v>
      </c>
    </row>
    <row r="318" spans="1:15" x14ac:dyDescent="0.25">
      <c r="A318" s="3" t="s">
        <v>1194</v>
      </c>
      <c r="B318" s="3" t="s">
        <v>1193</v>
      </c>
      <c r="C318" s="3" t="s">
        <v>36</v>
      </c>
      <c r="D318" s="3" t="s">
        <v>1268</v>
      </c>
      <c r="E318" s="3" t="s">
        <v>220</v>
      </c>
      <c r="F318" s="6">
        <v>45358.709481562502</v>
      </c>
      <c r="G318" s="3" t="s">
        <v>1194</v>
      </c>
      <c r="H318" s="3" t="s">
        <v>1422</v>
      </c>
      <c r="I318" s="3" t="s">
        <v>22</v>
      </c>
      <c r="J318" s="5"/>
      <c r="K318" s="5">
        <v>10993.25</v>
      </c>
      <c r="L318" s="5"/>
      <c r="M318" s="5">
        <v>735</v>
      </c>
      <c r="N318" s="5"/>
      <c r="O318" s="9">
        <f t="shared" si="4"/>
        <v>11728.25</v>
      </c>
    </row>
    <row r="319" spans="1:15" x14ac:dyDescent="0.25">
      <c r="A319" s="3" t="s">
        <v>1194</v>
      </c>
      <c r="B319" s="3" t="s">
        <v>1193</v>
      </c>
      <c r="C319" s="3" t="s">
        <v>36</v>
      </c>
      <c r="D319" s="3" t="s">
        <v>1268</v>
      </c>
      <c r="E319" s="3" t="s">
        <v>220</v>
      </c>
      <c r="F319" s="6">
        <v>45533.5</v>
      </c>
      <c r="G319" s="3" t="s">
        <v>13</v>
      </c>
      <c r="H319" s="3" t="s">
        <v>1422</v>
      </c>
      <c r="I319" s="3" t="s">
        <v>22</v>
      </c>
      <c r="J319" s="5"/>
      <c r="K319" s="5">
        <v>12165.83</v>
      </c>
      <c r="L319" s="5"/>
      <c r="M319" s="5">
        <v>1470</v>
      </c>
      <c r="N319" s="5"/>
      <c r="O319" s="9">
        <f t="shared" si="4"/>
        <v>13635.83</v>
      </c>
    </row>
    <row r="320" spans="1:15" x14ac:dyDescent="0.25">
      <c r="A320" s="3" t="s">
        <v>1194</v>
      </c>
      <c r="B320" s="3" t="s">
        <v>1193</v>
      </c>
      <c r="C320" s="3" t="s">
        <v>36</v>
      </c>
      <c r="D320" s="3" t="s">
        <v>1268</v>
      </c>
      <c r="E320" s="3" t="s">
        <v>220</v>
      </c>
      <c r="F320" s="6">
        <v>45737</v>
      </c>
      <c r="G320" s="3" t="s">
        <v>13</v>
      </c>
      <c r="H320" s="3" t="s">
        <v>1422</v>
      </c>
      <c r="I320" s="3" t="s">
        <v>22</v>
      </c>
      <c r="J320" s="5"/>
      <c r="K320" s="5">
        <v>13692.3</v>
      </c>
      <c r="L320" s="5"/>
      <c r="M320" s="5">
        <v>0</v>
      </c>
      <c r="N320" s="5"/>
      <c r="O320" s="9">
        <f t="shared" si="4"/>
        <v>13692.3</v>
      </c>
    </row>
    <row r="321" spans="1:15" x14ac:dyDescent="0.25">
      <c r="A321" s="3" t="s">
        <v>1194</v>
      </c>
      <c r="B321" s="3" t="s">
        <v>1193</v>
      </c>
      <c r="C321" s="3" t="s">
        <v>36</v>
      </c>
      <c r="D321" s="3" t="s">
        <v>1268</v>
      </c>
      <c r="E321" s="3" t="s">
        <v>220</v>
      </c>
      <c r="F321" s="6">
        <v>45713.534195219901</v>
      </c>
      <c r="G321" s="3" t="s">
        <v>4</v>
      </c>
      <c r="H321" s="3" t="s">
        <v>1422</v>
      </c>
      <c r="I321" s="3" t="s">
        <v>22</v>
      </c>
      <c r="J321" s="5"/>
      <c r="K321" s="5">
        <v>2064287.94</v>
      </c>
      <c r="L321" s="5"/>
      <c r="M321" s="5">
        <v>438328.26</v>
      </c>
      <c r="N321" s="5"/>
      <c r="O321" s="9">
        <f t="shared" si="4"/>
        <v>2502616.2000000002</v>
      </c>
    </row>
    <row r="322" spans="1:15" x14ac:dyDescent="0.25">
      <c r="A322" s="3" t="s">
        <v>1194</v>
      </c>
      <c r="B322" s="3" t="s">
        <v>1193</v>
      </c>
      <c r="C322" s="3" t="s">
        <v>36</v>
      </c>
      <c r="D322" s="3" t="s">
        <v>1268</v>
      </c>
      <c r="E322" s="3" t="s">
        <v>220</v>
      </c>
      <c r="F322" s="6">
        <v>45904</v>
      </c>
      <c r="G322" s="3" t="s">
        <v>11</v>
      </c>
      <c r="H322" s="3" t="s">
        <v>1445</v>
      </c>
      <c r="I322" s="3" t="s">
        <v>22</v>
      </c>
      <c r="J322" s="5"/>
      <c r="K322" s="5">
        <v>175565.38</v>
      </c>
      <c r="L322" s="5"/>
      <c r="M322" s="5">
        <v>7795.54</v>
      </c>
      <c r="N322" s="5"/>
      <c r="O322" s="9">
        <f t="shared" si="4"/>
        <v>183360.92</v>
      </c>
    </row>
    <row r="323" spans="1:15" x14ac:dyDescent="0.25">
      <c r="A323" s="3" t="s">
        <v>1194</v>
      </c>
      <c r="B323" s="3" t="s">
        <v>1193</v>
      </c>
      <c r="C323" s="3" t="s">
        <v>36</v>
      </c>
      <c r="D323" s="3" t="s">
        <v>1265</v>
      </c>
      <c r="E323" s="3" t="s">
        <v>220</v>
      </c>
      <c r="F323" s="6">
        <v>45470</v>
      </c>
      <c r="G323" s="3" t="s">
        <v>1423</v>
      </c>
      <c r="H323" s="3" t="s">
        <v>1422</v>
      </c>
      <c r="I323" s="3" t="s">
        <v>22</v>
      </c>
      <c r="J323" s="5"/>
      <c r="K323" s="5">
        <v>91504.46</v>
      </c>
      <c r="L323" s="5"/>
      <c r="M323" s="5">
        <v>19215.939999999999</v>
      </c>
      <c r="N323" s="5"/>
      <c r="O323" s="9">
        <f t="shared" si="4"/>
        <v>110720.40000000001</v>
      </c>
    </row>
    <row r="324" spans="1:15" x14ac:dyDescent="0.25">
      <c r="A324" s="3" t="s">
        <v>1194</v>
      </c>
      <c r="B324" s="3" t="s">
        <v>1193</v>
      </c>
      <c r="C324" s="3" t="s">
        <v>36</v>
      </c>
      <c r="D324" s="3" t="s">
        <v>1265</v>
      </c>
      <c r="E324" s="3" t="s">
        <v>220</v>
      </c>
      <c r="F324" s="6">
        <v>45502.5</v>
      </c>
      <c r="G324" s="3" t="s">
        <v>1194</v>
      </c>
      <c r="H324" s="3" t="s">
        <v>1422</v>
      </c>
      <c r="I324" s="3" t="s">
        <v>22</v>
      </c>
      <c r="J324" s="5"/>
      <c r="K324" s="5">
        <v>1800</v>
      </c>
      <c r="L324" s="5"/>
      <c r="M324" s="5">
        <v>420</v>
      </c>
      <c r="N324" s="5"/>
      <c r="O324" s="9">
        <f t="shared" si="4"/>
        <v>2220</v>
      </c>
    </row>
    <row r="325" spans="1:15" x14ac:dyDescent="0.25">
      <c r="A325" s="3" t="s">
        <v>1194</v>
      </c>
      <c r="B325" s="3" t="s">
        <v>1193</v>
      </c>
      <c r="C325" s="3" t="s">
        <v>36</v>
      </c>
      <c r="D325" s="3" t="s">
        <v>1265</v>
      </c>
      <c r="E325" s="3" t="s">
        <v>220</v>
      </c>
      <c r="F325" s="6">
        <v>45678.5</v>
      </c>
      <c r="G325" s="3" t="s">
        <v>13</v>
      </c>
      <c r="H325" s="3" t="s">
        <v>1422</v>
      </c>
      <c r="I325" s="3" t="s">
        <v>22</v>
      </c>
      <c r="J325" s="5"/>
      <c r="K325" s="5">
        <v>91504.46</v>
      </c>
      <c r="L325" s="5"/>
      <c r="M325" s="5">
        <v>19215.939999999999</v>
      </c>
      <c r="N325" s="5"/>
      <c r="O325" s="9">
        <f t="shared" si="4"/>
        <v>110720.40000000001</v>
      </c>
    </row>
    <row r="326" spans="1:15" x14ac:dyDescent="0.25">
      <c r="A326" s="3" t="s">
        <v>1194</v>
      </c>
      <c r="B326" s="3" t="s">
        <v>1193</v>
      </c>
      <c r="C326" s="3" t="s">
        <v>36</v>
      </c>
      <c r="D326" s="3" t="s">
        <v>1265</v>
      </c>
      <c r="E326" s="3" t="s">
        <v>220</v>
      </c>
      <c r="F326" s="6">
        <v>45713</v>
      </c>
      <c r="G326" s="3" t="s">
        <v>1424</v>
      </c>
      <c r="H326" s="3" t="s">
        <v>1422</v>
      </c>
      <c r="I326" s="3" t="s">
        <v>22</v>
      </c>
      <c r="J326" s="5"/>
      <c r="K326" s="5">
        <v>587300</v>
      </c>
      <c r="L326" s="5"/>
      <c r="M326" s="5">
        <v>112700</v>
      </c>
      <c r="N326" s="5"/>
      <c r="O326" s="9">
        <f t="shared" si="4"/>
        <v>700000</v>
      </c>
    </row>
    <row r="327" spans="1:15" x14ac:dyDescent="0.25">
      <c r="A327" s="3" t="s">
        <v>1194</v>
      </c>
      <c r="B327" s="3" t="s">
        <v>1193</v>
      </c>
      <c r="C327" s="3" t="s">
        <v>36</v>
      </c>
      <c r="D327" s="3" t="s">
        <v>1265</v>
      </c>
      <c r="E327" s="3" t="s">
        <v>220</v>
      </c>
      <c r="F327" s="6">
        <v>45820</v>
      </c>
      <c r="G327" s="3" t="s">
        <v>1431</v>
      </c>
      <c r="H327" s="3" t="s">
        <v>1422</v>
      </c>
      <c r="I327" s="3" t="s">
        <v>22</v>
      </c>
      <c r="J327" s="5"/>
      <c r="K327" s="5">
        <v>167800</v>
      </c>
      <c r="L327" s="5"/>
      <c r="M327" s="5">
        <v>32200</v>
      </c>
      <c r="N327" s="5"/>
      <c r="O327" s="9">
        <f t="shared" ref="O327:O390" si="5">J327+K327+L327+M327+N327</f>
        <v>200000</v>
      </c>
    </row>
    <row r="328" spans="1:15" x14ac:dyDescent="0.25">
      <c r="A328" s="3" t="s">
        <v>1194</v>
      </c>
      <c r="B328" s="3" t="s">
        <v>1193</v>
      </c>
      <c r="C328" s="3" t="s">
        <v>36</v>
      </c>
      <c r="D328" s="3" t="s">
        <v>1265</v>
      </c>
      <c r="E328" s="3" t="s">
        <v>220</v>
      </c>
      <c r="F328" s="6">
        <v>45860.5</v>
      </c>
      <c r="G328" s="3" t="s">
        <v>4</v>
      </c>
      <c r="H328" s="3" t="s">
        <v>1422</v>
      </c>
      <c r="I328" s="3" t="s">
        <v>22</v>
      </c>
      <c r="J328" s="5"/>
      <c r="K328" s="5">
        <v>827974.11</v>
      </c>
      <c r="L328" s="5"/>
      <c r="M328" s="5">
        <v>151173.88</v>
      </c>
      <c r="N328" s="5"/>
      <c r="O328" s="9">
        <f t="shared" si="5"/>
        <v>979147.99</v>
      </c>
    </row>
    <row r="329" spans="1:15" x14ac:dyDescent="0.25">
      <c r="A329" s="3" t="s">
        <v>1194</v>
      </c>
      <c r="B329" s="3" t="s">
        <v>1193</v>
      </c>
      <c r="C329" s="3" t="s">
        <v>36</v>
      </c>
      <c r="D329" s="3" t="s">
        <v>1265</v>
      </c>
      <c r="E329" s="3" t="s">
        <v>220</v>
      </c>
      <c r="F329" s="6">
        <v>45968</v>
      </c>
      <c r="G329" s="3" t="s">
        <v>1430</v>
      </c>
      <c r="H329" s="3" t="s">
        <v>1422</v>
      </c>
      <c r="I329" s="3" t="s">
        <v>22</v>
      </c>
      <c r="J329" s="5"/>
      <c r="K329" s="5">
        <v>671040</v>
      </c>
      <c r="L329" s="5"/>
      <c r="M329" s="5">
        <v>128960</v>
      </c>
      <c r="N329" s="5"/>
      <c r="O329" s="9">
        <f t="shared" si="5"/>
        <v>800000</v>
      </c>
    </row>
    <row r="330" spans="1:15" x14ac:dyDescent="0.25">
      <c r="A330" s="3" t="s">
        <v>1194</v>
      </c>
      <c r="B330" s="3" t="s">
        <v>1193</v>
      </c>
      <c r="C330" s="3" t="s">
        <v>36</v>
      </c>
      <c r="D330" s="3" t="s">
        <v>1263</v>
      </c>
      <c r="E330" s="3" t="s">
        <v>220</v>
      </c>
      <c r="F330" s="6">
        <v>45527.625997835603</v>
      </c>
      <c r="G330" s="3" t="s">
        <v>1194</v>
      </c>
      <c r="H330" s="3" t="s">
        <v>1422</v>
      </c>
      <c r="I330" s="3" t="s">
        <v>22</v>
      </c>
      <c r="J330" s="5"/>
      <c r="K330" s="5">
        <v>14030</v>
      </c>
      <c r="L330" s="5"/>
      <c r="M330" s="5">
        <v>2946.3</v>
      </c>
      <c r="N330" s="5"/>
      <c r="O330" s="9">
        <f t="shared" si="5"/>
        <v>16976.3</v>
      </c>
    </row>
    <row r="331" spans="1:15" x14ac:dyDescent="0.25">
      <c r="A331" s="3" t="s">
        <v>1194</v>
      </c>
      <c r="B331" s="3" t="s">
        <v>1193</v>
      </c>
      <c r="C331" s="3" t="s">
        <v>36</v>
      </c>
      <c r="D331" s="3" t="s">
        <v>1263</v>
      </c>
      <c r="E331" s="3" t="s">
        <v>220</v>
      </c>
      <c r="F331" s="6">
        <v>45680.70305625</v>
      </c>
      <c r="G331" s="3" t="s">
        <v>13</v>
      </c>
      <c r="H331" s="3" t="s">
        <v>1422</v>
      </c>
      <c r="I331" s="3" t="s">
        <v>22</v>
      </c>
      <c r="J331" s="5"/>
      <c r="K331" s="5">
        <v>26250</v>
      </c>
      <c r="L331" s="5"/>
      <c r="M331" s="5">
        <v>5512.5</v>
      </c>
      <c r="N331" s="5"/>
      <c r="O331" s="9">
        <f t="shared" si="5"/>
        <v>31762.5</v>
      </c>
    </row>
    <row r="332" spans="1:15" x14ac:dyDescent="0.25">
      <c r="A332" s="3" t="s">
        <v>1194</v>
      </c>
      <c r="B332" s="3" t="s">
        <v>1193</v>
      </c>
      <c r="C332" s="3" t="s">
        <v>36</v>
      </c>
      <c r="D332" s="3" t="s">
        <v>1263</v>
      </c>
      <c r="E332" s="3" t="s">
        <v>220</v>
      </c>
      <c r="F332" s="6">
        <v>45882.443476967601</v>
      </c>
      <c r="G332" s="3" t="s">
        <v>4</v>
      </c>
      <c r="H332" s="3" t="s">
        <v>1422</v>
      </c>
      <c r="I332" s="3" t="s">
        <v>22</v>
      </c>
      <c r="J332" s="5"/>
      <c r="K332" s="5">
        <v>74535.149999999994</v>
      </c>
      <c r="L332" s="5"/>
      <c r="M332" s="5">
        <v>13939.74</v>
      </c>
      <c r="N332" s="5"/>
      <c r="O332" s="9">
        <f t="shared" si="5"/>
        <v>88474.89</v>
      </c>
    </row>
    <row r="333" spans="1:15" x14ac:dyDescent="0.25">
      <c r="A333" s="3" t="s">
        <v>1194</v>
      </c>
      <c r="B333" s="3" t="s">
        <v>1193</v>
      </c>
      <c r="C333" s="3" t="s">
        <v>36</v>
      </c>
      <c r="D333" s="3" t="s">
        <v>1261</v>
      </c>
      <c r="E333" s="3" t="s">
        <v>12</v>
      </c>
      <c r="F333" s="6">
        <v>45531.556448460702</v>
      </c>
      <c r="G333" s="3" t="s">
        <v>1194</v>
      </c>
      <c r="H333" s="3" t="s">
        <v>1422</v>
      </c>
      <c r="I333" s="3" t="s">
        <v>22</v>
      </c>
      <c r="J333" s="5"/>
      <c r="K333" s="5">
        <v>23350</v>
      </c>
      <c r="L333" s="5"/>
      <c r="M333" s="5">
        <v>4903.5</v>
      </c>
      <c r="N333" s="5"/>
      <c r="O333" s="9">
        <f t="shared" si="5"/>
        <v>28253.5</v>
      </c>
    </row>
    <row r="334" spans="1:15" x14ac:dyDescent="0.25">
      <c r="A334" s="3" t="s">
        <v>1194</v>
      </c>
      <c r="B334" s="3" t="s">
        <v>1193</v>
      </c>
      <c r="C334" s="3" t="s">
        <v>36</v>
      </c>
      <c r="D334" s="3" t="s">
        <v>1261</v>
      </c>
      <c r="E334" s="3" t="s">
        <v>12</v>
      </c>
      <c r="F334" s="6">
        <v>45691.628001157398</v>
      </c>
      <c r="G334" s="3" t="s">
        <v>13</v>
      </c>
      <c r="H334" s="3" t="s">
        <v>1422</v>
      </c>
      <c r="I334" s="3" t="s">
        <v>22</v>
      </c>
      <c r="J334" s="5"/>
      <c r="K334" s="5">
        <v>29700</v>
      </c>
      <c r="L334" s="5"/>
      <c r="M334" s="5">
        <v>6237</v>
      </c>
      <c r="N334" s="5"/>
      <c r="O334" s="9">
        <f t="shared" si="5"/>
        <v>35937</v>
      </c>
    </row>
    <row r="335" spans="1:15" x14ac:dyDescent="0.25">
      <c r="A335" s="3" t="s">
        <v>1194</v>
      </c>
      <c r="B335" s="3" t="s">
        <v>1193</v>
      </c>
      <c r="C335" s="3" t="s">
        <v>36</v>
      </c>
      <c r="D335" s="3" t="s">
        <v>1261</v>
      </c>
      <c r="E335" s="3" t="s">
        <v>12</v>
      </c>
      <c r="F335" s="6">
        <v>45873</v>
      </c>
      <c r="G335" s="3" t="s">
        <v>4</v>
      </c>
      <c r="H335" s="3" t="s">
        <v>1422</v>
      </c>
      <c r="I335" s="3" t="s">
        <v>22</v>
      </c>
      <c r="J335" s="5"/>
      <c r="K335" s="5">
        <v>43100</v>
      </c>
      <c r="L335" s="5"/>
      <c r="M335" s="5">
        <v>9051</v>
      </c>
      <c r="N335" s="5"/>
      <c r="O335" s="9">
        <f t="shared" si="5"/>
        <v>52151</v>
      </c>
    </row>
    <row r="336" spans="1:15" x14ac:dyDescent="0.25">
      <c r="A336" s="3" t="s">
        <v>1194</v>
      </c>
      <c r="B336" s="3" t="s">
        <v>1193</v>
      </c>
      <c r="C336" s="3" t="s">
        <v>36</v>
      </c>
      <c r="D336" s="3" t="s">
        <v>1258</v>
      </c>
      <c r="E336" s="3" t="s">
        <v>220</v>
      </c>
      <c r="F336" s="6">
        <v>45526.673081562498</v>
      </c>
      <c r="G336" s="3" t="s">
        <v>1194</v>
      </c>
      <c r="H336" s="3" t="s">
        <v>1422</v>
      </c>
      <c r="I336" s="3" t="s">
        <v>22</v>
      </c>
      <c r="J336" s="5"/>
      <c r="K336" s="5">
        <v>16772.78</v>
      </c>
      <c r="L336" s="5"/>
      <c r="M336" s="5">
        <v>3522.28</v>
      </c>
      <c r="N336" s="5"/>
      <c r="O336" s="9">
        <f t="shared" si="5"/>
        <v>20295.059999999998</v>
      </c>
    </row>
    <row r="337" spans="1:15" x14ac:dyDescent="0.25">
      <c r="A337" s="3" t="s">
        <v>1194</v>
      </c>
      <c r="B337" s="3" t="s">
        <v>1193</v>
      </c>
      <c r="C337" s="3" t="s">
        <v>36</v>
      </c>
      <c r="D337" s="3" t="s">
        <v>1258</v>
      </c>
      <c r="E337" s="3" t="s">
        <v>220</v>
      </c>
      <c r="F337" s="6">
        <v>45873.697981747697</v>
      </c>
      <c r="G337" s="3" t="s">
        <v>4</v>
      </c>
      <c r="H337" s="3" t="s">
        <v>1422</v>
      </c>
      <c r="I337" s="3" t="s">
        <v>22</v>
      </c>
      <c r="J337" s="5"/>
      <c r="K337" s="5">
        <v>38349.980000000003</v>
      </c>
      <c r="L337" s="5"/>
      <c r="M337" s="5">
        <v>7875</v>
      </c>
      <c r="N337" s="5"/>
      <c r="O337" s="9">
        <f t="shared" si="5"/>
        <v>46224.98</v>
      </c>
    </row>
    <row r="338" spans="1:15" x14ac:dyDescent="0.25">
      <c r="A338" s="3" t="s">
        <v>1194</v>
      </c>
      <c r="B338" s="3" t="s">
        <v>1193</v>
      </c>
      <c r="C338" s="3" t="s">
        <v>36</v>
      </c>
      <c r="D338" s="3" t="s">
        <v>1256</v>
      </c>
      <c r="E338" s="3" t="s">
        <v>220</v>
      </c>
      <c r="F338" s="6">
        <v>45519.5</v>
      </c>
      <c r="G338" s="3" t="s">
        <v>1194</v>
      </c>
      <c r="H338" s="3" t="s">
        <v>1422</v>
      </c>
      <c r="I338" s="3" t="s">
        <v>22</v>
      </c>
      <c r="J338" s="5"/>
      <c r="K338" s="5">
        <v>0</v>
      </c>
      <c r="L338" s="5"/>
      <c r="M338" s="5">
        <v>0</v>
      </c>
      <c r="N338" s="5"/>
      <c r="O338" s="9">
        <f t="shared" si="5"/>
        <v>0</v>
      </c>
    </row>
    <row r="339" spans="1:15" x14ac:dyDescent="0.25">
      <c r="A339" s="3" t="s">
        <v>1194</v>
      </c>
      <c r="B339" s="3" t="s">
        <v>1193</v>
      </c>
      <c r="C339" s="3" t="s">
        <v>36</v>
      </c>
      <c r="D339" s="3" t="s">
        <v>1256</v>
      </c>
      <c r="E339" s="3" t="s">
        <v>220</v>
      </c>
      <c r="F339" s="6">
        <v>45679.5</v>
      </c>
      <c r="G339" s="3" t="s">
        <v>13</v>
      </c>
      <c r="H339" s="3" t="s">
        <v>1422</v>
      </c>
      <c r="I339" s="3" t="s">
        <v>22</v>
      </c>
      <c r="J339" s="5"/>
      <c r="K339" s="5">
        <v>0</v>
      </c>
      <c r="L339" s="5"/>
      <c r="M339" s="5">
        <v>0</v>
      </c>
      <c r="N339" s="5"/>
      <c r="O339" s="9">
        <f t="shared" si="5"/>
        <v>0</v>
      </c>
    </row>
    <row r="340" spans="1:15" x14ac:dyDescent="0.25">
      <c r="A340" s="3" t="s">
        <v>1194</v>
      </c>
      <c r="B340" s="3" t="s">
        <v>1193</v>
      </c>
      <c r="C340" s="3" t="s">
        <v>36</v>
      </c>
      <c r="D340" s="3" t="s">
        <v>1256</v>
      </c>
      <c r="E340" s="3" t="s">
        <v>220</v>
      </c>
      <c r="F340" s="6">
        <v>45812</v>
      </c>
      <c r="G340" s="3" t="s">
        <v>1423</v>
      </c>
      <c r="H340" s="3" t="s">
        <v>1422</v>
      </c>
      <c r="I340" s="3" t="s">
        <v>22</v>
      </c>
      <c r="J340" s="5"/>
      <c r="K340" s="5">
        <v>195619.49</v>
      </c>
      <c r="L340" s="5"/>
      <c r="M340" s="5">
        <v>41080.089999999997</v>
      </c>
      <c r="N340" s="5"/>
      <c r="O340" s="9">
        <f t="shared" si="5"/>
        <v>236699.58</v>
      </c>
    </row>
    <row r="341" spans="1:15" x14ac:dyDescent="0.25">
      <c r="A341" s="3" t="s">
        <v>1194</v>
      </c>
      <c r="B341" s="3" t="s">
        <v>1193</v>
      </c>
      <c r="C341" s="3" t="s">
        <v>36</v>
      </c>
      <c r="D341" s="3" t="s">
        <v>1256</v>
      </c>
      <c r="E341" s="3" t="s">
        <v>220</v>
      </c>
      <c r="F341" s="6">
        <v>45866.5</v>
      </c>
      <c r="G341" s="3" t="s">
        <v>4</v>
      </c>
      <c r="H341" s="3" t="s">
        <v>1422</v>
      </c>
      <c r="I341" s="3" t="s">
        <v>22</v>
      </c>
      <c r="J341" s="5"/>
      <c r="K341" s="5">
        <v>195619.49</v>
      </c>
      <c r="L341" s="5"/>
      <c r="M341" s="5">
        <v>41080.089999999997</v>
      </c>
      <c r="N341" s="5"/>
      <c r="O341" s="9">
        <f t="shared" si="5"/>
        <v>236699.58</v>
      </c>
    </row>
    <row r="342" spans="1:15" x14ac:dyDescent="0.25">
      <c r="A342" s="3" t="s">
        <v>1194</v>
      </c>
      <c r="B342" s="3" t="s">
        <v>1193</v>
      </c>
      <c r="C342" s="3" t="s">
        <v>36</v>
      </c>
      <c r="D342" s="3" t="s">
        <v>1256</v>
      </c>
      <c r="E342" s="3" t="s">
        <v>220</v>
      </c>
      <c r="F342" s="6">
        <v>45883</v>
      </c>
      <c r="G342" s="3" t="s">
        <v>1424</v>
      </c>
      <c r="H342" s="3" t="s">
        <v>1422</v>
      </c>
      <c r="I342" s="3" t="s">
        <v>22</v>
      </c>
      <c r="J342" s="5"/>
      <c r="K342" s="5">
        <v>2479200</v>
      </c>
      <c r="L342" s="5"/>
      <c r="M342" s="5">
        <v>520800</v>
      </c>
      <c r="N342" s="5"/>
      <c r="O342" s="9">
        <f t="shared" si="5"/>
        <v>3000000</v>
      </c>
    </row>
    <row r="343" spans="1:15" x14ac:dyDescent="0.25">
      <c r="A343" s="3" t="s">
        <v>1194</v>
      </c>
      <c r="B343" s="3" t="s">
        <v>1193</v>
      </c>
      <c r="C343" s="3" t="s">
        <v>36</v>
      </c>
      <c r="D343" s="3" t="s">
        <v>1256</v>
      </c>
      <c r="E343" s="3" t="s">
        <v>220</v>
      </c>
      <c r="F343" s="6">
        <v>45933.5</v>
      </c>
      <c r="G343" s="3" t="s">
        <v>11</v>
      </c>
      <c r="H343" s="3" t="s">
        <v>1422</v>
      </c>
      <c r="I343" s="3" t="s">
        <v>22</v>
      </c>
      <c r="J343" s="5"/>
      <c r="K343" s="5">
        <v>1314525.99</v>
      </c>
      <c r="L343" s="5"/>
      <c r="M343" s="5">
        <v>276050.46000000002</v>
      </c>
      <c r="N343" s="5"/>
      <c r="O343" s="9">
        <f t="shared" si="5"/>
        <v>1590576.45</v>
      </c>
    </row>
    <row r="344" spans="1:15" x14ac:dyDescent="0.25">
      <c r="A344" s="3" t="s">
        <v>1194</v>
      </c>
      <c r="B344" s="3" t="s">
        <v>1193</v>
      </c>
      <c r="C344" s="3" t="s">
        <v>36</v>
      </c>
      <c r="D344" s="3" t="s">
        <v>1256</v>
      </c>
      <c r="E344" s="3" t="s">
        <v>220</v>
      </c>
      <c r="F344" s="6">
        <v>46003.5</v>
      </c>
      <c r="G344" s="3" t="s">
        <v>315</v>
      </c>
      <c r="H344" s="3" t="s">
        <v>1422</v>
      </c>
      <c r="I344" s="3" t="s">
        <v>22</v>
      </c>
      <c r="J344" s="5"/>
      <c r="K344" s="5">
        <v>1753780.53</v>
      </c>
      <c r="L344" s="5"/>
      <c r="M344" s="5">
        <v>368293.9</v>
      </c>
      <c r="N344" s="5"/>
      <c r="O344" s="9">
        <f t="shared" si="5"/>
        <v>2122074.4300000002</v>
      </c>
    </row>
    <row r="345" spans="1:15" x14ac:dyDescent="0.25">
      <c r="A345" s="3" t="s">
        <v>1194</v>
      </c>
      <c r="B345" s="3" t="s">
        <v>1193</v>
      </c>
      <c r="C345" s="3" t="s">
        <v>36</v>
      </c>
      <c r="D345" s="3" t="s">
        <v>1253</v>
      </c>
      <c r="E345" s="3" t="s">
        <v>12</v>
      </c>
      <c r="F345" s="6">
        <v>45484</v>
      </c>
      <c r="G345" s="3" t="s">
        <v>1423</v>
      </c>
      <c r="H345" s="3" t="s">
        <v>1422</v>
      </c>
      <c r="I345" s="3" t="s">
        <v>22</v>
      </c>
      <c r="J345" s="5"/>
      <c r="K345" s="5">
        <v>39000</v>
      </c>
      <c r="L345" s="5"/>
      <c r="M345" s="5">
        <v>8190</v>
      </c>
      <c r="N345" s="5"/>
      <c r="O345" s="9">
        <f t="shared" si="5"/>
        <v>47190</v>
      </c>
    </row>
    <row r="346" spans="1:15" x14ac:dyDescent="0.25">
      <c r="A346" s="3" t="s">
        <v>1194</v>
      </c>
      <c r="B346" s="3" t="s">
        <v>1193</v>
      </c>
      <c r="C346" s="3" t="s">
        <v>36</v>
      </c>
      <c r="D346" s="3" t="s">
        <v>1253</v>
      </c>
      <c r="E346" s="3" t="s">
        <v>12</v>
      </c>
      <c r="F346" s="6">
        <v>45579.5</v>
      </c>
      <c r="G346" s="3" t="s">
        <v>1194</v>
      </c>
      <c r="H346" s="3" t="s">
        <v>1422</v>
      </c>
      <c r="I346" s="3" t="s">
        <v>22</v>
      </c>
      <c r="J346" s="5"/>
      <c r="K346" s="5">
        <v>39000</v>
      </c>
      <c r="L346" s="5"/>
      <c r="M346" s="5">
        <v>8190</v>
      </c>
      <c r="N346" s="5"/>
      <c r="O346" s="9">
        <f t="shared" si="5"/>
        <v>47190</v>
      </c>
    </row>
    <row r="347" spans="1:15" x14ac:dyDescent="0.25">
      <c r="A347" s="3" t="s">
        <v>1194</v>
      </c>
      <c r="B347" s="3" t="s">
        <v>1193</v>
      </c>
      <c r="C347" s="3" t="s">
        <v>36</v>
      </c>
      <c r="D347" s="3" t="s">
        <v>1253</v>
      </c>
      <c r="E347" s="3" t="s">
        <v>12</v>
      </c>
      <c r="F347" s="6">
        <v>45610.5</v>
      </c>
      <c r="G347" s="3" t="s">
        <v>13</v>
      </c>
      <c r="H347" s="3" t="s">
        <v>1422</v>
      </c>
      <c r="I347" s="3" t="s">
        <v>22</v>
      </c>
      <c r="J347" s="5"/>
      <c r="K347" s="5">
        <v>2920.2</v>
      </c>
      <c r="L347" s="5"/>
      <c r="M347" s="5">
        <v>613.24</v>
      </c>
      <c r="N347" s="5"/>
      <c r="O347" s="9">
        <f t="shared" si="5"/>
        <v>3533.4399999999996</v>
      </c>
    </row>
    <row r="348" spans="1:15" x14ac:dyDescent="0.25">
      <c r="A348" s="3" t="s">
        <v>1194</v>
      </c>
      <c r="B348" s="3" t="s">
        <v>1193</v>
      </c>
      <c r="C348" s="3" t="s">
        <v>36</v>
      </c>
      <c r="D348" s="3" t="s">
        <v>1253</v>
      </c>
      <c r="E348" s="3" t="s">
        <v>12</v>
      </c>
      <c r="F348" s="6">
        <v>45730.5</v>
      </c>
      <c r="G348" s="3" t="s">
        <v>4</v>
      </c>
      <c r="H348" s="3" t="s">
        <v>1422</v>
      </c>
      <c r="I348" s="3" t="s">
        <v>22</v>
      </c>
      <c r="J348" s="5"/>
      <c r="K348" s="5">
        <v>0</v>
      </c>
      <c r="L348" s="5"/>
      <c r="M348" s="5">
        <v>0</v>
      </c>
      <c r="N348" s="5"/>
      <c r="O348" s="9">
        <f t="shared" si="5"/>
        <v>0</v>
      </c>
    </row>
    <row r="349" spans="1:15" x14ac:dyDescent="0.25">
      <c r="A349" s="3" t="s">
        <v>1194</v>
      </c>
      <c r="B349" s="3" t="s">
        <v>1193</v>
      </c>
      <c r="C349" s="3" t="s">
        <v>36</v>
      </c>
      <c r="D349" s="3" t="s">
        <v>1251</v>
      </c>
      <c r="E349" s="3" t="s">
        <v>12</v>
      </c>
      <c r="F349" s="6">
        <v>45484</v>
      </c>
      <c r="G349" s="3" t="s">
        <v>1423</v>
      </c>
      <c r="H349" s="3" t="s">
        <v>1422</v>
      </c>
      <c r="I349" s="3" t="s">
        <v>22</v>
      </c>
      <c r="J349" s="5"/>
      <c r="K349" s="5">
        <v>18600</v>
      </c>
      <c r="L349" s="5"/>
      <c r="M349" s="5">
        <v>3906</v>
      </c>
      <c r="N349" s="5"/>
      <c r="O349" s="9">
        <f t="shared" si="5"/>
        <v>22506</v>
      </c>
    </row>
    <row r="350" spans="1:15" x14ac:dyDescent="0.25">
      <c r="A350" s="3" t="s">
        <v>1194</v>
      </c>
      <c r="B350" s="3" t="s">
        <v>1193</v>
      </c>
      <c r="C350" s="3" t="s">
        <v>36</v>
      </c>
      <c r="D350" s="3" t="s">
        <v>1251</v>
      </c>
      <c r="E350" s="3" t="s">
        <v>12</v>
      </c>
      <c r="F350" s="6">
        <v>45579.5</v>
      </c>
      <c r="G350" s="3" t="s">
        <v>1194</v>
      </c>
      <c r="H350" s="3" t="s">
        <v>1422</v>
      </c>
      <c r="I350" s="3" t="s">
        <v>22</v>
      </c>
      <c r="J350" s="5"/>
      <c r="K350" s="5">
        <v>18600</v>
      </c>
      <c r="L350" s="5"/>
      <c r="M350" s="5">
        <v>3906</v>
      </c>
      <c r="N350" s="5"/>
      <c r="O350" s="9">
        <f t="shared" si="5"/>
        <v>22506</v>
      </c>
    </row>
    <row r="351" spans="1:15" x14ac:dyDescent="0.25">
      <c r="A351" s="3" t="s">
        <v>1194</v>
      </c>
      <c r="B351" s="3" t="s">
        <v>1193</v>
      </c>
      <c r="C351" s="3" t="s">
        <v>36</v>
      </c>
      <c r="D351" s="3" t="s">
        <v>1251</v>
      </c>
      <c r="E351" s="3" t="s">
        <v>12</v>
      </c>
      <c r="F351" s="6">
        <v>45610.5</v>
      </c>
      <c r="G351" s="3" t="s">
        <v>13</v>
      </c>
      <c r="H351" s="3" t="s">
        <v>1422</v>
      </c>
      <c r="I351" s="3" t="s">
        <v>22</v>
      </c>
      <c r="J351" s="5"/>
      <c r="K351" s="5">
        <v>1500</v>
      </c>
      <c r="L351" s="5"/>
      <c r="M351" s="5">
        <v>315</v>
      </c>
      <c r="N351" s="5"/>
      <c r="O351" s="9">
        <f t="shared" si="5"/>
        <v>1815</v>
      </c>
    </row>
    <row r="352" spans="1:15" x14ac:dyDescent="0.25">
      <c r="A352" s="3" t="s">
        <v>1194</v>
      </c>
      <c r="B352" s="3" t="s">
        <v>1193</v>
      </c>
      <c r="C352" s="3" t="s">
        <v>36</v>
      </c>
      <c r="D352" s="3" t="s">
        <v>1251</v>
      </c>
      <c r="E352" s="3" t="s">
        <v>12</v>
      </c>
      <c r="F352" s="6">
        <v>45730.5</v>
      </c>
      <c r="G352" s="3" t="s">
        <v>4</v>
      </c>
      <c r="H352" s="3" t="s">
        <v>1422</v>
      </c>
      <c r="I352" s="3" t="s">
        <v>22</v>
      </c>
      <c r="J352" s="5"/>
      <c r="K352" s="5">
        <v>0</v>
      </c>
      <c r="L352" s="5"/>
      <c r="M352" s="5">
        <v>0</v>
      </c>
      <c r="N352" s="5"/>
      <c r="O352" s="9">
        <f t="shared" si="5"/>
        <v>0</v>
      </c>
    </row>
    <row r="353" spans="1:15" x14ac:dyDescent="0.25">
      <c r="A353" s="3" t="s">
        <v>1194</v>
      </c>
      <c r="B353" s="3" t="s">
        <v>1193</v>
      </c>
      <c r="C353" s="3" t="s">
        <v>36</v>
      </c>
      <c r="D353" s="3" t="s">
        <v>1249</v>
      </c>
      <c r="E353" s="3" t="s">
        <v>220</v>
      </c>
      <c r="F353" s="6">
        <v>45468</v>
      </c>
      <c r="G353" s="3" t="s">
        <v>1423</v>
      </c>
      <c r="H353" s="3" t="s">
        <v>1422</v>
      </c>
      <c r="I353" s="3" t="s">
        <v>22</v>
      </c>
      <c r="J353" s="5"/>
      <c r="K353" s="5">
        <v>4900</v>
      </c>
      <c r="L353" s="5"/>
      <c r="M353" s="5">
        <v>1029</v>
      </c>
      <c r="N353" s="5"/>
      <c r="O353" s="9">
        <f t="shared" si="5"/>
        <v>5929</v>
      </c>
    </row>
    <row r="354" spans="1:15" x14ac:dyDescent="0.25">
      <c r="A354" s="3" t="s">
        <v>1194</v>
      </c>
      <c r="B354" s="3" t="s">
        <v>1193</v>
      </c>
      <c r="C354" s="3" t="s">
        <v>36</v>
      </c>
      <c r="D354" s="3" t="s">
        <v>1249</v>
      </c>
      <c r="E354" s="3" t="s">
        <v>220</v>
      </c>
      <c r="F354" s="6">
        <v>45506.5</v>
      </c>
      <c r="G354" s="3" t="s">
        <v>1194</v>
      </c>
      <c r="H354" s="3" t="s">
        <v>1422</v>
      </c>
      <c r="I354" s="3" t="s">
        <v>22</v>
      </c>
      <c r="J354" s="5"/>
      <c r="K354" s="5">
        <v>4900</v>
      </c>
      <c r="L354" s="5"/>
      <c r="M354" s="5">
        <v>1029</v>
      </c>
      <c r="N354" s="5"/>
      <c r="O354" s="9">
        <f t="shared" si="5"/>
        <v>5929</v>
      </c>
    </row>
    <row r="355" spans="1:15" x14ac:dyDescent="0.25">
      <c r="A355" s="3" t="s">
        <v>1194</v>
      </c>
      <c r="B355" s="3" t="s">
        <v>1193</v>
      </c>
      <c r="C355" s="3" t="s">
        <v>36</v>
      </c>
      <c r="D355" s="3" t="s">
        <v>1249</v>
      </c>
      <c r="E355" s="3" t="s">
        <v>220</v>
      </c>
      <c r="F355" s="6">
        <v>45685.5</v>
      </c>
      <c r="G355" s="3" t="s">
        <v>13</v>
      </c>
      <c r="H355" s="3" t="s">
        <v>1422</v>
      </c>
      <c r="I355" s="3" t="s">
        <v>22</v>
      </c>
      <c r="J355" s="5"/>
      <c r="K355" s="5">
        <v>0</v>
      </c>
      <c r="L355" s="5"/>
      <c r="M355" s="5">
        <v>0</v>
      </c>
      <c r="N355" s="5"/>
      <c r="O355" s="9">
        <f t="shared" si="5"/>
        <v>0</v>
      </c>
    </row>
    <row r="356" spans="1:15" x14ac:dyDescent="0.25">
      <c r="A356" s="3" t="s">
        <v>1194</v>
      </c>
      <c r="B356" s="3" t="s">
        <v>1193</v>
      </c>
      <c r="C356" s="3" t="s">
        <v>36</v>
      </c>
      <c r="D356" s="3" t="s">
        <v>1249</v>
      </c>
      <c r="E356" s="3" t="s">
        <v>220</v>
      </c>
      <c r="F356" s="6">
        <v>45848</v>
      </c>
      <c r="G356" s="3" t="s">
        <v>1424</v>
      </c>
      <c r="H356" s="3" t="s">
        <v>1422</v>
      </c>
      <c r="I356" s="3" t="s">
        <v>22</v>
      </c>
      <c r="J356" s="5"/>
      <c r="K356" s="5">
        <v>48051.24</v>
      </c>
      <c r="L356" s="5"/>
      <c r="M356" s="5">
        <v>10090.76</v>
      </c>
      <c r="N356" s="5"/>
      <c r="O356" s="9">
        <f t="shared" si="5"/>
        <v>58142</v>
      </c>
    </row>
    <row r="357" spans="1:15" x14ac:dyDescent="0.25">
      <c r="A357" s="3" t="s">
        <v>1194</v>
      </c>
      <c r="B357" s="3" t="s">
        <v>1193</v>
      </c>
      <c r="C357" s="3" t="s">
        <v>36</v>
      </c>
      <c r="D357" s="3" t="s">
        <v>1249</v>
      </c>
      <c r="E357" s="3" t="s">
        <v>220</v>
      </c>
      <c r="F357" s="6">
        <v>45933.5</v>
      </c>
      <c r="G357" s="3" t="s">
        <v>4</v>
      </c>
      <c r="H357" s="3" t="s">
        <v>1422</v>
      </c>
      <c r="I357" s="3" t="s">
        <v>22</v>
      </c>
      <c r="J357" s="5"/>
      <c r="K357" s="5">
        <v>55091.91</v>
      </c>
      <c r="L357" s="5"/>
      <c r="M357" s="5">
        <v>10665.9</v>
      </c>
      <c r="N357" s="5"/>
      <c r="O357" s="9">
        <f t="shared" si="5"/>
        <v>65757.81</v>
      </c>
    </row>
    <row r="358" spans="1:15" x14ac:dyDescent="0.25">
      <c r="A358" s="3" t="s">
        <v>1194</v>
      </c>
      <c r="B358" s="3" t="s">
        <v>1193</v>
      </c>
      <c r="C358" s="3" t="s">
        <v>36</v>
      </c>
      <c r="D358" s="3" t="s">
        <v>1249</v>
      </c>
      <c r="E358" s="3" t="s">
        <v>220</v>
      </c>
      <c r="F358" s="6">
        <v>45951</v>
      </c>
      <c r="G358" s="3" t="s">
        <v>1431</v>
      </c>
      <c r="H358" s="3" t="s">
        <v>1422</v>
      </c>
      <c r="I358" s="3" t="s">
        <v>22</v>
      </c>
      <c r="J358" s="5"/>
      <c r="K358" s="5">
        <v>122986.81</v>
      </c>
      <c r="L358" s="5"/>
      <c r="M358" s="5">
        <v>22942.19</v>
      </c>
      <c r="N358" s="5"/>
      <c r="O358" s="9">
        <f t="shared" si="5"/>
        <v>145929</v>
      </c>
    </row>
    <row r="359" spans="1:15" x14ac:dyDescent="0.25">
      <c r="A359" s="3" t="s">
        <v>1194</v>
      </c>
      <c r="B359" s="3" t="s">
        <v>1193</v>
      </c>
      <c r="C359" s="3" t="s">
        <v>36</v>
      </c>
      <c r="D359" s="3" t="s">
        <v>1247</v>
      </c>
      <c r="E359" s="3" t="s">
        <v>220</v>
      </c>
      <c r="F359" s="6">
        <v>45798</v>
      </c>
      <c r="G359" s="3" t="s">
        <v>1423</v>
      </c>
      <c r="H359" s="3" t="s">
        <v>1422</v>
      </c>
      <c r="I359" s="3" t="s">
        <v>22</v>
      </c>
      <c r="J359" s="5"/>
      <c r="K359" s="5">
        <v>72267.19</v>
      </c>
      <c r="L359" s="5"/>
      <c r="M359" s="5">
        <v>882</v>
      </c>
      <c r="N359" s="5"/>
      <c r="O359" s="9">
        <f t="shared" si="5"/>
        <v>73149.19</v>
      </c>
    </row>
    <row r="360" spans="1:15" x14ac:dyDescent="0.25">
      <c r="A360" s="3" t="s">
        <v>1194</v>
      </c>
      <c r="B360" s="3" t="s">
        <v>1193</v>
      </c>
      <c r="C360" s="3" t="s">
        <v>36</v>
      </c>
      <c r="D360" s="3" t="s">
        <v>1247</v>
      </c>
      <c r="E360" s="3" t="s">
        <v>220</v>
      </c>
      <c r="F360" s="6">
        <v>45873.5</v>
      </c>
      <c r="G360" s="3" t="s">
        <v>1194</v>
      </c>
      <c r="H360" s="3" t="s">
        <v>1422</v>
      </c>
      <c r="I360" s="3" t="s">
        <v>22</v>
      </c>
      <c r="J360" s="5"/>
      <c r="K360" s="5">
        <v>28845.81</v>
      </c>
      <c r="L360" s="5"/>
      <c r="M360" s="5">
        <v>882</v>
      </c>
      <c r="N360" s="5"/>
      <c r="O360" s="9">
        <f t="shared" si="5"/>
        <v>29727.81</v>
      </c>
    </row>
    <row r="361" spans="1:15" x14ac:dyDescent="0.25">
      <c r="A361" s="3" t="s">
        <v>1194</v>
      </c>
      <c r="B361" s="3" t="s">
        <v>1193</v>
      </c>
      <c r="C361" s="3" t="s">
        <v>36</v>
      </c>
      <c r="D361" s="3" t="s">
        <v>1247</v>
      </c>
      <c r="E361" s="3" t="s">
        <v>220</v>
      </c>
      <c r="F361" s="6">
        <v>45987</v>
      </c>
      <c r="G361" s="3" t="s">
        <v>1424</v>
      </c>
      <c r="H361" s="3" t="s">
        <v>1422</v>
      </c>
      <c r="I361" s="3" t="s">
        <v>22</v>
      </c>
      <c r="J361" s="5"/>
      <c r="K361" s="5">
        <v>56298.52</v>
      </c>
      <c r="L361" s="5"/>
      <c r="M361" s="5">
        <v>2730</v>
      </c>
      <c r="N361" s="5"/>
      <c r="O361" s="9">
        <f t="shared" si="5"/>
        <v>59028.52</v>
      </c>
    </row>
    <row r="362" spans="1:15" x14ac:dyDescent="0.25">
      <c r="A362" s="3" t="s">
        <v>1194</v>
      </c>
      <c r="B362" s="3" t="s">
        <v>1193</v>
      </c>
      <c r="C362" s="3" t="s">
        <v>36</v>
      </c>
      <c r="D362" s="3" t="s">
        <v>1245</v>
      </c>
      <c r="E362" s="3" t="s">
        <v>220</v>
      </c>
      <c r="F362" s="6">
        <v>45803</v>
      </c>
      <c r="G362" s="3" t="s">
        <v>1423</v>
      </c>
      <c r="H362" s="3" t="s">
        <v>1422</v>
      </c>
      <c r="I362" s="3" t="s">
        <v>22</v>
      </c>
      <c r="J362" s="5"/>
      <c r="K362" s="5">
        <v>18402.5</v>
      </c>
      <c r="L362" s="5"/>
      <c r="M362" s="5">
        <v>2778.82</v>
      </c>
      <c r="N362" s="5"/>
      <c r="O362" s="9">
        <f t="shared" si="5"/>
        <v>21181.32</v>
      </c>
    </row>
    <row r="363" spans="1:15" x14ac:dyDescent="0.25">
      <c r="A363" s="3" t="s">
        <v>1194</v>
      </c>
      <c r="B363" s="3" t="s">
        <v>1193</v>
      </c>
      <c r="C363" s="3" t="s">
        <v>36</v>
      </c>
      <c r="D363" s="3" t="s">
        <v>1245</v>
      </c>
      <c r="E363" s="3" t="s">
        <v>220</v>
      </c>
      <c r="F363" s="6">
        <v>45869.5</v>
      </c>
      <c r="G363" s="3" t="s">
        <v>1194</v>
      </c>
      <c r="H363" s="3" t="s">
        <v>1422</v>
      </c>
      <c r="I363" s="3" t="s">
        <v>22</v>
      </c>
      <c r="J363" s="5"/>
      <c r="K363" s="5">
        <v>8648.25</v>
      </c>
      <c r="L363" s="5"/>
      <c r="M363" s="5">
        <v>994.86</v>
      </c>
      <c r="N363" s="5"/>
      <c r="O363" s="9">
        <f t="shared" si="5"/>
        <v>9643.11</v>
      </c>
    </row>
    <row r="364" spans="1:15" x14ac:dyDescent="0.25">
      <c r="A364" s="3" t="s">
        <v>1194</v>
      </c>
      <c r="B364" s="3" t="s">
        <v>1193</v>
      </c>
      <c r="C364" s="3" t="s">
        <v>36</v>
      </c>
      <c r="D364" s="3" t="s">
        <v>1245</v>
      </c>
      <c r="E364" s="3" t="s">
        <v>220</v>
      </c>
      <c r="F364" s="6">
        <v>45936.5</v>
      </c>
      <c r="G364" s="3" t="s">
        <v>13</v>
      </c>
      <c r="H364" s="3" t="s">
        <v>1422</v>
      </c>
      <c r="I364" s="3" t="s">
        <v>22</v>
      </c>
      <c r="J364" s="5"/>
      <c r="K364" s="5">
        <v>2490.79</v>
      </c>
      <c r="L364" s="5"/>
      <c r="M364" s="5">
        <v>0</v>
      </c>
      <c r="N364" s="5"/>
      <c r="O364" s="9">
        <f t="shared" si="5"/>
        <v>2490.79</v>
      </c>
    </row>
    <row r="365" spans="1:15" x14ac:dyDescent="0.25">
      <c r="A365" s="3" t="s">
        <v>1194</v>
      </c>
      <c r="B365" s="3" t="s">
        <v>1193</v>
      </c>
      <c r="C365" s="3" t="s">
        <v>40</v>
      </c>
      <c r="D365" s="3" t="s">
        <v>1243</v>
      </c>
      <c r="E365" s="3" t="s">
        <v>220</v>
      </c>
      <c r="F365" s="6">
        <v>45043</v>
      </c>
      <c r="G365" s="3" t="s">
        <v>1423</v>
      </c>
      <c r="H365" s="3" t="s">
        <v>1422</v>
      </c>
      <c r="I365" s="3" t="s">
        <v>22</v>
      </c>
      <c r="J365" s="5"/>
      <c r="K365" s="5">
        <v>12570000</v>
      </c>
      <c r="L365" s="5"/>
      <c r="M365" s="5"/>
      <c r="N365" s="5"/>
      <c r="O365" s="9">
        <f t="shared" si="5"/>
        <v>12570000</v>
      </c>
    </row>
    <row r="366" spans="1:15" x14ac:dyDescent="0.25">
      <c r="A366" s="3" t="s">
        <v>1194</v>
      </c>
      <c r="B366" s="3" t="s">
        <v>1193</v>
      </c>
      <c r="C366" s="3" t="s">
        <v>40</v>
      </c>
      <c r="D366" s="3" t="s">
        <v>1243</v>
      </c>
      <c r="E366" s="3" t="s">
        <v>220</v>
      </c>
      <c r="F366" s="6">
        <v>45258.5</v>
      </c>
      <c r="G366" s="3" t="s">
        <v>1194</v>
      </c>
      <c r="H366" s="3" t="s">
        <v>1422</v>
      </c>
      <c r="I366" s="3" t="s">
        <v>22</v>
      </c>
      <c r="J366" s="5"/>
      <c r="K366" s="5">
        <v>0</v>
      </c>
      <c r="L366" s="5"/>
      <c r="M366" s="5"/>
      <c r="N366" s="5"/>
      <c r="O366" s="9">
        <f t="shared" si="5"/>
        <v>0</v>
      </c>
    </row>
    <row r="367" spans="1:15" x14ac:dyDescent="0.25">
      <c r="A367" s="3" t="s">
        <v>1194</v>
      </c>
      <c r="B367" s="3" t="s">
        <v>1193</v>
      </c>
      <c r="C367" s="3" t="s">
        <v>40</v>
      </c>
      <c r="D367" s="3" t="s">
        <v>1243</v>
      </c>
      <c r="E367" s="3" t="s">
        <v>220</v>
      </c>
      <c r="F367" s="6">
        <v>45317.5</v>
      </c>
      <c r="G367" s="3" t="s">
        <v>13</v>
      </c>
      <c r="H367" s="3" t="s">
        <v>1422</v>
      </c>
      <c r="I367" s="3" t="s">
        <v>22</v>
      </c>
      <c r="J367" s="5"/>
      <c r="K367" s="5">
        <v>0</v>
      </c>
      <c r="L367" s="5"/>
      <c r="M367" s="5"/>
      <c r="N367" s="5"/>
      <c r="O367" s="9">
        <f t="shared" si="5"/>
        <v>0</v>
      </c>
    </row>
    <row r="368" spans="1:15" x14ac:dyDescent="0.25">
      <c r="A368" s="3" t="s">
        <v>1194</v>
      </c>
      <c r="B368" s="3" t="s">
        <v>1193</v>
      </c>
      <c r="C368" s="3" t="s">
        <v>40</v>
      </c>
      <c r="D368" s="3" t="s">
        <v>1243</v>
      </c>
      <c r="E368" s="3" t="s">
        <v>220</v>
      </c>
      <c r="F368" s="6">
        <v>45609.5</v>
      </c>
      <c r="G368" s="3" t="s">
        <v>4</v>
      </c>
      <c r="H368" s="3" t="s">
        <v>1422</v>
      </c>
      <c r="I368" s="3" t="s">
        <v>22</v>
      </c>
      <c r="J368" s="5"/>
      <c r="K368" s="5">
        <v>0</v>
      </c>
      <c r="L368" s="5"/>
      <c r="M368" s="5"/>
      <c r="N368" s="5"/>
      <c r="O368" s="9">
        <f t="shared" si="5"/>
        <v>0</v>
      </c>
    </row>
    <row r="369" spans="1:15" x14ac:dyDescent="0.25">
      <c r="A369" s="3" t="s">
        <v>1194</v>
      </c>
      <c r="B369" s="3" t="s">
        <v>1193</v>
      </c>
      <c r="C369" s="3" t="s">
        <v>40</v>
      </c>
      <c r="D369" s="3" t="s">
        <v>1243</v>
      </c>
      <c r="E369" s="3" t="s">
        <v>220</v>
      </c>
      <c r="F369" s="6">
        <v>45635</v>
      </c>
      <c r="G369" s="3" t="s">
        <v>1424</v>
      </c>
      <c r="H369" s="3" t="s">
        <v>1422</v>
      </c>
      <c r="I369" s="3" t="s">
        <v>22</v>
      </c>
      <c r="J369" s="5"/>
      <c r="K369" s="5">
        <v>12570000</v>
      </c>
      <c r="L369" s="5"/>
      <c r="M369" s="5"/>
      <c r="N369" s="5"/>
      <c r="O369" s="9">
        <f t="shared" si="5"/>
        <v>12570000</v>
      </c>
    </row>
    <row r="370" spans="1:15" x14ac:dyDescent="0.25">
      <c r="A370" s="3" t="s">
        <v>1194</v>
      </c>
      <c r="B370" s="3" t="s">
        <v>1193</v>
      </c>
      <c r="C370" s="3" t="s">
        <v>40</v>
      </c>
      <c r="D370" s="3" t="s">
        <v>1243</v>
      </c>
      <c r="E370" s="3" t="s">
        <v>220</v>
      </c>
      <c r="F370" s="6">
        <v>45685.5</v>
      </c>
      <c r="G370" s="3" t="s">
        <v>11</v>
      </c>
      <c r="H370" s="3" t="s">
        <v>1422</v>
      </c>
      <c r="I370" s="3" t="s">
        <v>22</v>
      </c>
      <c r="J370" s="5"/>
      <c r="K370" s="5">
        <v>0</v>
      </c>
      <c r="L370" s="5"/>
      <c r="M370" s="5"/>
      <c r="N370" s="5"/>
      <c r="O370" s="9">
        <f t="shared" si="5"/>
        <v>0</v>
      </c>
    </row>
    <row r="371" spans="1:15" x14ac:dyDescent="0.25">
      <c r="A371" s="3" t="s">
        <v>1194</v>
      </c>
      <c r="B371" s="3" t="s">
        <v>1193</v>
      </c>
      <c r="C371" s="3" t="s">
        <v>40</v>
      </c>
      <c r="D371" s="3" t="s">
        <v>1243</v>
      </c>
      <c r="E371" s="3" t="s">
        <v>220</v>
      </c>
      <c r="F371" s="6">
        <v>45950.5</v>
      </c>
      <c r="G371" s="3" t="s">
        <v>315</v>
      </c>
      <c r="H371" s="3" t="s">
        <v>1422</v>
      </c>
      <c r="I371" s="3" t="s">
        <v>22</v>
      </c>
      <c r="J371" s="5"/>
      <c r="K371" s="5">
        <v>0</v>
      </c>
      <c r="L371" s="5"/>
      <c r="M371" s="5"/>
      <c r="N371" s="5"/>
      <c r="O371" s="9">
        <f t="shared" si="5"/>
        <v>0</v>
      </c>
    </row>
    <row r="372" spans="1:15" x14ac:dyDescent="0.25">
      <c r="A372" s="3" t="s">
        <v>1194</v>
      </c>
      <c r="B372" s="3" t="s">
        <v>1193</v>
      </c>
      <c r="C372" s="3" t="s">
        <v>40</v>
      </c>
      <c r="D372" s="3" t="s">
        <v>1243</v>
      </c>
      <c r="E372" s="3" t="s">
        <v>220</v>
      </c>
      <c r="F372" s="6">
        <v>45965</v>
      </c>
      <c r="G372" s="3" t="s">
        <v>1431</v>
      </c>
      <c r="H372" s="3" t="s">
        <v>1422</v>
      </c>
      <c r="I372" s="3" t="s">
        <v>22</v>
      </c>
      <c r="J372" s="5"/>
      <c r="K372" s="5">
        <v>12570000</v>
      </c>
      <c r="L372" s="5"/>
      <c r="M372" s="5"/>
      <c r="N372" s="5"/>
      <c r="O372" s="9">
        <f t="shared" si="5"/>
        <v>12570000</v>
      </c>
    </row>
    <row r="373" spans="1:15" x14ac:dyDescent="0.25">
      <c r="A373" s="3" t="s">
        <v>1194</v>
      </c>
      <c r="B373" s="3" t="s">
        <v>1193</v>
      </c>
      <c r="C373" s="3" t="s">
        <v>40</v>
      </c>
      <c r="D373" s="3" t="s">
        <v>1241</v>
      </c>
      <c r="E373" s="3" t="s">
        <v>220</v>
      </c>
      <c r="F373" s="6">
        <v>45043</v>
      </c>
      <c r="G373" s="3" t="s">
        <v>1423</v>
      </c>
      <c r="H373" s="3" t="s">
        <v>1422</v>
      </c>
      <c r="I373" s="3" t="s">
        <v>22</v>
      </c>
      <c r="J373" s="5"/>
      <c r="K373" s="5">
        <v>11430000</v>
      </c>
      <c r="L373" s="5"/>
      <c r="M373" s="5"/>
      <c r="N373" s="5"/>
      <c r="O373" s="9">
        <f t="shared" si="5"/>
        <v>11430000</v>
      </c>
    </row>
    <row r="374" spans="1:15" x14ac:dyDescent="0.25">
      <c r="A374" s="3" t="s">
        <v>1194</v>
      </c>
      <c r="B374" s="3" t="s">
        <v>1193</v>
      </c>
      <c r="C374" s="3" t="s">
        <v>40</v>
      </c>
      <c r="D374" s="3" t="s">
        <v>1241</v>
      </c>
      <c r="E374" s="3" t="s">
        <v>220</v>
      </c>
      <c r="F374" s="6">
        <v>45258.5</v>
      </c>
      <c r="G374" s="3" t="s">
        <v>1194</v>
      </c>
      <c r="H374" s="3" t="s">
        <v>1422</v>
      </c>
      <c r="I374" s="3" t="s">
        <v>22</v>
      </c>
      <c r="J374" s="5"/>
      <c r="K374" s="5">
        <v>0</v>
      </c>
      <c r="L374" s="5"/>
      <c r="M374" s="5"/>
      <c r="N374" s="5"/>
      <c r="O374" s="9">
        <f t="shared" si="5"/>
        <v>0</v>
      </c>
    </row>
    <row r="375" spans="1:15" x14ac:dyDescent="0.25">
      <c r="A375" s="3" t="s">
        <v>1194</v>
      </c>
      <c r="B375" s="3" t="s">
        <v>1193</v>
      </c>
      <c r="C375" s="3" t="s">
        <v>40</v>
      </c>
      <c r="D375" s="3" t="s">
        <v>1241</v>
      </c>
      <c r="E375" s="3" t="s">
        <v>220</v>
      </c>
      <c r="F375" s="6">
        <v>45317.5</v>
      </c>
      <c r="G375" s="3" t="s">
        <v>13</v>
      </c>
      <c r="H375" s="3" t="s">
        <v>1422</v>
      </c>
      <c r="I375" s="3" t="s">
        <v>22</v>
      </c>
      <c r="J375" s="5"/>
      <c r="K375" s="5">
        <v>0</v>
      </c>
      <c r="L375" s="5"/>
      <c r="M375" s="5"/>
      <c r="N375" s="5"/>
      <c r="O375" s="9">
        <f t="shared" si="5"/>
        <v>0</v>
      </c>
    </row>
    <row r="376" spans="1:15" x14ac:dyDescent="0.25">
      <c r="A376" s="3" t="s">
        <v>1194</v>
      </c>
      <c r="B376" s="3" t="s">
        <v>1193</v>
      </c>
      <c r="C376" s="3" t="s">
        <v>40</v>
      </c>
      <c r="D376" s="3" t="s">
        <v>1241</v>
      </c>
      <c r="E376" s="3" t="s">
        <v>220</v>
      </c>
      <c r="F376" s="6">
        <v>45625</v>
      </c>
      <c r="G376" s="3" t="s">
        <v>1424</v>
      </c>
      <c r="H376" s="3" t="s">
        <v>1422</v>
      </c>
      <c r="I376" s="3" t="s">
        <v>22</v>
      </c>
      <c r="J376" s="5"/>
      <c r="K376" s="5">
        <v>11430000</v>
      </c>
      <c r="L376" s="5"/>
      <c r="M376" s="5"/>
      <c r="N376" s="5"/>
      <c r="O376" s="9">
        <f t="shared" si="5"/>
        <v>11430000</v>
      </c>
    </row>
    <row r="377" spans="1:15" x14ac:dyDescent="0.25">
      <c r="A377" s="3" t="s">
        <v>1194</v>
      </c>
      <c r="B377" s="3" t="s">
        <v>1193</v>
      </c>
      <c r="C377" s="3" t="s">
        <v>40</v>
      </c>
      <c r="D377" s="3" t="s">
        <v>1241</v>
      </c>
      <c r="E377" s="3" t="s">
        <v>220</v>
      </c>
      <c r="F377" s="6">
        <v>45609.5</v>
      </c>
      <c r="G377" s="3" t="s">
        <v>4</v>
      </c>
      <c r="H377" s="3" t="s">
        <v>1422</v>
      </c>
      <c r="I377" s="3" t="s">
        <v>22</v>
      </c>
      <c r="J377" s="5"/>
      <c r="K377" s="5">
        <v>0</v>
      </c>
      <c r="L377" s="5"/>
      <c r="M377" s="5"/>
      <c r="N377" s="5"/>
      <c r="O377" s="9">
        <f t="shared" si="5"/>
        <v>0</v>
      </c>
    </row>
    <row r="378" spans="1:15" x14ac:dyDescent="0.25">
      <c r="A378" s="3" t="s">
        <v>1194</v>
      </c>
      <c r="B378" s="3" t="s">
        <v>1193</v>
      </c>
      <c r="C378" s="3" t="s">
        <v>40</v>
      </c>
      <c r="D378" s="3" t="s">
        <v>1241</v>
      </c>
      <c r="E378" s="3" t="s">
        <v>220</v>
      </c>
      <c r="F378" s="6">
        <v>45685.5</v>
      </c>
      <c r="G378" s="3" t="s">
        <v>11</v>
      </c>
      <c r="H378" s="3" t="s">
        <v>1422</v>
      </c>
      <c r="I378" s="3" t="s">
        <v>22</v>
      </c>
      <c r="J378" s="5"/>
      <c r="K378" s="5">
        <v>0</v>
      </c>
      <c r="L378" s="5"/>
      <c r="M378" s="5"/>
      <c r="N378" s="5"/>
      <c r="O378" s="9">
        <f t="shared" si="5"/>
        <v>0</v>
      </c>
    </row>
    <row r="379" spans="1:15" x14ac:dyDescent="0.25">
      <c r="A379" s="3" t="s">
        <v>1194</v>
      </c>
      <c r="B379" s="3" t="s">
        <v>1193</v>
      </c>
      <c r="C379" s="3" t="s">
        <v>40</v>
      </c>
      <c r="D379" s="3" t="s">
        <v>1241</v>
      </c>
      <c r="E379" s="3" t="s">
        <v>220</v>
      </c>
      <c r="F379" s="6">
        <v>45770</v>
      </c>
      <c r="G379" s="3" t="s">
        <v>1431</v>
      </c>
      <c r="H379" s="3" t="s">
        <v>1422</v>
      </c>
      <c r="I379" s="3" t="s">
        <v>22</v>
      </c>
      <c r="J379" s="5"/>
      <c r="K379" s="5">
        <v>11430000</v>
      </c>
      <c r="L379" s="5"/>
      <c r="M379" s="5"/>
      <c r="N379" s="5"/>
      <c r="O379" s="9">
        <f t="shared" si="5"/>
        <v>11430000</v>
      </c>
    </row>
    <row r="380" spans="1:15" x14ac:dyDescent="0.25">
      <c r="A380" s="3" t="s">
        <v>1194</v>
      </c>
      <c r="B380" s="3" t="s">
        <v>1193</v>
      </c>
      <c r="C380" s="3" t="s">
        <v>40</v>
      </c>
      <c r="D380" s="3" t="s">
        <v>1241</v>
      </c>
      <c r="E380" s="3" t="s">
        <v>220</v>
      </c>
      <c r="F380" s="6">
        <v>45930.5</v>
      </c>
      <c r="G380" s="3" t="s">
        <v>315</v>
      </c>
      <c r="H380" s="3" t="s">
        <v>1422</v>
      </c>
      <c r="I380" s="3" t="s">
        <v>22</v>
      </c>
      <c r="J380" s="5"/>
      <c r="K380" s="5">
        <v>0</v>
      </c>
      <c r="L380" s="5"/>
      <c r="M380" s="5"/>
      <c r="N380" s="5"/>
      <c r="O380" s="9">
        <f t="shared" si="5"/>
        <v>0</v>
      </c>
    </row>
    <row r="381" spans="1:15" x14ac:dyDescent="0.25">
      <c r="A381" s="3" t="s">
        <v>1194</v>
      </c>
      <c r="B381" s="3" t="s">
        <v>1193</v>
      </c>
      <c r="C381" s="3" t="s">
        <v>45</v>
      </c>
      <c r="D381" s="3" t="s">
        <v>1239</v>
      </c>
      <c r="E381" s="3" t="s">
        <v>220</v>
      </c>
      <c r="F381" s="6">
        <v>45321</v>
      </c>
      <c r="G381" s="3" t="s">
        <v>13</v>
      </c>
      <c r="H381" s="3" t="s">
        <v>1422</v>
      </c>
      <c r="I381" s="3" t="s">
        <v>47</v>
      </c>
      <c r="J381" s="5"/>
      <c r="K381" s="5">
        <v>600496.32999999996</v>
      </c>
      <c r="L381" s="5"/>
      <c r="M381" s="5">
        <v>132741.31</v>
      </c>
      <c r="N381" s="5"/>
      <c r="O381" s="9">
        <f t="shared" si="5"/>
        <v>733237.6399999999</v>
      </c>
    </row>
    <row r="382" spans="1:15" x14ac:dyDescent="0.25">
      <c r="A382" s="3" t="s">
        <v>1194</v>
      </c>
      <c r="B382" s="3" t="s">
        <v>1193</v>
      </c>
      <c r="C382" s="3" t="s">
        <v>45</v>
      </c>
      <c r="D382" s="3" t="s">
        <v>1239</v>
      </c>
      <c r="E382" s="3" t="s">
        <v>220</v>
      </c>
      <c r="F382" s="6">
        <v>45519</v>
      </c>
      <c r="G382" s="3" t="s">
        <v>4</v>
      </c>
      <c r="H382" s="3" t="s">
        <v>1422</v>
      </c>
      <c r="I382" s="3" t="s">
        <v>47</v>
      </c>
      <c r="J382" s="5"/>
      <c r="K382" s="5">
        <v>2333483.7400000002</v>
      </c>
      <c r="L382" s="5"/>
      <c r="M382" s="5">
        <v>507967.58</v>
      </c>
      <c r="N382" s="5"/>
      <c r="O382" s="9">
        <f t="shared" si="5"/>
        <v>2841451.3200000003</v>
      </c>
    </row>
    <row r="383" spans="1:15" x14ac:dyDescent="0.25">
      <c r="A383" s="3" t="s">
        <v>1194</v>
      </c>
      <c r="B383" s="3" t="s">
        <v>1193</v>
      </c>
      <c r="C383" s="3" t="s">
        <v>45</v>
      </c>
      <c r="D383" s="3" t="s">
        <v>1239</v>
      </c>
      <c r="E383" s="3" t="s">
        <v>220</v>
      </c>
      <c r="F383" s="6">
        <v>45684</v>
      </c>
      <c r="G383" s="3" t="s">
        <v>11</v>
      </c>
      <c r="H383" s="3" t="s">
        <v>1422</v>
      </c>
      <c r="I383" s="3" t="s">
        <v>47</v>
      </c>
      <c r="J383" s="5"/>
      <c r="K383" s="5">
        <v>9090489.0800000001</v>
      </c>
      <c r="L383" s="5"/>
      <c r="M383" s="5">
        <v>1982472.6</v>
      </c>
      <c r="N383" s="5"/>
      <c r="O383" s="9">
        <f t="shared" si="5"/>
        <v>11072961.68</v>
      </c>
    </row>
    <row r="384" spans="1:15" x14ac:dyDescent="0.25">
      <c r="A384" s="3" t="s">
        <v>1194</v>
      </c>
      <c r="B384" s="3" t="s">
        <v>1193</v>
      </c>
      <c r="C384" s="3" t="s">
        <v>45</v>
      </c>
      <c r="D384" s="3" t="s">
        <v>1239</v>
      </c>
      <c r="E384" s="3" t="s">
        <v>220</v>
      </c>
      <c r="F384" s="6">
        <v>45862</v>
      </c>
      <c r="G384" s="3" t="s">
        <v>315</v>
      </c>
      <c r="H384" s="3" t="s">
        <v>1422</v>
      </c>
      <c r="I384" s="3" t="s">
        <v>47</v>
      </c>
      <c r="J384" s="5"/>
      <c r="K384" s="5">
        <v>8463238.5600000005</v>
      </c>
      <c r="L384" s="5"/>
      <c r="M384" s="5">
        <v>1662307.45</v>
      </c>
      <c r="N384" s="5"/>
      <c r="O384" s="9">
        <f t="shared" si="5"/>
        <v>10125546.01</v>
      </c>
    </row>
    <row r="385" spans="1:15" ht="30" x14ac:dyDescent="0.25">
      <c r="A385" s="3" t="s">
        <v>13</v>
      </c>
      <c r="B385" s="3" t="s">
        <v>917</v>
      </c>
      <c r="C385" s="3" t="s">
        <v>55</v>
      </c>
      <c r="D385" s="3" t="s">
        <v>1189</v>
      </c>
      <c r="E385" s="3" t="s">
        <v>220</v>
      </c>
      <c r="F385" s="6">
        <v>45425.357760844898</v>
      </c>
      <c r="G385" s="3" t="s">
        <v>1194</v>
      </c>
      <c r="H385" s="3" t="s">
        <v>1422</v>
      </c>
      <c r="I385" s="3" t="s">
        <v>33</v>
      </c>
      <c r="J385" s="5"/>
      <c r="K385" s="5">
        <v>136116</v>
      </c>
      <c r="L385" s="5"/>
      <c r="M385" s="5">
        <v>28584.36</v>
      </c>
      <c r="N385" s="5"/>
      <c r="O385" s="9">
        <f t="shared" si="5"/>
        <v>164700.35999999999</v>
      </c>
    </row>
    <row r="386" spans="1:15" ht="30" x14ac:dyDescent="0.25">
      <c r="A386" s="3" t="s">
        <v>13</v>
      </c>
      <c r="B386" s="3" t="s">
        <v>917</v>
      </c>
      <c r="C386" s="3" t="s">
        <v>55</v>
      </c>
      <c r="D386" s="3" t="s">
        <v>1189</v>
      </c>
      <c r="E386" s="3" t="s">
        <v>220</v>
      </c>
      <c r="F386" s="6">
        <v>45555.489628391202</v>
      </c>
      <c r="G386" s="3" t="s">
        <v>13</v>
      </c>
      <c r="H386" s="3" t="s">
        <v>1422</v>
      </c>
      <c r="I386" s="3" t="s">
        <v>33</v>
      </c>
      <c r="J386" s="5"/>
      <c r="K386" s="5">
        <v>333020</v>
      </c>
      <c r="L386" s="5"/>
      <c r="M386" s="5">
        <v>69934.2</v>
      </c>
      <c r="N386" s="5"/>
      <c r="O386" s="9">
        <f t="shared" si="5"/>
        <v>402954.2</v>
      </c>
    </row>
    <row r="387" spans="1:15" ht="30" x14ac:dyDescent="0.25">
      <c r="A387" s="3" t="s">
        <v>13</v>
      </c>
      <c r="B387" s="3" t="s">
        <v>917</v>
      </c>
      <c r="C387" s="3" t="s">
        <v>55</v>
      </c>
      <c r="D387" s="3" t="s">
        <v>1189</v>
      </c>
      <c r="E387" s="3" t="s">
        <v>220</v>
      </c>
      <c r="F387" s="6">
        <v>45741.585417280097</v>
      </c>
      <c r="G387" s="3" t="s">
        <v>4</v>
      </c>
      <c r="H387" s="3" t="s">
        <v>1422</v>
      </c>
      <c r="I387" s="3" t="s">
        <v>33</v>
      </c>
      <c r="J387" s="5"/>
      <c r="K387" s="5">
        <v>53576</v>
      </c>
      <c r="L387" s="5"/>
      <c r="M387" s="5">
        <v>11250.96</v>
      </c>
      <c r="N387" s="5"/>
      <c r="O387" s="9">
        <f t="shared" si="5"/>
        <v>64826.96</v>
      </c>
    </row>
    <row r="388" spans="1:15" ht="30" x14ac:dyDescent="0.25">
      <c r="A388" s="3" t="s">
        <v>13</v>
      </c>
      <c r="B388" s="3" t="s">
        <v>917</v>
      </c>
      <c r="C388" s="3" t="s">
        <v>55</v>
      </c>
      <c r="D388" s="3" t="s">
        <v>1189</v>
      </c>
      <c r="E388" s="3" t="s">
        <v>220</v>
      </c>
      <c r="F388" s="6">
        <v>45918.630703703697</v>
      </c>
      <c r="G388" s="3" t="s">
        <v>11</v>
      </c>
      <c r="H388" s="3" t="s">
        <v>1422</v>
      </c>
      <c r="I388" s="3" t="s">
        <v>33</v>
      </c>
      <c r="J388" s="5"/>
      <c r="K388" s="5">
        <v>533705.84</v>
      </c>
      <c r="L388" s="5"/>
      <c r="M388" s="5">
        <v>112078.23</v>
      </c>
      <c r="N388" s="5"/>
      <c r="O388" s="9">
        <f t="shared" si="5"/>
        <v>645784.06999999995</v>
      </c>
    </row>
    <row r="389" spans="1:15" ht="30" x14ac:dyDescent="0.25">
      <c r="A389" s="3" t="s">
        <v>13</v>
      </c>
      <c r="B389" s="3" t="s">
        <v>917</v>
      </c>
      <c r="C389" s="3" t="s">
        <v>55</v>
      </c>
      <c r="D389" s="3" t="s">
        <v>1189</v>
      </c>
      <c r="E389" s="3" t="s">
        <v>220</v>
      </c>
      <c r="F389" s="6">
        <v>45953.665364502303</v>
      </c>
      <c r="G389" s="3" t="s">
        <v>315</v>
      </c>
      <c r="H389" s="3" t="s">
        <v>1422</v>
      </c>
      <c r="I389" s="3" t="s">
        <v>33</v>
      </c>
      <c r="J389" s="5"/>
      <c r="K389" s="5">
        <v>138336</v>
      </c>
      <c r="L389" s="5"/>
      <c r="M389" s="5">
        <v>29050.560000000001</v>
      </c>
      <c r="N389" s="5"/>
      <c r="O389" s="9">
        <f t="shared" si="5"/>
        <v>167386.56</v>
      </c>
    </row>
    <row r="390" spans="1:15" ht="30" x14ac:dyDescent="0.25">
      <c r="A390" s="3" t="s">
        <v>13</v>
      </c>
      <c r="B390" s="3" t="s">
        <v>917</v>
      </c>
      <c r="C390" s="3" t="s">
        <v>55</v>
      </c>
      <c r="D390" s="3" t="s">
        <v>1187</v>
      </c>
      <c r="E390" s="3" t="s">
        <v>220</v>
      </c>
      <c r="F390" s="6">
        <v>45446</v>
      </c>
      <c r="G390" s="3" t="s">
        <v>1194</v>
      </c>
      <c r="H390" s="3" t="s">
        <v>1422</v>
      </c>
      <c r="I390" s="3" t="s">
        <v>33</v>
      </c>
      <c r="J390" s="5"/>
      <c r="K390" s="5">
        <v>180311.14</v>
      </c>
      <c r="L390" s="5"/>
      <c r="M390" s="5">
        <v>34681.67</v>
      </c>
      <c r="N390" s="5"/>
      <c r="O390" s="9">
        <f t="shared" si="5"/>
        <v>214992.81</v>
      </c>
    </row>
    <row r="391" spans="1:15" ht="30" x14ac:dyDescent="0.25">
      <c r="A391" s="3" t="s">
        <v>13</v>
      </c>
      <c r="B391" s="3" t="s">
        <v>917</v>
      </c>
      <c r="C391" s="3" t="s">
        <v>55</v>
      </c>
      <c r="D391" s="3" t="s">
        <v>1187</v>
      </c>
      <c r="E391" s="3" t="s">
        <v>220</v>
      </c>
      <c r="F391" s="6">
        <v>45667</v>
      </c>
      <c r="G391" s="3" t="s">
        <v>13</v>
      </c>
      <c r="H391" s="3" t="s">
        <v>1422</v>
      </c>
      <c r="I391" s="3" t="s">
        <v>33</v>
      </c>
      <c r="J391" s="5"/>
      <c r="K391" s="5">
        <v>271997.01</v>
      </c>
      <c r="L391" s="5"/>
      <c r="M391" s="5">
        <v>51314.239999999998</v>
      </c>
      <c r="N391" s="5"/>
      <c r="O391" s="9">
        <f t="shared" ref="O391:O454" si="6">J391+K391+L391+M391+N391</f>
        <v>323311.25</v>
      </c>
    </row>
    <row r="392" spans="1:15" ht="30" x14ac:dyDescent="0.25">
      <c r="A392" s="3" t="s">
        <v>13</v>
      </c>
      <c r="B392" s="3" t="s">
        <v>917</v>
      </c>
      <c r="C392" s="3" t="s">
        <v>55</v>
      </c>
      <c r="D392" s="3" t="s">
        <v>1187</v>
      </c>
      <c r="E392" s="3" t="s">
        <v>220</v>
      </c>
      <c r="F392" s="6">
        <v>45810</v>
      </c>
      <c r="G392" s="3" t="s">
        <v>4</v>
      </c>
      <c r="H392" s="3" t="s">
        <v>1422</v>
      </c>
      <c r="I392" s="3" t="s">
        <v>33</v>
      </c>
      <c r="J392" s="5"/>
      <c r="K392" s="5">
        <v>337899.41</v>
      </c>
      <c r="L392" s="5"/>
      <c r="M392" s="5">
        <v>61689.39</v>
      </c>
      <c r="N392" s="5"/>
      <c r="O392" s="9">
        <f t="shared" si="6"/>
        <v>399588.8</v>
      </c>
    </row>
    <row r="393" spans="1:15" ht="30" x14ac:dyDescent="0.25">
      <c r="A393" s="3" t="s">
        <v>13</v>
      </c>
      <c r="B393" s="3" t="s">
        <v>917</v>
      </c>
      <c r="C393" s="3" t="s">
        <v>55</v>
      </c>
      <c r="D393" s="3" t="s">
        <v>1187</v>
      </c>
      <c r="E393" s="3" t="s">
        <v>220</v>
      </c>
      <c r="F393" s="6">
        <v>45999</v>
      </c>
      <c r="G393" s="3" t="s">
        <v>11</v>
      </c>
      <c r="H393" s="3" t="s">
        <v>1422</v>
      </c>
      <c r="I393" s="3" t="s">
        <v>33</v>
      </c>
      <c r="J393" s="5"/>
      <c r="K393" s="5">
        <v>675729.05</v>
      </c>
      <c r="L393" s="5"/>
      <c r="M393" s="5">
        <v>131480.79999999999</v>
      </c>
      <c r="N393" s="5"/>
      <c r="O393" s="9">
        <f t="shared" si="6"/>
        <v>807209.85000000009</v>
      </c>
    </row>
    <row r="394" spans="1:15" ht="30" x14ac:dyDescent="0.25">
      <c r="A394" s="3" t="s">
        <v>13</v>
      </c>
      <c r="B394" s="3" t="s">
        <v>917</v>
      </c>
      <c r="C394" s="3" t="s">
        <v>55</v>
      </c>
      <c r="D394" s="3" t="s">
        <v>1184</v>
      </c>
      <c r="E394" s="3" t="s">
        <v>220</v>
      </c>
      <c r="F394" s="6">
        <v>45446</v>
      </c>
      <c r="G394" s="3" t="s">
        <v>1194</v>
      </c>
      <c r="H394" s="3" t="s">
        <v>1422</v>
      </c>
      <c r="I394" s="3" t="s">
        <v>33</v>
      </c>
      <c r="J394" s="5"/>
      <c r="K394" s="5">
        <v>7004.71</v>
      </c>
      <c r="L394" s="5"/>
      <c r="M394" s="5">
        <v>0</v>
      </c>
      <c r="N394" s="5"/>
      <c r="O394" s="9">
        <f t="shared" si="6"/>
        <v>7004.71</v>
      </c>
    </row>
    <row r="395" spans="1:15" ht="30" x14ac:dyDescent="0.25">
      <c r="A395" s="3" t="s">
        <v>13</v>
      </c>
      <c r="B395" s="3" t="s">
        <v>917</v>
      </c>
      <c r="C395" s="3" t="s">
        <v>55</v>
      </c>
      <c r="D395" s="3" t="s">
        <v>1184</v>
      </c>
      <c r="E395" s="3" t="s">
        <v>220</v>
      </c>
      <c r="F395" s="6">
        <v>45590</v>
      </c>
      <c r="G395" s="3" t="s">
        <v>13</v>
      </c>
      <c r="H395" s="3" t="s">
        <v>1422</v>
      </c>
      <c r="I395" s="3" t="s">
        <v>33</v>
      </c>
      <c r="J395" s="5"/>
      <c r="K395" s="5">
        <v>79110.64</v>
      </c>
      <c r="L395" s="5"/>
      <c r="M395" s="5">
        <v>13368.65</v>
      </c>
      <c r="N395" s="5"/>
      <c r="O395" s="9">
        <f t="shared" si="6"/>
        <v>92479.29</v>
      </c>
    </row>
    <row r="396" spans="1:15" ht="30" x14ac:dyDescent="0.25">
      <c r="A396" s="3" t="s">
        <v>13</v>
      </c>
      <c r="B396" s="3" t="s">
        <v>917</v>
      </c>
      <c r="C396" s="3" t="s">
        <v>55</v>
      </c>
      <c r="D396" s="3" t="s">
        <v>1184</v>
      </c>
      <c r="E396" s="3" t="s">
        <v>220</v>
      </c>
      <c r="F396" s="6">
        <v>45810</v>
      </c>
      <c r="G396" s="3" t="s">
        <v>4</v>
      </c>
      <c r="H396" s="3" t="s">
        <v>1422</v>
      </c>
      <c r="I396" s="3" t="s">
        <v>33</v>
      </c>
      <c r="J396" s="5"/>
      <c r="K396" s="5">
        <v>273868.36</v>
      </c>
      <c r="L396" s="5"/>
      <c r="M396" s="5">
        <v>52894.04</v>
      </c>
      <c r="N396" s="5"/>
      <c r="O396" s="9">
        <f t="shared" si="6"/>
        <v>326762.39999999997</v>
      </c>
    </row>
    <row r="397" spans="1:15" ht="30" x14ac:dyDescent="0.25">
      <c r="A397" s="3" t="s">
        <v>13</v>
      </c>
      <c r="B397" s="3" t="s">
        <v>917</v>
      </c>
      <c r="C397" s="3" t="s">
        <v>55</v>
      </c>
      <c r="D397" s="3" t="s">
        <v>1184</v>
      </c>
      <c r="E397" s="3" t="s">
        <v>220</v>
      </c>
      <c r="F397" s="6">
        <v>45999</v>
      </c>
      <c r="G397" s="3" t="s">
        <v>11</v>
      </c>
      <c r="H397" s="3" t="s">
        <v>1422</v>
      </c>
      <c r="I397" s="3" t="s">
        <v>33</v>
      </c>
      <c r="J397" s="5"/>
      <c r="K397" s="5">
        <v>360900.87</v>
      </c>
      <c r="L397" s="5"/>
      <c r="M397" s="5">
        <v>69499.8</v>
      </c>
      <c r="N397" s="5"/>
      <c r="O397" s="9">
        <f t="shared" si="6"/>
        <v>430400.67</v>
      </c>
    </row>
    <row r="398" spans="1:15" ht="30" x14ac:dyDescent="0.25">
      <c r="A398" s="3" t="s">
        <v>13</v>
      </c>
      <c r="B398" s="3" t="s">
        <v>917</v>
      </c>
      <c r="C398" s="3" t="s">
        <v>55</v>
      </c>
      <c r="D398" s="3" t="s">
        <v>1182</v>
      </c>
      <c r="E398" s="3" t="s">
        <v>220</v>
      </c>
      <c r="F398" s="6">
        <v>45505</v>
      </c>
      <c r="G398" s="3" t="s">
        <v>1194</v>
      </c>
      <c r="H398" s="3" t="s">
        <v>1422</v>
      </c>
      <c r="I398" s="3" t="s">
        <v>33</v>
      </c>
      <c r="J398" s="5"/>
      <c r="K398" s="5">
        <v>50502.720000000001</v>
      </c>
      <c r="L398" s="5"/>
      <c r="M398" s="5">
        <v>5974.23</v>
      </c>
      <c r="N398" s="5"/>
      <c r="O398" s="9">
        <f t="shared" si="6"/>
        <v>56476.95</v>
      </c>
    </row>
    <row r="399" spans="1:15" ht="30" x14ac:dyDescent="0.25">
      <c r="A399" s="3" t="s">
        <v>13</v>
      </c>
      <c r="B399" s="3" t="s">
        <v>917</v>
      </c>
      <c r="C399" s="3" t="s">
        <v>55</v>
      </c>
      <c r="D399" s="3" t="s">
        <v>1182</v>
      </c>
      <c r="E399" s="3" t="s">
        <v>220</v>
      </c>
      <c r="F399" s="6">
        <v>45680</v>
      </c>
      <c r="G399" s="3" t="s">
        <v>13</v>
      </c>
      <c r="H399" s="3" t="s">
        <v>1422</v>
      </c>
      <c r="I399" s="3" t="s">
        <v>33</v>
      </c>
      <c r="J399" s="5"/>
      <c r="K399" s="5">
        <v>45608.35</v>
      </c>
      <c r="L399" s="5"/>
      <c r="M399" s="5">
        <v>2.94</v>
      </c>
      <c r="N399" s="5"/>
      <c r="O399" s="9">
        <f t="shared" si="6"/>
        <v>45611.29</v>
      </c>
    </row>
    <row r="400" spans="1:15" ht="30" x14ac:dyDescent="0.25">
      <c r="A400" s="3" t="s">
        <v>13</v>
      </c>
      <c r="B400" s="3" t="s">
        <v>917</v>
      </c>
      <c r="C400" s="3" t="s">
        <v>55</v>
      </c>
      <c r="D400" s="3" t="s">
        <v>1182</v>
      </c>
      <c r="E400" s="3" t="s">
        <v>220</v>
      </c>
      <c r="F400" s="6">
        <v>45889</v>
      </c>
      <c r="G400" s="3" t="s">
        <v>4</v>
      </c>
      <c r="H400" s="3" t="s">
        <v>1422</v>
      </c>
      <c r="I400" s="3" t="s">
        <v>33</v>
      </c>
      <c r="J400" s="5"/>
      <c r="K400" s="5">
        <v>16812.009999999998</v>
      </c>
      <c r="L400" s="5"/>
      <c r="M400" s="5">
        <v>1.44</v>
      </c>
      <c r="N400" s="5"/>
      <c r="O400" s="9">
        <f t="shared" si="6"/>
        <v>16813.449999999997</v>
      </c>
    </row>
    <row r="401" spans="1:15" ht="30" x14ac:dyDescent="0.25">
      <c r="A401" s="3" t="s">
        <v>13</v>
      </c>
      <c r="B401" s="3" t="s">
        <v>917</v>
      </c>
      <c r="C401" s="3" t="s">
        <v>55</v>
      </c>
      <c r="D401" s="3" t="s">
        <v>1180</v>
      </c>
      <c r="E401" s="3" t="s">
        <v>12</v>
      </c>
      <c r="F401" s="6">
        <v>45457.5</v>
      </c>
      <c r="G401" s="3" t="s">
        <v>1194</v>
      </c>
      <c r="H401" s="3" t="s">
        <v>1422</v>
      </c>
      <c r="I401" s="3" t="s">
        <v>33</v>
      </c>
      <c r="J401" s="5"/>
      <c r="K401" s="5">
        <v>118000</v>
      </c>
      <c r="L401" s="5"/>
      <c r="M401" s="5">
        <v>24780</v>
      </c>
      <c r="N401" s="5"/>
      <c r="O401" s="9">
        <f t="shared" si="6"/>
        <v>142780</v>
      </c>
    </row>
    <row r="402" spans="1:15" ht="30" x14ac:dyDescent="0.25">
      <c r="A402" s="3" t="s">
        <v>13</v>
      </c>
      <c r="B402" s="3" t="s">
        <v>917</v>
      </c>
      <c r="C402" s="3" t="s">
        <v>55</v>
      </c>
      <c r="D402" s="3" t="s">
        <v>1177</v>
      </c>
      <c r="E402" s="3" t="s">
        <v>220</v>
      </c>
      <c r="F402" s="6">
        <v>45516</v>
      </c>
      <c r="G402" s="3" t="s">
        <v>1194</v>
      </c>
      <c r="H402" s="3" t="s">
        <v>1422</v>
      </c>
      <c r="I402" s="3" t="s">
        <v>33</v>
      </c>
      <c r="J402" s="5"/>
      <c r="K402" s="5">
        <v>141438.09</v>
      </c>
      <c r="L402" s="5"/>
      <c r="M402" s="5">
        <v>0</v>
      </c>
      <c r="N402" s="5"/>
      <c r="O402" s="9">
        <f t="shared" si="6"/>
        <v>141438.09</v>
      </c>
    </row>
    <row r="403" spans="1:15" ht="30" x14ac:dyDescent="0.25">
      <c r="A403" s="3" t="s">
        <v>13</v>
      </c>
      <c r="B403" s="3" t="s">
        <v>917</v>
      </c>
      <c r="C403" s="3" t="s">
        <v>55</v>
      </c>
      <c r="D403" s="3" t="s">
        <v>1177</v>
      </c>
      <c r="E403" s="3" t="s">
        <v>220</v>
      </c>
      <c r="F403" s="6">
        <v>45726</v>
      </c>
      <c r="G403" s="3" t="s">
        <v>13</v>
      </c>
      <c r="H403" s="3" t="s">
        <v>1422</v>
      </c>
      <c r="I403" s="3" t="s">
        <v>33</v>
      </c>
      <c r="J403" s="5"/>
      <c r="K403" s="5">
        <v>493046.7</v>
      </c>
      <c r="L403" s="5"/>
      <c r="M403" s="5">
        <v>59455.199999999997</v>
      </c>
      <c r="N403" s="5"/>
      <c r="O403" s="9">
        <f t="shared" si="6"/>
        <v>552501.9</v>
      </c>
    </row>
    <row r="404" spans="1:15" ht="30" x14ac:dyDescent="0.25">
      <c r="A404" s="3" t="s">
        <v>13</v>
      </c>
      <c r="B404" s="3" t="s">
        <v>917</v>
      </c>
      <c r="C404" s="3" t="s">
        <v>55</v>
      </c>
      <c r="D404" s="3" t="s">
        <v>1177</v>
      </c>
      <c r="E404" s="3" t="s">
        <v>220</v>
      </c>
      <c r="F404" s="6">
        <v>45881</v>
      </c>
      <c r="G404" s="3" t="s">
        <v>4</v>
      </c>
      <c r="H404" s="3" t="s">
        <v>1422</v>
      </c>
      <c r="I404" s="3" t="s">
        <v>33</v>
      </c>
      <c r="J404" s="5"/>
      <c r="K404" s="5">
        <v>149544.10999999999</v>
      </c>
      <c r="L404" s="5"/>
      <c r="M404" s="5">
        <v>0</v>
      </c>
      <c r="N404" s="5"/>
      <c r="O404" s="9">
        <f t="shared" si="6"/>
        <v>149544.10999999999</v>
      </c>
    </row>
    <row r="405" spans="1:15" ht="30" x14ac:dyDescent="0.25">
      <c r="A405" s="3" t="s">
        <v>13</v>
      </c>
      <c r="B405" s="3" t="s">
        <v>917</v>
      </c>
      <c r="C405" s="3" t="s">
        <v>55</v>
      </c>
      <c r="D405" s="3" t="s">
        <v>1175</v>
      </c>
      <c r="E405" s="3" t="s">
        <v>220</v>
      </c>
      <c r="F405" s="6">
        <v>45505</v>
      </c>
      <c r="G405" s="3" t="s">
        <v>1194</v>
      </c>
      <c r="H405" s="3" t="s">
        <v>1422</v>
      </c>
      <c r="I405" s="3" t="s">
        <v>33</v>
      </c>
      <c r="J405" s="5"/>
      <c r="K405" s="5">
        <v>266817.59999999998</v>
      </c>
      <c r="L405" s="5"/>
      <c r="M405" s="5">
        <v>55241.760000000002</v>
      </c>
      <c r="N405" s="5"/>
      <c r="O405" s="9">
        <f t="shared" si="6"/>
        <v>322059.36</v>
      </c>
    </row>
    <row r="406" spans="1:15" ht="30" x14ac:dyDescent="0.25">
      <c r="A406" s="3" t="s">
        <v>13</v>
      </c>
      <c r="B406" s="3" t="s">
        <v>917</v>
      </c>
      <c r="C406" s="3" t="s">
        <v>55</v>
      </c>
      <c r="D406" s="3" t="s">
        <v>1175</v>
      </c>
      <c r="E406" s="3" t="s">
        <v>220</v>
      </c>
      <c r="F406" s="6">
        <v>45680</v>
      </c>
      <c r="G406" s="3" t="s">
        <v>13</v>
      </c>
      <c r="H406" s="3" t="s">
        <v>1422</v>
      </c>
      <c r="I406" s="3" t="s">
        <v>33</v>
      </c>
      <c r="J406" s="5"/>
      <c r="K406" s="5">
        <v>162461.6</v>
      </c>
      <c r="L406" s="5"/>
      <c r="M406" s="5">
        <v>17493</v>
      </c>
      <c r="N406" s="5"/>
      <c r="O406" s="9">
        <f t="shared" si="6"/>
        <v>179954.6</v>
      </c>
    </row>
    <row r="407" spans="1:15" ht="30" x14ac:dyDescent="0.25">
      <c r="A407" s="3" t="s">
        <v>13</v>
      </c>
      <c r="B407" s="3" t="s">
        <v>917</v>
      </c>
      <c r="C407" s="3" t="s">
        <v>55</v>
      </c>
      <c r="D407" s="3" t="s">
        <v>1175</v>
      </c>
      <c r="E407" s="3" t="s">
        <v>220</v>
      </c>
      <c r="F407" s="6">
        <v>45889</v>
      </c>
      <c r="G407" s="3" t="s">
        <v>4</v>
      </c>
      <c r="H407" s="3" t="s">
        <v>1422</v>
      </c>
      <c r="I407" s="3" t="s">
        <v>33</v>
      </c>
      <c r="J407" s="5"/>
      <c r="K407" s="5">
        <v>188864.68</v>
      </c>
      <c r="L407" s="5"/>
      <c r="M407" s="5">
        <v>27365.66</v>
      </c>
      <c r="N407" s="5"/>
      <c r="O407" s="9">
        <f t="shared" si="6"/>
        <v>216230.34</v>
      </c>
    </row>
    <row r="408" spans="1:15" ht="30" x14ac:dyDescent="0.25">
      <c r="A408" s="3" t="s">
        <v>13</v>
      </c>
      <c r="B408" s="3" t="s">
        <v>917</v>
      </c>
      <c r="C408" s="3" t="s">
        <v>55</v>
      </c>
      <c r="D408" s="3" t="s">
        <v>1173</v>
      </c>
      <c r="E408" s="3" t="s">
        <v>220</v>
      </c>
      <c r="F408" s="6">
        <v>45916.6482189815</v>
      </c>
      <c r="G408" s="3" t="s">
        <v>1194</v>
      </c>
      <c r="H408" s="3" t="s">
        <v>1422</v>
      </c>
      <c r="I408" s="3" t="s">
        <v>33</v>
      </c>
      <c r="J408" s="5"/>
      <c r="K408" s="5">
        <v>88245</v>
      </c>
      <c r="L408" s="5"/>
      <c r="M408" s="5">
        <v>18531.45</v>
      </c>
      <c r="N408" s="5"/>
      <c r="O408" s="9">
        <f t="shared" si="6"/>
        <v>106776.45</v>
      </c>
    </row>
    <row r="409" spans="1:15" ht="30" x14ac:dyDescent="0.25">
      <c r="A409" s="3" t="s">
        <v>13</v>
      </c>
      <c r="B409" s="3" t="s">
        <v>917</v>
      </c>
      <c r="C409" s="3" t="s">
        <v>59</v>
      </c>
      <c r="D409" s="3" t="s">
        <v>1171</v>
      </c>
      <c r="E409" s="3" t="s">
        <v>220</v>
      </c>
      <c r="F409" s="6">
        <v>45244</v>
      </c>
      <c r="G409" s="3" t="s">
        <v>1194</v>
      </c>
      <c r="H409" s="3" t="s">
        <v>1422</v>
      </c>
      <c r="I409" s="3" t="s">
        <v>33</v>
      </c>
      <c r="J409" s="5"/>
      <c r="K409" s="5">
        <v>40353.620000000003</v>
      </c>
      <c r="L409" s="5"/>
      <c r="M409" s="5">
        <v>0</v>
      </c>
      <c r="N409" s="5"/>
      <c r="O409" s="9">
        <f t="shared" si="6"/>
        <v>40353.620000000003</v>
      </c>
    </row>
    <row r="410" spans="1:15" ht="30" x14ac:dyDescent="0.25">
      <c r="A410" s="3" t="s">
        <v>13</v>
      </c>
      <c r="B410" s="3" t="s">
        <v>917</v>
      </c>
      <c r="C410" s="3" t="s">
        <v>59</v>
      </c>
      <c r="D410" s="3" t="s">
        <v>1171</v>
      </c>
      <c r="E410" s="3" t="s">
        <v>220</v>
      </c>
      <c r="F410" s="6">
        <v>45414</v>
      </c>
      <c r="G410" s="3" t="s">
        <v>13</v>
      </c>
      <c r="H410" s="3" t="s">
        <v>1422</v>
      </c>
      <c r="I410" s="3" t="s">
        <v>33</v>
      </c>
      <c r="J410" s="5"/>
      <c r="K410" s="5">
        <v>49365.66</v>
      </c>
      <c r="L410" s="5"/>
      <c r="M410" s="5">
        <v>0</v>
      </c>
      <c r="N410" s="5"/>
      <c r="O410" s="9">
        <f t="shared" si="6"/>
        <v>49365.66</v>
      </c>
    </row>
    <row r="411" spans="1:15" ht="30" x14ac:dyDescent="0.25">
      <c r="A411" s="3" t="s">
        <v>13</v>
      </c>
      <c r="B411" s="3" t="s">
        <v>917</v>
      </c>
      <c r="C411" s="3" t="s">
        <v>59</v>
      </c>
      <c r="D411" s="3" t="s">
        <v>1171</v>
      </c>
      <c r="E411" s="3" t="s">
        <v>220</v>
      </c>
      <c r="F411" s="6">
        <v>45610</v>
      </c>
      <c r="G411" s="3" t="s">
        <v>4</v>
      </c>
      <c r="H411" s="3" t="s">
        <v>1422</v>
      </c>
      <c r="I411" s="3" t="s">
        <v>33</v>
      </c>
      <c r="J411" s="5"/>
      <c r="K411" s="5">
        <v>83323.17</v>
      </c>
      <c r="L411" s="5"/>
      <c r="M411" s="5">
        <v>10710</v>
      </c>
      <c r="N411" s="5"/>
      <c r="O411" s="9">
        <f t="shared" si="6"/>
        <v>94033.17</v>
      </c>
    </row>
    <row r="412" spans="1:15" ht="30" x14ac:dyDescent="0.25">
      <c r="A412" s="3" t="s">
        <v>13</v>
      </c>
      <c r="B412" s="3" t="s">
        <v>917</v>
      </c>
      <c r="C412" s="3" t="s">
        <v>59</v>
      </c>
      <c r="D412" s="3" t="s">
        <v>1171</v>
      </c>
      <c r="E412" s="3" t="s">
        <v>220</v>
      </c>
      <c r="F412" s="6">
        <v>45824</v>
      </c>
      <c r="G412" s="3" t="s">
        <v>11</v>
      </c>
      <c r="H412" s="3" t="s">
        <v>1422</v>
      </c>
      <c r="I412" s="3" t="s">
        <v>33</v>
      </c>
      <c r="J412" s="5"/>
      <c r="K412" s="5">
        <v>71946.86</v>
      </c>
      <c r="L412" s="5"/>
      <c r="M412" s="5">
        <v>2054.7399999999998</v>
      </c>
      <c r="N412" s="5"/>
      <c r="O412" s="9">
        <f t="shared" si="6"/>
        <v>74001.600000000006</v>
      </c>
    </row>
    <row r="413" spans="1:15" ht="30" x14ac:dyDescent="0.25">
      <c r="A413" s="3" t="s">
        <v>13</v>
      </c>
      <c r="B413" s="3" t="s">
        <v>917</v>
      </c>
      <c r="C413" s="3" t="s">
        <v>59</v>
      </c>
      <c r="D413" s="3" t="s">
        <v>1169</v>
      </c>
      <c r="E413" s="3" t="s">
        <v>220</v>
      </c>
      <c r="F413" s="6">
        <v>45359</v>
      </c>
      <c r="G413" s="3" t="s">
        <v>13</v>
      </c>
      <c r="H413" s="3" t="s">
        <v>1422</v>
      </c>
      <c r="I413" s="3" t="s">
        <v>33</v>
      </c>
      <c r="J413" s="5"/>
      <c r="K413" s="5">
        <v>515426.62</v>
      </c>
      <c r="L413" s="5"/>
      <c r="M413" s="5">
        <v>95955.3</v>
      </c>
      <c r="N413" s="5"/>
      <c r="O413" s="9">
        <f t="shared" si="6"/>
        <v>611381.92000000004</v>
      </c>
    </row>
    <row r="414" spans="1:15" ht="30" x14ac:dyDescent="0.25">
      <c r="A414" s="3" t="s">
        <v>13</v>
      </c>
      <c r="B414" s="3" t="s">
        <v>917</v>
      </c>
      <c r="C414" s="3" t="s">
        <v>59</v>
      </c>
      <c r="D414" s="3" t="s">
        <v>1169</v>
      </c>
      <c r="E414" s="3" t="s">
        <v>220</v>
      </c>
      <c r="F414" s="6">
        <v>45736</v>
      </c>
      <c r="G414" s="3" t="s">
        <v>4</v>
      </c>
      <c r="H414" s="3" t="s">
        <v>1422</v>
      </c>
      <c r="I414" s="3" t="s">
        <v>33</v>
      </c>
      <c r="J414" s="5"/>
      <c r="K414" s="5">
        <v>473888.33</v>
      </c>
      <c r="L414" s="5"/>
      <c r="M414" s="5">
        <v>94393.95</v>
      </c>
      <c r="N414" s="5"/>
      <c r="O414" s="9">
        <f t="shared" si="6"/>
        <v>568282.28</v>
      </c>
    </row>
    <row r="415" spans="1:15" ht="30" x14ac:dyDescent="0.25">
      <c r="A415" s="3" t="s">
        <v>13</v>
      </c>
      <c r="B415" s="3" t="s">
        <v>917</v>
      </c>
      <c r="C415" s="3" t="s">
        <v>59</v>
      </c>
      <c r="D415" s="3" t="s">
        <v>1169</v>
      </c>
      <c r="E415" s="3" t="s">
        <v>220</v>
      </c>
      <c r="F415" s="6">
        <v>45735.5</v>
      </c>
      <c r="G415" s="3" t="s">
        <v>315</v>
      </c>
      <c r="H415" s="3" t="s">
        <v>1422</v>
      </c>
      <c r="I415" s="3" t="s">
        <v>33</v>
      </c>
      <c r="J415" s="5"/>
      <c r="K415" s="5">
        <v>471278.32</v>
      </c>
      <c r="L415" s="5"/>
      <c r="M415" s="5">
        <v>94266.15</v>
      </c>
      <c r="N415" s="5"/>
      <c r="O415" s="9">
        <f t="shared" si="6"/>
        <v>565544.47</v>
      </c>
    </row>
    <row r="416" spans="1:15" ht="30" x14ac:dyDescent="0.25">
      <c r="A416" s="3" t="s">
        <v>13</v>
      </c>
      <c r="B416" s="3" t="s">
        <v>917</v>
      </c>
      <c r="C416" s="3" t="s">
        <v>59</v>
      </c>
      <c r="D416" s="3" t="s">
        <v>1169</v>
      </c>
      <c r="E416" s="3" t="s">
        <v>220</v>
      </c>
      <c r="F416" s="6">
        <v>45735.5</v>
      </c>
      <c r="G416" s="3" t="s">
        <v>11</v>
      </c>
      <c r="H416" s="3" t="s">
        <v>1422</v>
      </c>
      <c r="I416" s="3" t="s">
        <v>33</v>
      </c>
      <c r="J416" s="5"/>
      <c r="K416" s="5">
        <v>135530.42000000001</v>
      </c>
      <c r="L416" s="5"/>
      <c r="M416" s="5">
        <v>23947.31</v>
      </c>
      <c r="N416" s="5"/>
      <c r="O416" s="9">
        <f t="shared" si="6"/>
        <v>159477.73000000001</v>
      </c>
    </row>
    <row r="417" spans="1:15" ht="30" x14ac:dyDescent="0.25">
      <c r="A417" s="3" t="s">
        <v>13</v>
      </c>
      <c r="B417" s="3" t="s">
        <v>917</v>
      </c>
      <c r="C417" s="3" t="s">
        <v>59</v>
      </c>
      <c r="D417" s="3" t="s">
        <v>1169</v>
      </c>
      <c r="E417" s="3" t="s">
        <v>220</v>
      </c>
      <c r="F417" s="6">
        <v>45735</v>
      </c>
      <c r="G417" s="3" t="s">
        <v>240</v>
      </c>
      <c r="H417" s="3" t="s">
        <v>1422</v>
      </c>
      <c r="I417" s="3" t="s">
        <v>33</v>
      </c>
      <c r="J417" s="5"/>
      <c r="K417" s="5">
        <v>244257.8</v>
      </c>
      <c r="L417" s="5"/>
      <c r="M417" s="5">
        <v>45462</v>
      </c>
      <c r="N417" s="5"/>
      <c r="O417" s="9">
        <f t="shared" si="6"/>
        <v>289719.8</v>
      </c>
    </row>
    <row r="418" spans="1:15" ht="30" x14ac:dyDescent="0.25">
      <c r="A418" s="3" t="s">
        <v>13</v>
      </c>
      <c r="B418" s="3" t="s">
        <v>917</v>
      </c>
      <c r="C418" s="3" t="s">
        <v>59</v>
      </c>
      <c r="D418" s="3" t="s">
        <v>1169</v>
      </c>
      <c r="E418" s="3" t="s">
        <v>220</v>
      </c>
      <c r="F418" s="6">
        <v>45785</v>
      </c>
      <c r="G418" s="3" t="s">
        <v>315</v>
      </c>
      <c r="H418" s="3" t="s">
        <v>1422</v>
      </c>
      <c r="I418" s="3" t="s">
        <v>33</v>
      </c>
      <c r="J418" s="5"/>
      <c r="K418" s="5">
        <v>25000</v>
      </c>
      <c r="L418" s="5"/>
      <c r="M418" s="5">
        <v>5250</v>
      </c>
      <c r="N418" s="5"/>
      <c r="O418" s="9">
        <f t="shared" si="6"/>
        <v>30250</v>
      </c>
    </row>
    <row r="419" spans="1:15" ht="30" x14ac:dyDescent="0.25">
      <c r="A419" s="3" t="s">
        <v>13</v>
      </c>
      <c r="B419" s="3" t="s">
        <v>917</v>
      </c>
      <c r="C419" s="3" t="s">
        <v>59</v>
      </c>
      <c r="D419" s="3" t="s">
        <v>1169</v>
      </c>
      <c r="E419" s="3" t="s">
        <v>220</v>
      </c>
      <c r="F419" s="6">
        <v>45807</v>
      </c>
      <c r="G419" s="3" t="s">
        <v>225</v>
      </c>
      <c r="H419" s="3" t="s">
        <v>1422</v>
      </c>
      <c r="I419" s="3" t="s">
        <v>33</v>
      </c>
      <c r="J419" s="5"/>
      <c r="K419" s="5">
        <v>824029.01</v>
      </c>
      <c r="L419" s="5"/>
      <c r="M419" s="5">
        <v>167272.76999999999</v>
      </c>
      <c r="N419" s="5"/>
      <c r="O419" s="9">
        <f t="shared" si="6"/>
        <v>991301.78</v>
      </c>
    </row>
    <row r="420" spans="1:15" ht="30" x14ac:dyDescent="0.25">
      <c r="A420" s="3" t="s">
        <v>13</v>
      </c>
      <c r="B420" s="3" t="s">
        <v>917</v>
      </c>
      <c r="C420" s="3" t="s">
        <v>59</v>
      </c>
      <c r="D420" s="3" t="s">
        <v>1169</v>
      </c>
      <c r="E420" s="3" t="s">
        <v>220</v>
      </c>
      <c r="F420" s="6">
        <v>45785</v>
      </c>
      <c r="G420" s="3" t="s">
        <v>11</v>
      </c>
      <c r="H420" s="3" t="s">
        <v>1422</v>
      </c>
      <c r="I420" s="3" t="s">
        <v>33</v>
      </c>
      <c r="J420" s="5"/>
      <c r="K420" s="5">
        <v>34000</v>
      </c>
      <c r="L420" s="5"/>
      <c r="M420" s="5">
        <v>7140</v>
      </c>
      <c r="N420" s="5"/>
      <c r="O420" s="9">
        <f t="shared" si="6"/>
        <v>41140</v>
      </c>
    </row>
    <row r="421" spans="1:15" ht="30" x14ac:dyDescent="0.25">
      <c r="A421" s="3" t="s">
        <v>13</v>
      </c>
      <c r="B421" s="3" t="s">
        <v>917</v>
      </c>
      <c r="C421" s="3" t="s">
        <v>59</v>
      </c>
      <c r="D421" s="3" t="s">
        <v>1169</v>
      </c>
      <c r="E421" s="3" t="s">
        <v>220</v>
      </c>
      <c r="F421" s="6">
        <v>45912</v>
      </c>
      <c r="G421" s="3" t="s">
        <v>1428</v>
      </c>
      <c r="H421" s="3" t="s">
        <v>1422</v>
      </c>
      <c r="I421" s="3" t="s">
        <v>33</v>
      </c>
      <c r="J421" s="5"/>
      <c r="K421" s="5">
        <v>391724.96</v>
      </c>
      <c r="L421" s="5"/>
      <c r="M421" s="5">
        <v>75663.42</v>
      </c>
      <c r="N421" s="5"/>
      <c r="O421" s="9">
        <f t="shared" si="6"/>
        <v>467388.38</v>
      </c>
    </row>
    <row r="422" spans="1:15" ht="30" x14ac:dyDescent="0.25">
      <c r="A422" s="3" t="s">
        <v>13</v>
      </c>
      <c r="B422" s="3" t="s">
        <v>917</v>
      </c>
      <c r="C422" s="3" t="s">
        <v>59</v>
      </c>
      <c r="D422" s="3" t="s">
        <v>1169</v>
      </c>
      <c r="E422" s="3" t="s">
        <v>220</v>
      </c>
      <c r="F422" s="6">
        <v>45967</v>
      </c>
      <c r="G422" s="3" t="s">
        <v>18</v>
      </c>
      <c r="H422" s="3" t="s">
        <v>1422</v>
      </c>
      <c r="I422" s="3" t="s">
        <v>33</v>
      </c>
      <c r="J422" s="5"/>
      <c r="K422" s="5">
        <v>420119.94</v>
      </c>
      <c r="L422" s="5"/>
      <c r="M422" s="5">
        <v>80831.23</v>
      </c>
      <c r="N422" s="5"/>
      <c r="O422" s="9">
        <f t="shared" si="6"/>
        <v>500951.17</v>
      </c>
    </row>
    <row r="423" spans="1:15" ht="30" x14ac:dyDescent="0.25">
      <c r="A423" s="3" t="s">
        <v>13</v>
      </c>
      <c r="B423" s="3" t="s">
        <v>917</v>
      </c>
      <c r="C423" s="3" t="s">
        <v>59</v>
      </c>
      <c r="D423" s="3" t="s">
        <v>1167</v>
      </c>
      <c r="E423" s="3" t="s">
        <v>220</v>
      </c>
      <c r="F423" s="6">
        <v>45419</v>
      </c>
      <c r="G423" s="3" t="s">
        <v>1194</v>
      </c>
      <c r="H423" s="3" t="s">
        <v>1422</v>
      </c>
      <c r="I423" s="3" t="s">
        <v>33</v>
      </c>
      <c r="J423" s="5"/>
      <c r="K423" s="5">
        <v>15014.91</v>
      </c>
      <c r="L423" s="5"/>
      <c r="M423" s="5">
        <v>1992.38</v>
      </c>
      <c r="N423" s="5"/>
      <c r="O423" s="9">
        <f t="shared" si="6"/>
        <v>17007.29</v>
      </c>
    </row>
    <row r="424" spans="1:15" ht="30" x14ac:dyDescent="0.25">
      <c r="A424" s="3" t="s">
        <v>13</v>
      </c>
      <c r="B424" s="3" t="s">
        <v>917</v>
      </c>
      <c r="C424" s="3" t="s">
        <v>59</v>
      </c>
      <c r="D424" s="3" t="s">
        <v>1167</v>
      </c>
      <c r="E424" s="3" t="s">
        <v>220</v>
      </c>
      <c r="F424" s="6">
        <v>45516</v>
      </c>
      <c r="G424" s="3" t="s">
        <v>13</v>
      </c>
      <c r="H424" s="3" t="s">
        <v>1422</v>
      </c>
      <c r="I424" s="3" t="s">
        <v>33</v>
      </c>
      <c r="J424" s="5"/>
      <c r="K424" s="5">
        <v>12248.53</v>
      </c>
      <c r="L424" s="5"/>
      <c r="M424" s="5">
        <v>0</v>
      </c>
      <c r="N424" s="5"/>
      <c r="O424" s="9">
        <f t="shared" si="6"/>
        <v>12248.53</v>
      </c>
    </row>
    <row r="425" spans="1:15" ht="30" x14ac:dyDescent="0.25">
      <c r="A425" s="3" t="s">
        <v>13</v>
      </c>
      <c r="B425" s="3" t="s">
        <v>917</v>
      </c>
      <c r="C425" s="3" t="s">
        <v>59</v>
      </c>
      <c r="D425" s="3" t="s">
        <v>1167</v>
      </c>
      <c r="E425" s="3" t="s">
        <v>220</v>
      </c>
      <c r="F425" s="6">
        <v>45694</v>
      </c>
      <c r="G425" s="3" t="s">
        <v>4</v>
      </c>
      <c r="H425" s="3" t="s">
        <v>1422</v>
      </c>
      <c r="I425" s="3" t="s">
        <v>33</v>
      </c>
      <c r="J425" s="5"/>
      <c r="K425" s="5">
        <v>398547.37</v>
      </c>
      <c r="L425" s="5"/>
      <c r="M425" s="5">
        <v>81272.100000000006</v>
      </c>
      <c r="N425" s="5"/>
      <c r="O425" s="9">
        <f t="shared" si="6"/>
        <v>479819.47</v>
      </c>
    </row>
    <row r="426" spans="1:15" ht="30" x14ac:dyDescent="0.25">
      <c r="A426" s="3" t="s">
        <v>13</v>
      </c>
      <c r="B426" s="3" t="s">
        <v>917</v>
      </c>
      <c r="C426" s="3" t="s">
        <v>59</v>
      </c>
      <c r="D426" s="3" t="s">
        <v>1167</v>
      </c>
      <c r="E426" s="3" t="s">
        <v>220</v>
      </c>
      <c r="F426" s="6">
        <v>45854</v>
      </c>
      <c r="G426" s="3" t="s">
        <v>11</v>
      </c>
      <c r="H426" s="3" t="s">
        <v>1422</v>
      </c>
      <c r="I426" s="3" t="s">
        <v>33</v>
      </c>
      <c r="J426" s="5"/>
      <c r="K426" s="5">
        <v>81920.539999999994</v>
      </c>
      <c r="L426" s="5"/>
      <c r="M426" s="5">
        <v>14320.12</v>
      </c>
      <c r="N426" s="5"/>
      <c r="O426" s="9">
        <f t="shared" si="6"/>
        <v>96240.659999999989</v>
      </c>
    </row>
    <row r="427" spans="1:15" ht="30" x14ac:dyDescent="0.25">
      <c r="A427" s="3" t="s">
        <v>13</v>
      </c>
      <c r="B427" s="3" t="s">
        <v>917</v>
      </c>
      <c r="C427" s="3" t="s">
        <v>59</v>
      </c>
      <c r="D427" s="3" t="s">
        <v>1165</v>
      </c>
      <c r="E427" s="3" t="s">
        <v>220</v>
      </c>
      <c r="F427" s="6">
        <v>45532.659249189797</v>
      </c>
      <c r="G427" s="3" t="s">
        <v>1194</v>
      </c>
      <c r="H427" s="3" t="s">
        <v>1422</v>
      </c>
      <c r="I427" s="3" t="s">
        <v>33</v>
      </c>
      <c r="J427" s="5"/>
      <c r="K427" s="5">
        <v>4498.68</v>
      </c>
      <c r="L427" s="5"/>
      <c r="M427" s="5">
        <v>0</v>
      </c>
      <c r="N427" s="5"/>
      <c r="O427" s="9">
        <f t="shared" si="6"/>
        <v>4498.68</v>
      </c>
    </row>
    <row r="428" spans="1:15" ht="30" x14ac:dyDescent="0.25">
      <c r="A428" s="3" t="s">
        <v>13</v>
      </c>
      <c r="B428" s="3" t="s">
        <v>917</v>
      </c>
      <c r="C428" s="3" t="s">
        <v>59</v>
      </c>
      <c r="D428" s="3" t="s">
        <v>1165</v>
      </c>
      <c r="E428" s="3" t="s">
        <v>220</v>
      </c>
      <c r="F428" s="6">
        <v>45686.612965161999</v>
      </c>
      <c r="G428" s="3" t="s">
        <v>13</v>
      </c>
      <c r="H428" s="3" t="s">
        <v>1422</v>
      </c>
      <c r="I428" s="3" t="s">
        <v>33</v>
      </c>
      <c r="J428" s="5"/>
      <c r="K428" s="5">
        <v>232702.43</v>
      </c>
      <c r="L428" s="5"/>
      <c r="M428" s="5">
        <v>45160.480000000003</v>
      </c>
      <c r="N428" s="5"/>
      <c r="O428" s="9">
        <f t="shared" si="6"/>
        <v>277862.90999999997</v>
      </c>
    </row>
    <row r="429" spans="1:15" ht="30" x14ac:dyDescent="0.25">
      <c r="A429" s="3" t="s">
        <v>13</v>
      </c>
      <c r="B429" s="3" t="s">
        <v>917</v>
      </c>
      <c r="C429" s="3" t="s">
        <v>59</v>
      </c>
      <c r="D429" s="3" t="s">
        <v>1165</v>
      </c>
      <c r="E429" s="3" t="s">
        <v>220</v>
      </c>
      <c r="F429" s="6">
        <v>45876.7144966782</v>
      </c>
      <c r="G429" s="3" t="s">
        <v>4</v>
      </c>
      <c r="H429" s="3" t="s">
        <v>1422</v>
      </c>
      <c r="I429" s="3" t="s">
        <v>33</v>
      </c>
      <c r="J429" s="5"/>
      <c r="K429" s="5">
        <v>92200.74</v>
      </c>
      <c r="L429" s="5"/>
      <c r="M429" s="5">
        <v>11775.71</v>
      </c>
      <c r="N429" s="5"/>
      <c r="O429" s="9">
        <f t="shared" si="6"/>
        <v>103976.45000000001</v>
      </c>
    </row>
    <row r="430" spans="1:15" ht="30" x14ac:dyDescent="0.25">
      <c r="A430" s="3" t="s">
        <v>13</v>
      </c>
      <c r="B430" s="3" t="s">
        <v>917</v>
      </c>
      <c r="C430" s="3" t="s">
        <v>59</v>
      </c>
      <c r="D430" s="3" t="s">
        <v>1162</v>
      </c>
      <c r="E430" s="3" t="s">
        <v>220</v>
      </c>
      <c r="F430" s="6">
        <v>45602</v>
      </c>
      <c r="G430" s="3" t="s">
        <v>1194</v>
      </c>
      <c r="H430" s="3" t="s">
        <v>1422</v>
      </c>
      <c r="I430" s="3" t="s">
        <v>33</v>
      </c>
      <c r="J430" s="5"/>
      <c r="K430" s="5">
        <v>56232.2</v>
      </c>
      <c r="L430" s="5"/>
      <c r="M430" s="5">
        <v>2142</v>
      </c>
      <c r="N430" s="5"/>
      <c r="O430" s="9">
        <f t="shared" si="6"/>
        <v>58374.2</v>
      </c>
    </row>
    <row r="431" spans="1:15" ht="30" x14ac:dyDescent="0.25">
      <c r="A431" s="3" t="s">
        <v>13</v>
      </c>
      <c r="B431" s="3" t="s">
        <v>917</v>
      </c>
      <c r="C431" s="3" t="s">
        <v>59</v>
      </c>
      <c r="D431" s="3" t="s">
        <v>1162</v>
      </c>
      <c r="E431" s="3" t="s">
        <v>220</v>
      </c>
      <c r="F431" s="6">
        <v>45741</v>
      </c>
      <c r="G431" s="3" t="s">
        <v>13</v>
      </c>
      <c r="H431" s="3" t="s">
        <v>1422</v>
      </c>
      <c r="I431" s="3" t="s">
        <v>33</v>
      </c>
      <c r="J431" s="5"/>
      <c r="K431" s="5">
        <v>127977.54</v>
      </c>
      <c r="L431" s="5"/>
      <c r="M431" s="5">
        <v>15609.92</v>
      </c>
      <c r="N431" s="5"/>
      <c r="O431" s="9">
        <f t="shared" si="6"/>
        <v>143587.46</v>
      </c>
    </row>
    <row r="432" spans="1:15" ht="30" x14ac:dyDescent="0.25">
      <c r="A432" s="3" t="s">
        <v>13</v>
      </c>
      <c r="B432" s="3" t="s">
        <v>917</v>
      </c>
      <c r="C432" s="3" t="s">
        <v>59</v>
      </c>
      <c r="D432" s="3" t="s">
        <v>1162</v>
      </c>
      <c r="E432" s="3" t="s">
        <v>220</v>
      </c>
      <c r="F432" s="6">
        <v>45945</v>
      </c>
      <c r="G432" s="3" t="s">
        <v>4</v>
      </c>
      <c r="H432" s="3" t="s">
        <v>1422</v>
      </c>
      <c r="I432" s="3" t="s">
        <v>33</v>
      </c>
      <c r="J432" s="5"/>
      <c r="K432" s="5">
        <v>171543.59</v>
      </c>
      <c r="L432" s="5"/>
      <c r="M432" s="5">
        <v>25466.31</v>
      </c>
      <c r="N432" s="5"/>
      <c r="O432" s="9">
        <f t="shared" si="6"/>
        <v>197009.9</v>
      </c>
    </row>
    <row r="433" spans="1:15" ht="30" x14ac:dyDescent="0.25">
      <c r="A433" s="3" t="s">
        <v>13</v>
      </c>
      <c r="B433" s="3" t="s">
        <v>917</v>
      </c>
      <c r="C433" s="3" t="s">
        <v>59</v>
      </c>
      <c r="D433" s="3" t="s">
        <v>1160</v>
      </c>
      <c r="E433" s="3" t="s">
        <v>220</v>
      </c>
      <c r="F433" s="6">
        <v>45419</v>
      </c>
      <c r="G433" s="3" t="s">
        <v>1194</v>
      </c>
      <c r="H433" s="3" t="s">
        <v>1422</v>
      </c>
      <c r="I433" s="3" t="s">
        <v>33</v>
      </c>
      <c r="J433" s="5"/>
      <c r="K433" s="5">
        <v>56102.45</v>
      </c>
      <c r="L433" s="5"/>
      <c r="M433" s="5">
        <v>3938.76</v>
      </c>
      <c r="N433" s="5"/>
      <c r="O433" s="9">
        <f t="shared" si="6"/>
        <v>60041.21</v>
      </c>
    </row>
    <row r="434" spans="1:15" ht="30" x14ac:dyDescent="0.25">
      <c r="A434" s="3" t="s">
        <v>13</v>
      </c>
      <c r="B434" s="3" t="s">
        <v>917</v>
      </c>
      <c r="C434" s="3" t="s">
        <v>59</v>
      </c>
      <c r="D434" s="3" t="s">
        <v>1160</v>
      </c>
      <c r="E434" s="3" t="s">
        <v>220</v>
      </c>
      <c r="F434" s="6">
        <v>45516</v>
      </c>
      <c r="G434" s="3" t="s">
        <v>13</v>
      </c>
      <c r="H434" s="3" t="s">
        <v>1422</v>
      </c>
      <c r="I434" s="3" t="s">
        <v>33</v>
      </c>
      <c r="J434" s="5"/>
      <c r="K434" s="5">
        <v>234396.09</v>
      </c>
      <c r="L434" s="5"/>
      <c r="M434" s="5">
        <v>8232</v>
      </c>
      <c r="N434" s="5"/>
      <c r="O434" s="9">
        <f t="shared" si="6"/>
        <v>242628.09</v>
      </c>
    </row>
    <row r="435" spans="1:15" ht="30" x14ac:dyDescent="0.25">
      <c r="A435" s="3" t="s">
        <v>13</v>
      </c>
      <c r="B435" s="3" t="s">
        <v>917</v>
      </c>
      <c r="C435" s="3" t="s">
        <v>59</v>
      </c>
      <c r="D435" s="3" t="s">
        <v>1160</v>
      </c>
      <c r="E435" s="3" t="s">
        <v>220</v>
      </c>
      <c r="F435" s="6">
        <v>45707</v>
      </c>
      <c r="G435" s="3" t="s">
        <v>4</v>
      </c>
      <c r="H435" s="3" t="s">
        <v>1422</v>
      </c>
      <c r="I435" s="3" t="s">
        <v>33</v>
      </c>
      <c r="J435" s="5"/>
      <c r="K435" s="5">
        <v>940532.36</v>
      </c>
      <c r="L435" s="5"/>
      <c r="M435" s="5">
        <v>125742.38</v>
      </c>
      <c r="N435" s="5"/>
      <c r="O435" s="9">
        <f t="shared" si="6"/>
        <v>1066274.74</v>
      </c>
    </row>
    <row r="436" spans="1:15" ht="30" x14ac:dyDescent="0.25">
      <c r="A436" s="3" t="s">
        <v>13</v>
      </c>
      <c r="B436" s="3" t="s">
        <v>917</v>
      </c>
      <c r="C436" s="3" t="s">
        <v>59</v>
      </c>
      <c r="D436" s="3" t="s">
        <v>1160</v>
      </c>
      <c r="E436" s="3" t="s">
        <v>220</v>
      </c>
      <c r="F436" s="6">
        <v>45994</v>
      </c>
      <c r="G436" s="3" t="s">
        <v>11</v>
      </c>
      <c r="H436" s="3" t="s">
        <v>1422</v>
      </c>
      <c r="I436" s="3" t="s">
        <v>33</v>
      </c>
      <c r="J436" s="5"/>
      <c r="K436" s="5">
        <v>825934.33</v>
      </c>
      <c r="L436" s="5"/>
      <c r="M436" s="5">
        <v>105984.69</v>
      </c>
      <c r="N436" s="5"/>
      <c r="O436" s="9">
        <f t="shared" si="6"/>
        <v>931919.02</v>
      </c>
    </row>
    <row r="437" spans="1:15" ht="30" x14ac:dyDescent="0.25">
      <c r="A437" s="3" t="s">
        <v>13</v>
      </c>
      <c r="B437" s="3" t="s">
        <v>917</v>
      </c>
      <c r="C437" s="3" t="s">
        <v>59</v>
      </c>
      <c r="D437" s="3" t="s">
        <v>1158</v>
      </c>
      <c r="E437" s="3" t="s">
        <v>220</v>
      </c>
      <c r="F437" s="6">
        <v>45419</v>
      </c>
      <c r="G437" s="3" t="s">
        <v>1194</v>
      </c>
      <c r="H437" s="3" t="s">
        <v>1422</v>
      </c>
      <c r="I437" s="3" t="s">
        <v>33</v>
      </c>
      <c r="J437" s="5"/>
      <c r="K437" s="5">
        <v>21768.67</v>
      </c>
      <c r="L437" s="5"/>
      <c r="M437" s="5">
        <v>0</v>
      </c>
      <c r="N437" s="5"/>
      <c r="O437" s="9">
        <f t="shared" si="6"/>
        <v>21768.67</v>
      </c>
    </row>
    <row r="438" spans="1:15" ht="30" x14ac:dyDescent="0.25">
      <c r="A438" s="3" t="s">
        <v>13</v>
      </c>
      <c r="B438" s="3" t="s">
        <v>917</v>
      </c>
      <c r="C438" s="3" t="s">
        <v>59</v>
      </c>
      <c r="D438" s="3" t="s">
        <v>1158</v>
      </c>
      <c r="E438" s="3" t="s">
        <v>220</v>
      </c>
      <c r="F438" s="6">
        <v>45560</v>
      </c>
      <c r="G438" s="3" t="s">
        <v>13</v>
      </c>
      <c r="H438" s="3" t="s">
        <v>1422</v>
      </c>
      <c r="I438" s="3" t="s">
        <v>33</v>
      </c>
      <c r="J438" s="5"/>
      <c r="K438" s="5">
        <v>475473.97</v>
      </c>
      <c r="L438" s="5"/>
      <c r="M438" s="5">
        <v>81152.399999999994</v>
      </c>
      <c r="N438" s="5"/>
      <c r="O438" s="9">
        <f t="shared" si="6"/>
        <v>556626.37</v>
      </c>
    </row>
    <row r="439" spans="1:15" ht="30" x14ac:dyDescent="0.25">
      <c r="A439" s="3" t="s">
        <v>13</v>
      </c>
      <c r="B439" s="3" t="s">
        <v>917</v>
      </c>
      <c r="C439" s="3" t="s">
        <v>59</v>
      </c>
      <c r="D439" s="3" t="s">
        <v>1158</v>
      </c>
      <c r="E439" s="3" t="s">
        <v>220</v>
      </c>
      <c r="F439" s="6">
        <v>45814</v>
      </c>
      <c r="G439" s="3" t="s">
        <v>4</v>
      </c>
      <c r="H439" s="3" t="s">
        <v>1422</v>
      </c>
      <c r="I439" s="3" t="s">
        <v>33</v>
      </c>
      <c r="J439" s="5"/>
      <c r="K439" s="5">
        <v>1916433.77</v>
      </c>
      <c r="L439" s="5"/>
      <c r="M439" s="5">
        <v>371675.64</v>
      </c>
      <c r="N439" s="5"/>
      <c r="O439" s="9">
        <f t="shared" si="6"/>
        <v>2288109.41</v>
      </c>
    </row>
    <row r="440" spans="1:15" ht="30" x14ac:dyDescent="0.25">
      <c r="A440" s="3" t="s">
        <v>13</v>
      </c>
      <c r="B440" s="3" t="s">
        <v>917</v>
      </c>
      <c r="C440" s="3" t="s">
        <v>59</v>
      </c>
      <c r="D440" s="3" t="s">
        <v>1158</v>
      </c>
      <c r="E440" s="3" t="s">
        <v>220</v>
      </c>
      <c r="F440" s="6">
        <v>45985</v>
      </c>
      <c r="G440" s="3" t="s">
        <v>11</v>
      </c>
      <c r="H440" s="3" t="s">
        <v>1422</v>
      </c>
      <c r="I440" s="3" t="s">
        <v>33</v>
      </c>
      <c r="J440" s="5"/>
      <c r="K440" s="5">
        <v>161808.79999999999</v>
      </c>
      <c r="L440" s="5"/>
      <c r="M440" s="5">
        <v>4487.59</v>
      </c>
      <c r="N440" s="5"/>
      <c r="O440" s="9">
        <f t="shared" si="6"/>
        <v>166296.38999999998</v>
      </c>
    </row>
    <row r="441" spans="1:15" ht="30" x14ac:dyDescent="0.25">
      <c r="A441" s="3" t="s">
        <v>13</v>
      </c>
      <c r="B441" s="3" t="s">
        <v>917</v>
      </c>
      <c r="C441" s="3" t="s">
        <v>59</v>
      </c>
      <c r="D441" s="3" t="s">
        <v>1156</v>
      </c>
      <c r="E441" s="3" t="s">
        <v>220</v>
      </c>
      <c r="F441" s="6">
        <v>45420</v>
      </c>
      <c r="G441" s="3" t="s">
        <v>1194</v>
      </c>
      <c r="H441" s="3" t="s">
        <v>1422</v>
      </c>
      <c r="I441" s="3" t="s">
        <v>33</v>
      </c>
      <c r="J441" s="5"/>
      <c r="K441" s="5">
        <v>42652.12</v>
      </c>
      <c r="L441" s="5"/>
      <c r="M441" s="5">
        <v>2335.62</v>
      </c>
      <c r="N441" s="5"/>
      <c r="O441" s="9">
        <f t="shared" si="6"/>
        <v>44987.740000000005</v>
      </c>
    </row>
    <row r="442" spans="1:15" ht="30" x14ac:dyDescent="0.25">
      <c r="A442" s="3" t="s">
        <v>13</v>
      </c>
      <c r="B442" s="3" t="s">
        <v>917</v>
      </c>
      <c r="C442" s="3" t="s">
        <v>59</v>
      </c>
      <c r="D442" s="3" t="s">
        <v>1156</v>
      </c>
      <c r="E442" s="3" t="s">
        <v>220</v>
      </c>
      <c r="F442" s="6">
        <v>45646</v>
      </c>
      <c r="G442" s="3" t="s">
        <v>13</v>
      </c>
      <c r="H442" s="3" t="s">
        <v>1422</v>
      </c>
      <c r="I442" s="3" t="s">
        <v>33</v>
      </c>
      <c r="J442" s="5"/>
      <c r="K442" s="5">
        <v>36525.870000000003</v>
      </c>
      <c r="L442" s="5"/>
      <c r="M442" s="5">
        <v>1447.78</v>
      </c>
      <c r="N442" s="5"/>
      <c r="O442" s="9">
        <f t="shared" si="6"/>
        <v>37973.65</v>
      </c>
    </row>
    <row r="443" spans="1:15" ht="30" x14ac:dyDescent="0.25">
      <c r="A443" s="3" t="s">
        <v>13</v>
      </c>
      <c r="B443" s="3" t="s">
        <v>917</v>
      </c>
      <c r="C443" s="3" t="s">
        <v>59</v>
      </c>
      <c r="D443" s="3" t="s">
        <v>1156</v>
      </c>
      <c r="E443" s="3" t="s">
        <v>220</v>
      </c>
      <c r="F443" s="6">
        <v>45719</v>
      </c>
      <c r="G443" s="3" t="s">
        <v>4</v>
      </c>
      <c r="H443" s="3" t="s">
        <v>1422</v>
      </c>
      <c r="I443" s="3" t="s">
        <v>33</v>
      </c>
      <c r="J443" s="5"/>
      <c r="K443" s="5">
        <v>109069.72</v>
      </c>
      <c r="L443" s="5"/>
      <c r="M443" s="5">
        <v>12053.09</v>
      </c>
      <c r="N443" s="5"/>
      <c r="O443" s="9">
        <f t="shared" si="6"/>
        <v>121122.81</v>
      </c>
    </row>
    <row r="444" spans="1:15" ht="30" x14ac:dyDescent="0.25">
      <c r="A444" s="3" t="s">
        <v>13</v>
      </c>
      <c r="B444" s="3" t="s">
        <v>917</v>
      </c>
      <c r="C444" s="3" t="s">
        <v>59</v>
      </c>
      <c r="D444" s="3" t="s">
        <v>1156</v>
      </c>
      <c r="E444" s="3" t="s">
        <v>220</v>
      </c>
      <c r="F444" s="6">
        <v>45923</v>
      </c>
      <c r="G444" s="3" t="s">
        <v>11</v>
      </c>
      <c r="H444" s="3" t="s">
        <v>1422</v>
      </c>
      <c r="I444" s="3" t="s">
        <v>33</v>
      </c>
      <c r="J444" s="5"/>
      <c r="K444" s="5">
        <v>51289.81</v>
      </c>
      <c r="L444" s="5"/>
      <c r="M444" s="5">
        <v>2806.69</v>
      </c>
      <c r="N444" s="5"/>
      <c r="O444" s="9">
        <f t="shared" si="6"/>
        <v>54096.5</v>
      </c>
    </row>
    <row r="445" spans="1:15" ht="30" x14ac:dyDescent="0.25">
      <c r="A445" s="3" t="s">
        <v>13</v>
      </c>
      <c r="B445" s="3" t="s">
        <v>917</v>
      </c>
      <c r="C445" s="3" t="s">
        <v>59</v>
      </c>
      <c r="D445" s="3" t="s">
        <v>1154</v>
      </c>
      <c r="E445" s="3" t="s">
        <v>220</v>
      </c>
      <c r="F445" s="6">
        <v>45524</v>
      </c>
      <c r="G445" s="3" t="s">
        <v>1194</v>
      </c>
      <c r="H445" s="3" t="s">
        <v>1422</v>
      </c>
      <c r="I445" s="3" t="s">
        <v>33</v>
      </c>
      <c r="J445" s="5"/>
      <c r="K445" s="5">
        <v>26626.55</v>
      </c>
      <c r="L445" s="5"/>
      <c r="M445" s="5">
        <v>588.37</v>
      </c>
      <c r="N445" s="5"/>
      <c r="O445" s="9">
        <f t="shared" si="6"/>
        <v>27214.92</v>
      </c>
    </row>
    <row r="446" spans="1:15" ht="30" x14ac:dyDescent="0.25">
      <c r="A446" s="3" t="s">
        <v>13</v>
      </c>
      <c r="B446" s="3" t="s">
        <v>917</v>
      </c>
      <c r="C446" s="3" t="s">
        <v>59</v>
      </c>
      <c r="D446" s="3" t="s">
        <v>1154</v>
      </c>
      <c r="E446" s="3" t="s">
        <v>220</v>
      </c>
      <c r="F446" s="6">
        <v>45695</v>
      </c>
      <c r="G446" s="3" t="s">
        <v>13</v>
      </c>
      <c r="H446" s="3" t="s">
        <v>1422</v>
      </c>
      <c r="I446" s="3" t="s">
        <v>33</v>
      </c>
      <c r="J446" s="5"/>
      <c r="K446" s="5">
        <v>110467.32</v>
      </c>
      <c r="L446" s="5"/>
      <c r="M446" s="5">
        <v>11769.5</v>
      </c>
      <c r="N446" s="5"/>
      <c r="O446" s="9">
        <f t="shared" si="6"/>
        <v>122236.82</v>
      </c>
    </row>
    <row r="447" spans="1:15" ht="30" x14ac:dyDescent="0.25">
      <c r="A447" s="3" t="s">
        <v>13</v>
      </c>
      <c r="B447" s="3" t="s">
        <v>917</v>
      </c>
      <c r="C447" s="3" t="s">
        <v>59</v>
      </c>
      <c r="D447" s="3" t="s">
        <v>1154</v>
      </c>
      <c r="E447" s="3" t="s">
        <v>220</v>
      </c>
      <c r="F447" s="6">
        <v>45902</v>
      </c>
      <c r="G447" s="3" t="s">
        <v>4</v>
      </c>
      <c r="H447" s="3" t="s">
        <v>1422</v>
      </c>
      <c r="I447" s="3" t="s">
        <v>33</v>
      </c>
      <c r="J447" s="5"/>
      <c r="K447" s="5">
        <v>54074.3</v>
      </c>
      <c r="L447" s="5"/>
      <c r="M447" s="5">
        <v>1867.79</v>
      </c>
      <c r="N447" s="5"/>
      <c r="O447" s="9">
        <f t="shared" si="6"/>
        <v>55942.090000000004</v>
      </c>
    </row>
    <row r="448" spans="1:15" ht="30" x14ac:dyDescent="0.25">
      <c r="A448" s="3" t="s">
        <v>13</v>
      </c>
      <c r="B448" s="3" t="s">
        <v>917</v>
      </c>
      <c r="C448" s="3" t="s">
        <v>59</v>
      </c>
      <c r="D448" s="3" t="s">
        <v>1152</v>
      </c>
      <c r="E448" s="3" t="s">
        <v>220</v>
      </c>
      <c r="F448" s="6">
        <v>45470.704507407398</v>
      </c>
      <c r="G448" s="3" t="s">
        <v>1194</v>
      </c>
      <c r="H448" s="3" t="s">
        <v>1422</v>
      </c>
      <c r="I448" s="3" t="s">
        <v>33</v>
      </c>
      <c r="J448" s="5"/>
      <c r="K448" s="5">
        <v>375859.62</v>
      </c>
      <c r="L448" s="5"/>
      <c r="M448" s="5">
        <v>9275.16</v>
      </c>
      <c r="N448" s="5"/>
      <c r="O448" s="9">
        <f t="shared" si="6"/>
        <v>385134.77999999997</v>
      </c>
    </row>
    <row r="449" spans="1:15" ht="30" x14ac:dyDescent="0.25">
      <c r="A449" s="3" t="s">
        <v>13</v>
      </c>
      <c r="B449" s="3" t="s">
        <v>917</v>
      </c>
      <c r="C449" s="3" t="s">
        <v>59</v>
      </c>
      <c r="D449" s="3" t="s">
        <v>1152</v>
      </c>
      <c r="E449" s="3" t="s">
        <v>220</v>
      </c>
      <c r="F449" s="6">
        <v>45568.587039849503</v>
      </c>
      <c r="G449" s="3" t="s">
        <v>13</v>
      </c>
      <c r="H449" s="3" t="s">
        <v>1422</v>
      </c>
      <c r="I449" s="3" t="s">
        <v>33</v>
      </c>
      <c r="J449" s="5"/>
      <c r="K449" s="5">
        <v>519573.91</v>
      </c>
      <c r="L449" s="5"/>
      <c r="M449" s="5">
        <v>39812.15</v>
      </c>
      <c r="N449" s="5"/>
      <c r="O449" s="9">
        <f t="shared" si="6"/>
        <v>559386.05999999994</v>
      </c>
    </row>
    <row r="450" spans="1:15" ht="30" x14ac:dyDescent="0.25">
      <c r="A450" s="3" t="s">
        <v>13</v>
      </c>
      <c r="B450" s="3" t="s">
        <v>917</v>
      </c>
      <c r="C450" s="3" t="s">
        <v>59</v>
      </c>
      <c r="D450" s="3" t="s">
        <v>1152</v>
      </c>
      <c r="E450" s="3" t="s">
        <v>220</v>
      </c>
      <c r="F450" s="6">
        <v>45720.708612187504</v>
      </c>
      <c r="G450" s="3" t="s">
        <v>4</v>
      </c>
      <c r="H450" s="3" t="s">
        <v>1422</v>
      </c>
      <c r="I450" s="3" t="s">
        <v>33</v>
      </c>
      <c r="J450" s="5"/>
      <c r="K450" s="5">
        <v>1584085.26</v>
      </c>
      <c r="L450" s="5"/>
      <c r="M450" s="5">
        <v>236611.66</v>
      </c>
      <c r="N450" s="5"/>
      <c r="O450" s="9">
        <f t="shared" si="6"/>
        <v>1820696.92</v>
      </c>
    </row>
    <row r="451" spans="1:15" ht="30" x14ac:dyDescent="0.25">
      <c r="A451" s="3" t="s">
        <v>13</v>
      </c>
      <c r="B451" s="3" t="s">
        <v>917</v>
      </c>
      <c r="C451" s="3" t="s">
        <v>59</v>
      </c>
      <c r="D451" s="3" t="s">
        <v>1152</v>
      </c>
      <c r="E451" s="3" t="s">
        <v>220</v>
      </c>
      <c r="F451" s="6">
        <v>45903.617423032403</v>
      </c>
      <c r="G451" s="3" t="s">
        <v>11</v>
      </c>
      <c r="H451" s="3" t="s">
        <v>1422</v>
      </c>
      <c r="I451" s="3" t="s">
        <v>33</v>
      </c>
      <c r="J451" s="5"/>
      <c r="K451" s="5">
        <v>1645414.56</v>
      </c>
      <c r="L451" s="5"/>
      <c r="M451" s="5">
        <v>265350.63</v>
      </c>
      <c r="N451" s="5"/>
      <c r="O451" s="9">
        <f t="shared" si="6"/>
        <v>1910765.19</v>
      </c>
    </row>
    <row r="452" spans="1:15" ht="30" x14ac:dyDescent="0.25">
      <c r="A452" s="3" t="s">
        <v>13</v>
      </c>
      <c r="B452" s="3" t="s">
        <v>917</v>
      </c>
      <c r="C452" s="3" t="s">
        <v>59</v>
      </c>
      <c r="D452" s="3" t="s">
        <v>1149</v>
      </c>
      <c r="E452" s="3" t="s">
        <v>220</v>
      </c>
      <c r="F452" s="6">
        <v>45516</v>
      </c>
      <c r="G452" s="3" t="s">
        <v>1194</v>
      </c>
      <c r="H452" s="3" t="s">
        <v>1422</v>
      </c>
      <c r="I452" s="3" t="s">
        <v>33</v>
      </c>
      <c r="J452" s="5"/>
      <c r="K452" s="5">
        <v>33919.339999999997</v>
      </c>
      <c r="L452" s="5">
        <v>0</v>
      </c>
      <c r="M452" s="5">
        <v>0</v>
      </c>
      <c r="N452" s="5"/>
      <c r="O452" s="9">
        <f t="shared" si="6"/>
        <v>33919.339999999997</v>
      </c>
    </row>
    <row r="453" spans="1:15" ht="30" x14ac:dyDescent="0.25">
      <c r="A453" s="3" t="s">
        <v>13</v>
      </c>
      <c r="B453" s="3" t="s">
        <v>917</v>
      </c>
      <c r="C453" s="3" t="s">
        <v>59</v>
      </c>
      <c r="D453" s="3" t="s">
        <v>1149</v>
      </c>
      <c r="E453" s="3" t="s">
        <v>220</v>
      </c>
      <c r="F453" s="6">
        <v>45735</v>
      </c>
      <c r="G453" s="3" t="s">
        <v>13</v>
      </c>
      <c r="H453" s="3" t="s">
        <v>1422</v>
      </c>
      <c r="I453" s="3" t="s">
        <v>33</v>
      </c>
      <c r="J453" s="5"/>
      <c r="K453" s="5">
        <v>84339.08</v>
      </c>
      <c r="L453" s="5">
        <v>0</v>
      </c>
      <c r="M453" s="5">
        <v>0</v>
      </c>
      <c r="N453" s="5"/>
      <c r="O453" s="9">
        <f t="shared" si="6"/>
        <v>84339.08</v>
      </c>
    </row>
    <row r="454" spans="1:15" ht="30" x14ac:dyDescent="0.25">
      <c r="A454" s="3" t="s">
        <v>13</v>
      </c>
      <c r="B454" s="3" t="s">
        <v>917</v>
      </c>
      <c r="C454" s="3" t="s">
        <v>59</v>
      </c>
      <c r="D454" s="3" t="s">
        <v>1149</v>
      </c>
      <c r="E454" s="3" t="s">
        <v>220</v>
      </c>
      <c r="F454" s="6">
        <v>45961</v>
      </c>
      <c r="G454" s="3" t="s">
        <v>4</v>
      </c>
      <c r="H454" s="3" t="s">
        <v>1422</v>
      </c>
      <c r="I454" s="3" t="s">
        <v>33</v>
      </c>
      <c r="J454" s="5"/>
      <c r="K454" s="5">
        <v>248998.75</v>
      </c>
      <c r="L454" s="5">
        <v>62336.51</v>
      </c>
      <c r="M454" s="5">
        <v>25078.16</v>
      </c>
      <c r="N454" s="5"/>
      <c r="O454" s="9">
        <f t="shared" si="6"/>
        <v>336413.42</v>
      </c>
    </row>
    <row r="455" spans="1:15" ht="30" x14ac:dyDescent="0.25">
      <c r="A455" s="3" t="s">
        <v>13</v>
      </c>
      <c r="B455" s="3" t="s">
        <v>917</v>
      </c>
      <c r="C455" s="3" t="s">
        <v>59</v>
      </c>
      <c r="D455" s="3" t="s">
        <v>1147</v>
      </c>
      <c r="E455" s="3" t="s">
        <v>220</v>
      </c>
      <c r="F455" s="6">
        <v>45969</v>
      </c>
      <c r="G455" s="3" t="s">
        <v>1194</v>
      </c>
      <c r="H455" s="3" t="s">
        <v>1422</v>
      </c>
      <c r="I455" s="3" t="s">
        <v>33</v>
      </c>
      <c r="J455" s="5"/>
      <c r="K455" s="5">
        <v>39142.79</v>
      </c>
      <c r="L455" s="5"/>
      <c r="M455" s="5">
        <v>2679.6</v>
      </c>
      <c r="N455" s="5"/>
      <c r="O455" s="9">
        <f t="shared" ref="O455:O518" si="7">J455+K455+L455+M455+N455</f>
        <v>41822.39</v>
      </c>
    </row>
    <row r="456" spans="1:15" ht="30" x14ac:dyDescent="0.25">
      <c r="A456" s="3" t="s">
        <v>13</v>
      </c>
      <c r="B456" s="3" t="s">
        <v>917</v>
      </c>
      <c r="C456" s="3" t="s">
        <v>59</v>
      </c>
      <c r="D456" s="3" t="s">
        <v>1145</v>
      </c>
      <c r="E456" s="3" t="s">
        <v>220</v>
      </c>
      <c r="F456" s="6">
        <v>45677.694984918999</v>
      </c>
      <c r="G456" s="3" t="s">
        <v>1194</v>
      </c>
      <c r="H456" s="3" t="s">
        <v>1422</v>
      </c>
      <c r="I456" s="3" t="s">
        <v>33</v>
      </c>
      <c r="J456" s="5"/>
      <c r="K456" s="5">
        <v>138960</v>
      </c>
      <c r="L456" s="5"/>
      <c r="M456" s="5">
        <v>29181.599999999999</v>
      </c>
      <c r="N456" s="5"/>
      <c r="O456" s="9">
        <f t="shared" si="7"/>
        <v>168141.6</v>
      </c>
    </row>
    <row r="457" spans="1:15" ht="30" x14ac:dyDescent="0.25">
      <c r="A457" s="3" t="s">
        <v>13</v>
      </c>
      <c r="B457" s="3" t="s">
        <v>917</v>
      </c>
      <c r="C457" s="3" t="s">
        <v>59</v>
      </c>
      <c r="D457" s="3" t="s">
        <v>1145</v>
      </c>
      <c r="E457" s="3" t="s">
        <v>220</v>
      </c>
      <c r="F457" s="6">
        <v>45863.6700558218</v>
      </c>
      <c r="G457" s="3" t="s">
        <v>13</v>
      </c>
      <c r="H457" s="3" t="s">
        <v>1422</v>
      </c>
      <c r="I457" s="3" t="s">
        <v>33</v>
      </c>
      <c r="J457" s="5"/>
      <c r="K457" s="5">
        <v>105111.02</v>
      </c>
      <c r="L457" s="5"/>
      <c r="M457" s="5">
        <v>9.66</v>
      </c>
      <c r="N457" s="5"/>
      <c r="O457" s="9">
        <f t="shared" si="7"/>
        <v>105120.68000000001</v>
      </c>
    </row>
    <row r="458" spans="1:15" ht="30" x14ac:dyDescent="0.25">
      <c r="A458" s="3" t="s">
        <v>13</v>
      </c>
      <c r="B458" s="3" t="s">
        <v>917</v>
      </c>
      <c r="C458" s="3" t="s">
        <v>59</v>
      </c>
      <c r="D458" s="3" t="s">
        <v>1143</v>
      </c>
      <c r="E458" s="3" t="s">
        <v>220</v>
      </c>
      <c r="F458" s="6">
        <v>45694.643003090299</v>
      </c>
      <c r="G458" s="3" t="s">
        <v>1194</v>
      </c>
      <c r="H458" s="3" t="s">
        <v>1422</v>
      </c>
      <c r="I458" s="3" t="s">
        <v>33</v>
      </c>
      <c r="J458" s="5"/>
      <c r="K458" s="5">
        <v>596052.17000000004</v>
      </c>
      <c r="L458" s="5"/>
      <c r="M458" s="5">
        <v>106270.02</v>
      </c>
      <c r="N458" s="5"/>
      <c r="O458" s="9">
        <f t="shared" si="7"/>
        <v>702322.19000000006</v>
      </c>
    </row>
    <row r="459" spans="1:15" ht="30" x14ac:dyDescent="0.25">
      <c r="A459" s="3" t="s">
        <v>13</v>
      </c>
      <c r="B459" s="3" t="s">
        <v>917</v>
      </c>
      <c r="C459" s="3" t="s">
        <v>59</v>
      </c>
      <c r="D459" s="3" t="s">
        <v>1143</v>
      </c>
      <c r="E459" s="3" t="s">
        <v>220</v>
      </c>
      <c r="F459" s="6">
        <v>45917.428052048599</v>
      </c>
      <c r="G459" s="3" t="s">
        <v>13</v>
      </c>
      <c r="H459" s="3" t="s">
        <v>1422</v>
      </c>
      <c r="I459" s="3" t="s">
        <v>33</v>
      </c>
      <c r="J459" s="5"/>
      <c r="K459" s="5">
        <v>1027046.13</v>
      </c>
      <c r="L459" s="5"/>
      <c r="M459" s="5">
        <v>170072.68</v>
      </c>
      <c r="N459" s="5"/>
      <c r="O459" s="9">
        <f t="shared" si="7"/>
        <v>1197118.81</v>
      </c>
    </row>
    <row r="460" spans="1:15" ht="30" x14ac:dyDescent="0.25">
      <c r="A460" s="3" t="s">
        <v>13</v>
      </c>
      <c r="B460" s="3" t="s">
        <v>917</v>
      </c>
      <c r="C460" s="3" t="s">
        <v>59</v>
      </c>
      <c r="D460" s="3" t="s">
        <v>1141</v>
      </c>
      <c r="E460" s="3" t="s">
        <v>220</v>
      </c>
      <c r="F460" s="6">
        <v>45946.446323495402</v>
      </c>
      <c r="G460" s="3" t="s">
        <v>1194</v>
      </c>
      <c r="H460" s="3" t="s">
        <v>1422</v>
      </c>
      <c r="I460" s="3" t="s">
        <v>33</v>
      </c>
      <c r="J460" s="5"/>
      <c r="K460" s="5">
        <v>67928.95</v>
      </c>
      <c r="L460" s="5"/>
      <c r="M460" s="5">
        <v>1008</v>
      </c>
      <c r="N460" s="5"/>
      <c r="O460" s="9">
        <f t="shared" si="7"/>
        <v>68936.95</v>
      </c>
    </row>
    <row r="461" spans="1:15" ht="30" x14ac:dyDescent="0.25">
      <c r="A461" s="3" t="s">
        <v>13</v>
      </c>
      <c r="B461" s="3" t="s">
        <v>917</v>
      </c>
      <c r="C461" s="3" t="s">
        <v>59</v>
      </c>
      <c r="D461" s="3" t="s">
        <v>1139</v>
      </c>
      <c r="E461" s="3" t="s">
        <v>220</v>
      </c>
      <c r="F461" s="6">
        <v>45964.740981863397</v>
      </c>
      <c r="G461" s="3" t="s">
        <v>1194</v>
      </c>
      <c r="H461" s="3" t="s">
        <v>1422</v>
      </c>
      <c r="I461" s="3" t="s">
        <v>33</v>
      </c>
      <c r="J461" s="5"/>
      <c r="K461" s="5">
        <v>348129.16</v>
      </c>
      <c r="L461" s="5"/>
      <c r="M461" s="5">
        <v>64017.57</v>
      </c>
      <c r="N461" s="5"/>
      <c r="O461" s="9">
        <f t="shared" si="7"/>
        <v>412146.73</v>
      </c>
    </row>
    <row r="462" spans="1:15" ht="30" x14ac:dyDescent="0.25">
      <c r="A462" s="3" t="s">
        <v>13</v>
      </c>
      <c r="B462" s="3" t="s">
        <v>917</v>
      </c>
      <c r="C462" s="3" t="s">
        <v>59</v>
      </c>
      <c r="D462" s="3" t="s">
        <v>1137</v>
      </c>
      <c r="E462" s="3" t="s">
        <v>220</v>
      </c>
      <c r="F462" s="6">
        <v>45870.671040624999</v>
      </c>
      <c r="G462" s="3" t="s">
        <v>1194</v>
      </c>
      <c r="H462" s="3" t="s">
        <v>1422</v>
      </c>
      <c r="I462" s="3" t="s">
        <v>33</v>
      </c>
      <c r="J462" s="5"/>
      <c r="K462" s="5">
        <v>146703.59</v>
      </c>
      <c r="L462" s="5"/>
      <c r="M462" s="5">
        <v>22081.5</v>
      </c>
      <c r="N462" s="5"/>
      <c r="O462" s="9">
        <f t="shared" si="7"/>
        <v>168785.09</v>
      </c>
    </row>
    <row r="463" spans="1:15" ht="30" x14ac:dyDescent="0.25">
      <c r="A463" s="3" t="s">
        <v>13</v>
      </c>
      <c r="B463" s="3" t="s">
        <v>917</v>
      </c>
      <c r="C463" s="3" t="s">
        <v>59</v>
      </c>
      <c r="D463" s="3" t="s">
        <v>1135</v>
      </c>
      <c r="E463" s="3" t="s">
        <v>220</v>
      </c>
      <c r="F463" s="6">
        <v>45884.666304317099</v>
      </c>
      <c r="G463" s="3" t="s">
        <v>1194</v>
      </c>
      <c r="H463" s="3" t="s">
        <v>1422</v>
      </c>
      <c r="I463" s="3" t="s">
        <v>33</v>
      </c>
      <c r="J463" s="5"/>
      <c r="K463" s="5">
        <v>27479.02</v>
      </c>
      <c r="L463" s="5"/>
      <c r="M463" s="5">
        <v>5770.6</v>
      </c>
      <c r="N463" s="5"/>
      <c r="O463" s="9">
        <f t="shared" si="7"/>
        <v>33249.620000000003</v>
      </c>
    </row>
    <row r="464" spans="1:15" ht="30" x14ac:dyDescent="0.25">
      <c r="A464" s="3" t="s">
        <v>13</v>
      </c>
      <c r="B464" s="3" t="s">
        <v>917</v>
      </c>
      <c r="C464" s="3" t="s">
        <v>1125</v>
      </c>
      <c r="D464" s="3" t="s">
        <v>1133</v>
      </c>
      <c r="E464" s="3" t="s">
        <v>220</v>
      </c>
      <c r="F464" s="6">
        <v>45772</v>
      </c>
      <c r="G464" s="3" t="s">
        <v>1194</v>
      </c>
      <c r="H464" s="3" t="s">
        <v>1422</v>
      </c>
      <c r="I464" s="3" t="s">
        <v>33</v>
      </c>
      <c r="J464" s="5"/>
      <c r="K464" s="5">
        <v>591630.93000000005</v>
      </c>
      <c r="L464" s="5"/>
      <c r="M464" s="5">
        <v>149580.54</v>
      </c>
      <c r="N464" s="5"/>
      <c r="O464" s="9">
        <f t="shared" si="7"/>
        <v>741211.47000000009</v>
      </c>
    </row>
    <row r="465" spans="1:15" ht="30" x14ac:dyDescent="0.25">
      <c r="A465" s="3" t="s">
        <v>13</v>
      </c>
      <c r="B465" s="3" t="s">
        <v>917</v>
      </c>
      <c r="C465" s="3" t="s">
        <v>1125</v>
      </c>
      <c r="D465" s="3" t="s">
        <v>1130</v>
      </c>
      <c r="E465" s="3" t="s">
        <v>220</v>
      </c>
      <c r="F465" s="6">
        <v>45680</v>
      </c>
      <c r="G465" s="3" t="s">
        <v>1194</v>
      </c>
      <c r="H465" s="3" t="s">
        <v>1422</v>
      </c>
      <c r="I465" s="3" t="s">
        <v>33</v>
      </c>
      <c r="J465" s="5"/>
      <c r="K465" s="5">
        <v>155423.26999999999</v>
      </c>
      <c r="L465" s="5"/>
      <c r="M465" s="5">
        <v>22139.9</v>
      </c>
      <c r="N465" s="5"/>
      <c r="O465" s="9">
        <f t="shared" si="7"/>
        <v>177563.16999999998</v>
      </c>
    </row>
    <row r="466" spans="1:15" ht="30" x14ac:dyDescent="0.25">
      <c r="A466" s="3" t="s">
        <v>13</v>
      </c>
      <c r="B466" s="3" t="s">
        <v>917</v>
      </c>
      <c r="C466" s="3" t="s">
        <v>1125</v>
      </c>
      <c r="D466" s="3" t="s">
        <v>1130</v>
      </c>
      <c r="E466" s="3" t="s">
        <v>220</v>
      </c>
      <c r="F466" s="6">
        <v>45889</v>
      </c>
      <c r="G466" s="3" t="s">
        <v>13</v>
      </c>
      <c r="H466" s="3" t="s">
        <v>1422</v>
      </c>
      <c r="I466" s="3" t="s">
        <v>33</v>
      </c>
      <c r="J466" s="5"/>
      <c r="K466" s="5">
        <v>111756.15</v>
      </c>
      <c r="L466" s="5"/>
      <c r="M466" s="5">
        <v>15555.83</v>
      </c>
      <c r="N466" s="5"/>
      <c r="O466" s="9">
        <f t="shared" si="7"/>
        <v>127311.98</v>
      </c>
    </row>
    <row r="467" spans="1:15" ht="30" x14ac:dyDescent="0.25">
      <c r="A467" s="3" t="s">
        <v>13</v>
      </c>
      <c r="B467" s="3" t="s">
        <v>917</v>
      </c>
      <c r="C467" s="3" t="s">
        <v>1125</v>
      </c>
      <c r="D467" s="3" t="s">
        <v>1127</v>
      </c>
      <c r="E467" s="3" t="s">
        <v>220</v>
      </c>
      <c r="F467" s="6">
        <v>45700</v>
      </c>
      <c r="G467" s="3" t="s">
        <v>1194</v>
      </c>
      <c r="H467" s="3" t="s">
        <v>1422</v>
      </c>
      <c r="I467" s="3" t="s">
        <v>33</v>
      </c>
      <c r="J467" s="5"/>
      <c r="K467" s="5">
        <v>563108.64</v>
      </c>
      <c r="L467" s="5"/>
      <c r="M467" s="5">
        <v>109690.44</v>
      </c>
      <c r="N467" s="5"/>
      <c r="O467" s="9">
        <f t="shared" si="7"/>
        <v>672799.08000000007</v>
      </c>
    </row>
    <row r="468" spans="1:15" ht="30" x14ac:dyDescent="0.25">
      <c r="A468" s="3" t="s">
        <v>13</v>
      </c>
      <c r="B468" s="3" t="s">
        <v>917</v>
      </c>
      <c r="C468" s="3" t="s">
        <v>1125</v>
      </c>
      <c r="D468" s="3" t="s">
        <v>1127</v>
      </c>
      <c r="E468" s="3" t="s">
        <v>220</v>
      </c>
      <c r="F468" s="6">
        <v>45919</v>
      </c>
      <c r="G468" s="3" t="s">
        <v>13</v>
      </c>
      <c r="H468" s="3" t="s">
        <v>1422</v>
      </c>
      <c r="I468" s="3" t="s">
        <v>33</v>
      </c>
      <c r="J468" s="5"/>
      <c r="K468" s="5">
        <v>1422323.75</v>
      </c>
      <c r="L468" s="5"/>
      <c r="M468" s="5">
        <v>281842.62</v>
      </c>
      <c r="N468" s="5"/>
      <c r="O468" s="9">
        <f t="shared" si="7"/>
        <v>1704166.37</v>
      </c>
    </row>
    <row r="469" spans="1:15" ht="30" x14ac:dyDescent="0.25">
      <c r="A469" s="3" t="s">
        <v>13</v>
      </c>
      <c r="B469" s="3" t="s">
        <v>917</v>
      </c>
      <c r="C469" s="3" t="s">
        <v>1125</v>
      </c>
      <c r="D469" s="3" t="s">
        <v>1124</v>
      </c>
      <c r="E469" s="3" t="s">
        <v>220</v>
      </c>
      <c r="F469" s="6">
        <v>45700.5</v>
      </c>
      <c r="G469" s="3" t="s">
        <v>1194</v>
      </c>
      <c r="H469" s="3" t="s">
        <v>1422</v>
      </c>
      <c r="I469" s="3" t="s">
        <v>33</v>
      </c>
      <c r="J469" s="5"/>
      <c r="K469" s="5">
        <v>1560669.34</v>
      </c>
      <c r="L469" s="5"/>
      <c r="M469" s="5"/>
      <c r="N469" s="5"/>
      <c r="O469" s="9">
        <f t="shared" si="7"/>
        <v>1560669.34</v>
      </c>
    </row>
    <row r="470" spans="1:15" ht="30" x14ac:dyDescent="0.25">
      <c r="A470" s="3" t="s">
        <v>13</v>
      </c>
      <c r="B470" s="3" t="s">
        <v>917</v>
      </c>
      <c r="C470" s="3" t="s">
        <v>1125</v>
      </c>
      <c r="D470" s="3" t="s">
        <v>1124</v>
      </c>
      <c r="E470" s="3" t="s">
        <v>220</v>
      </c>
      <c r="F470" s="6">
        <v>45945.5</v>
      </c>
      <c r="G470" s="3" t="s">
        <v>13</v>
      </c>
      <c r="H470" s="3" t="s">
        <v>1422</v>
      </c>
      <c r="I470" s="3" t="s">
        <v>33</v>
      </c>
      <c r="J470" s="5"/>
      <c r="K470" s="5">
        <v>1199660.02</v>
      </c>
      <c r="L470" s="5"/>
      <c r="M470" s="5"/>
      <c r="N470" s="5"/>
      <c r="O470" s="9">
        <f t="shared" si="7"/>
        <v>1199660.02</v>
      </c>
    </row>
    <row r="471" spans="1:15" ht="30" x14ac:dyDescent="0.25">
      <c r="A471" s="3" t="s">
        <v>13</v>
      </c>
      <c r="B471" s="3" t="s">
        <v>917</v>
      </c>
      <c r="C471" s="3" t="s">
        <v>63</v>
      </c>
      <c r="D471" s="3" t="s">
        <v>1121</v>
      </c>
      <c r="E471" s="3" t="s">
        <v>220</v>
      </c>
      <c r="F471" s="6">
        <v>45488.734305937498</v>
      </c>
      <c r="G471" s="3" t="s">
        <v>13</v>
      </c>
      <c r="H471" s="3" t="s">
        <v>1422</v>
      </c>
      <c r="I471" s="3" t="s">
        <v>33</v>
      </c>
      <c r="J471" s="5"/>
      <c r="K471" s="5">
        <v>327167.09999999998</v>
      </c>
      <c r="L471" s="5"/>
      <c r="M471" s="5">
        <v>68705.100000000006</v>
      </c>
      <c r="N471" s="5"/>
      <c r="O471" s="9">
        <f t="shared" si="7"/>
        <v>395872.19999999995</v>
      </c>
    </row>
    <row r="472" spans="1:15" ht="30" x14ac:dyDescent="0.25">
      <c r="A472" s="3" t="s">
        <v>13</v>
      </c>
      <c r="B472" s="3" t="s">
        <v>917</v>
      </c>
      <c r="C472" s="3" t="s">
        <v>63</v>
      </c>
      <c r="D472" s="3" t="s">
        <v>1121</v>
      </c>
      <c r="E472" s="3" t="s">
        <v>220</v>
      </c>
      <c r="F472" s="6">
        <v>45741.497921377297</v>
      </c>
      <c r="G472" s="3" t="s">
        <v>4</v>
      </c>
      <c r="H472" s="3" t="s">
        <v>1422</v>
      </c>
      <c r="I472" s="3" t="s">
        <v>33</v>
      </c>
      <c r="J472" s="5"/>
      <c r="K472" s="5">
        <v>633937.68999999994</v>
      </c>
      <c r="L472" s="5"/>
      <c r="M472" s="5">
        <v>133126.92000000001</v>
      </c>
      <c r="N472" s="5"/>
      <c r="O472" s="9">
        <f t="shared" si="7"/>
        <v>767064.61</v>
      </c>
    </row>
    <row r="473" spans="1:15" ht="30" x14ac:dyDescent="0.25">
      <c r="A473" s="3" t="s">
        <v>13</v>
      </c>
      <c r="B473" s="3" t="s">
        <v>917</v>
      </c>
      <c r="C473" s="3" t="s">
        <v>63</v>
      </c>
      <c r="D473" s="3" t="s">
        <v>1118</v>
      </c>
      <c r="E473" s="3" t="s">
        <v>220</v>
      </c>
      <c r="F473" s="6">
        <v>45397</v>
      </c>
      <c r="G473" s="3" t="s">
        <v>1423</v>
      </c>
      <c r="H473" s="3" t="s">
        <v>1422</v>
      </c>
      <c r="I473" s="3" t="s">
        <v>33</v>
      </c>
      <c r="J473" s="5"/>
      <c r="K473" s="5">
        <v>20027.759999999998</v>
      </c>
      <c r="L473" s="5"/>
      <c r="M473" s="5">
        <v>3972.24</v>
      </c>
      <c r="N473" s="5"/>
      <c r="O473" s="9">
        <f t="shared" si="7"/>
        <v>24000</v>
      </c>
    </row>
    <row r="474" spans="1:15" ht="30" x14ac:dyDescent="0.25">
      <c r="A474" s="3" t="s">
        <v>13</v>
      </c>
      <c r="B474" s="3" t="s">
        <v>917</v>
      </c>
      <c r="C474" s="3" t="s">
        <v>63</v>
      </c>
      <c r="D474" s="3" t="s">
        <v>1118</v>
      </c>
      <c r="E474" s="3" t="s">
        <v>220</v>
      </c>
      <c r="F474" s="6">
        <v>45491.5</v>
      </c>
      <c r="G474" s="3" t="s">
        <v>1194</v>
      </c>
      <c r="H474" s="3" t="s">
        <v>1422</v>
      </c>
      <c r="I474" s="3" t="s">
        <v>33</v>
      </c>
      <c r="J474" s="5"/>
      <c r="K474" s="5">
        <v>32609.360000000001</v>
      </c>
      <c r="L474" s="5"/>
      <c r="M474" s="5">
        <v>5786.31</v>
      </c>
      <c r="N474" s="5"/>
      <c r="O474" s="9">
        <f t="shared" si="7"/>
        <v>38395.67</v>
      </c>
    </row>
    <row r="475" spans="1:15" ht="30" x14ac:dyDescent="0.25">
      <c r="A475" s="3" t="s">
        <v>13</v>
      </c>
      <c r="B475" s="3" t="s">
        <v>917</v>
      </c>
      <c r="C475" s="3" t="s">
        <v>63</v>
      </c>
      <c r="D475" s="3" t="s">
        <v>1118</v>
      </c>
      <c r="E475" s="3" t="s">
        <v>220</v>
      </c>
      <c r="F475" s="6">
        <v>45457</v>
      </c>
      <c r="G475" s="3" t="s">
        <v>1424</v>
      </c>
      <c r="H475" s="3" t="s">
        <v>1422</v>
      </c>
      <c r="I475" s="3" t="s">
        <v>33</v>
      </c>
      <c r="J475" s="5"/>
      <c r="K475" s="5">
        <v>43426.5</v>
      </c>
      <c r="L475" s="5"/>
      <c r="M475" s="5">
        <v>6573.5</v>
      </c>
      <c r="N475" s="5"/>
      <c r="O475" s="9">
        <f t="shared" si="7"/>
        <v>50000</v>
      </c>
    </row>
    <row r="476" spans="1:15" ht="30" x14ac:dyDescent="0.25">
      <c r="A476" s="3" t="s">
        <v>13</v>
      </c>
      <c r="B476" s="3" t="s">
        <v>917</v>
      </c>
      <c r="C476" s="3" t="s">
        <v>63</v>
      </c>
      <c r="D476" s="3" t="s">
        <v>1118</v>
      </c>
      <c r="E476" s="3" t="s">
        <v>220</v>
      </c>
      <c r="F476" s="6">
        <v>45639.5</v>
      </c>
      <c r="G476" s="3" t="s">
        <v>13</v>
      </c>
      <c r="H476" s="3" t="s">
        <v>1422</v>
      </c>
      <c r="I476" s="3" t="s">
        <v>33</v>
      </c>
      <c r="J476" s="5"/>
      <c r="K476" s="5">
        <v>50525.26</v>
      </c>
      <c r="L476" s="5"/>
      <c r="M476" s="5">
        <v>7550.35</v>
      </c>
      <c r="N476" s="5"/>
      <c r="O476" s="9">
        <f t="shared" si="7"/>
        <v>58075.61</v>
      </c>
    </row>
    <row r="477" spans="1:15" ht="30" x14ac:dyDescent="0.25">
      <c r="A477" s="3" t="s">
        <v>13</v>
      </c>
      <c r="B477" s="3" t="s">
        <v>917</v>
      </c>
      <c r="C477" s="3" t="s">
        <v>63</v>
      </c>
      <c r="D477" s="3" t="s">
        <v>1118</v>
      </c>
      <c r="E477" s="3" t="s">
        <v>220</v>
      </c>
      <c r="F477" s="6">
        <v>45811.5</v>
      </c>
      <c r="G477" s="3" t="s">
        <v>4</v>
      </c>
      <c r="H477" s="3" t="s">
        <v>1422</v>
      </c>
      <c r="I477" s="3" t="s">
        <v>33</v>
      </c>
      <c r="J477" s="5"/>
      <c r="K477" s="5">
        <v>157125.98000000001</v>
      </c>
      <c r="L477" s="5"/>
      <c r="M477" s="5">
        <v>7581.56</v>
      </c>
      <c r="N477" s="5"/>
      <c r="O477" s="9">
        <f t="shared" si="7"/>
        <v>164707.54</v>
      </c>
    </row>
    <row r="478" spans="1:15" ht="30" x14ac:dyDescent="0.25">
      <c r="A478" s="3" t="s">
        <v>13</v>
      </c>
      <c r="B478" s="3" t="s">
        <v>917</v>
      </c>
      <c r="C478" s="3" t="s">
        <v>63</v>
      </c>
      <c r="D478" s="3" t="s">
        <v>1116</v>
      </c>
      <c r="E478" s="3" t="s">
        <v>220</v>
      </c>
      <c r="F478" s="6">
        <v>45243</v>
      </c>
      <c r="G478" s="3" t="s">
        <v>1194</v>
      </c>
      <c r="H478" s="3" t="s">
        <v>1422</v>
      </c>
      <c r="I478" s="3" t="s">
        <v>33</v>
      </c>
      <c r="J478" s="5"/>
      <c r="K478" s="5">
        <v>0</v>
      </c>
      <c r="L478" s="5"/>
      <c r="M478" s="5">
        <v>0</v>
      </c>
      <c r="N478" s="5"/>
      <c r="O478" s="9">
        <f t="shared" si="7"/>
        <v>0</v>
      </c>
    </row>
    <row r="479" spans="1:15" ht="30" x14ac:dyDescent="0.25">
      <c r="A479" s="3" t="s">
        <v>13</v>
      </c>
      <c r="B479" s="3" t="s">
        <v>917</v>
      </c>
      <c r="C479" s="3" t="s">
        <v>63</v>
      </c>
      <c r="D479" s="3" t="s">
        <v>1116</v>
      </c>
      <c r="E479" s="3" t="s">
        <v>220</v>
      </c>
      <c r="F479" s="6">
        <v>45428</v>
      </c>
      <c r="G479" s="3" t="s">
        <v>4</v>
      </c>
      <c r="H479" s="3" t="s">
        <v>1422</v>
      </c>
      <c r="I479" s="3" t="s">
        <v>33</v>
      </c>
      <c r="J479" s="5"/>
      <c r="K479" s="5">
        <v>41277.599999999999</v>
      </c>
      <c r="L479" s="5"/>
      <c r="M479" s="5">
        <v>8668.31</v>
      </c>
      <c r="N479" s="5"/>
      <c r="O479" s="9">
        <f t="shared" si="7"/>
        <v>49945.909999999996</v>
      </c>
    </row>
    <row r="480" spans="1:15" ht="30" x14ac:dyDescent="0.25">
      <c r="A480" s="3" t="s">
        <v>13</v>
      </c>
      <c r="B480" s="3" t="s">
        <v>917</v>
      </c>
      <c r="C480" s="3" t="s">
        <v>63</v>
      </c>
      <c r="D480" s="3" t="s">
        <v>1116</v>
      </c>
      <c r="E480" s="3" t="s">
        <v>220</v>
      </c>
      <c r="F480" s="6">
        <v>45607</v>
      </c>
      <c r="G480" s="3" t="s">
        <v>315</v>
      </c>
      <c r="H480" s="3" t="s">
        <v>1422</v>
      </c>
      <c r="I480" s="3" t="s">
        <v>33</v>
      </c>
      <c r="J480" s="5"/>
      <c r="K480" s="5">
        <v>11029.48</v>
      </c>
      <c r="L480" s="5"/>
      <c r="M480" s="5">
        <v>0</v>
      </c>
      <c r="N480" s="5"/>
      <c r="O480" s="9">
        <f t="shared" si="7"/>
        <v>11029.48</v>
      </c>
    </row>
    <row r="481" spans="1:15" ht="30" x14ac:dyDescent="0.25">
      <c r="A481" s="3" t="s">
        <v>13</v>
      </c>
      <c r="B481" s="3" t="s">
        <v>917</v>
      </c>
      <c r="C481" s="3" t="s">
        <v>63</v>
      </c>
      <c r="D481" s="3" t="s">
        <v>1116</v>
      </c>
      <c r="E481" s="3" t="s">
        <v>220</v>
      </c>
      <c r="F481" s="6">
        <v>45719</v>
      </c>
      <c r="G481" s="3" t="s">
        <v>240</v>
      </c>
      <c r="H481" s="3" t="s">
        <v>1422</v>
      </c>
      <c r="I481" s="3" t="s">
        <v>33</v>
      </c>
      <c r="J481" s="5"/>
      <c r="K481" s="5">
        <v>18076.77</v>
      </c>
      <c r="L481" s="5"/>
      <c r="M481" s="5">
        <v>0</v>
      </c>
      <c r="N481" s="5"/>
      <c r="O481" s="9">
        <f t="shared" si="7"/>
        <v>18076.77</v>
      </c>
    </row>
    <row r="482" spans="1:15" ht="30" x14ac:dyDescent="0.25">
      <c r="A482" s="3" t="s">
        <v>13</v>
      </c>
      <c r="B482" s="3" t="s">
        <v>917</v>
      </c>
      <c r="C482" s="3" t="s">
        <v>63</v>
      </c>
      <c r="D482" s="3" t="s">
        <v>1116</v>
      </c>
      <c r="E482" s="3" t="s">
        <v>220</v>
      </c>
      <c r="F482" s="6">
        <v>45817</v>
      </c>
      <c r="G482" s="3" t="s">
        <v>225</v>
      </c>
      <c r="H482" s="3" t="s">
        <v>1422</v>
      </c>
      <c r="I482" s="3" t="s">
        <v>33</v>
      </c>
      <c r="J482" s="5"/>
      <c r="K482" s="5">
        <v>18337.75</v>
      </c>
      <c r="L482" s="5"/>
      <c r="M482" s="5">
        <v>0</v>
      </c>
      <c r="N482" s="5"/>
      <c r="O482" s="9">
        <f t="shared" si="7"/>
        <v>18337.75</v>
      </c>
    </row>
    <row r="483" spans="1:15" ht="30" x14ac:dyDescent="0.25">
      <c r="A483" s="3" t="s">
        <v>13</v>
      </c>
      <c r="B483" s="3" t="s">
        <v>917</v>
      </c>
      <c r="C483" s="3" t="s">
        <v>63</v>
      </c>
      <c r="D483" s="3" t="s">
        <v>1116</v>
      </c>
      <c r="E483" s="3" t="s">
        <v>220</v>
      </c>
      <c r="F483" s="6">
        <v>45905</v>
      </c>
      <c r="G483" s="3" t="s">
        <v>1428</v>
      </c>
      <c r="H483" s="3" t="s">
        <v>1422</v>
      </c>
      <c r="I483" s="3" t="s">
        <v>33</v>
      </c>
      <c r="J483" s="5"/>
      <c r="K483" s="5">
        <v>20724.07</v>
      </c>
      <c r="L483" s="5"/>
      <c r="M483" s="5">
        <v>0</v>
      </c>
      <c r="N483" s="5"/>
      <c r="O483" s="9">
        <f t="shared" si="7"/>
        <v>20724.07</v>
      </c>
    </row>
    <row r="484" spans="1:15" ht="30" x14ac:dyDescent="0.25">
      <c r="A484" s="3" t="s">
        <v>13</v>
      </c>
      <c r="B484" s="3" t="s">
        <v>917</v>
      </c>
      <c r="C484" s="3" t="s">
        <v>63</v>
      </c>
      <c r="D484" s="3" t="s">
        <v>1116</v>
      </c>
      <c r="E484" s="3" t="s">
        <v>220</v>
      </c>
      <c r="F484" s="6">
        <v>45959</v>
      </c>
      <c r="G484" s="3" t="s">
        <v>18</v>
      </c>
      <c r="H484" s="3" t="s">
        <v>1422</v>
      </c>
      <c r="I484" s="3" t="s">
        <v>33</v>
      </c>
      <c r="J484" s="5"/>
      <c r="K484" s="5">
        <v>20632.61</v>
      </c>
      <c r="L484" s="5"/>
      <c r="M484" s="5">
        <v>0</v>
      </c>
      <c r="N484" s="5"/>
      <c r="O484" s="9">
        <f t="shared" si="7"/>
        <v>20632.61</v>
      </c>
    </row>
    <row r="485" spans="1:15" ht="30" x14ac:dyDescent="0.25">
      <c r="A485" s="3" t="s">
        <v>13</v>
      </c>
      <c r="B485" s="3" t="s">
        <v>917</v>
      </c>
      <c r="C485" s="3" t="s">
        <v>63</v>
      </c>
      <c r="D485" s="3" t="s">
        <v>1113</v>
      </c>
      <c r="E485" s="3" t="s">
        <v>220</v>
      </c>
      <c r="F485" s="6">
        <v>45477</v>
      </c>
      <c r="G485" s="3" t="s">
        <v>1194</v>
      </c>
      <c r="H485" s="3" t="s">
        <v>1422</v>
      </c>
      <c r="I485" s="3" t="s">
        <v>33</v>
      </c>
      <c r="J485" s="5"/>
      <c r="K485" s="5">
        <v>24538.51</v>
      </c>
      <c r="L485" s="5"/>
      <c r="M485" s="5">
        <v>4730.88</v>
      </c>
      <c r="N485" s="5"/>
      <c r="O485" s="9">
        <f t="shared" si="7"/>
        <v>29269.39</v>
      </c>
    </row>
    <row r="486" spans="1:15" ht="30" x14ac:dyDescent="0.25">
      <c r="A486" s="3" t="s">
        <v>13</v>
      </c>
      <c r="B486" s="3" t="s">
        <v>917</v>
      </c>
      <c r="C486" s="3" t="s">
        <v>63</v>
      </c>
      <c r="D486" s="3" t="s">
        <v>1113</v>
      </c>
      <c r="E486" s="3" t="s">
        <v>220</v>
      </c>
      <c r="F486" s="6">
        <v>45568</v>
      </c>
      <c r="G486" s="3" t="s">
        <v>13</v>
      </c>
      <c r="H486" s="3" t="s">
        <v>1422</v>
      </c>
      <c r="I486" s="3" t="s">
        <v>33</v>
      </c>
      <c r="J486" s="5"/>
      <c r="K486" s="5">
        <v>25327.31</v>
      </c>
      <c r="L486" s="5"/>
      <c r="M486" s="5">
        <v>0</v>
      </c>
      <c r="N486" s="5"/>
      <c r="O486" s="9">
        <f t="shared" si="7"/>
        <v>25327.31</v>
      </c>
    </row>
    <row r="487" spans="1:15" ht="30" x14ac:dyDescent="0.25">
      <c r="A487" s="3" t="s">
        <v>13</v>
      </c>
      <c r="B487" s="3" t="s">
        <v>917</v>
      </c>
      <c r="C487" s="3" t="s">
        <v>63</v>
      </c>
      <c r="D487" s="3" t="s">
        <v>1113</v>
      </c>
      <c r="E487" s="3" t="s">
        <v>220</v>
      </c>
      <c r="F487" s="6">
        <v>45761</v>
      </c>
      <c r="G487" s="3" t="s">
        <v>4</v>
      </c>
      <c r="H487" s="3" t="s">
        <v>1422</v>
      </c>
      <c r="I487" s="3" t="s">
        <v>33</v>
      </c>
      <c r="J487" s="5"/>
      <c r="K487" s="5">
        <v>51972.81</v>
      </c>
      <c r="L487" s="5"/>
      <c r="M487" s="5">
        <v>2100</v>
      </c>
      <c r="N487" s="5"/>
      <c r="O487" s="9">
        <f t="shared" si="7"/>
        <v>54072.81</v>
      </c>
    </row>
    <row r="488" spans="1:15" ht="30" x14ac:dyDescent="0.25">
      <c r="A488" s="3" t="s">
        <v>13</v>
      </c>
      <c r="B488" s="3" t="s">
        <v>917</v>
      </c>
      <c r="C488" s="3" t="s">
        <v>63</v>
      </c>
      <c r="D488" s="3" t="s">
        <v>1111</v>
      </c>
      <c r="E488" s="3" t="s">
        <v>220</v>
      </c>
      <c r="F488" s="6">
        <v>45457</v>
      </c>
      <c r="G488" s="3" t="s">
        <v>1423</v>
      </c>
      <c r="H488" s="3" t="s">
        <v>1422</v>
      </c>
      <c r="I488" s="3" t="s">
        <v>33</v>
      </c>
      <c r="J488" s="5"/>
      <c r="K488" s="5">
        <v>49312.41</v>
      </c>
      <c r="L488" s="5"/>
      <c r="M488" s="5">
        <v>0</v>
      </c>
      <c r="N488" s="5"/>
      <c r="O488" s="9">
        <f t="shared" si="7"/>
        <v>49312.41</v>
      </c>
    </row>
    <row r="489" spans="1:15" ht="30" x14ac:dyDescent="0.25">
      <c r="A489" s="3" t="s">
        <v>13</v>
      </c>
      <c r="B489" s="3" t="s">
        <v>917</v>
      </c>
      <c r="C489" s="3" t="s">
        <v>63</v>
      </c>
      <c r="D489" s="3" t="s">
        <v>1111</v>
      </c>
      <c r="E489" s="3" t="s">
        <v>220</v>
      </c>
      <c r="F489" s="6">
        <v>45539.5</v>
      </c>
      <c r="G489" s="3" t="s">
        <v>1194</v>
      </c>
      <c r="H489" s="3" t="s">
        <v>1422</v>
      </c>
      <c r="I489" s="3" t="s">
        <v>33</v>
      </c>
      <c r="J489" s="5"/>
      <c r="K489" s="5">
        <v>88686.98</v>
      </c>
      <c r="L489" s="5"/>
      <c r="M489" s="5">
        <v>170.25</v>
      </c>
      <c r="N489" s="5"/>
      <c r="O489" s="9">
        <f t="shared" si="7"/>
        <v>88857.23</v>
      </c>
    </row>
    <row r="490" spans="1:15" ht="30" x14ac:dyDescent="0.25">
      <c r="A490" s="3" t="s">
        <v>13</v>
      </c>
      <c r="B490" s="3" t="s">
        <v>917</v>
      </c>
      <c r="C490" s="3" t="s">
        <v>63</v>
      </c>
      <c r="D490" s="3" t="s">
        <v>1111</v>
      </c>
      <c r="E490" s="3" t="s">
        <v>220</v>
      </c>
      <c r="F490" s="6">
        <v>45516</v>
      </c>
      <c r="G490" s="3" t="s">
        <v>1424</v>
      </c>
      <c r="H490" s="3" t="s">
        <v>1422</v>
      </c>
      <c r="I490" s="3" t="s">
        <v>33</v>
      </c>
      <c r="J490" s="5"/>
      <c r="K490" s="5">
        <v>304805.27</v>
      </c>
      <c r="L490" s="5"/>
      <c r="M490" s="5">
        <v>5836.41</v>
      </c>
      <c r="N490" s="5"/>
      <c r="O490" s="9">
        <f t="shared" si="7"/>
        <v>310641.68</v>
      </c>
    </row>
    <row r="491" spans="1:15" ht="30" x14ac:dyDescent="0.25">
      <c r="A491" s="3" t="s">
        <v>13</v>
      </c>
      <c r="B491" s="3" t="s">
        <v>917</v>
      </c>
      <c r="C491" s="3" t="s">
        <v>63</v>
      </c>
      <c r="D491" s="3" t="s">
        <v>1111</v>
      </c>
      <c r="E491" s="3" t="s">
        <v>220</v>
      </c>
      <c r="F491" s="6">
        <v>45561</v>
      </c>
      <c r="G491" s="3" t="s">
        <v>1431</v>
      </c>
      <c r="H491" s="3" t="s">
        <v>1422</v>
      </c>
      <c r="I491" s="3" t="s">
        <v>33</v>
      </c>
      <c r="J491" s="5"/>
      <c r="K491" s="5">
        <v>50191.24</v>
      </c>
      <c r="L491" s="5"/>
      <c r="M491" s="5">
        <v>361.04</v>
      </c>
      <c r="N491" s="5"/>
      <c r="O491" s="9">
        <f t="shared" si="7"/>
        <v>50552.28</v>
      </c>
    </row>
    <row r="492" spans="1:15" ht="30" x14ac:dyDescent="0.25">
      <c r="A492" s="3" t="s">
        <v>13</v>
      </c>
      <c r="B492" s="3" t="s">
        <v>917</v>
      </c>
      <c r="C492" s="3" t="s">
        <v>63</v>
      </c>
      <c r="D492" s="3" t="s">
        <v>1111</v>
      </c>
      <c r="E492" s="3" t="s">
        <v>220</v>
      </c>
      <c r="F492" s="6">
        <v>45672.5</v>
      </c>
      <c r="G492" s="3" t="s">
        <v>13</v>
      </c>
      <c r="H492" s="3" t="s">
        <v>1422</v>
      </c>
      <c r="I492" s="3" t="s">
        <v>33</v>
      </c>
      <c r="J492" s="5"/>
      <c r="K492" s="5">
        <v>226799.55</v>
      </c>
      <c r="L492" s="5"/>
      <c r="M492" s="5">
        <v>7752.46</v>
      </c>
      <c r="N492" s="5"/>
      <c r="O492" s="9">
        <f t="shared" si="7"/>
        <v>234552.00999999998</v>
      </c>
    </row>
    <row r="493" spans="1:15" ht="30" x14ac:dyDescent="0.25">
      <c r="A493" s="3" t="s">
        <v>13</v>
      </c>
      <c r="B493" s="3" t="s">
        <v>917</v>
      </c>
      <c r="C493" s="3" t="s">
        <v>63</v>
      </c>
      <c r="D493" s="3" t="s">
        <v>1111</v>
      </c>
      <c r="E493" s="3" t="s">
        <v>220</v>
      </c>
      <c r="F493" s="6">
        <v>45665</v>
      </c>
      <c r="G493" s="3" t="s">
        <v>1430</v>
      </c>
      <c r="H493" s="3" t="s">
        <v>1422</v>
      </c>
      <c r="I493" s="3" t="s">
        <v>33</v>
      </c>
      <c r="J493" s="5"/>
      <c r="K493" s="5">
        <v>447074.47</v>
      </c>
      <c r="L493" s="5"/>
      <c r="M493" s="5">
        <v>0</v>
      </c>
      <c r="N493" s="5"/>
      <c r="O493" s="9">
        <f t="shared" si="7"/>
        <v>447074.47</v>
      </c>
    </row>
    <row r="494" spans="1:15" ht="30" x14ac:dyDescent="0.25">
      <c r="A494" s="3" t="s">
        <v>13</v>
      </c>
      <c r="B494" s="3" t="s">
        <v>917</v>
      </c>
      <c r="C494" s="3" t="s">
        <v>63</v>
      </c>
      <c r="D494" s="3" t="s">
        <v>1111</v>
      </c>
      <c r="E494" s="3" t="s">
        <v>220</v>
      </c>
      <c r="F494" s="6">
        <v>45722.5</v>
      </c>
      <c r="G494" s="3" t="s">
        <v>4</v>
      </c>
      <c r="H494" s="3" t="s">
        <v>1422</v>
      </c>
      <c r="I494" s="3" t="s">
        <v>33</v>
      </c>
      <c r="J494" s="5"/>
      <c r="K494" s="5">
        <v>252567.2</v>
      </c>
      <c r="L494" s="5"/>
      <c r="M494" s="5">
        <v>418.47</v>
      </c>
      <c r="N494" s="5"/>
      <c r="O494" s="9">
        <f t="shared" si="7"/>
        <v>252985.67</v>
      </c>
    </row>
    <row r="495" spans="1:15" ht="30" x14ac:dyDescent="0.25">
      <c r="A495" s="3" t="s">
        <v>13</v>
      </c>
      <c r="B495" s="3" t="s">
        <v>917</v>
      </c>
      <c r="C495" s="3" t="s">
        <v>63</v>
      </c>
      <c r="D495" s="3" t="s">
        <v>1111</v>
      </c>
      <c r="E495" s="3" t="s">
        <v>220</v>
      </c>
      <c r="F495" s="6">
        <v>45833.5</v>
      </c>
      <c r="G495" s="3" t="s">
        <v>11</v>
      </c>
      <c r="H495" s="3" t="s">
        <v>1422</v>
      </c>
      <c r="I495" s="3" t="s">
        <v>33</v>
      </c>
      <c r="J495" s="5"/>
      <c r="K495" s="5">
        <v>314122.45</v>
      </c>
      <c r="L495" s="5"/>
      <c r="M495" s="5">
        <v>60.01</v>
      </c>
      <c r="N495" s="5"/>
      <c r="O495" s="9">
        <f t="shared" si="7"/>
        <v>314182.46000000002</v>
      </c>
    </row>
    <row r="496" spans="1:15" ht="30" x14ac:dyDescent="0.25">
      <c r="A496" s="3" t="s">
        <v>13</v>
      </c>
      <c r="B496" s="3" t="s">
        <v>917</v>
      </c>
      <c r="C496" s="3" t="s">
        <v>63</v>
      </c>
      <c r="D496" s="3" t="s">
        <v>1111</v>
      </c>
      <c r="E496" s="3" t="s">
        <v>220</v>
      </c>
      <c r="F496" s="6">
        <v>45814</v>
      </c>
      <c r="G496" s="3" t="s">
        <v>1429</v>
      </c>
      <c r="H496" s="3" t="s">
        <v>1422</v>
      </c>
      <c r="I496" s="3" t="s">
        <v>33</v>
      </c>
      <c r="J496" s="5"/>
      <c r="K496" s="5">
        <v>87274</v>
      </c>
      <c r="L496" s="5"/>
      <c r="M496" s="5">
        <v>3324.98</v>
      </c>
      <c r="N496" s="5"/>
      <c r="O496" s="9">
        <f t="shared" si="7"/>
        <v>90598.98</v>
      </c>
    </row>
    <row r="497" spans="1:15" ht="30" x14ac:dyDescent="0.25">
      <c r="A497" s="3" t="s">
        <v>13</v>
      </c>
      <c r="B497" s="3" t="s">
        <v>917</v>
      </c>
      <c r="C497" s="3" t="s">
        <v>63</v>
      </c>
      <c r="D497" s="3" t="s">
        <v>1108</v>
      </c>
      <c r="E497" s="3" t="s">
        <v>220</v>
      </c>
      <c r="F497" s="6">
        <v>45419</v>
      </c>
      <c r="G497" s="3" t="s">
        <v>1194</v>
      </c>
      <c r="H497" s="3" t="s">
        <v>1422</v>
      </c>
      <c r="I497" s="3" t="s">
        <v>33</v>
      </c>
      <c r="J497" s="5"/>
      <c r="K497" s="5">
        <v>22397.1</v>
      </c>
      <c r="L497" s="5"/>
      <c r="M497" s="5">
        <v>0</v>
      </c>
      <c r="N497" s="5"/>
      <c r="O497" s="9">
        <f t="shared" si="7"/>
        <v>22397.1</v>
      </c>
    </row>
    <row r="498" spans="1:15" ht="30" x14ac:dyDescent="0.25">
      <c r="A498" s="3" t="s">
        <v>13</v>
      </c>
      <c r="B498" s="3" t="s">
        <v>917</v>
      </c>
      <c r="C498" s="3" t="s">
        <v>63</v>
      </c>
      <c r="D498" s="3" t="s">
        <v>1108</v>
      </c>
      <c r="E498" s="3" t="s">
        <v>220</v>
      </c>
      <c r="F498" s="6">
        <v>45723.558816701399</v>
      </c>
      <c r="G498" s="3" t="s">
        <v>13</v>
      </c>
      <c r="H498" s="3" t="s">
        <v>1422</v>
      </c>
      <c r="I498" s="3" t="s">
        <v>33</v>
      </c>
      <c r="J498" s="5"/>
      <c r="K498" s="5">
        <v>29016.959999999999</v>
      </c>
      <c r="L498" s="5"/>
      <c r="M498" s="5">
        <v>0</v>
      </c>
      <c r="N498" s="5"/>
      <c r="O498" s="9">
        <f t="shared" si="7"/>
        <v>29016.959999999999</v>
      </c>
    </row>
    <row r="499" spans="1:15" ht="30" x14ac:dyDescent="0.25">
      <c r="A499" s="3" t="s">
        <v>13</v>
      </c>
      <c r="B499" s="3" t="s">
        <v>917</v>
      </c>
      <c r="C499" s="3" t="s">
        <v>63</v>
      </c>
      <c r="D499" s="3" t="s">
        <v>1108</v>
      </c>
      <c r="E499" s="3" t="s">
        <v>220</v>
      </c>
      <c r="F499" s="6">
        <v>45723.648329548603</v>
      </c>
      <c r="G499" s="3" t="s">
        <v>4</v>
      </c>
      <c r="H499" s="3" t="s">
        <v>1422</v>
      </c>
      <c r="I499" s="3" t="s">
        <v>33</v>
      </c>
      <c r="J499" s="5"/>
      <c r="K499" s="5">
        <v>45334.1</v>
      </c>
      <c r="L499" s="5"/>
      <c r="M499" s="5">
        <v>1999.2</v>
      </c>
      <c r="N499" s="5"/>
      <c r="O499" s="9">
        <f t="shared" si="7"/>
        <v>47333.299999999996</v>
      </c>
    </row>
    <row r="500" spans="1:15" ht="30" x14ac:dyDescent="0.25">
      <c r="A500" s="3" t="s">
        <v>13</v>
      </c>
      <c r="B500" s="3" t="s">
        <v>917</v>
      </c>
      <c r="C500" s="3" t="s">
        <v>63</v>
      </c>
      <c r="D500" s="3" t="s">
        <v>1108</v>
      </c>
      <c r="E500" s="3" t="s">
        <v>220</v>
      </c>
      <c r="F500" s="6">
        <v>45852.439962071803</v>
      </c>
      <c r="G500" s="3" t="s">
        <v>11</v>
      </c>
      <c r="H500" s="3" t="s">
        <v>1422</v>
      </c>
      <c r="I500" s="3" t="s">
        <v>33</v>
      </c>
      <c r="J500" s="5"/>
      <c r="K500" s="5">
        <v>132803.94</v>
      </c>
      <c r="L500" s="5"/>
      <c r="M500" s="5">
        <v>20604.27</v>
      </c>
      <c r="N500" s="5"/>
      <c r="O500" s="9">
        <f t="shared" si="7"/>
        <v>153408.21</v>
      </c>
    </row>
    <row r="501" spans="1:15" ht="30" x14ac:dyDescent="0.25">
      <c r="A501" s="3" t="s">
        <v>13</v>
      </c>
      <c r="B501" s="3" t="s">
        <v>917</v>
      </c>
      <c r="C501" s="3" t="s">
        <v>63</v>
      </c>
      <c r="D501" s="3" t="s">
        <v>1105</v>
      </c>
      <c r="E501" s="3" t="s">
        <v>220</v>
      </c>
      <c r="F501" s="6">
        <v>45720</v>
      </c>
      <c r="G501" s="3" t="s">
        <v>1194</v>
      </c>
      <c r="H501" s="3" t="s">
        <v>1422</v>
      </c>
      <c r="I501" s="3" t="s">
        <v>33</v>
      </c>
      <c r="J501" s="5"/>
      <c r="K501" s="5">
        <v>3938.22</v>
      </c>
      <c r="L501" s="5"/>
      <c r="M501" s="5">
        <v>0</v>
      </c>
      <c r="N501" s="5"/>
      <c r="O501" s="9">
        <f t="shared" si="7"/>
        <v>3938.22</v>
      </c>
    </row>
    <row r="502" spans="1:15" ht="30" x14ac:dyDescent="0.25">
      <c r="A502" s="3" t="s">
        <v>13</v>
      </c>
      <c r="B502" s="3" t="s">
        <v>917</v>
      </c>
      <c r="C502" s="3" t="s">
        <v>63</v>
      </c>
      <c r="D502" s="3" t="s">
        <v>1105</v>
      </c>
      <c r="E502" s="3" t="s">
        <v>220</v>
      </c>
      <c r="F502" s="6">
        <v>45720</v>
      </c>
      <c r="G502" s="3" t="s">
        <v>13</v>
      </c>
      <c r="H502" s="3" t="s">
        <v>1422</v>
      </c>
      <c r="I502" s="3" t="s">
        <v>33</v>
      </c>
      <c r="J502" s="5"/>
      <c r="K502" s="5">
        <v>375060.45</v>
      </c>
      <c r="L502" s="5"/>
      <c r="M502" s="5">
        <v>77666.61</v>
      </c>
      <c r="N502" s="5"/>
      <c r="O502" s="9">
        <f t="shared" si="7"/>
        <v>452727.06</v>
      </c>
    </row>
    <row r="503" spans="1:15" ht="30" x14ac:dyDescent="0.25">
      <c r="A503" s="3" t="s">
        <v>13</v>
      </c>
      <c r="B503" s="3" t="s">
        <v>917</v>
      </c>
      <c r="C503" s="3" t="s">
        <v>63</v>
      </c>
      <c r="D503" s="3" t="s">
        <v>1105</v>
      </c>
      <c r="E503" s="3" t="s">
        <v>220</v>
      </c>
      <c r="F503" s="6">
        <v>45720</v>
      </c>
      <c r="G503" s="3" t="s">
        <v>4</v>
      </c>
      <c r="H503" s="3" t="s">
        <v>1422</v>
      </c>
      <c r="I503" s="3" t="s">
        <v>33</v>
      </c>
      <c r="J503" s="5"/>
      <c r="K503" s="5">
        <v>296818.90000000002</v>
      </c>
      <c r="L503" s="5"/>
      <c r="M503" s="5">
        <v>59629.5</v>
      </c>
      <c r="N503" s="5"/>
      <c r="O503" s="9">
        <f t="shared" si="7"/>
        <v>356448.4</v>
      </c>
    </row>
    <row r="504" spans="1:15" ht="30" x14ac:dyDescent="0.25">
      <c r="A504" s="3" t="s">
        <v>13</v>
      </c>
      <c r="B504" s="3" t="s">
        <v>917</v>
      </c>
      <c r="C504" s="3" t="s">
        <v>63</v>
      </c>
      <c r="D504" s="3" t="s">
        <v>1105</v>
      </c>
      <c r="E504" s="3" t="s">
        <v>220</v>
      </c>
      <c r="F504" s="6">
        <v>45720</v>
      </c>
      <c r="G504" s="3" t="s">
        <v>11</v>
      </c>
      <c r="H504" s="3" t="s">
        <v>1422</v>
      </c>
      <c r="I504" s="3" t="s">
        <v>33</v>
      </c>
      <c r="J504" s="5"/>
      <c r="K504" s="5">
        <v>334950.82</v>
      </c>
      <c r="L504" s="5"/>
      <c r="M504" s="5">
        <v>66045</v>
      </c>
      <c r="N504" s="5"/>
      <c r="O504" s="9">
        <f t="shared" si="7"/>
        <v>400995.82</v>
      </c>
    </row>
    <row r="505" spans="1:15" ht="30" x14ac:dyDescent="0.25">
      <c r="A505" s="3" t="s">
        <v>13</v>
      </c>
      <c r="B505" s="3" t="s">
        <v>917</v>
      </c>
      <c r="C505" s="3" t="s">
        <v>63</v>
      </c>
      <c r="D505" s="3" t="s">
        <v>1105</v>
      </c>
      <c r="E505" s="3" t="s">
        <v>220</v>
      </c>
      <c r="F505" s="6">
        <v>45917</v>
      </c>
      <c r="G505" s="3" t="s">
        <v>315</v>
      </c>
      <c r="H505" s="3" t="s">
        <v>1422</v>
      </c>
      <c r="I505" s="3" t="s">
        <v>33</v>
      </c>
      <c r="J505" s="5"/>
      <c r="K505" s="5">
        <v>184981.84</v>
      </c>
      <c r="L505" s="5"/>
      <c r="M505" s="5">
        <v>33757.5</v>
      </c>
      <c r="N505" s="5"/>
      <c r="O505" s="9">
        <f t="shared" si="7"/>
        <v>218739.34</v>
      </c>
    </row>
    <row r="506" spans="1:15" ht="30" x14ac:dyDescent="0.25">
      <c r="A506" s="3" t="s">
        <v>13</v>
      </c>
      <c r="B506" s="3" t="s">
        <v>917</v>
      </c>
      <c r="C506" s="3" t="s">
        <v>63</v>
      </c>
      <c r="D506" s="3" t="s">
        <v>1103</v>
      </c>
      <c r="E506" s="3" t="s">
        <v>220</v>
      </c>
      <c r="F506" s="6">
        <v>45720</v>
      </c>
      <c r="G506" s="3" t="s">
        <v>1194</v>
      </c>
      <c r="H506" s="3" t="s">
        <v>1422</v>
      </c>
      <c r="I506" s="3" t="s">
        <v>33</v>
      </c>
      <c r="J506" s="5"/>
      <c r="K506" s="5">
        <v>201504.57</v>
      </c>
      <c r="L506" s="5"/>
      <c r="M506" s="5">
        <v>42000</v>
      </c>
      <c r="N506" s="5"/>
      <c r="O506" s="9">
        <f t="shared" si="7"/>
        <v>243504.57</v>
      </c>
    </row>
    <row r="507" spans="1:15" ht="30" x14ac:dyDescent="0.25">
      <c r="A507" s="3" t="s">
        <v>13</v>
      </c>
      <c r="B507" s="3" t="s">
        <v>917</v>
      </c>
      <c r="C507" s="3" t="s">
        <v>63</v>
      </c>
      <c r="D507" s="3" t="s">
        <v>1103</v>
      </c>
      <c r="E507" s="3" t="s">
        <v>220</v>
      </c>
      <c r="F507" s="6">
        <v>45720</v>
      </c>
      <c r="G507" s="3" t="s">
        <v>13</v>
      </c>
      <c r="H507" s="3" t="s">
        <v>1422</v>
      </c>
      <c r="I507" s="3" t="s">
        <v>33</v>
      </c>
      <c r="J507" s="5"/>
      <c r="K507" s="5">
        <v>348545.38</v>
      </c>
      <c r="L507" s="5"/>
      <c r="M507" s="5">
        <v>72485.279999999999</v>
      </c>
      <c r="N507" s="5"/>
      <c r="O507" s="9">
        <f t="shared" si="7"/>
        <v>421030.66000000003</v>
      </c>
    </row>
    <row r="508" spans="1:15" ht="30" x14ac:dyDescent="0.25">
      <c r="A508" s="3" t="s">
        <v>13</v>
      </c>
      <c r="B508" s="3" t="s">
        <v>917</v>
      </c>
      <c r="C508" s="3" t="s">
        <v>63</v>
      </c>
      <c r="D508" s="3" t="s">
        <v>1103</v>
      </c>
      <c r="E508" s="3" t="s">
        <v>220</v>
      </c>
      <c r="F508" s="6">
        <v>45720</v>
      </c>
      <c r="G508" s="3" t="s">
        <v>4</v>
      </c>
      <c r="H508" s="3" t="s">
        <v>1422</v>
      </c>
      <c r="I508" s="3" t="s">
        <v>33</v>
      </c>
      <c r="J508" s="5"/>
      <c r="K508" s="5">
        <v>7966.21</v>
      </c>
      <c r="L508" s="5"/>
      <c r="M508" s="5">
        <v>0</v>
      </c>
      <c r="N508" s="5"/>
      <c r="O508" s="9">
        <f t="shared" si="7"/>
        <v>7966.21</v>
      </c>
    </row>
    <row r="509" spans="1:15" ht="30" x14ac:dyDescent="0.25">
      <c r="A509" s="3" t="s">
        <v>13</v>
      </c>
      <c r="B509" s="3" t="s">
        <v>917</v>
      </c>
      <c r="C509" s="3" t="s">
        <v>63</v>
      </c>
      <c r="D509" s="3" t="s">
        <v>1103</v>
      </c>
      <c r="E509" s="3" t="s">
        <v>220</v>
      </c>
      <c r="F509" s="6">
        <v>45720</v>
      </c>
      <c r="G509" s="3" t="s">
        <v>11</v>
      </c>
      <c r="H509" s="3" t="s">
        <v>1422</v>
      </c>
      <c r="I509" s="3" t="s">
        <v>33</v>
      </c>
      <c r="J509" s="5"/>
      <c r="K509" s="5">
        <v>331321.08</v>
      </c>
      <c r="L509" s="5"/>
      <c r="M509" s="5">
        <v>67275.600000000006</v>
      </c>
      <c r="N509" s="5"/>
      <c r="O509" s="9">
        <f t="shared" si="7"/>
        <v>398596.68000000005</v>
      </c>
    </row>
    <row r="510" spans="1:15" ht="30" x14ac:dyDescent="0.25">
      <c r="A510" s="3" t="s">
        <v>13</v>
      </c>
      <c r="B510" s="3" t="s">
        <v>917</v>
      </c>
      <c r="C510" s="3" t="s">
        <v>63</v>
      </c>
      <c r="D510" s="3" t="s">
        <v>1103</v>
      </c>
      <c r="E510" s="3" t="s">
        <v>220</v>
      </c>
      <c r="F510" s="6">
        <v>45917</v>
      </c>
      <c r="G510" s="3" t="s">
        <v>315</v>
      </c>
      <c r="H510" s="3" t="s">
        <v>1422</v>
      </c>
      <c r="I510" s="3" t="s">
        <v>33</v>
      </c>
      <c r="J510" s="5"/>
      <c r="K510" s="5">
        <v>15829.74</v>
      </c>
      <c r="L510" s="5"/>
      <c r="M510" s="5">
        <v>0</v>
      </c>
      <c r="N510" s="5"/>
      <c r="O510" s="9">
        <f t="shared" si="7"/>
        <v>15829.74</v>
      </c>
    </row>
    <row r="511" spans="1:15" ht="30" x14ac:dyDescent="0.25">
      <c r="A511" s="3" t="s">
        <v>13</v>
      </c>
      <c r="B511" s="3" t="s">
        <v>917</v>
      </c>
      <c r="C511" s="3" t="s">
        <v>63</v>
      </c>
      <c r="D511" s="3" t="s">
        <v>1101</v>
      </c>
      <c r="E511" s="3" t="s">
        <v>220</v>
      </c>
      <c r="F511" s="6">
        <v>45419</v>
      </c>
      <c r="G511" s="3" t="s">
        <v>1194</v>
      </c>
      <c r="H511" s="3" t="s">
        <v>1422</v>
      </c>
      <c r="I511" s="3" t="s">
        <v>33</v>
      </c>
      <c r="J511" s="5"/>
      <c r="K511" s="5">
        <v>5445.28</v>
      </c>
      <c r="L511" s="5"/>
      <c r="M511" s="5">
        <v>0</v>
      </c>
      <c r="N511" s="5"/>
      <c r="O511" s="9">
        <f t="shared" si="7"/>
        <v>5445.28</v>
      </c>
    </row>
    <row r="512" spans="1:15" ht="30" x14ac:dyDescent="0.25">
      <c r="A512" s="3" t="s">
        <v>13</v>
      </c>
      <c r="B512" s="3" t="s">
        <v>917</v>
      </c>
      <c r="C512" s="3" t="s">
        <v>63</v>
      </c>
      <c r="D512" s="3" t="s">
        <v>1101</v>
      </c>
      <c r="E512" s="3" t="s">
        <v>220</v>
      </c>
      <c r="F512" s="6">
        <v>45516</v>
      </c>
      <c r="G512" s="3" t="s">
        <v>13</v>
      </c>
      <c r="H512" s="3" t="s">
        <v>1422</v>
      </c>
      <c r="I512" s="3" t="s">
        <v>33</v>
      </c>
      <c r="J512" s="5"/>
      <c r="K512" s="5">
        <v>54370.99</v>
      </c>
      <c r="L512" s="5"/>
      <c r="M512" s="5">
        <v>0</v>
      </c>
      <c r="N512" s="5"/>
      <c r="O512" s="9">
        <f t="shared" si="7"/>
        <v>54370.99</v>
      </c>
    </row>
    <row r="513" spans="1:15" ht="30" x14ac:dyDescent="0.25">
      <c r="A513" s="3" t="s">
        <v>13</v>
      </c>
      <c r="B513" s="3" t="s">
        <v>917</v>
      </c>
      <c r="C513" s="3" t="s">
        <v>63</v>
      </c>
      <c r="D513" s="3" t="s">
        <v>1101</v>
      </c>
      <c r="E513" s="3" t="s">
        <v>220</v>
      </c>
      <c r="F513" s="6">
        <v>45726</v>
      </c>
      <c r="G513" s="3" t="s">
        <v>4</v>
      </c>
      <c r="H513" s="3" t="s">
        <v>1422</v>
      </c>
      <c r="I513" s="3" t="s">
        <v>33</v>
      </c>
      <c r="J513" s="5"/>
      <c r="K513" s="5">
        <v>519417.56</v>
      </c>
      <c r="L513" s="5"/>
      <c r="M513" s="5">
        <v>93023.7</v>
      </c>
      <c r="N513" s="5"/>
      <c r="O513" s="9">
        <f t="shared" si="7"/>
        <v>612441.26</v>
      </c>
    </row>
    <row r="514" spans="1:15" ht="30" x14ac:dyDescent="0.25">
      <c r="A514" s="3" t="s">
        <v>13</v>
      </c>
      <c r="B514" s="3" t="s">
        <v>917</v>
      </c>
      <c r="C514" s="3" t="s">
        <v>63</v>
      </c>
      <c r="D514" s="3" t="s">
        <v>1101</v>
      </c>
      <c r="E514" s="3" t="s">
        <v>220</v>
      </c>
      <c r="F514" s="6">
        <v>45910</v>
      </c>
      <c r="G514" s="3" t="s">
        <v>11</v>
      </c>
      <c r="H514" s="3" t="s">
        <v>1422</v>
      </c>
      <c r="I514" s="3" t="s">
        <v>33</v>
      </c>
      <c r="J514" s="5"/>
      <c r="K514" s="5">
        <v>580695.78</v>
      </c>
      <c r="L514" s="5"/>
      <c r="M514" s="5">
        <v>97440.53</v>
      </c>
      <c r="N514" s="5"/>
      <c r="O514" s="9">
        <f t="shared" si="7"/>
        <v>678136.31</v>
      </c>
    </row>
    <row r="515" spans="1:15" ht="30" x14ac:dyDescent="0.25">
      <c r="A515" s="3" t="s">
        <v>13</v>
      </c>
      <c r="B515" s="3" t="s">
        <v>917</v>
      </c>
      <c r="C515" s="3" t="s">
        <v>63</v>
      </c>
      <c r="D515" s="3" t="s">
        <v>1099</v>
      </c>
      <c r="E515" s="3" t="s">
        <v>220</v>
      </c>
      <c r="F515" s="6">
        <v>45483.5</v>
      </c>
      <c r="G515" s="3" t="s">
        <v>1194</v>
      </c>
      <c r="H515" s="3" t="s">
        <v>1422</v>
      </c>
      <c r="I515" s="3" t="s">
        <v>33</v>
      </c>
      <c r="J515" s="5"/>
      <c r="K515" s="5">
        <v>47379.81</v>
      </c>
      <c r="L515" s="5"/>
      <c r="M515" s="5">
        <v>996.51</v>
      </c>
      <c r="N515" s="5"/>
      <c r="O515" s="9">
        <f t="shared" si="7"/>
        <v>48376.32</v>
      </c>
    </row>
    <row r="516" spans="1:15" ht="30" x14ac:dyDescent="0.25">
      <c r="A516" s="3" t="s">
        <v>13</v>
      </c>
      <c r="B516" s="3" t="s">
        <v>917</v>
      </c>
      <c r="C516" s="3" t="s">
        <v>63</v>
      </c>
      <c r="D516" s="3" t="s">
        <v>1099</v>
      </c>
      <c r="E516" s="3" t="s">
        <v>220</v>
      </c>
      <c r="F516" s="6">
        <v>45551.5</v>
      </c>
      <c r="G516" s="3" t="s">
        <v>13</v>
      </c>
      <c r="H516" s="3" t="s">
        <v>1422</v>
      </c>
      <c r="I516" s="3" t="s">
        <v>33</v>
      </c>
      <c r="J516" s="5"/>
      <c r="K516" s="5">
        <v>13568.84</v>
      </c>
      <c r="L516" s="5"/>
      <c r="M516" s="5">
        <v>0</v>
      </c>
      <c r="N516" s="5"/>
      <c r="O516" s="9">
        <f t="shared" si="7"/>
        <v>13568.84</v>
      </c>
    </row>
    <row r="517" spans="1:15" ht="30" x14ac:dyDescent="0.25">
      <c r="A517" s="3" t="s">
        <v>13</v>
      </c>
      <c r="B517" s="3" t="s">
        <v>917</v>
      </c>
      <c r="C517" s="3" t="s">
        <v>63</v>
      </c>
      <c r="D517" s="3" t="s">
        <v>1099</v>
      </c>
      <c r="E517" s="3" t="s">
        <v>220</v>
      </c>
      <c r="F517" s="6">
        <v>45609.5</v>
      </c>
      <c r="G517" s="3" t="s">
        <v>4</v>
      </c>
      <c r="H517" s="3" t="s">
        <v>1422</v>
      </c>
      <c r="I517" s="3" t="s">
        <v>33</v>
      </c>
      <c r="J517" s="5"/>
      <c r="K517" s="5">
        <v>151618.01</v>
      </c>
      <c r="L517" s="5"/>
      <c r="M517" s="5">
        <v>5616.51</v>
      </c>
      <c r="N517" s="5"/>
      <c r="O517" s="9">
        <f t="shared" si="7"/>
        <v>157234.52000000002</v>
      </c>
    </row>
    <row r="518" spans="1:15" ht="30" x14ac:dyDescent="0.25">
      <c r="A518" s="3" t="s">
        <v>13</v>
      </c>
      <c r="B518" s="3" t="s">
        <v>917</v>
      </c>
      <c r="C518" s="3" t="s">
        <v>63</v>
      </c>
      <c r="D518" s="3" t="s">
        <v>1099</v>
      </c>
      <c r="E518" s="3" t="s">
        <v>220</v>
      </c>
      <c r="F518" s="6">
        <v>45635.5</v>
      </c>
      <c r="G518" s="3" t="s">
        <v>11</v>
      </c>
      <c r="H518" s="3" t="s">
        <v>1422</v>
      </c>
      <c r="I518" s="3" t="s">
        <v>33</v>
      </c>
      <c r="J518" s="5"/>
      <c r="K518" s="5">
        <v>15291.11</v>
      </c>
      <c r="L518" s="5"/>
      <c r="M518" s="5">
        <v>0</v>
      </c>
      <c r="N518" s="5"/>
      <c r="O518" s="9">
        <f t="shared" si="7"/>
        <v>15291.11</v>
      </c>
    </row>
    <row r="519" spans="1:15" ht="30" x14ac:dyDescent="0.25">
      <c r="A519" s="3" t="s">
        <v>13</v>
      </c>
      <c r="B519" s="3" t="s">
        <v>917</v>
      </c>
      <c r="C519" s="3" t="s">
        <v>63</v>
      </c>
      <c r="D519" s="3" t="s">
        <v>1099</v>
      </c>
      <c r="E519" s="3" t="s">
        <v>220</v>
      </c>
      <c r="F519" s="6">
        <v>45798.5</v>
      </c>
      <c r="G519" s="3" t="s">
        <v>315</v>
      </c>
      <c r="H519" s="3" t="s">
        <v>1422</v>
      </c>
      <c r="I519" s="3" t="s">
        <v>33</v>
      </c>
      <c r="J519" s="5"/>
      <c r="K519" s="5">
        <v>371839.41</v>
      </c>
      <c r="L519" s="5"/>
      <c r="M519" s="5">
        <v>14329.39</v>
      </c>
      <c r="N519" s="5"/>
      <c r="O519" s="9">
        <f t="shared" ref="O519:O582" si="8">J519+K519+L519+M519+N519</f>
        <v>386168.8</v>
      </c>
    </row>
    <row r="520" spans="1:15" ht="30" x14ac:dyDescent="0.25">
      <c r="A520" s="3" t="s">
        <v>13</v>
      </c>
      <c r="B520" s="3" t="s">
        <v>917</v>
      </c>
      <c r="C520" s="3" t="s">
        <v>63</v>
      </c>
      <c r="D520" s="3" t="s">
        <v>1099</v>
      </c>
      <c r="E520" s="3" t="s">
        <v>220</v>
      </c>
      <c r="F520" s="6">
        <v>45924</v>
      </c>
      <c r="G520" s="3" t="s">
        <v>1423</v>
      </c>
      <c r="H520" s="3" t="s">
        <v>1422</v>
      </c>
      <c r="I520" s="3" t="s">
        <v>33</v>
      </c>
      <c r="J520" s="5"/>
      <c r="K520" s="5">
        <v>200000</v>
      </c>
      <c r="L520" s="5"/>
      <c r="M520" s="5">
        <v>0</v>
      </c>
      <c r="N520" s="5"/>
      <c r="O520" s="9">
        <f t="shared" si="8"/>
        <v>200000</v>
      </c>
    </row>
    <row r="521" spans="1:15" ht="30" x14ac:dyDescent="0.25">
      <c r="A521" s="3" t="s">
        <v>13</v>
      </c>
      <c r="B521" s="3" t="s">
        <v>917</v>
      </c>
      <c r="C521" s="3" t="s">
        <v>63</v>
      </c>
      <c r="D521" s="3" t="s">
        <v>1099</v>
      </c>
      <c r="E521" s="3" t="s">
        <v>220</v>
      </c>
      <c r="F521" s="6">
        <v>45918.5</v>
      </c>
      <c r="G521" s="3" t="s">
        <v>240</v>
      </c>
      <c r="H521" s="3" t="s">
        <v>1422</v>
      </c>
      <c r="I521" s="3" t="s">
        <v>33</v>
      </c>
      <c r="J521" s="5"/>
      <c r="K521" s="5">
        <v>182313.32</v>
      </c>
      <c r="L521" s="5"/>
      <c r="M521" s="5">
        <v>0</v>
      </c>
      <c r="N521" s="5"/>
      <c r="O521" s="9">
        <f t="shared" si="8"/>
        <v>182313.32</v>
      </c>
    </row>
    <row r="522" spans="1:15" ht="30" x14ac:dyDescent="0.25">
      <c r="A522" s="3" t="s">
        <v>13</v>
      </c>
      <c r="B522" s="3" t="s">
        <v>917</v>
      </c>
      <c r="C522" s="3" t="s">
        <v>63</v>
      </c>
      <c r="D522" s="3" t="s">
        <v>1099</v>
      </c>
      <c r="E522" s="3" t="s">
        <v>220</v>
      </c>
      <c r="F522" s="6">
        <v>45919.5</v>
      </c>
      <c r="G522" s="3" t="s">
        <v>240</v>
      </c>
      <c r="H522" s="3" t="s">
        <v>1422</v>
      </c>
      <c r="I522" s="3" t="s">
        <v>33</v>
      </c>
      <c r="J522" s="5"/>
      <c r="K522" s="5">
        <v>0</v>
      </c>
      <c r="L522" s="5"/>
      <c r="M522" s="5">
        <v>19450.52</v>
      </c>
      <c r="N522" s="5"/>
      <c r="O522" s="9">
        <f t="shared" si="8"/>
        <v>19450.52</v>
      </c>
    </row>
    <row r="523" spans="1:15" ht="30" x14ac:dyDescent="0.25">
      <c r="A523" s="3" t="s">
        <v>13</v>
      </c>
      <c r="B523" s="3" t="s">
        <v>917</v>
      </c>
      <c r="C523" s="3" t="s">
        <v>63</v>
      </c>
      <c r="D523" s="3" t="s">
        <v>1099</v>
      </c>
      <c r="E523" s="3" t="s">
        <v>220</v>
      </c>
      <c r="F523" s="6">
        <v>45980.5</v>
      </c>
      <c r="G523" s="3" t="s">
        <v>225</v>
      </c>
      <c r="H523" s="3" t="s">
        <v>1422</v>
      </c>
      <c r="I523" s="3" t="s">
        <v>33</v>
      </c>
      <c r="J523" s="5"/>
      <c r="K523" s="5">
        <v>143003.78</v>
      </c>
      <c r="L523" s="5"/>
      <c r="M523" s="5">
        <v>2126.9699999999998</v>
      </c>
      <c r="N523" s="5"/>
      <c r="O523" s="9">
        <f t="shared" si="8"/>
        <v>145130.75</v>
      </c>
    </row>
    <row r="524" spans="1:15" ht="30" x14ac:dyDescent="0.25">
      <c r="A524" s="3" t="s">
        <v>13</v>
      </c>
      <c r="B524" s="3" t="s">
        <v>917</v>
      </c>
      <c r="C524" s="3" t="s">
        <v>63</v>
      </c>
      <c r="D524" s="3" t="s">
        <v>1097</v>
      </c>
      <c r="E524" s="3" t="s">
        <v>220</v>
      </c>
      <c r="F524" s="6">
        <v>45756</v>
      </c>
      <c r="G524" s="3" t="s">
        <v>13</v>
      </c>
      <c r="H524" s="3" t="s">
        <v>1422</v>
      </c>
      <c r="I524" s="3" t="s">
        <v>33</v>
      </c>
      <c r="J524" s="5"/>
      <c r="K524" s="5">
        <v>926195.03</v>
      </c>
      <c r="L524" s="5"/>
      <c r="M524" s="5">
        <v>194500.97</v>
      </c>
      <c r="N524" s="5"/>
      <c r="O524" s="9">
        <f t="shared" si="8"/>
        <v>1120696</v>
      </c>
    </row>
    <row r="525" spans="1:15" ht="30" x14ac:dyDescent="0.25">
      <c r="A525" s="3" t="s">
        <v>13</v>
      </c>
      <c r="B525" s="3" t="s">
        <v>917</v>
      </c>
      <c r="C525" s="3" t="s">
        <v>63</v>
      </c>
      <c r="D525" s="3" t="s">
        <v>1097</v>
      </c>
      <c r="E525" s="3" t="s">
        <v>220</v>
      </c>
      <c r="F525" s="6">
        <v>45961</v>
      </c>
      <c r="G525" s="3" t="s">
        <v>4</v>
      </c>
      <c r="H525" s="3" t="s">
        <v>1422</v>
      </c>
      <c r="I525" s="3" t="s">
        <v>33</v>
      </c>
      <c r="J525" s="5"/>
      <c r="K525" s="5">
        <v>251043.82</v>
      </c>
      <c r="L525" s="5"/>
      <c r="M525" s="5">
        <v>52719.199999999997</v>
      </c>
      <c r="N525" s="5"/>
      <c r="O525" s="9">
        <f t="shared" si="8"/>
        <v>303763.02</v>
      </c>
    </row>
    <row r="526" spans="1:15" ht="30" x14ac:dyDescent="0.25">
      <c r="A526" s="3" t="s">
        <v>13</v>
      </c>
      <c r="B526" s="3" t="s">
        <v>917</v>
      </c>
      <c r="C526" s="3" t="s">
        <v>63</v>
      </c>
      <c r="D526" s="3" t="s">
        <v>1094</v>
      </c>
      <c r="E526" s="3" t="s">
        <v>220</v>
      </c>
      <c r="F526" s="6">
        <v>45706</v>
      </c>
      <c r="G526" s="3" t="s">
        <v>1423</v>
      </c>
      <c r="H526" s="3" t="s">
        <v>1422</v>
      </c>
      <c r="I526" s="3" t="s">
        <v>33</v>
      </c>
      <c r="J526" s="5"/>
      <c r="K526" s="5">
        <v>237325.15</v>
      </c>
      <c r="L526" s="5"/>
      <c r="M526" s="5">
        <v>42674.85</v>
      </c>
      <c r="N526" s="5"/>
      <c r="O526" s="9">
        <f t="shared" si="8"/>
        <v>280000</v>
      </c>
    </row>
    <row r="527" spans="1:15" ht="30" x14ac:dyDescent="0.25">
      <c r="A527" s="3" t="s">
        <v>13</v>
      </c>
      <c r="B527" s="3" t="s">
        <v>917</v>
      </c>
      <c r="C527" s="3" t="s">
        <v>63</v>
      </c>
      <c r="D527" s="3" t="s">
        <v>1094</v>
      </c>
      <c r="E527" s="3" t="s">
        <v>220</v>
      </c>
      <c r="F527" s="6">
        <v>45834.5</v>
      </c>
      <c r="G527" s="3" t="s">
        <v>1194</v>
      </c>
      <c r="H527" s="3" t="s">
        <v>1422</v>
      </c>
      <c r="I527" s="3" t="s">
        <v>33</v>
      </c>
      <c r="J527" s="5"/>
      <c r="K527" s="5">
        <v>218332.01</v>
      </c>
      <c r="L527" s="5"/>
      <c r="M527" s="5">
        <v>21848.400000000001</v>
      </c>
      <c r="N527" s="5"/>
      <c r="O527" s="9">
        <f t="shared" si="8"/>
        <v>240180.41</v>
      </c>
    </row>
    <row r="528" spans="1:15" ht="30" x14ac:dyDescent="0.25">
      <c r="A528" s="3" t="s">
        <v>13</v>
      </c>
      <c r="B528" s="3" t="s">
        <v>917</v>
      </c>
      <c r="C528" s="3" t="s">
        <v>63</v>
      </c>
      <c r="D528" s="3" t="s">
        <v>1094</v>
      </c>
      <c r="E528" s="3" t="s">
        <v>220</v>
      </c>
      <c r="F528" s="6">
        <v>45966.5</v>
      </c>
      <c r="G528" s="3" t="s">
        <v>13</v>
      </c>
      <c r="H528" s="3" t="s">
        <v>1422</v>
      </c>
      <c r="I528" s="3" t="s">
        <v>33</v>
      </c>
      <c r="J528" s="5"/>
      <c r="K528" s="5">
        <v>57172.13</v>
      </c>
      <c r="L528" s="5"/>
      <c r="M528" s="5">
        <v>1081.29</v>
      </c>
      <c r="N528" s="5"/>
      <c r="O528" s="9">
        <f t="shared" si="8"/>
        <v>58253.42</v>
      </c>
    </row>
    <row r="529" spans="1:15" x14ac:dyDescent="0.25">
      <c r="A529" s="3" t="s">
        <v>13</v>
      </c>
      <c r="B529" s="3" t="s">
        <v>917</v>
      </c>
      <c r="C529" s="3" t="s">
        <v>178</v>
      </c>
      <c r="D529" s="3" t="s">
        <v>1085</v>
      </c>
      <c r="E529" s="3" t="s">
        <v>220</v>
      </c>
      <c r="F529" s="6">
        <v>45114</v>
      </c>
      <c r="G529" s="3" t="s">
        <v>1423</v>
      </c>
      <c r="H529" s="3" t="s">
        <v>1422</v>
      </c>
      <c r="I529" s="3" t="s">
        <v>22</v>
      </c>
      <c r="J529" s="5"/>
      <c r="K529" s="5">
        <v>252704.09</v>
      </c>
      <c r="L529" s="5"/>
      <c r="M529" s="5"/>
      <c r="N529" s="5"/>
      <c r="O529" s="9">
        <f t="shared" si="8"/>
        <v>252704.09</v>
      </c>
    </row>
    <row r="530" spans="1:15" x14ac:dyDescent="0.25">
      <c r="A530" s="3" t="s">
        <v>13</v>
      </c>
      <c r="B530" s="3" t="s">
        <v>917</v>
      </c>
      <c r="C530" s="3" t="s">
        <v>178</v>
      </c>
      <c r="D530" s="3" t="s">
        <v>1085</v>
      </c>
      <c r="E530" s="3" t="s">
        <v>220</v>
      </c>
      <c r="F530" s="6">
        <v>45198.5</v>
      </c>
      <c r="G530" s="3" t="s">
        <v>1194</v>
      </c>
      <c r="H530" s="3" t="s">
        <v>1422</v>
      </c>
      <c r="I530" s="3" t="s">
        <v>22</v>
      </c>
      <c r="J530" s="5"/>
      <c r="K530" s="5">
        <v>177212.36</v>
      </c>
      <c r="L530" s="5"/>
      <c r="M530" s="5"/>
      <c r="N530" s="5">
        <v>177212.39</v>
      </c>
      <c r="O530" s="9">
        <f t="shared" si="8"/>
        <v>354424.75</v>
      </c>
    </row>
    <row r="531" spans="1:15" x14ac:dyDescent="0.25">
      <c r="A531" s="3" t="s">
        <v>13</v>
      </c>
      <c r="B531" s="3" t="s">
        <v>917</v>
      </c>
      <c r="C531" s="3" t="s">
        <v>178</v>
      </c>
      <c r="D531" s="3" t="s">
        <v>1085</v>
      </c>
      <c r="E531" s="3" t="s">
        <v>220</v>
      </c>
      <c r="F531" s="6">
        <v>45343</v>
      </c>
      <c r="G531" s="3" t="s">
        <v>1424</v>
      </c>
      <c r="H531" s="3" t="s">
        <v>1422</v>
      </c>
      <c r="I531" s="3" t="s">
        <v>22</v>
      </c>
      <c r="J531" s="5"/>
      <c r="K531" s="5">
        <v>387197.56</v>
      </c>
      <c r="L531" s="5"/>
      <c r="M531" s="5"/>
      <c r="N531" s="5"/>
      <c r="O531" s="9">
        <f t="shared" si="8"/>
        <v>387197.56</v>
      </c>
    </row>
    <row r="532" spans="1:15" x14ac:dyDescent="0.25">
      <c r="A532" s="3" t="s">
        <v>13</v>
      </c>
      <c r="B532" s="3" t="s">
        <v>917</v>
      </c>
      <c r="C532" s="3" t="s">
        <v>178</v>
      </c>
      <c r="D532" s="3" t="s">
        <v>1085</v>
      </c>
      <c r="E532" s="3" t="s">
        <v>220</v>
      </c>
      <c r="F532" s="6">
        <v>45579.5</v>
      </c>
      <c r="G532" s="3" t="s">
        <v>13</v>
      </c>
      <c r="H532" s="3" t="s">
        <v>1422</v>
      </c>
      <c r="I532" s="3" t="s">
        <v>22</v>
      </c>
      <c r="J532" s="5"/>
      <c r="K532" s="5">
        <v>266382.03000000003</v>
      </c>
      <c r="L532" s="5"/>
      <c r="M532" s="5"/>
      <c r="N532" s="5">
        <v>187764.93</v>
      </c>
      <c r="O532" s="9">
        <f t="shared" si="8"/>
        <v>454146.96</v>
      </c>
    </row>
    <row r="533" spans="1:15" x14ac:dyDescent="0.25">
      <c r="A533" s="3" t="s">
        <v>13</v>
      </c>
      <c r="B533" s="3" t="s">
        <v>917</v>
      </c>
      <c r="C533" s="3" t="s">
        <v>178</v>
      </c>
      <c r="D533" s="3" t="s">
        <v>1085</v>
      </c>
      <c r="E533" s="3" t="s">
        <v>220</v>
      </c>
      <c r="F533" s="6">
        <v>45636</v>
      </c>
      <c r="G533" s="3" t="s">
        <v>1431</v>
      </c>
      <c r="H533" s="3" t="s">
        <v>1422</v>
      </c>
      <c r="I533" s="3" t="s">
        <v>22</v>
      </c>
      <c r="J533" s="5"/>
      <c r="K533" s="5">
        <v>541672.14</v>
      </c>
      <c r="L533" s="5"/>
      <c r="M533" s="5"/>
      <c r="N533" s="5"/>
      <c r="O533" s="9">
        <f t="shared" si="8"/>
        <v>541672.14</v>
      </c>
    </row>
    <row r="534" spans="1:15" x14ac:dyDescent="0.25">
      <c r="A534" s="3" t="s">
        <v>13</v>
      </c>
      <c r="B534" s="3" t="s">
        <v>917</v>
      </c>
      <c r="C534" s="3" t="s">
        <v>178</v>
      </c>
      <c r="D534" s="3" t="s">
        <v>1085</v>
      </c>
      <c r="E534" s="3" t="s">
        <v>220</v>
      </c>
      <c r="F534" s="6">
        <v>45758</v>
      </c>
      <c r="G534" s="3" t="s">
        <v>1430</v>
      </c>
      <c r="H534" s="3" t="s">
        <v>1422</v>
      </c>
      <c r="I534" s="3" t="s">
        <v>22</v>
      </c>
      <c r="J534" s="5"/>
      <c r="K534" s="5">
        <v>318426.21000000002</v>
      </c>
      <c r="L534" s="5"/>
      <c r="M534" s="5"/>
      <c r="N534" s="5"/>
      <c r="O534" s="9">
        <f t="shared" si="8"/>
        <v>318426.21000000002</v>
      </c>
    </row>
    <row r="535" spans="1:15" x14ac:dyDescent="0.25">
      <c r="A535" s="3" t="s">
        <v>13</v>
      </c>
      <c r="B535" s="3" t="s">
        <v>917</v>
      </c>
      <c r="C535" s="3" t="s">
        <v>178</v>
      </c>
      <c r="D535" s="3" t="s">
        <v>1085</v>
      </c>
      <c r="E535" s="3" t="s">
        <v>220</v>
      </c>
      <c r="F535" s="6">
        <v>45833.5</v>
      </c>
      <c r="G535" s="3" t="s">
        <v>4</v>
      </c>
      <c r="H535" s="3" t="s">
        <v>1422</v>
      </c>
      <c r="I535" s="3" t="s">
        <v>22</v>
      </c>
      <c r="J535" s="5"/>
      <c r="K535" s="5">
        <v>385481.15</v>
      </c>
      <c r="L535" s="5"/>
      <c r="M535" s="5"/>
      <c r="N535" s="5">
        <v>482882.93</v>
      </c>
      <c r="O535" s="9">
        <f t="shared" si="8"/>
        <v>868364.08000000007</v>
      </c>
    </row>
    <row r="536" spans="1:15" x14ac:dyDescent="0.25">
      <c r="A536" s="3" t="s">
        <v>13</v>
      </c>
      <c r="B536" s="3" t="s">
        <v>917</v>
      </c>
      <c r="C536" s="3" t="s">
        <v>178</v>
      </c>
      <c r="D536" s="3" t="s">
        <v>1085</v>
      </c>
      <c r="E536" s="3" t="s">
        <v>220</v>
      </c>
      <c r="F536" s="6">
        <v>45930.5</v>
      </c>
      <c r="G536" s="3" t="s">
        <v>11</v>
      </c>
      <c r="H536" s="3" t="s">
        <v>1422</v>
      </c>
      <c r="I536" s="3" t="s">
        <v>22</v>
      </c>
      <c r="J536" s="5"/>
      <c r="K536" s="5">
        <v>394469.08</v>
      </c>
      <c r="L536" s="5"/>
      <c r="M536" s="5"/>
      <c r="N536" s="5">
        <v>523704.72</v>
      </c>
      <c r="O536" s="9">
        <f t="shared" si="8"/>
        <v>918173.8</v>
      </c>
    </row>
    <row r="537" spans="1:15" x14ac:dyDescent="0.25">
      <c r="A537" s="3" t="s">
        <v>13</v>
      </c>
      <c r="B537" s="3" t="s">
        <v>917</v>
      </c>
      <c r="C537" s="3" t="s">
        <v>178</v>
      </c>
      <c r="D537" s="3" t="s">
        <v>1083</v>
      </c>
      <c r="E537" s="3" t="s">
        <v>220</v>
      </c>
      <c r="F537" s="6">
        <v>45188.5</v>
      </c>
      <c r="G537" s="3" t="s">
        <v>1194</v>
      </c>
      <c r="H537" s="3" t="s">
        <v>1422</v>
      </c>
      <c r="I537" s="3" t="s">
        <v>22</v>
      </c>
      <c r="J537" s="5"/>
      <c r="K537" s="5">
        <v>220493.08</v>
      </c>
      <c r="L537" s="5"/>
      <c r="M537" s="5"/>
      <c r="N537" s="5">
        <v>218167.19</v>
      </c>
      <c r="O537" s="9">
        <f t="shared" si="8"/>
        <v>438660.27</v>
      </c>
    </row>
    <row r="538" spans="1:15" x14ac:dyDescent="0.25">
      <c r="A538" s="3" t="s">
        <v>13</v>
      </c>
      <c r="B538" s="3" t="s">
        <v>917</v>
      </c>
      <c r="C538" s="3" t="s">
        <v>178</v>
      </c>
      <c r="D538" s="3" t="s">
        <v>1083</v>
      </c>
      <c r="E538" s="3" t="s">
        <v>220</v>
      </c>
      <c r="F538" s="6">
        <v>45469</v>
      </c>
      <c r="G538" s="3" t="s">
        <v>1423</v>
      </c>
      <c r="H538" s="3" t="s">
        <v>1422</v>
      </c>
      <c r="I538" s="3" t="s">
        <v>22</v>
      </c>
      <c r="J538" s="5"/>
      <c r="K538" s="5">
        <v>424437.74</v>
      </c>
      <c r="L538" s="5"/>
      <c r="M538" s="5"/>
      <c r="N538" s="5"/>
      <c r="O538" s="9">
        <f t="shared" si="8"/>
        <v>424437.74</v>
      </c>
    </row>
    <row r="539" spans="1:15" x14ac:dyDescent="0.25">
      <c r="A539" s="3" t="s">
        <v>13</v>
      </c>
      <c r="B539" s="3" t="s">
        <v>917</v>
      </c>
      <c r="C539" s="3" t="s">
        <v>178</v>
      </c>
      <c r="D539" s="3" t="s">
        <v>1083</v>
      </c>
      <c r="E539" s="3" t="s">
        <v>220</v>
      </c>
      <c r="F539" s="6">
        <v>45476.5</v>
      </c>
      <c r="G539" s="3" t="s">
        <v>13</v>
      </c>
      <c r="H539" s="3" t="s">
        <v>1422</v>
      </c>
      <c r="I539" s="3" t="s">
        <v>22</v>
      </c>
      <c r="J539" s="5"/>
      <c r="K539" s="5">
        <v>243537.23</v>
      </c>
      <c r="L539" s="5"/>
      <c r="M539" s="5"/>
      <c r="N539" s="5">
        <v>134374.6</v>
      </c>
      <c r="O539" s="9">
        <f t="shared" si="8"/>
        <v>377911.83</v>
      </c>
    </row>
    <row r="540" spans="1:15" x14ac:dyDescent="0.25">
      <c r="A540" s="3" t="s">
        <v>13</v>
      </c>
      <c r="B540" s="3" t="s">
        <v>917</v>
      </c>
      <c r="C540" s="3" t="s">
        <v>178</v>
      </c>
      <c r="D540" s="3" t="s">
        <v>1083</v>
      </c>
      <c r="E540" s="3" t="s">
        <v>220</v>
      </c>
      <c r="F540" s="6">
        <v>45698</v>
      </c>
      <c r="G540" s="3" t="s">
        <v>1424</v>
      </c>
      <c r="H540" s="3" t="s">
        <v>1422</v>
      </c>
      <c r="I540" s="3" t="s">
        <v>22</v>
      </c>
      <c r="J540" s="5"/>
      <c r="K540" s="5">
        <v>880944.39</v>
      </c>
      <c r="L540" s="5"/>
      <c r="M540" s="5"/>
      <c r="N540" s="5"/>
      <c r="O540" s="9">
        <f t="shared" si="8"/>
        <v>880944.39</v>
      </c>
    </row>
    <row r="541" spans="1:15" x14ac:dyDescent="0.25">
      <c r="A541" s="3" t="s">
        <v>13</v>
      </c>
      <c r="B541" s="3" t="s">
        <v>917</v>
      </c>
      <c r="C541" s="3" t="s">
        <v>178</v>
      </c>
      <c r="D541" s="3" t="s">
        <v>1083</v>
      </c>
      <c r="E541" s="3" t="s">
        <v>220</v>
      </c>
      <c r="F541" s="6">
        <v>45821.5</v>
      </c>
      <c r="G541" s="3" t="s">
        <v>4</v>
      </c>
      <c r="H541" s="3" t="s">
        <v>1422</v>
      </c>
      <c r="I541" s="3" t="s">
        <v>22</v>
      </c>
      <c r="J541" s="5"/>
      <c r="K541" s="5">
        <v>421284.49</v>
      </c>
      <c r="L541" s="5"/>
      <c r="M541" s="5"/>
      <c r="N541" s="5">
        <v>101768.22</v>
      </c>
      <c r="O541" s="9">
        <f t="shared" si="8"/>
        <v>523052.70999999996</v>
      </c>
    </row>
    <row r="542" spans="1:15" x14ac:dyDescent="0.25">
      <c r="A542" s="3" t="s">
        <v>13</v>
      </c>
      <c r="B542" s="3" t="s">
        <v>917</v>
      </c>
      <c r="C542" s="3" t="s">
        <v>178</v>
      </c>
      <c r="D542" s="3" t="s">
        <v>1083</v>
      </c>
      <c r="E542" s="3" t="s">
        <v>220</v>
      </c>
      <c r="F542" s="6">
        <v>45954.5</v>
      </c>
      <c r="G542" s="3" t="s">
        <v>11</v>
      </c>
      <c r="H542" s="3" t="s">
        <v>1422</v>
      </c>
      <c r="I542" s="3" t="s">
        <v>22</v>
      </c>
      <c r="J542" s="5"/>
      <c r="K542" s="5">
        <v>1256814.6200000001</v>
      </c>
      <c r="L542" s="5"/>
      <c r="M542" s="5"/>
      <c r="N542" s="5">
        <v>354436.25</v>
      </c>
      <c r="O542" s="9">
        <f t="shared" si="8"/>
        <v>1611250.87</v>
      </c>
    </row>
    <row r="543" spans="1:15" x14ac:dyDescent="0.25">
      <c r="A543" s="3" t="s">
        <v>13</v>
      </c>
      <c r="B543" s="3" t="s">
        <v>917</v>
      </c>
      <c r="C543" s="3" t="s">
        <v>1081</v>
      </c>
      <c r="D543" s="3" t="s">
        <v>1080</v>
      </c>
      <c r="E543" s="3" t="s">
        <v>220</v>
      </c>
      <c r="F543" s="6">
        <v>45485</v>
      </c>
      <c r="G543" s="3" t="s">
        <v>1194</v>
      </c>
      <c r="H543" s="3" t="s">
        <v>1422</v>
      </c>
      <c r="I543" s="3" t="s">
        <v>22</v>
      </c>
      <c r="J543" s="5"/>
      <c r="K543" s="5">
        <v>13436.96</v>
      </c>
      <c r="L543" s="5"/>
      <c r="M543" s="5">
        <v>0</v>
      </c>
      <c r="N543" s="5"/>
      <c r="O543" s="9">
        <f t="shared" si="8"/>
        <v>13436.96</v>
      </c>
    </row>
    <row r="544" spans="1:15" x14ac:dyDescent="0.25">
      <c r="A544" s="3" t="s">
        <v>13</v>
      </c>
      <c r="B544" s="3" t="s">
        <v>917</v>
      </c>
      <c r="C544" s="3" t="s">
        <v>1081</v>
      </c>
      <c r="D544" s="3" t="s">
        <v>1080</v>
      </c>
      <c r="E544" s="3" t="s">
        <v>220</v>
      </c>
      <c r="F544" s="6">
        <v>45686</v>
      </c>
      <c r="G544" s="3" t="s">
        <v>4</v>
      </c>
      <c r="H544" s="3" t="s">
        <v>1445</v>
      </c>
      <c r="I544" s="3" t="s">
        <v>22</v>
      </c>
      <c r="J544" s="5"/>
      <c r="K544" s="5">
        <v>957202.47</v>
      </c>
      <c r="L544" s="5"/>
      <c r="M544" s="5">
        <v>10596.96</v>
      </c>
      <c r="N544" s="5"/>
      <c r="O544" s="9">
        <f t="shared" si="8"/>
        <v>967799.42999999993</v>
      </c>
    </row>
    <row r="545" spans="1:15" x14ac:dyDescent="0.25">
      <c r="A545" s="3" t="s">
        <v>13</v>
      </c>
      <c r="B545" s="3" t="s">
        <v>917</v>
      </c>
      <c r="C545" s="3" t="s">
        <v>1081</v>
      </c>
      <c r="D545" s="3" t="s">
        <v>1080</v>
      </c>
      <c r="E545" s="3" t="s">
        <v>220</v>
      </c>
      <c r="F545" s="6">
        <v>45595</v>
      </c>
      <c r="G545" s="3" t="s">
        <v>13</v>
      </c>
      <c r="H545" s="3" t="s">
        <v>1422</v>
      </c>
      <c r="I545" s="3" t="s">
        <v>22</v>
      </c>
      <c r="J545" s="5"/>
      <c r="K545" s="5">
        <v>154994.31</v>
      </c>
      <c r="L545" s="5"/>
      <c r="M545" s="5">
        <v>15188.94</v>
      </c>
      <c r="N545" s="5"/>
      <c r="O545" s="9">
        <f t="shared" si="8"/>
        <v>170183.25</v>
      </c>
    </row>
    <row r="546" spans="1:15" x14ac:dyDescent="0.25">
      <c r="A546" s="3" t="s">
        <v>13</v>
      </c>
      <c r="B546" s="3" t="s">
        <v>917</v>
      </c>
      <c r="C546" s="3" t="s">
        <v>1081</v>
      </c>
      <c r="D546" s="3" t="s">
        <v>1080</v>
      </c>
      <c r="E546" s="3" t="s">
        <v>220</v>
      </c>
      <c r="F546" s="6">
        <v>45729</v>
      </c>
      <c r="G546" s="3" t="s">
        <v>11</v>
      </c>
      <c r="H546" s="3" t="s">
        <v>1422</v>
      </c>
      <c r="I546" s="3" t="s">
        <v>22</v>
      </c>
      <c r="J546" s="5"/>
      <c r="K546" s="5">
        <v>956022.17</v>
      </c>
      <c r="L546" s="5"/>
      <c r="M546" s="5">
        <v>6376.33</v>
      </c>
      <c r="N546" s="5"/>
      <c r="O546" s="9">
        <f t="shared" si="8"/>
        <v>962398.5</v>
      </c>
    </row>
    <row r="547" spans="1:15" x14ac:dyDescent="0.25">
      <c r="A547" s="3" t="s">
        <v>13</v>
      </c>
      <c r="B547" s="3" t="s">
        <v>917</v>
      </c>
      <c r="C547" s="3" t="s">
        <v>1081</v>
      </c>
      <c r="D547" s="3" t="s">
        <v>1080</v>
      </c>
      <c r="E547" s="3" t="s">
        <v>220</v>
      </c>
      <c r="F547" s="6">
        <v>45854</v>
      </c>
      <c r="G547" s="3" t="s">
        <v>315</v>
      </c>
      <c r="H547" s="3" t="s">
        <v>1422</v>
      </c>
      <c r="I547" s="3" t="s">
        <v>22</v>
      </c>
      <c r="J547" s="5"/>
      <c r="K547" s="5">
        <v>941328.28</v>
      </c>
      <c r="L547" s="5"/>
      <c r="M547" s="5">
        <v>3685.55</v>
      </c>
      <c r="N547" s="5"/>
      <c r="O547" s="9">
        <f t="shared" si="8"/>
        <v>945013.83000000007</v>
      </c>
    </row>
    <row r="548" spans="1:15" x14ac:dyDescent="0.25">
      <c r="A548" s="3" t="s">
        <v>13</v>
      </c>
      <c r="B548" s="3" t="s">
        <v>917</v>
      </c>
      <c r="C548" s="3" t="s">
        <v>1063</v>
      </c>
      <c r="D548" s="3" t="s">
        <v>1078</v>
      </c>
      <c r="E548" s="3" t="s">
        <v>220</v>
      </c>
      <c r="F548" s="6">
        <v>45812.5</v>
      </c>
      <c r="G548" s="3" t="s">
        <v>1194</v>
      </c>
      <c r="H548" s="3" t="s">
        <v>1422</v>
      </c>
      <c r="I548" s="3" t="s">
        <v>22</v>
      </c>
      <c r="J548" s="5">
        <v>37725.760000000002</v>
      </c>
      <c r="K548" s="5">
        <v>70014.64</v>
      </c>
      <c r="L548" s="5"/>
      <c r="M548" s="5"/>
      <c r="N548" s="5"/>
      <c r="O548" s="9">
        <f t="shared" si="8"/>
        <v>107740.4</v>
      </c>
    </row>
    <row r="549" spans="1:15" x14ac:dyDescent="0.25">
      <c r="A549" s="3" t="s">
        <v>13</v>
      </c>
      <c r="B549" s="3" t="s">
        <v>917</v>
      </c>
      <c r="C549" s="3" t="s">
        <v>1063</v>
      </c>
      <c r="D549" s="3" t="s">
        <v>1078</v>
      </c>
      <c r="E549" s="3" t="s">
        <v>220</v>
      </c>
      <c r="F549" s="6">
        <v>45909.5</v>
      </c>
      <c r="G549" s="3" t="s">
        <v>13</v>
      </c>
      <c r="H549" s="3" t="s">
        <v>1422</v>
      </c>
      <c r="I549" s="3" t="s">
        <v>22</v>
      </c>
      <c r="J549" s="5">
        <v>207781.18</v>
      </c>
      <c r="K549" s="5">
        <v>127171.72</v>
      </c>
      <c r="L549" s="5"/>
      <c r="M549" s="5"/>
      <c r="N549" s="5"/>
      <c r="O549" s="9">
        <f t="shared" si="8"/>
        <v>334952.90000000002</v>
      </c>
    </row>
    <row r="550" spans="1:15" x14ac:dyDescent="0.25">
      <c r="A550" s="3" t="s">
        <v>13</v>
      </c>
      <c r="B550" s="3" t="s">
        <v>917</v>
      </c>
      <c r="C550" s="3" t="s">
        <v>1063</v>
      </c>
      <c r="D550" s="3" t="s">
        <v>1078</v>
      </c>
      <c r="E550" s="3" t="s">
        <v>220</v>
      </c>
      <c r="F550" s="6">
        <v>45897</v>
      </c>
      <c r="G550" s="3" t="s">
        <v>1435</v>
      </c>
      <c r="H550" s="3" t="s">
        <v>1422</v>
      </c>
      <c r="I550" s="3" t="s">
        <v>22</v>
      </c>
      <c r="J550" s="5"/>
      <c r="K550" s="5">
        <v>127171.71</v>
      </c>
      <c r="L550" s="5"/>
      <c r="M550" s="5"/>
      <c r="N550" s="5"/>
      <c r="O550" s="9">
        <f t="shared" si="8"/>
        <v>127171.71</v>
      </c>
    </row>
    <row r="551" spans="1:15" x14ac:dyDescent="0.25">
      <c r="A551" s="3" t="s">
        <v>13</v>
      </c>
      <c r="B551" s="3" t="s">
        <v>917</v>
      </c>
      <c r="C551" s="3" t="s">
        <v>1063</v>
      </c>
      <c r="D551" s="3" t="s">
        <v>1078</v>
      </c>
      <c r="E551" s="3" t="s">
        <v>220</v>
      </c>
      <c r="F551" s="6">
        <v>45994</v>
      </c>
      <c r="G551" s="3" t="s">
        <v>1434</v>
      </c>
      <c r="H551" s="3" t="s">
        <v>1422</v>
      </c>
      <c r="I551" s="3" t="s">
        <v>22</v>
      </c>
      <c r="J551" s="5"/>
      <c r="K551" s="5">
        <v>121877.12</v>
      </c>
      <c r="L551" s="5"/>
      <c r="M551" s="5"/>
      <c r="N551" s="5"/>
      <c r="O551" s="9">
        <f t="shared" si="8"/>
        <v>121877.12</v>
      </c>
    </row>
    <row r="552" spans="1:15" x14ac:dyDescent="0.25">
      <c r="A552" s="3" t="s">
        <v>13</v>
      </c>
      <c r="B552" s="3" t="s">
        <v>917</v>
      </c>
      <c r="C552" s="3" t="s">
        <v>1063</v>
      </c>
      <c r="D552" s="3" t="s">
        <v>1076</v>
      </c>
      <c r="E552" s="3" t="s">
        <v>220</v>
      </c>
      <c r="F552" s="6">
        <v>45749.5</v>
      </c>
      <c r="G552" s="3" t="s">
        <v>1194</v>
      </c>
      <c r="H552" s="3" t="s">
        <v>1422</v>
      </c>
      <c r="I552" s="3" t="s">
        <v>22</v>
      </c>
      <c r="J552" s="5">
        <v>0</v>
      </c>
      <c r="K552" s="5">
        <v>8029.6</v>
      </c>
      <c r="L552" s="5"/>
      <c r="M552" s="5"/>
      <c r="N552" s="5"/>
      <c r="O552" s="9">
        <f t="shared" si="8"/>
        <v>8029.6</v>
      </c>
    </row>
    <row r="553" spans="1:15" x14ac:dyDescent="0.25">
      <c r="A553" s="3" t="s">
        <v>13</v>
      </c>
      <c r="B553" s="3" t="s">
        <v>917</v>
      </c>
      <c r="C553" s="3" t="s">
        <v>1063</v>
      </c>
      <c r="D553" s="3" t="s">
        <v>1076</v>
      </c>
      <c r="E553" s="3" t="s">
        <v>220</v>
      </c>
      <c r="F553" s="6">
        <v>45868.5</v>
      </c>
      <c r="G553" s="3" t="s">
        <v>13</v>
      </c>
      <c r="H553" s="3" t="s">
        <v>1422</v>
      </c>
      <c r="I553" s="3" t="s">
        <v>22</v>
      </c>
      <c r="J553" s="5">
        <v>314094.52</v>
      </c>
      <c r="K553" s="5">
        <v>120697.13</v>
      </c>
      <c r="L553" s="5"/>
      <c r="M553" s="5"/>
      <c r="N553" s="5"/>
      <c r="O553" s="9">
        <f t="shared" si="8"/>
        <v>434791.65</v>
      </c>
    </row>
    <row r="554" spans="1:15" x14ac:dyDescent="0.25">
      <c r="A554" s="3" t="s">
        <v>13</v>
      </c>
      <c r="B554" s="3" t="s">
        <v>917</v>
      </c>
      <c r="C554" s="3" t="s">
        <v>1063</v>
      </c>
      <c r="D554" s="3" t="s">
        <v>1076</v>
      </c>
      <c r="E554" s="3" t="s">
        <v>220</v>
      </c>
      <c r="F554" s="6">
        <v>45813</v>
      </c>
      <c r="G554" s="3" t="s">
        <v>1435</v>
      </c>
      <c r="H554" s="3" t="s">
        <v>1422</v>
      </c>
      <c r="I554" s="3" t="s">
        <v>22</v>
      </c>
      <c r="J554" s="5"/>
      <c r="K554" s="5">
        <v>362091.36</v>
      </c>
      <c r="L554" s="5"/>
      <c r="M554" s="5"/>
      <c r="N554" s="5"/>
      <c r="O554" s="9">
        <f t="shared" si="8"/>
        <v>362091.36</v>
      </c>
    </row>
    <row r="555" spans="1:15" x14ac:dyDescent="0.25">
      <c r="A555" s="3" t="s">
        <v>13</v>
      </c>
      <c r="B555" s="3" t="s">
        <v>917</v>
      </c>
      <c r="C555" s="3" t="s">
        <v>1063</v>
      </c>
      <c r="D555" s="3" t="s">
        <v>1076</v>
      </c>
      <c r="E555" s="3" t="s">
        <v>220</v>
      </c>
      <c r="F555" s="6">
        <v>45982.5</v>
      </c>
      <c r="G555" s="3" t="s">
        <v>4</v>
      </c>
      <c r="H555" s="3" t="s">
        <v>1422</v>
      </c>
      <c r="I555" s="3" t="s">
        <v>22</v>
      </c>
      <c r="J555" s="5">
        <v>144019.29999999999</v>
      </c>
      <c r="K555" s="5">
        <v>67329.61</v>
      </c>
      <c r="L555" s="5"/>
      <c r="M555" s="5"/>
      <c r="N555" s="5"/>
      <c r="O555" s="9">
        <f t="shared" si="8"/>
        <v>211348.90999999997</v>
      </c>
    </row>
    <row r="556" spans="1:15" x14ac:dyDescent="0.25">
      <c r="A556" s="3" t="s">
        <v>13</v>
      </c>
      <c r="B556" s="3" t="s">
        <v>917</v>
      </c>
      <c r="C556" s="3" t="s">
        <v>1063</v>
      </c>
      <c r="D556" s="3" t="s">
        <v>1076</v>
      </c>
      <c r="E556" s="3" t="s">
        <v>220</v>
      </c>
      <c r="F556" s="6">
        <v>45909</v>
      </c>
      <c r="G556" s="3" t="s">
        <v>1434</v>
      </c>
      <c r="H556" s="3" t="s">
        <v>1422</v>
      </c>
      <c r="I556" s="3" t="s">
        <v>22</v>
      </c>
      <c r="J556" s="5"/>
      <c r="K556" s="5">
        <v>67329.600000000006</v>
      </c>
      <c r="L556" s="5"/>
      <c r="M556" s="5"/>
      <c r="N556" s="5"/>
      <c r="O556" s="9">
        <f t="shared" si="8"/>
        <v>67329.600000000006</v>
      </c>
    </row>
    <row r="557" spans="1:15" x14ac:dyDescent="0.25">
      <c r="A557" s="3" t="s">
        <v>13</v>
      </c>
      <c r="B557" s="3" t="s">
        <v>917</v>
      </c>
      <c r="C557" s="3" t="s">
        <v>1063</v>
      </c>
      <c r="D557" s="3" t="s">
        <v>1076</v>
      </c>
      <c r="E557" s="3" t="s">
        <v>220</v>
      </c>
      <c r="F557" s="6">
        <v>45994</v>
      </c>
      <c r="G557" s="3" t="s">
        <v>1433</v>
      </c>
      <c r="H557" s="3" t="s">
        <v>1422</v>
      </c>
      <c r="I557" s="3" t="s">
        <v>22</v>
      </c>
      <c r="J557" s="5"/>
      <c r="K557" s="5">
        <v>190972.77</v>
      </c>
      <c r="L557" s="5"/>
      <c r="M557" s="5"/>
      <c r="N557" s="5"/>
      <c r="O557" s="9">
        <f t="shared" si="8"/>
        <v>190972.77</v>
      </c>
    </row>
    <row r="558" spans="1:15" x14ac:dyDescent="0.25">
      <c r="A558" s="3" t="s">
        <v>13</v>
      </c>
      <c r="B558" s="3" t="s">
        <v>917</v>
      </c>
      <c r="C558" s="3" t="s">
        <v>1063</v>
      </c>
      <c r="D558" s="3" t="s">
        <v>1074</v>
      </c>
      <c r="E558" s="3" t="s">
        <v>220</v>
      </c>
      <c r="F558" s="6">
        <v>45733.5</v>
      </c>
      <c r="G558" s="3" t="s">
        <v>1194</v>
      </c>
      <c r="H558" s="3" t="s">
        <v>1422</v>
      </c>
      <c r="I558" s="3" t="s">
        <v>22</v>
      </c>
      <c r="J558" s="5">
        <v>0</v>
      </c>
      <c r="K558" s="5">
        <v>1730.27</v>
      </c>
      <c r="L558" s="5"/>
      <c r="M558" s="5"/>
      <c r="N558" s="5"/>
      <c r="O558" s="9">
        <f t="shared" si="8"/>
        <v>1730.27</v>
      </c>
    </row>
    <row r="559" spans="1:15" x14ac:dyDescent="0.25">
      <c r="A559" s="3" t="s">
        <v>13</v>
      </c>
      <c r="B559" s="3" t="s">
        <v>917</v>
      </c>
      <c r="C559" s="3" t="s">
        <v>1063</v>
      </c>
      <c r="D559" s="3" t="s">
        <v>1074</v>
      </c>
      <c r="E559" s="3" t="s">
        <v>220</v>
      </c>
      <c r="F559" s="6">
        <v>45882.5</v>
      </c>
      <c r="G559" s="3" t="s">
        <v>13</v>
      </c>
      <c r="H559" s="3" t="s">
        <v>1422</v>
      </c>
      <c r="I559" s="3" t="s">
        <v>22</v>
      </c>
      <c r="J559" s="5">
        <v>56581.77</v>
      </c>
      <c r="K559" s="5">
        <v>20215.61</v>
      </c>
      <c r="L559" s="5"/>
      <c r="M559" s="5"/>
      <c r="N559" s="5"/>
      <c r="O559" s="9">
        <f t="shared" si="8"/>
        <v>76797.38</v>
      </c>
    </row>
    <row r="560" spans="1:15" x14ac:dyDescent="0.25">
      <c r="A560" s="3" t="s">
        <v>13</v>
      </c>
      <c r="B560" s="3" t="s">
        <v>917</v>
      </c>
      <c r="C560" s="3" t="s">
        <v>1063</v>
      </c>
      <c r="D560" s="3" t="s">
        <v>1074</v>
      </c>
      <c r="E560" s="3" t="s">
        <v>220</v>
      </c>
      <c r="F560" s="6">
        <v>45826</v>
      </c>
      <c r="G560" s="3" t="s">
        <v>1435</v>
      </c>
      <c r="H560" s="3" t="s">
        <v>1422</v>
      </c>
      <c r="I560" s="3" t="s">
        <v>22</v>
      </c>
      <c r="J560" s="5"/>
      <c r="K560" s="5">
        <v>60646.8</v>
      </c>
      <c r="L560" s="5"/>
      <c r="M560" s="5"/>
      <c r="N560" s="5"/>
      <c r="O560" s="9">
        <f t="shared" si="8"/>
        <v>60646.8</v>
      </c>
    </row>
    <row r="561" spans="1:15" x14ac:dyDescent="0.25">
      <c r="A561" s="3" t="s">
        <v>13</v>
      </c>
      <c r="B561" s="3" t="s">
        <v>917</v>
      </c>
      <c r="C561" s="3" t="s">
        <v>1063</v>
      </c>
      <c r="D561" s="3" t="s">
        <v>1074</v>
      </c>
      <c r="E561" s="3" t="s">
        <v>220</v>
      </c>
      <c r="F561" s="6">
        <v>45917</v>
      </c>
      <c r="G561" s="3" t="s">
        <v>1434</v>
      </c>
      <c r="H561" s="3" t="s">
        <v>1422</v>
      </c>
      <c r="I561" s="3" t="s">
        <v>22</v>
      </c>
      <c r="J561" s="5"/>
      <c r="K561" s="5">
        <v>279670.17</v>
      </c>
      <c r="L561" s="5"/>
      <c r="M561" s="5"/>
      <c r="N561" s="5"/>
      <c r="O561" s="9">
        <f t="shared" si="8"/>
        <v>279670.17</v>
      </c>
    </row>
    <row r="562" spans="1:15" x14ac:dyDescent="0.25">
      <c r="A562" s="3" t="s">
        <v>13</v>
      </c>
      <c r="B562" s="3" t="s">
        <v>917</v>
      </c>
      <c r="C562" s="3" t="s">
        <v>1063</v>
      </c>
      <c r="D562" s="3" t="s">
        <v>1074</v>
      </c>
      <c r="E562" s="3" t="s">
        <v>220</v>
      </c>
      <c r="F562" s="6">
        <v>45939.5</v>
      </c>
      <c r="G562" s="3" t="s">
        <v>4</v>
      </c>
      <c r="H562" s="3" t="s">
        <v>1422</v>
      </c>
      <c r="I562" s="3" t="s">
        <v>22</v>
      </c>
      <c r="J562" s="5">
        <v>234887.52</v>
      </c>
      <c r="K562" s="5">
        <v>93223.39</v>
      </c>
      <c r="L562" s="5"/>
      <c r="M562" s="5"/>
      <c r="N562" s="5"/>
      <c r="O562" s="9">
        <f t="shared" si="8"/>
        <v>328110.90999999997</v>
      </c>
    </row>
    <row r="563" spans="1:15" x14ac:dyDescent="0.25">
      <c r="A563" s="3" t="s">
        <v>13</v>
      </c>
      <c r="B563" s="3" t="s">
        <v>917</v>
      </c>
      <c r="C563" s="3" t="s">
        <v>1063</v>
      </c>
      <c r="D563" s="3" t="s">
        <v>1072</v>
      </c>
      <c r="E563" s="3" t="s">
        <v>220</v>
      </c>
      <c r="F563" s="6">
        <v>45687.5</v>
      </c>
      <c r="G563" s="3" t="s">
        <v>1194</v>
      </c>
      <c r="H563" s="3" t="s">
        <v>1422</v>
      </c>
      <c r="I563" s="3" t="s">
        <v>22</v>
      </c>
      <c r="J563" s="5">
        <v>0</v>
      </c>
      <c r="K563" s="5">
        <v>17467.95</v>
      </c>
      <c r="L563" s="5"/>
      <c r="M563" s="5"/>
      <c r="N563" s="5"/>
      <c r="O563" s="9">
        <f t="shared" si="8"/>
        <v>17467.95</v>
      </c>
    </row>
    <row r="564" spans="1:15" x14ac:dyDescent="0.25">
      <c r="A564" s="3" t="s">
        <v>13</v>
      </c>
      <c r="B564" s="3" t="s">
        <v>917</v>
      </c>
      <c r="C564" s="3" t="s">
        <v>1063</v>
      </c>
      <c r="D564" s="3" t="s">
        <v>1072</v>
      </c>
      <c r="E564" s="3" t="s">
        <v>220</v>
      </c>
      <c r="F564" s="6">
        <v>45798.5</v>
      </c>
      <c r="G564" s="3" t="s">
        <v>13</v>
      </c>
      <c r="H564" s="3" t="s">
        <v>1422</v>
      </c>
      <c r="I564" s="3" t="s">
        <v>22</v>
      </c>
      <c r="J564" s="5">
        <v>68496.210000000006</v>
      </c>
      <c r="K564" s="5">
        <v>47148.1</v>
      </c>
      <c r="L564" s="5"/>
      <c r="M564" s="5"/>
      <c r="N564" s="5"/>
      <c r="O564" s="9">
        <f t="shared" si="8"/>
        <v>115644.31</v>
      </c>
    </row>
    <row r="565" spans="1:15" x14ac:dyDescent="0.25">
      <c r="A565" s="3" t="s">
        <v>13</v>
      </c>
      <c r="B565" s="3" t="s">
        <v>917</v>
      </c>
      <c r="C565" s="3" t="s">
        <v>1063</v>
      </c>
      <c r="D565" s="3" t="s">
        <v>1072</v>
      </c>
      <c r="E565" s="3" t="s">
        <v>220</v>
      </c>
      <c r="F565" s="6">
        <v>45783</v>
      </c>
      <c r="G565" s="3" t="s">
        <v>1435</v>
      </c>
      <c r="H565" s="3" t="s">
        <v>1422</v>
      </c>
      <c r="I565" s="3" t="s">
        <v>22</v>
      </c>
      <c r="J565" s="5"/>
      <c r="K565" s="5">
        <v>47148.1</v>
      </c>
      <c r="L565" s="5"/>
      <c r="M565" s="5"/>
      <c r="N565" s="5"/>
      <c r="O565" s="9">
        <f t="shared" si="8"/>
        <v>47148.1</v>
      </c>
    </row>
    <row r="566" spans="1:15" x14ac:dyDescent="0.25">
      <c r="A566" s="3" t="s">
        <v>13</v>
      </c>
      <c r="B566" s="3" t="s">
        <v>917</v>
      </c>
      <c r="C566" s="3" t="s">
        <v>1063</v>
      </c>
      <c r="D566" s="3" t="s">
        <v>1072</v>
      </c>
      <c r="E566" s="3" t="s">
        <v>220</v>
      </c>
      <c r="F566" s="6">
        <v>45908.5</v>
      </c>
      <c r="G566" s="3" t="s">
        <v>4</v>
      </c>
      <c r="H566" s="3" t="s">
        <v>1422</v>
      </c>
      <c r="I566" s="3" t="s">
        <v>22</v>
      </c>
      <c r="J566" s="5">
        <v>261485.66</v>
      </c>
      <c r="K566" s="5">
        <v>98996.38</v>
      </c>
      <c r="L566" s="5"/>
      <c r="M566" s="5"/>
      <c r="N566" s="5"/>
      <c r="O566" s="9">
        <f t="shared" si="8"/>
        <v>360482.04000000004</v>
      </c>
    </row>
    <row r="567" spans="1:15" x14ac:dyDescent="0.25">
      <c r="A567" s="3" t="s">
        <v>13</v>
      </c>
      <c r="B567" s="3" t="s">
        <v>917</v>
      </c>
      <c r="C567" s="3" t="s">
        <v>1063</v>
      </c>
      <c r="D567" s="3" t="s">
        <v>1072</v>
      </c>
      <c r="E567" s="3" t="s">
        <v>220</v>
      </c>
      <c r="F567" s="6">
        <v>45869</v>
      </c>
      <c r="G567" s="3" t="s">
        <v>1434</v>
      </c>
      <c r="H567" s="3" t="s">
        <v>1422</v>
      </c>
      <c r="I567" s="3" t="s">
        <v>22</v>
      </c>
      <c r="J567" s="5"/>
      <c r="K567" s="5">
        <v>296989.12</v>
      </c>
      <c r="L567" s="5"/>
      <c r="M567" s="5"/>
      <c r="N567" s="5"/>
      <c r="O567" s="9">
        <f t="shared" si="8"/>
        <v>296989.12</v>
      </c>
    </row>
    <row r="568" spans="1:15" x14ac:dyDescent="0.25">
      <c r="A568" s="3" t="s">
        <v>13</v>
      </c>
      <c r="B568" s="3" t="s">
        <v>917</v>
      </c>
      <c r="C568" s="3" t="s">
        <v>1063</v>
      </c>
      <c r="D568" s="3" t="s">
        <v>1072</v>
      </c>
      <c r="E568" s="3" t="s">
        <v>220</v>
      </c>
      <c r="F568" s="6">
        <v>45972.5</v>
      </c>
      <c r="G568" s="3" t="s">
        <v>11</v>
      </c>
      <c r="H568" s="3" t="s">
        <v>1422</v>
      </c>
      <c r="I568" s="3" t="s">
        <v>22</v>
      </c>
      <c r="J568" s="5">
        <v>200664</v>
      </c>
      <c r="K568" s="5">
        <v>70366.98</v>
      </c>
      <c r="L568" s="5"/>
      <c r="M568" s="5"/>
      <c r="N568" s="5"/>
      <c r="O568" s="9">
        <f t="shared" si="8"/>
        <v>271030.98</v>
      </c>
    </row>
    <row r="569" spans="1:15" x14ac:dyDescent="0.25">
      <c r="A569" s="3" t="s">
        <v>13</v>
      </c>
      <c r="B569" s="3" t="s">
        <v>917</v>
      </c>
      <c r="C569" s="3" t="s">
        <v>1063</v>
      </c>
      <c r="D569" s="3" t="s">
        <v>1072</v>
      </c>
      <c r="E569" s="3" t="s">
        <v>220</v>
      </c>
      <c r="F569" s="6">
        <v>45958</v>
      </c>
      <c r="G569" s="3" t="s">
        <v>1433</v>
      </c>
      <c r="H569" s="3" t="s">
        <v>1422</v>
      </c>
      <c r="I569" s="3" t="s">
        <v>22</v>
      </c>
      <c r="J569" s="5"/>
      <c r="K569" s="5">
        <v>211104.78</v>
      </c>
      <c r="L569" s="5"/>
      <c r="M569" s="5"/>
      <c r="N569" s="5"/>
      <c r="O569" s="9">
        <f t="shared" si="8"/>
        <v>211104.78</v>
      </c>
    </row>
    <row r="570" spans="1:15" x14ac:dyDescent="0.25">
      <c r="A570" s="3" t="s">
        <v>13</v>
      </c>
      <c r="B570" s="3" t="s">
        <v>917</v>
      </c>
      <c r="C570" s="3" t="s">
        <v>1063</v>
      </c>
      <c r="D570" s="3" t="s">
        <v>1069</v>
      </c>
      <c r="E570" s="3" t="s">
        <v>220</v>
      </c>
      <c r="F570" s="6">
        <v>45623.5</v>
      </c>
      <c r="G570" s="3" t="s">
        <v>1194</v>
      </c>
      <c r="H570" s="3" t="s">
        <v>1422</v>
      </c>
      <c r="I570" s="3" t="s">
        <v>22</v>
      </c>
      <c r="J570" s="5">
        <v>0</v>
      </c>
      <c r="K570" s="5">
        <v>15988.8</v>
      </c>
      <c r="L570" s="5"/>
      <c r="M570" s="5"/>
      <c r="N570" s="5"/>
      <c r="O570" s="9">
        <f t="shared" si="8"/>
        <v>15988.8</v>
      </c>
    </row>
    <row r="571" spans="1:15" x14ac:dyDescent="0.25">
      <c r="A571" s="3" t="s">
        <v>13</v>
      </c>
      <c r="B571" s="3" t="s">
        <v>917</v>
      </c>
      <c r="C571" s="3" t="s">
        <v>1063</v>
      </c>
      <c r="D571" s="3" t="s">
        <v>1069</v>
      </c>
      <c r="E571" s="3" t="s">
        <v>220</v>
      </c>
      <c r="F571" s="6">
        <v>45715.5</v>
      </c>
      <c r="G571" s="3" t="s">
        <v>13</v>
      </c>
      <c r="H571" s="3" t="s">
        <v>1422</v>
      </c>
      <c r="I571" s="3" t="s">
        <v>22</v>
      </c>
      <c r="J571" s="5">
        <v>125368.33</v>
      </c>
      <c r="K571" s="5">
        <v>44772.15</v>
      </c>
      <c r="L571" s="5"/>
      <c r="M571" s="5"/>
      <c r="N571" s="5"/>
      <c r="O571" s="9">
        <f t="shared" si="8"/>
        <v>170140.48</v>
      </c>
    </row>
    <row r="572" spans="1:15" x14ac:dyDescent="0.25">
      <c r="A572" s="3" t="s">
        <v>13</v>
      </c>
      <c r="B572" s="3" t="s">
        <v>917</v>
      </c>
      <c r="C572" s="3" t="s">
        <v>1063</v>
      </c>
      <c r="D572" s="3" t="s">
        <v>1069</v>
      </c>
      <c r="E572" s="3" t="s">
        <v>220</v>
      </c>
      <c r="F572" s="6">
        <v>45687</v>
      </c>
      <c r="G572" s="3" t="s">
        <v>1435</v>
      </c>
      <c r="H572" s="3" t="s">
        <v>1422</v>
      </c>
      <c r="I572" s="3" t="s">
        <v>22</v>
      </c>
      <c r="J572" s="5"/>
      <c r="K572" s="5">
        <v>134473.79999999999</v>
      </c>
      <c r="L572" s="5"/>
      <c r="M572" s="5"/>
      <c r="N572" s="5"/>
      <c r="O572" s="9">
        <f t="shared" si="8"/>
        <v>134473.79999999999</v>
      </c>
    </row>
    <row r="573" spans="1:15" x14ac:dyDescent="0.25">
      <c r="A573" s="3" t="s">
        <v>13</v>
      </c>
      <c r="B573" s="3" t="s">
        <v>917</v>
      </c>
      <c r="C573" s="3" t="s">
        <v>1063</v>
      </c>
      <c r="D573" s="3" t="s">
        <v>1069</v>
      </c>
      <c r="E573" s="3" t="s">
        <v>220</v>
      </c>
      <c r="F573" s="6">
        <v>45798.5</v>
      </c>
      <c r="G573" s="3" t="s">
        <v>4</v>
      </c>
      <c r="H573" s="3" t="s">
        <v>1422</v>
      </c>
      <c r="I573" s="3" t="s">
        <v>22</v>
      </c>
      <c r="J573" s="5">
        <v>265328.82</v>
      </c>
      <c r="K573" s="5">
        <v>87616.83</v>
      </c>
      <c r="L573" s="5"/>
      <c r="M573" s="5"/>
      <c r="N573" s="5"/>
      <c r="O573" s="9">
        <f t="shared" si="8"/>
        <v>352945.65</v>
      </c>
    </row>
    <row r="574" spans="1:15" x14ac:dyDescent="0.25">
      <c r="A574" s="3" t="s">
        <v>13</v>
      </c>
      <c r="B574" s="3" t="s">
        <v>917</v>
      </c>
      <c r="C574" s="3" t="s">
        <v>1063</v>
      </c>
      <c r="D574" s="3" t="s">
        <v>1069</v>
      </c>
      <c r="E574" s="3" t="s">
        <v>220</v>
      </c>
      <c r="F574" s="6">
        <v>45776</v>
      </c>
      <c r="G574" s="3" t="s">
        <v>1434</v>
      </c>
      <c r="H574" s="3" t="s">
        <v>1422</v>
      </c>
      <c r="I574" s="3" t="s">
        <v>22</v>
      </c>
      <c r="J574" s="5"/>
      <c r="K574" s="5">
        <v>262850.49</v>
      </c>
      <c r="L574" s="5"/>
      <c r="M574" s="5"/>
      <c r="N574" s="5"/>
      <c r="O574" s="9">
        <f t="shared" si="8"/>
        <v>262850.49</v>
      </c>
    </row>
    <row r="575" spans="1:15" x14ac:dyDescent="0.25">
      <c r="A575" s="3" t="s">
        <v>13</v>
      </c>
      <c r="B575" s="3" t="s">
        <v>917</v>
      </c>
      <c r="C575" s="3" t="s">
        <v>1063</v>
      </c>
      <c r="D575" s="3" t="s">
        <v>1069</v>
      </c>
      <c r="E575" s="3" t="s">
        <v>220</v>
      </c>
      <c r="F575" s="6">
        <v>45889.5</v>
      </c>
      <c r="G575" s="3" t="s">
        <v>11</v>
      </c>
      <c r="H575" s="3" t="s">
        <v>1422</v>
      </c>
      <c r="I575" s="3" t="s">
        <v>22</v>
      </c>
      <c r="J575" s="5">
        <v>371362.51</v>
      </c>
      <c r="K575" s="5">
        <v>92251.48</v>
      </c>
      <c r="L575" s="5"/>
      <c r="M575" s="5"/>
      <c r="N575" s="5"/>
      <c r="O575" s="9">
        <f t="shared" si="8"/>
        <v>463613.99</v>
      </c>
    </row>
    <row r="576" spans="1:15" x14ac:dyDescent="0.25">
      <c r="A576" s="3" t="s">
        <v>13</v>
      </c>
      <c r="B576" s="3" t="s">
        <v>917</v>
      </c>
      <c r="C576" s="3" t="s">
        <v>1063</v>
      </c>
      <c r="D576" s="3" t="s">
        <v>1069</v>
      </c>
      <c r="E576" s="3" t="s">
        <v>220</v>
      </c>
      <c r="F576" s="6">
        <v>45869</v>
      </c>
      <c r="G576" s="3" t="s">
        <v>1433</v>
      </c>
      <c r="H576" s="3" t="s">
        <v>1422</v>
      </c>
      <c r="I576" s="3" t="s">
        <v>22</v>
      </c>
      <c r="J576" s="5"/>
      <c r="K576" s="5">
        <v>276754.42</v>
      </c>
      <c r="L576" s="5"/>
      <c r="M576" s="5"/>
      <c r="N576" s="5"/>
      <c r="O576" s="9">
        <f t="shared" si="8"/>
        <v>276754.42</v>
      </c>
    </row>
    <row r="577" spans="1:15" x14ac:dyDescent="0.25">
      <c r="A577" s="3" t="s">
        <v>13</v>
      </c>
      <c r="B577" s="3" t="s">
        <v>917</v>
      </c>
      <c r="C577" s="3" t="s">
        <v>1063</v>
      </c>
      <c r="D577" s="3" t="s">
        <v>1069</v>
      </c>
      <c r="E577" s="3" t="s">
        <v>220</v>
      </c>
      <c r="F577" s="6">
        <v>45988.5</v>
      </c>
      <c r="G577" s="3" t="s">
        <v>315</v>
      </c>
      <c r="H577" s="3" t="s">
        <v>1422</v>
      </c>
      <c r="I577" s="3" t="s">
        <v>22</v>
      </c>
      <c r="J577" s="5">
        <v>211430.5</v>
      </c>
      <c r="K577" s="5">
        <v>55046.15</v>
      </c>
      <c r="L577" s="5"/>
      <c r="M577" s="5"/>
      <c r="N577" s="5"/>
      <c r="O577" s="9">
        <f t="shared" si="8"/>
        <v>266476.65000000002</v>
      </c>
    </row>
    <row r="578" spans="1:15" x14ac:dyDescent="0.25">
      <c r="A578" s="3" t="s">
        <v>13</v>
      </c>
      <c r="B578" s="3" t="s">
        <v>917</v>
      </c>
      <c r="C578" s="3" t="s">
        <v>1063</v>
      </c>
      <c r="D578" s="3" t="s">
        <v>1069</v>
      </c>
      <c r="E578" s="3" t="s">
        <v>220</v>
      </c>
      <c r="F578" s="6">
        <v>45964</v>
      </c>
      <c r="G578" s="3" t="s">
        <v>1436</v>
      </c>
      <c r="H578" s="3" t="s">
        <v>1422</v>
      </c>
      <c r="I578" s="3" t="s">
        <v>22</v>
      </c>
      <c r="J578" s="5"/>
      <c r="K578" s="5">
        <v>165138.44</v>
      </c>
      <c r="L578" s="5"/>
      <c r="M578" s="5"/>
      <c r="N578" s="5"/>
      <c r="O578" s="9">
        <f t="shared" si="8"/>
        <v>165138.44</v>
      </c>
    </row>
    <row r="579" spans="1:15" x14ac:dyDescent="0.25">
      <c r="A579" s="3" t="s">
        <v>13</v>
      </c>
      <c r="B579" s="3" t="s">
        <v>917</v>
      </c>
      <c r="C579" s="3" t="s">
        <v>1063</v>
      </c>
      <c r="D579" s="3" t="s">
        <v>1067</v>
      </c>
      <c r="E579" s="3" t="s">
        <v>220</v>
      </c>
      <c r="F579" s="6">
        <v>45623.5</v>
      </c>
      <c r="G579" s="3" t="s">
        <v>1194</v>
      </c>
      <c r="H579" s="3" t="s">
        <v>1422</v>
      </c>
      <c r="I579" s="3" t="s">
        <v>22</v>
      </c>
      <c r="J579" s="5">
        <v>0</v>
      </c>
      <c r="K579" s="5">
        <v>3496.85</v>
      </c>
      <c r="L579" s="5"/>
      <c r="M579" s="5"/>
      <c r="N579" s="5"/>
      <c r="O579" s="9">
        <f t="shared" si="8"/>
        <v>3496.85</v>
      </c>
    </row>
    <row r="580" spans="1:15" x14ac:dyDescent="0.25">
      <c r="A580" s="3" t="s">
        <v>13</v>
      </c>
      <c r="B580" s="3" t="s">
        <v>917</v>
      </c>
      <c r="C580" s="3" t="s">
        <v>1063</v>
      </c>
      <c r="D580" s="3" t="s">
        <v>1067</v>
      </c>
      <c r="E580" s="3" t="s">
        <v>220</v>
      </c>
      <c r="F580" s="6">
        <v>45721.5</v>
      </c>
      <c r="G580" s="3" t="s">
        <v>13</v>
      </c>
      <c r="H580" s="3" t="s">
        <v>1422</v>
      </c>
      <c r="I580" s="3" t="s">
        <v>22</v>
      </c>
      <c r="J580" s="5">
        <v>44170.41</v>
      </c>
      <c r="K580" s="5">
        <v>47064.74</v>
      </c>
      <c r="L580" s="5"/>
      <c r="M580" s="5"/>
      <c r="N580" s="5"/>
      <c r="O580" s="9">
        <f t="shared" si="8"/>
        <v>91235.15</v>
      </c>
    </row>
    <row r="581" spans="1:15" x14ac:dyDescent="0.25">
      <c r="A581" s="3" t="s">
        <v>13</v>
      </c>
      <c r="B581" s="3" t="s">
        <v>917</v>
      </c>
      <c r="C581" s="3" t="s">
        <v>1063</v>
      </c>
      <c r="D581" s="3" t="s">
        <v>1067</v>
      </c>
      <c r="E581" s="3" t="s">
        <v>220</v>
      </c>
      <c r="F581" s="6">
        <v>45713</v>
      </c>
      <c r="G581" s="3" t="s">
        <v>1435</v>
      </c>
      <c r="H581" s="3" t="s">
        <v>1422</v>
      </c>
      <c r="I581" s="3" t="s">
        <v>22</v>
      </c>
      <c r="J581" s="5"/>
      <c r="K581" s="5">
        <v>47064.74</v>
      </c>
      <c r="L581" s="5"/>
      <c r="M581" s="5"/>
      <c r="N581" s="5"/>
      <c r="O581" s="9">
        <f t="shared" si="8"/>
        <v>47064.74</v>
      </c>
    </row>
    <row r="582" spans="1:15" x14ac:dyDescent="0.25">
      <c r="A582" s="3" t="s">
        <v>13</v>
      </c>
      <c r="B582" s="3" t="s">
        <v>917</v>
      </c>
      <c r="C582" s="3" t="s">
        <v>1063</v>
      </c>
      <c r="D582" s="3" t="s">
        <v>1067</v>
      </c>
      <c r="E582" s="3" t="s">
        <v>220</v>
      </c>
      <c r="F582" s="6">
        <v>45859.5</v>
      </c>
      <c r="G582" s="3" t="s">
        <v>4</v>
      </c>
      <c r="H582" s="3" t="s">
        <v>1422</v>
      </c>
      <c r="I582" s="3" t="s">
        <v>22</v>
      </c>
      <c r="J582" s="5">
        <v>39889.800000000003</v>
      </c>
      <c r="K582" s="5">
        <v>48179.34</v>
      </c>
      <c r="L582" s="5"/>
      <c r="M582" s="5"/>
      <c r="N582" s="5"/>
      <c r="O582" s="9">
        <f t="shared" si="8"/>
        <v>88069.14</v>
      </c>
    </row>
    <row r="583" spans="1:15" x14ac:dyDescent="0.25">
      <c r="A583" s="3" t="s">
        <v>13</v>
      </c>
      <c r="B583" s="3" t="s">
        <v>917</v>
      </c>
      <c r="C583" s="3" t="s">
        <v>1063</v>
      </c>
      <c r="D583" s="3" t="s">
        <v>1067</v>
      </c>
      <c r="E583" s="3" t="s">
        <v>220</v>
      </c>
      <c r="F583" s="6">
        <v>45818</v>
      </c>
      <c r="G583" s="3" t="s">
        <v>1434</v>
      </c>
      <c r="H583" s="3" t="s">
        <v>1422</v>
      </c>
      <c r="I583" s="3" t="s">
        <v>22</v>
      </c>
      <c r="J583" s="5"/>
      <c r="K583" s="5">
        <v>48179.34</v>
      </c>
      <c r="L583" s="5"/>
      <c r="M583" s="5"/>
      <c r="N583" s="5"/>
      <c r="O583" s="9">
        <f t="shared" ref="O583:O646" si="9">J583+K583+L583+M583+N583</f>
        <v>48179.34</v>
      </c>
    </row>
    <row r="584" spans="1:15" x14ac:dyDescent="0.25">
      <c r="A584" s="3" t="s">
        <v>13</v>
      </c>
      <c r="B584" s="3" t="s">
        <v>917</v>
      </c>
      <c r="C584" s="3" t="s">
        <v>1063</v>
      </c>
      <c r="D584" s="3" t="s">
        <v>1067</v>
      </c>
      <c r="E584" s="3" t="s">
        <v>220</v>
      </c>
      <c r="F584" s="6">
        <v>45938.5</v>
      </c>
      <c r="G584" s="3" t="s">
        <v>11</v>
      </c>
      <c r="H584" s="3" t="s">
        <v>1422</v>
      </c>
      <c r="I584" s="3" t="s">
        <v>22</v>
      </c>
      <c r="J584" s="5">
        <v>102128.1</v>
      </c>
      <c r="K584" s="5">
        <v>113624.74</v>
      </c>
      <c r="L584" s="5"/>
      <c r="M584" s="5"/>
      <c r="N584" s="5"/>
      <c r="O584" s="9">
        <f t="shared" si="9"/>
        <v>215752.84000000003</v>
      </c>
    </row>
    <row r="585" spans="1:15" x14ac:dyDescent="0.25">
      <c r="A585" s="3" t="s">
        <v>13</v>
      </c>
      <c r="B585" s="3" t="s">
        <v>917</v>
      </c>
      <c r="C585" s="3" t="s">
        <v>1063</v>
      </c>
      <c r="D585" s="3" t="s">
        <v>1067</v>
      </c>
      <c r="E585" s="3" t="s">
        <v>220</v>
      </c>
      <c r="F585" s="6">
        <v>45908</v>
      </c>
      <c r="G585" s="3" t="s">
        <v>1433</v>
      </c>
      <c r="H585" s="3" t="s">
        <v>1422</v>
      </c>
      <c r="I585" s="3" t="s">
        <v>22</v>
      </c>
      <c r="J585" s="5"/>
      <c r="K585" s="5">
        <v>96205.81</v>
      </c>
      <c r="L585" s="5"/>
      <c r="M585" s="5"/>
      <c r="N585" s="5"/>
      <c r="O585" s="9">
        <f t="shared" si="9"/>
        <v>96205.81</v>
      </c>
    </row>
    <row r="586" spans="1:15" x14ac:dyDescent="0.25">
      <c r="A586" s="3" t="s">
        <v>13</v>
      </c>
      <c r="B586" s="3" t="s">
        <v>917</v>
      </c>
      <c r="C586" s="3" t="s">
        <v>1063</v>
      </c>
      <c r="D586" s="3" t="s">
        <v>1067</v>
      </c>
      <c r="E586" s="3" t="s">
        <v>220</v>
      </c>
      <c r="F586" s="6">
        <v>45989</v>
      </c>
      <c r="G586" s="3" t="s">
        <v>1436</v>
      </c>
      <c r="H586" s="3" t="s">
        <v>1422</v>
      </c>
      <c r="I586" s="3" t="s">
        <v>22</v>
      </c>
      <c r="J586" s="5"/>
      <c r="K586" s="5">
        <v>130915.93</v>
      </c>
      <c r="L586" s="5"/>
      <c r="M586" s="5"/>
      <c r="N586" s="5"/>
      <c r="O586" s="9">
        <f t="shared" si="9"/>
        <v>130915.93</v>
      </c>
    </row>
    <row r="587" spans="1:15" x14ac:dyDescent="0.25">
      <c r="A587" s="3" t="s">
        <v>13</v>
      </c>
      <c r="B587" s="3" t="s">
        <v>917</v>
      </c>
      <c r="C587" s="3" t="s">
        <v>1063</v>
      </c>
      <c r="D587" s="3" t="s">
        <v>1065</v>
      </c>
      <c r="E587" s="3" t="s">
        <v>220</v>
      </c>
      <c r="F587" s="6">
        <v>45645.5</v>
      </c>
      <c r="G587" s="3" t="s">
        <v>1194</v>
      </c>
      <c r="H587" s="3" t="s">
        <v>1422</v>
      </c>
      <c r="I587" s="3" t="s">
        <v>22</v>
      </c>
      <c r="J587" s="5">
        <v>0</v>
      </c>
      <c r="K587" s="5">
        <v>9036.5</v>
      </c>
      <c r="L587" s="5"/>
      <c r="M587" s="5"/>
      <c r="N587" s="5"/>
      <c r="O587" s="9">
        <f t="shared" si="9"/>
        <v>9036.5</v>
      </c>
    </row>
    <row r="588" spans="1:15" x14ac:dyDescent="0.25">
      <c r="A588" s="3" t="s">
        <v>13</v>
      </c>
      <c r="B588" s="3" t="s">
        <v>917</v>
      </c>
      <c r="C588" s="3" t="s">
        <v>1063</v>
      </c>
      <c r="D588" s="3" t="s">
        <v>1065</v>
      </c>
      <c r="E588" s="3" t="s">
        <v>220</v>
      </c>
      <c r="F588" s="6">
        <v>45758.5</v>
      </c>
      <c r="G588" s="3" t="s">
        <v>13</v>
      </c>
      <c r="H588" s="3" t="s">
        <v>1422</v>
      </c>
      <c r="I588" s="3" t="s">
        <v>22</v>
      </c>
      <c r="J588" s="5">
        <v>134915.76999999999</v>
      </c>
      <c r="K588" s="5">
        <v>134032.6</v>
      </c>
      <c r="L588" s="5"/>
      <c r="M588" s="5"/>
      <c r="N588" s="5"/>
      <c r="O588" s="9">
        <f t="shared" si="9"/>
        <v>268948.37</v>
      </c>
    </row>
    <row r="589" spans="1:15" x14ac:dyDescent="0.25">
      <c r="A589" s="3" t="s">
        <v>13</v>
      </c>
      <c r="B589" s="3" t="s">
        <v>917</v>
      </c>
      <c r="C589" s="3" t="s">
        <v>1063</v>
      </c>
      <c r="D589" s="3" t="s">
        <v>1065</v>
      </c>
      <c r="E589" s="3" t="s">
        <v>220</v>
      </c>
      <c r="F589" s="6">
        <v>45749</v>
      </c>
      <c r="G589" s="3" t="s">
        <v>1435</v>
      </c>
      <c r="H589" s="3" t="s">
        <v>1422</v>
      </c>
      <c r="I589" s="3" t="s">
        <v>22</v>
      </c>
      <c r="J589" s="5"/>
      <c r="K589" s="5">
        <v>134032.6</v>
      </c>
      <c r="L589" s="5"/>
      <c r="M589" s="5"/>
      <c r="N589" s="5"/>
      <c r="O589" s="9">
        <f t="shared" si="9"/>
        <v>134032.6</v>
      </c>
    </row>
    <row r="590" spans="1:15" x14ac:dyDescent="0.25">
      <c r="A590" s="3" t="s">
        <v>13</v>
      </c>
      <c r="B590" s="3" t="s">
        <v>917</v>
      </c>
      <c r="C590" s="3" t="s">
        <v>1063</v>
      </c>
      <c r="D590" s="3" t="s">
        <v>1065</v>
      </c>
      <c r="E590" s="3" t="s">
        <v>220</v>
      </c>
      <c r="F590" s="6">
        <v>45905.5</v>
      </c>
      <c r="G590" s="3" t="s">
        <v>4</v>
      </c>
      <c r="H590" s="3" t="s">
        <v>1422</v>
      </c>
      <c r="I590" s="3" t="s">
        <v>22</v>
      </c>
      <c r="J590" s="5">
        <v>181180.46</v>
      </c>
      <c r="K590" s="5">
        <v>139071.72</v>
      </c>
      <c r="L590" s="5"/>
      <c r="M590" s="5"/>
      <c r="N590" s="5"/>
      <c r="O590" s="9">
        <f t="shared" si="9"/>
        <v>320252.18</v>
      </c>
    </row>
    <row r="591" spans="1:15" x14ac:dyDescent="0.25">
      <c r="A591" s="3" t="s">
        <v>13</v>
      </c>
      <c r="B591" s="3" t="s">
        <v>917</v>
      </c>
      <c r="C591" s="3" t="s">
        <v>1063</v>
      </c>
      <c r="D591" s="3" t="s">
        <v>1065</v>
      </c>
      <c r="E591" s="3" t="s">
        <v>220</v>
      </c>
      <c r="F591" s="6">
        <v>45839</v>
      </c>
      <c r="G591" s="3" t="s">
        <v>1434</v>
      </c>
      <c r="H591" s="3" t="s">
        <v>1422</v>
      </c>
      <c r="I591" s="3" t="s">
        <v>22</v>
      </c>
      <c r="J591" s="5"/>
      <c r="K591" s="5">
        <v>157276.01999999999</v>
      </c>
      <c r="L591" s="5"/>
      <c r="M591" s="5"/>
      <c r="N591" s="5"/>
      <c r="O591" s="9">
        <f t="shared" si="9"/>
        <v>157276.01999999999</v>
      </c>
    </row>
    <row r="592" spans="1:15" x14ac:dyDescent="0.25">
      <c r="A592" s="3" t="s">
        <v>13</v>
      </c>
      <c r="B592" s="3" t="s">
        <v>917</v>
      </c>
      <c r="C592" s="3" t="s">
        <v>1063</v>
      </c>
      <c r="D592" s="3" t="s">
        <v>1065</v>
      </c>
      <c r="E592" s="3" t="s">
        <v>220</v>
      </c>
      <c r="F592" s="6">
        <v>45930</v>
      </c>
      <c r="G592" s="3" t="s">
        <v>1433</v>
      </c>
      <c r="H592" s="3" t="s">
        <v>1422</v>
      </c>
      <c r="I592" s="3" t="s">
        <v>22</v>
      </c>
      <c r="J592" s="5"/>
      <c r="K592" s="5">
        <v>121147.5</v>
      </c>
      <c r="L592" s="5"/>
      <c r="M592" s="5"/>
      <c r="N592" s="5"/>
      <c r="O592" s="9">
        <f t="shared" si="9"/>
        <v>121147.5</v>
      </c>
    </row>
    <row r="593" spans="1:15" x14ac:dyDescent="0.25">
      <c r="A593" s="3" t="s">
        <v>13</v>
      </c>
      <c r="B593" s="3" t="s">
        <v>917</v>
      </c>
      <c r="C593" s="3" t="s">
        <v>1063</v>
      </c>
      <c r="D593" s="3" t="s">
        <v>1065</v>
      </c>
      <c r="E593" s="3" t="s">
        <v>220</v>
      </c>
      <c r="F593" s="6">
        <v>45953.5</v>
      </c>
      <c r="G593" s="3" t="s">
        <v>11</v>
      </c>
      <c r="H593" s="3" t="s">
        <v>1422</v>
      </c>
      <c r="I593" s="3" t="s">
        <v>22</v>
      </c>
      <c r="J593" s="5">
        <v>203736.14</v>
      </c>
      <c r="K593" s="5">
        <v>120525.91</v>
      </c>
      <c r="L593" s="5"/>
      <c r="M593" s="5"/>
      <c r="N593" s="5"/>
      <c r="O593" s="9">
        <f t="shared" si="9"/>
        <v>324262.05000000005</v>
      </c>
    </row>
    <row r="594" spans="1:15" x14ac:dyDescent="0.25">
      <c r="A594" s="3" t="s">
        <v>13</v>
      </c>
      <c r="B594" s="3" t="s">
        <v>917</v>
      </c>
      <c r="C594" s="3" t="s">
        <v>1063</v>
      </c>
      <c r="D594" s="3" t="s">
        <v>1062</v>
      </c>
      <c r="E594" s="3" t="s">
        <v>220</v>
      </c>
      <c r="F594" s="6">
        <v>45709.5</v>
      </c>
      <c r="G594" s="3" t="s">
        <v>1194</v>
      </c>
      <c r="H594" s="3" t="s">
        <v>1422</v>
      </c>
      <c r="I594" s="3" t="s">
        <v>22</v>
      </c>
      <c r="J594" s="5">
        <v>0</v>
      </c>
      <c r="K594" s="5">
        <v>26741.84</v>
      </c>
      <c r="L594" s="5"/>
      <c r="M594" s="5"/>
      <c r="N594" s="5"/>
      <c r="O594" s="9">
        <f t="shared" si="9"/>
        <v>26741.84</v>
      </c>
    </row>
    <row r="595" spans="1:15" x14ac:dyDescent="0.25">
      <c r="A595" s="3" t="s">
        <v>13</v>
      </c>
      <c r="B595" s="3" t="s">
        <v>917</v>
      </c>
      <c r="C595" s="3" t="s">
        <v>1063</v>
      </c>
      <c r="D595" s="3" t="s">
        <v>1062</v>
      </c>
      <c r="E595" s="3" t="s">
        <v>220</v>
      </c>
      <c r="F595" s="6">
        <v>45818</v>
      </c>
      <c r="G595" s="3" t="s">
        <v>1435</v>
      </c>
      <c r="H595" s="3" t="s">
        <v>1422</v>
      </c>
      <c r="I595" s="3" t="s">
        <v>22</v>
      </c>
      <c r="J595" s="5"/>
      <c r="K595" s="5">
        <v>102589.47</v>
      </c>
      <c r="L595" s="5"/>
      <c r="M595" s="5"/>
      <c r="N595" s="5"/>
      <c r="O595" s="9">
        <f t="shared" si="9"/>
        <v>102589.47</v>
      </c>
    </row>
    <row r="596" spans="1:15" x14ac:dyDescent="0.25">
      <c r="A596" s="3" t="s">
        <v>13</v>
      </c>
      <c r="B596" s="3" t="s">
        <v>917</v>
      </c>
      <c r="C596" s="3" t="s">
        <v>1063</v>
      </c>
      <c r="D596" s="3" t="s">
        <v>1062</v>
      </c>
      <c r="E596" s="3" t="s">
        <v>220</v>
      </c>
      <c r="F596" s="6">
        <v>45862.5</v>
      </c>
      <c r="G596" s="3" t="s">
        <v>13</v>
      </c>
      <c r="H596" s="3" t="s">
        <v>1422</v>
      </c>
      <c r="I596" s="3" t="s">
        <v>22</v>
      </c>
      <c r="J596" s="5">
        <v>97009.3</v>
      </c>
      <c r="K596" s="5">
        <v>102212.25</v>
      </c>
      <c r="L596" s="5"/>
      <c r="M596" s="5"/>
      <c r="N596" s="5"/>
      <c r="O596" s="9">
        <f t="shared" si="9"/>
        <v>199221.55</v>
      </c>
    </row>
    <row r="597" spans="1:15" x14ac:dyDescent="0.25">
      <c r="A597" s="3" t="s">
        <v>13</v>
      </c>
      <c r="B597" s="3" t="s">
        <v>917</v>
      </c>
      <c r="C597" s="3" t="s">
        <v>1063</v>
      </c>
      <c r="D597" s="3" t="s">
        <v>1062</v>
      </c>
      <c r="E597" s="3" t="s">
        <v>220</v>
      </c>
      <c r="F597" s="6">
        <v>45924</v>
      </c>
      <c r="G597" s="3" t="s">
        <v>1434</v>
      </c>
      <c r="H597" s="3" t="s">
        <v>1422</v>
      </c>
      <c r="I597" s="3" t="s">
        <v>22</v>
      </c>
      <c r="J597" s="5"/>
      <c r="K597" s="5">
        <v>105466.81</v>
      </c>
      <c r="L597" s="5"/>
      <c r="M597" s="5"/>
      <c r="N597" s="5"/>
      <c r="O597" s="9">
        <f t="shared" si="9"/>
        <v>105466.81</v>
      </c>
    </row>
    <row r="598" spans="1:15" x14ac:dyDescent="0.25">
      <c r="A598" s="3" t="s">
        <v>13</v>
      </c>
      <c r="B598" s="3" t="s">
        <v>917</v>
      </c>
      <c r="C598" s="3" t="s">
        <v>1063</v>
      </c>
      <c r="D598" s="3" t="s">
        <v>1062</v>
      </c>
      <c r="E598" s="3" t="s">
        <v>220</v>
      </c>
      <c r="F598" s="6">
        <v>45967.5</v>
      </c>
      <c r="G598" s="3" t="s">
        <v>4</v>
      </c>
      <c r="H598" s="3" t="s">
        <v>1422</v>
      </c>
      <c r="I598" s="3" t="s">
        <v>22</v>
      </c>
      <c r="J598" s="5">
        <v>131705.70000000001</v>
      </c>
      <c r="K598" s="5">
        <v>149703.78</v>
      </c>
      <c r="L598" s="5"/>
      <c r="M598" s="5"/>
      <c r="N598" s="5"/>
      <c r="O598" s="9">
        <f t="shared" si="9"/>
        <v>281409.48</v>
      </c>
    </row>
    <row r="599" spans="1:15" x14ac:dyDescent="0.25">
      <c r="A599" s="3" t="s">
        <v>13</v>
      </c>
      <c r="B599" s="3" t="s">
        <v>917</v>
      </c>
      <c r="C599" s="3" t="s">
        <v>1059</v>
      </c>
      <c r="D599" s="3" t="s">
        <v>1058</v>
      </c>
      <c r="E599" s="3" t="s">
        <v>220</v>
      </c>
      <c r="F599" s="6">
        <v>45526.5</v>
      </c>
      <c r="G599" s="3" t="s">
        <v>4</v>
      </c>
      <c r="H599" s="3" t="s">
        <v>1422</v>
      </c>
      <c r="I599" s="3" t="s">
        <v>22</v>
      </c>
      <c r="J599" s="5"/>
      <c r="K599" s="5">
        <v>0</v>
      </c>
      <c r="L599" s="5"/>
      <c r="M599" s="5"/>
      <c r="N599" s="5"/>
      <c r="O599" s="9">
        <f t="shared" si="9"/>
        <v>0</v>
      </c>
    </row>
    <row r="600" spans="1:15" x14ac:dyDescent="0.25">
      <c r="A600" s="3" t="s">
        <v>13</v>
      </c>
      <c r="B600" s="3" t="s">
        <v>917</v>
      </c>
      <c r="C600" s="3" t="s">
        <v>1059</v>
      </c>
      <c r="D600" s="3" t="s">
        <v>1058</v>
      </c>
      <c r="E600" s="3" t="s">
        <v>220</v>
      </c>
      <c r="F600" s="6">
        <v>45645.5</v>
      </c>
      <c r="G600" s="3" t="s">
        <v>11</v>
      </c>
      <c r="H600" s="3" t="s">
        <v>1422</v>
      </c>
      <c r="I600" s="3" t="s">
        <v>22</v>
      </c>
      <c r="J600" s="5"/>
      <c r="K600" s="5">
        <v>0</v>
      </c>
      <c r="L600" s="5"/>
      <c r="M600" s="5"/>
      <c r="N600" s="5"/>
      <c r="O600" s="9">
        <f t="shared" si="9"/>
        <v>0</v>
      </c>
    </row>
    <row r="601" spans="1:15" x14ac:dyDescent="0.25">
      <c r="A601" s="3" t="s">
        <v>13</v>
      </c>
      <c r="B601" s="3" t="s">
        <v>917</v>
      </c>
      <c r="C601" s="3" t="s">
        <v>1059</v>
      </c>
      <c r="D601" s="3" t="s">
        <v>1058</v>
      </c>
      <c r="E601" s="3" t="s">
        <v>220</v>
      </c>
      <c r="F601" s="6">
        <v>44967</v>
      </c>
      <c r="G601" s="3" t="s">
        <v>1423</v>
      </c>
      <c r="H601" s="3" t="s">
        <v>1422</v>
      </c>
      <c r="I601" s="3" t="s">
        <v>22</v>
      </c>
      <c r="J601" s="5"/>
      <c r="K601" s="5">
        <v>13542900</v>
      </c>
      <c r="L601" s="5"/>
      <c r="M601" s="5"/>
      <c r="N601" s="5"/>
      <c r="O601" s="9">
        <f t="shared" si="9"/>
        <v>13542900</v>
      </c>
    </row>
    <row r="602" spans="1:15" x14ac:dyDescent="0.25">
      <c r="A602" s="3" t="s">
        <v>13</v>
      </c>
      <c r="B602" s="3" t="s">
        <v>917</v>
      </c>
      <c r="C602" s="3" t="s">
        <v>1059</v>
      </c>
      <c r="D602" s="3" t="s">
        <v>1058</v>
      </c>
      <c r="E602" s="3" t="s">
        <v>220</v>
      </c>
      <c r="F602" s="6">
        <v>45636</v>
      </c>
      <c r="G602" s="3" t="s">
        <v>1424</v>
      </c>
      <c r="H602" s="3" t="s">
        <v>1422</v>
      </c>
      <c r="I602" s="3" t="s">
        <v>22</v>
      </c>
      <c r="J602" s="5"/>
      <c r="K602" s="5">
        <v>13542900</v>
      </c>
      <c r="L602" s="5"/>
      <c r="M602" s="5"/>
      <c r="N602" s="5"/>
      <c r="O602" s="9">
        <f t="shared" si="9"/>
        <v>13542900</v>
      </c>
    </row>
    <row r="603" spans="1:15" x14ac:dyDescent="0.25">
      <c r="A603" s="3" t="s">
        <v>13</v>
      </c>
      <c r="B603" s="3" t="s">
        <v>917</v>
      </c>
      <c r="C603" s="3" t="s">
        <v>1059</v>
      </c>
      <c r="D603" s="3" t="s">
        <v>1058</v>
      </c>
      <c r="E603" s="3" t="s">
        <v>220</v>
      </c>
      <c r="F603" s="6">
        <v>45636</v>
      </c>
      <c r="G603" s="3" t="s">
        <v>1431</v>
      </c>
      <c r="H603" s="3" t="s">
        <v>1422</v>
      </c>
      <c r="I603" s="3" t="s">
        <v>22</v>
      </c>
      <c r="J603" s="5"/>
      <c r="K603" s="5">
        <v>18057200</v>
      </c>
      <c r="L603" s="5"/>
      <c r="M603" s="5"/>
      <c r="N603" s="5"/>
      <c r="O603" s="9">
        <f t="shared" si="9"/>
        <v>18057200</v>
      </c>
    </row>
    <row r="604" spans="1:15" x14ac:dyDescent="0.25">
      <c r="A604" s="3" t="s">
        <v>13</v>
      </c>
      <c r="B604" s="3" t="s">
        <v>917</v>
      </c>
      <c r="C604" s="3" t="s">
        <v>1059</v>
      </c>
      <c r="D604" s="3" t="s">
        <v>1058</v>
      </c>
      <c r="E604" s="3" t="s">
        <v>220</v>
      </c>
      <c r="F604" s="6">
        <v>45918.5</v>
      </c>
      <c r="G604" s="3" t="s">
        <v>315</v>
      </c>
      <c r="H604" s="3" t="s">
        <v>1422</v>
      </c>
      <c r="I604" s="3" t="s">
        <v>22</v>
      </c>
      <c r="J604" s="5"/>
      <c r="K604" s="5">
        <v>0</v>
      </c>
      <c r="L604" s="5"/>
      <c r="M604" s="5"/>
      <c r="N604" s="5"/>
      <c r="O604" s="9">
        <f t="shared" si="9"/>
        <v>0</v>
      </c>
    </row>
    <row r="605" spans="1:15" x14ac:dyDescent="0.25">
      <c r="A605" s="3" t="s">
        <v>13</v>
      </c>
      <c r="B605" s="3" t="s">
        <v>917</v>
      </c>
      <c r="C605" s="3" t="s">
        <v>66</v>
      </c>
      <c r="D605" s="3" t="s">
        <v>1056</v>
      </c>
      <c r="E605" s="3" t="s">
        <v>220</v>
      </c>
      <c r="F605" s="6">
        <v>45702</v>
      </c>
      <c r="G605" s="3" t="s">
        <v>1423</v>
      </c>
      <c r="H605" s="3" t="s">
        <v>1422</v>
      </c>
      <c r="I605" s="3" t="s">
        <v>67</v>
      </c>
      <c r="J605" s="5"/>
      <c r="K605" s="5">
        <v>30579.97</v>
      </c>
      <c r="L605" s="5"/>
      <c r="M605" s="5"/>
      <c r="N605" s="5"/>
      <c r="O605" s="9">
        <f t="shared" si="9"/>
        <v>30579.97</v>
      </c>
    </row>
    <row r="606" spans="1:15" x14ac:dyDescent="0.25">
      <c r="A606" s="3" t="s">
        <v>13</v>
      </c>
      <c r="B606" s="3" t="s">
        <v>917</v>
      </c>
      <c r="C606" s="3" t="s">
        <v>66</v>
      </c>
      <c r="D606" s="3" t="s">
        <v>1056</v>
      </c>
      <c r="E606" s="3" t="s">
        <v>220</v>
      </c>
      <c r="F606" s="6">
        <v>45775</v>
      </c>
      <c r="G606" s="3" t="s">
        <v>1424</v>
      </c>
      <c r="H606" s="3" t="s">
        <v>1422</v>
      </c>
      <c r="I606" s="3" t="s">
        <v>67</v>
      </c>
      <c r="J606" s="5"/>
      <c r="K606" s="5">
        <v>180000</v>
      </c>
      <c r="L606" s="5"/>
      <c r="M606" s="5"/>
      <c r="N606" s="5"/>
      <c r="O606" s="9">
        <f t="shared" si="9"/>
        <v>180000</v>
      </c>
    </row>
    <row r="607" spans="1:15" x14ac:dyDescent="0.25">
      <c r="A607" s="3" t="s">
        <v>13</v>
      </c>
      <c r="B607" s="3" t="s">
        <v>917</v>
      </c>
      <c r="C607" s="3" t="s">
        <v>66</v>
      </c>
      <c r="D607" s="3" t="s">
        <v>1056</v>
      </c>
      <c r="E607" s="3" t="s">
        <v>220</v>
      </c>
      <c r="F607" s="6">
        <v>45852.5</v>
      </c>
      <c r="G607" s="3" t="s">
        <v>1194</v>
      </c>
      <c r="H607" s="3" t="s">
        <v>1422</v>
      </c>
      <c r="I607" s="3" t="s">
        <v>67</v>
      </c>
      <c r="J607" s="5"/>
      <c r="K607" s="5">
        <v>184020.68</v>
      </c>
      <c r="L607" s="5"/>
      <c r="M607" s="5"/>
      <c r="N607" s="5"/>
      <c r="O607" s="9">
        <f t="shared" si="9"/>
        <v>184020.68</v>
      </c>
    </row>
    <row r="608" spans="1:15" x14ac:dyDescent="0.25">
      <c r="A608" s="3" t="s">
        <v>13</v>
      </c>
      <c r="B608" s="3" t="s">
        <v>917</v>
      </c>
      <c r="C608" s="3" t="s">
        <v>66</v>
      </c>
      <c r="D608" s="3" t="s">
        <v>1056</v>
      </c>
      <c r="E608" s="3" t="s">
        <v>220</v>
      </c>
      <c r="F608" s="6">
        <v>45947.5</v>
      </c>
      <c r="G608" s="3" t="s">
        <v>13</v>
      </c>
      <c r="H608" s="3" t="s">
        <v>1422</v>
      </c>
      <c r="I608" s="3" t="s">
        <v>67</v>
      </c>
      <c r="J608" s="5"/>
      <c r="K608" s="5">
        <v>161801.21</v>
      </c>
      <c r="L608" s="5"/>
      <c r="M608" s="5"/>
      <c r="N608" s="5"/>
      <c r="O608" s="9">
        <f t="shared" si="9"/>
        <v>161801.21</v>
      </c>
    </row>
    <row r="609" spans="1:15" x14ac:dyDescent="0.25">
      <c r="A609" s="3" t="s">
        <v>13</v>
      </c>
      <c r="B609" s="3" t="s">
        <v>917</v>
      </c>
      <c r="C609" s="3" t="s">
        <v>66</v>
      </c>
      <c r="D609" s="3" t="s">
        <v>1053</v>
      </c>
      <c r="E609" s="3" t="s">
        <v>220</v>
      </c>
      <c r="F609" s="6">
        <v>45679</v>
      </c>
      <c r="G609" s="3" t="s">
        <v>1423</v>
      </c>
      <c r="H609" s="3" t="s">
        <v>1422</v>
      </c>
      <c r="I609" s="3" t="s">
        <v>67</v>
      </c>
      <c r="J609" s="5"/>
      <c r="K609" s="5">
        <v>185179.6</v>
      </c>
      <c r="L609" s="5"/>
      <c r="M609" s="5"/>
      <c r="N609" s="5"/>
      <c r="O609" s="9">
        <f t="shared" si="9"/>
        <v>185179.6</v>
      </c>
    </row>
    <row r="610" spans="1:15" x14ac:dyDescent="0.25">
      <c r="A610" s="3" t="s">
        <v>13</v>
      </c>
      <c r="B610" s="3" t="s">
        <v>917</v>
      </c>
      <c r="C610" s="3" t="s">
        <v>66</v>
      </c>
      <c r="D610" s="3" t="s">
        <v>1053</v>
      </c>
      <c r="E610" s="3" t="s">
        <v>220</v>
      </c>
      <c r="F610" s="6">
        <v>45868.5</v>
      </c>
      <c r="G610" s="3" t="s">
        <v>1194</v>
      </c>
      <c r="H610" s="3" t="s">
        <v>1422</v>
      </c>
      <c r="I610" s="3" t="s">
        <v>67</v>
      </c>
      <c r="J610" s="5"/>
      <c r="K610" s="5">
        <v>238357.42</v>
      </c>
      <c r="L610" s="5"/>
      <c r="M610" s="5"/>
      <c r="N610" s="5"/>
      <c r="O610" s="9">
        <f t="shared" si="9"/>
        <v>238357.42</v>
      </c>
    </row>
    <row r="611" spans="1:15" x14ac:dyDescent="0.25">
      <c r="A611" s="3" t="s">
        <v>13</v>
      </c>
      <c r="B611" s="3" t="s">
        <v>917</v>
      </c>
      <c r="C611" s="3" t="s">
        <v>66</v>
      </c>
      <c r="D611" s="3" t="s">
        <v>1050</v>
      </c>
      <c r="E611" s="3" t="s">
        <v>220</v>
      </c>
      <c r="F611" s="6">
        <v>45807</v>
      </c>
      <c r="G611" s="3" t="s">
        <v>1423</v>
      </c>
      <c r="H611" s="3" t="s">
        <v>1422</v>
      </c>
      <c r="I611" s="3" t="s">
        <v>67</v>
      </c>
      <c r="J611" s="5"/>
      <c r="K611" s="5">
        <v>8274.5499999999993</v>
      </c>
      <c r="L611" s="5"/>
      <c r="M611" s="5"/>
      <c r="N611" s="5"/>
      <c r="O611" s="9">
        <f t="shared" si="9"/>
        <v>8274.5499999999993</v>
      </c>
    </row>
    <row r="612" spans="1:15" x14ac:dyDescent="0.25">
      <c r="A612" s="3" t="s">
        <v>13</v>
      </c>
      <c r="B612" s="3" t="s">
        <v>917</v>
      </c>
      <c r="C612" s="3" t="s">
        <v>66</v>
      </c>
      <c r="D612" s="3" t="s">
        <v>1050</v>
      </c>
      <c r="E612" s="3" t="s">
        <v>220</v>
      </c>
      <c r="F612" s="6">
        <v>45834</v>
      </c>
      <c r="G612" s="3" t="s">
        <v>1424</v>
      </c>
      <c r="H612" s="3" t="s">
        <v>1422</v>
      </c>
      <c r="I612" s="3" t="s">
        <v>67</v>
      </c>
      <c r="J612" s="5"/>
      <c r="K612" s="5">
        <v>3158.92</v>
      </c>
      <c r="L612" s="5"/>
      <c r="M612" s="5"/>
      <c r="N612" s="5"/>
      <c r="O612" s="9">
        <f t="shared" si="9"/>
        <v>3158.92</v>
      </c>
    </row>
    <row r="613" spans="1:15" x14ac:dyDescent="0.25">
      <c r="A613" s="3" t="s">
        <v>13</v>
      </c>
      <c r="B613" s="3" t="s">
        <v>917</v>
      </c>
      <c r="C613" s="3" t="s">
        <v>66</v>
      </c>
      <c r="D613" s="3" t="s">
        <v>1050</v>
      </c>
      <c r="E613" s="3" t="s">
        <v>220</v>
      </c>
      <c r="F613" s="6">
        <v>45967.5</v>
      </c>
      <c r="G613" s="3" t="s">
        <v>1194</v>
      </c>
      <c r="H613" s="3" t="s">
        <v>1422</v>
      </c>
      <c r="I613" s="3" t="s">
        <v>67</v>
      </c>
      <c r="J613" s="5"/>
      <c r="K613" s="5">
        <v>12675.69</v>
      </c>
      <c r="L613" s="5"/>
      <c r="M613" s="5"/>
      <c r="N613" s="5"/>
      <c r="O613" s="9">
        <f t="shared" si="9"/>
        <v>12675.69</v>
      </c>
    </row>
    <row r="614" spans="1:15" x14ac:dyDescent="0.25">
      <c r="A614" s="3" t="s">
        <v>13</v>
      </c>
      <c r="B614" s="3" t="s">
        <v>917</v>
      </c>
      <c r="C614" s="3" t="s">
        <v>66</v>
      </c>
      <c r="D614" s="3" t="s">
        <v>1047</v>
      </c>
      <c r="E614" s="3" t="s">
        <v>220</v>
      </c>
      <c r="F614" s="6">
        <v>45679</v>
      </c>
      <c r="G614" s="3" t="s">
        <v>1423</v>
      </c>
      <c r="H614" s="3" t="s">
        <v>1422</v>
      </c>
      <c r="I614" s="3" t="s">
        <v>67</v>
      </c>
      <c r="J614" s="5"/>
      <c r="K614" s="5">
        <v>320000</v>
      </c>
      <c r="L614" s="5"/>
      <c r="M614" s="5"/>
      <c r="N614" s="5"/>
      <c r="O614" s="9">
        <f t="shared" si="9"/>
        <v>320000</v>
      </c>
    </row>
    <row r="615" spans="1:15" x14ac:dyDescent="0.25">
      <c r="A615" s="3" t="s">
        <v>13</v>
      </c>
      <c r="B615" s="3" t="s">
        <v>917</v>
      </c>
      <c r="C615" s="3" t="s">
        <v>66</v>
      </c>
      <c r="D615" s="3" t="s">
        <v>1047</v>
      </c>
      <c r="E615" s="3" t="s">
        <v>220</v>
      </c>
      <c r="F615" s="6">
        <v>45826.5</v>
      </c>
      <c r="G615" s="3" t="s">
        <v>1194</v>
      </c>
      <c r="H615" s="3" t="s">
        <v>1422</v>
      </c>
      <c r="I615" s="3" t="s">
        <v>67</v>
      </c>
      <c r="J615" s="5"/>
      <c r="K615" s="5">
        <v>214426.39</v>
      </c>
      <c r="L615" s="5"/>
      <c r="M615" s="5"/>
      <c r="N615" s="5"/>
      <c r="O615" s="9">
        <f t="shared" si="9"/>
        <v>214426.39</v>
      </c>
    </row>
    <row r="616" spans="1:15" x14ac:dyDescent="0.25">
      <c r="A616" s="3" t="s">
        <v>13</v>
      </c>
      <c r="B616" s="3" t="s">
        <v>917</v>
      </c>
      <c r="C616" s="3" t="s">
        <v>66</v>
      </c>
      <c r="D616" s="3" t="s">
        <v>1047</v>
      </c>
      <c r="E616" s="3" t="s">
        <v>220</v>
      </c>
      <c r="F616" s="6">
        <v>45946.5</v>
      </c>
      <c r="G616" s="3" t="s">
        <v>13</v>
      </c>
      <c r="H616" s="3" t="s">
        <v>1422</v>
      </c>
      <c r="I616" s="3" t="s">
        <v>67</v>
      </c>
      <c r="J616" s="5"/>
      <c r="K616" s="5">
        <v>562421.48</v>
      </c>
      <c r="L616" s="5"/>
      <c r="M616" s="5"/>
      <c r="N616" s="5"/>
      <c r="O616" s="9">
        <f t="shared" si="9"/>
        <v>562421.48</v>
      </c>
    </row>
    <row r="617" spans="1:15" x14ac:dyDescent="0.25">
      <c r="A617" s="3" t="s">
        <v>13</v>
      </c>
      <c r="B617" s="3" t="s">
        <v>917</v>
      </c>
      <c r="C617" s="3" t="s">
        <v>66</v>
      </c>
      <c r="D617" s="3" t="s">
        <v>1044</v>
      </c>
      <c r="E617" s="3" t="s">
        <v>220</v>
      </c>
      <c r="F617" s="6">
        <v>45775</v>
      </c>
      <c r="G617" s="3" t="s">
        <v>1423</v>
      </c>
      <c r="H617" s="3" t="s">
        <v>1422</v>
      </c>
      <c r="I617" s="3" t="s">
        <v>67</v>
      </c>
      <c r="J617" s="5"/>
      <c r="K617" s="5">
        <v>40000</v>
      </c>
      <c r="L617" s="5"/>
      <c r="M617" s="5"/>
      <c r="N617" s="5"/>
      <c r="O617" s="9">
        <f t="shared" si="9"/>
        <v>40000</v>
      </c>
    </row>
    <row r="618" spans="1:15" x14ac:dyDescent="0.25">
      <c r="A618" s="3" t="s">
        <v>13</v>
      </c>
      <c r="B618" s="3" t="s">
        <v>917</v>
      </c>
      <c r="C618" s="3" t="s">
        <v>66</v>
      </c>
      <c r="D618" s="3" t="s">
        <v>1044</v>
      </c>
      <c r="E618" s="3" t="s">
        <v>220</v>
      </c>
      <c r="F618" s="6">
        <v>45880.5</v>
      </c>
      <c r="G618" s="3" t="s">
        <v>1194</v>
      </c>
      <c r="H618" s="3" t="s">
        <v>1422</v>
      </c>
      <c r="I618" s="3" t="s">
        <v>67</v>
      </c>
      <c r="J618" s="5"/>
      <c r="K618" s="5">
        <v>46915</v>
      </c>
      <c r="L618" s="5"/>
      <c r="M618" s="5"/>
      <c r="N618" s="5"/>
      <c r="O618" s="9">
        <f t="shared" si="9"/>
        <v>46915</v>
      </c>
    </row>
    <row r="619" spans="1:15" x14ac:dyDescent="0.25">
      <c r="A619" s="3" t="s">
        <v>13</v>
      </c>
      <c r="B619" s="3" t="s">
        <v>917</v>
      </c>
      <c r="C619" s="3" t="s">
        <v>66</v>
      </c>
      <c r="D619" s="3" t="s">
        <v>1044</v>
      </c>
      <c r="E619" s="3" t="s">
        <v>220</v>
      </c>
      <c r="F619" s="6">
        <v>45854</v>
      </c>
      <c r="G619" s="3" t="s">
        <v>1424</v>
      </c>
      <c r="H619" s="3" t="s">
        <v>1422</v>
      </c>
      <c r="I619" s="3" t="s">
        <v>67</v>
      </c>
      <c r="J619" s="5"/>
      <c r="K619" s="5">
        <v>70200</v>
      </c>
      <c r="L619" s="5"/>
      <c r="M619" s="5"/>
      <c r="N619" s="5"/>
      <c r="O619" s="9">
        <f t="shared" si="9"/>
        <v>70200</v>
      </c>
    </row>
    <row r="620" spans="1:15" x14ac:dyDescent="0.25">
      <c r="A620" s="3" t="s">
        <v>13</v>
      </c>
      <c r="B620" s="3" t="s">
        <v>917</v>
      </c>
      <c r="C620" s="3" t="s">
        <v>66</v>
      </c>
      <c r="D620" s="3" t="s">
        <v>1041</v>
      </c>
      <c r="E620" s="3" t="s">
        <v>220</v>
      </c>
      <c r="F620" s="6">
        <v>45840.5</v>
      </c>
      <c r="G620" s="3" t="s">
        <v>1194</v>
      </c>
      <c r="H620" s="3" t="s">
        <v>1422</v>
      </c>
      <c r="I620" s="3" t="s">
        <v>67</v>
      </c>
      <c r="J620" s="5"/>
      <c r="K620" s="5">
        <v>68606.240000000005</v>
      </c>
      <c r="L620" s="5"/>
      <c r="M620" s="5"/>
      <c r="N620" s="5"/>
      <c r="O620" s="9">
        <f t="shared" si="9"/>
        <v>68606.240000000005</v>
      </c>
    </row>
    <row r="621" spans="1:15" x14ac:dyDescent="0.25">
      <c r="A621" s="3" t="s">
        <v>13</v>
      </c>
      <c r="B621" s="3" t="s">
        <v>917</v>
      </c>
      <c r="C621" s="3" t="s">
        <v>66</v>
      </c>
      <c r="D621" s="3" t="s">
        <v>1041</v>
      </c>
      <c r="E621" s="3" t="s">
        <v>220</v>
      </c>
      <c r="F621" s="6">
        <v>45888.5</v>
      </c>
      <c r="G621" s="3" t="s">
        <v>13</v>
      </c>
      <c r="H621" s="3" t="s">
        <v>1422</v>
      </c>
      <c r="I621" s="3" t="s">
        <v>67</v>
      </c>
      <c r="J621" s="5"/>
      <c r="K621" s="5">
        <v>8725.9699999999993</v>
      </c>
      <c r="L621" s="5"/>
      <c r="M621" s="5"/>
      <c r="N621" s="5"/>
      <c r="O621" s="9">
        <f t="shared" si="9"/>
        <v>8725.9699999999993</v>
      </c>
    </row>
    <row r="622" spans="1:15" x14ac:dyDescent="0.25">
      <c r="A622" s="3" t="s">
        <v>13</v>
      </c>
      <c r="B622" s="3" t="s">
        <v>917</v>
      </c>
      <c r="C622" s="3" t="s">
        <v>66</v>
      </c>
      <c r="D622" s="3" t="s">
        <v>1038</v>
      </c>
      <c r="E622" s="3" t="s">
        <v>220</v>
      </c>
      <c r="F622" s="6">
        <v>45727</v>
      </c>
      <c r="G622" s="3" t="s">
        <v>1423</v>
      </c>
      <c r="H622" s="3" t="s">
        <v>1422</v>
      </c>
      <c r="I622" s="3" t="s">
        <v>67</v>
      </c>
      <c r="J622" s="5"/>
      <c r="K622" s="5">
        <v>90000</v>
      </c>
      <c r="L622" s="5"/>
      <c r="M622" s="5"/>
      <c r="N622" s="5"/>
      <c r="O622" s="9">
        <f t="shared" si="9"/>
        <v>90000</v>
      </c>
    </row>
    <row r="623" spans="1:15" x14ac:dyDescent="0.25">
      <c r="A623" s="3" t="s">
        <v>13</v>
      </c>
      <c r="B623" s="3" t="s">
        <v>917</v>
      </c>
      <c r="C623" s="3" t="s">
        <v>66</v>
      </c>
      <c r="D623" s="3" t="s">
        <v>1038</v>
      </c>
      <c r="E623" s="3" t="s">
        <v>220</v>
      </c>
      <c r="F623" s="6">
        <v>45880.5</v>
      </c>
      <c r="G623" s="3" t="s">
        <v>1194</v>
      </c>
      <c r="H623" s="3" t="s">
        <v>1422</v>
      </c>
      <c r="I623" s="3" t="s">
        <v>67</v>
      </c>
      <c r="J623" s="5"/>
      <c r="K623" s="5">
        <v>81123.16</v>
      </c>
      <c r="L623" s="5"/>
      <c r="M623" s="5"/>
      <c r="N623" s="5"/>
      <c r="O623" s="9">
        <f t="shared" si="9"/>
        <v>81123.16</v>
      </c>
    </row>
    <row r="624" spans="1:15" x14ac:dyDescent="0.25">
      <c r="A624" s="3" t="s">
        <v>13</v>
      </c>
      <c r="B624" s="3" t="s">
        <v>917</v>
      </c>
      <c r="C624" s="3" t="s">
        <v>66</v>
      </c>
      <c r="D624" s="3" t="s">
        <v>1038</v>
      </c>
      <c r="E624" s="3" t="s">
        <v>220</v>
      </c>
      <c r="F624" s="6">
        <v>45842</v>
      </c>
      <c r="G624" s="3" t="s">
        <v>1424</v>
      </c>
      <c r="H624" s="3" t="s">
        <v>1422</v>
      </c>
      <c r="I624" s="3" t="s">
        <v>67</v>
      </c>
      <c r="J624" s="5"/>
      <c r="K624" s="5">
        <v>119862.89</v>
      </c>
      <c r="L624" s="5"/>
      <c r="M624" s="5"/>
      <c r="N624" s="5"/>
      <c r="O624" s="9">
        <f t="shared" si="9"/>
        <v>119862.89</v>
      </c>
    </row>
    <row r="625" spans="1:15" x14ac:dyDescent="0.25">
      <c r="A625" s="3" t="s">
        <v>13</v>
      </c>
      <c r="B625" s="3" t="s">
        <v>917</v>
      </c>
      <c r="C625" s="3" t="s">
        <v>66</v>
      </c>
      <c r="D625" s="3" t="s">
        <v>1038</v>
      </c>
      <c r="E625" s="3" t="s">
        <v>220</v>
      </c>
      <c r="F625" s="6">
        <v>45995.5</v>
      </c>
      <c r="G625" s="3" t="s">
        <v>13</v>
      </c>
      <c r="H625" s="3" t="s">
        <v>1422</v>
      </c>
      <c r="I625" s="3" t="s">
        <v>67</v>
      </c>
      <c r="J625" s="5"/>
      <c r="K625" s="5">
        <v>158538.6</v>
      </c>
      <c r="L625" s="5"/>
      <c r="M625" s="5"/>
      <c r="N625" s="5"/>
      <c r="O625" s="9">
        <f t="shared" si="9"/>
        <v>158538.6</v>
      </c>
    </row>
    <row r="626" spans="1:15" x14ac:dyDescent="0.25">
      <c r="A626" s="3" t="s">
        <v>13</v>
      </c>
      <c r="B626" s="3" t="s">
        <v>917</v>
      </c>
      <c r="C626" s="3" t="s">
        <v>66</v>
      </c>
      <c r="D626" s="3" t="s">
        <v>1035</v>
      </c>
      <c r="E626" s="3" t="s">
        <v>220</v>
      </c>
      <c r="F626" s="6">
        <v>45776</v>
      </c>
      <c r="G626" s="3" t="s">
        <v>1423</v>
      </c>
      <c r="H626" s="3" t="s">
        <v>1422</v>
      </c>
      <c r="I626" s="3" t="s">
        <v>67</v>
      </c>
      <c r="J626" s="5"/>
      <c r="K626" s="5">
        <v>150221.81</v>
      </c>
      <c r="L626" s="5"/>
      <c r="M626" s="5"/>
      <c r="N626" s="5"/>
      <c r="O626" s="9">
        <f t="shared" si="9"/>
        <v>150221.81</v>
      </c>
    </row>
    <row r="627" spans="1:15" x14ac:dyDescent="0.25">
      <c r="A627" s="3" t="s">
        <v>13</v>
      </c>
      <c r="B627" s="3" t="s">
        <v>917</v>
      </c>
      <c r="C627" s="3" t="s">
        <v>66</v>
      </c>
      <c r="D627" s="3" t="s">
        <v>1035</v>
      </c>
      <c r="E627" s="3" t="s">
        <v>220</v>
      </c>
      <c r="F627" s="6">
        <v>45915.5</v>
      </c>
      <c r="G627" s="3" t="s">
        <v>1194</v>
      </c>
      <c r="H627" s="3" t="s">
        <v>1422</v>
      </c>
      <c r="I627" s="3" t="s">
        <v>67</v>
      </c>
      <c r="J627" s="5"/>
      <c r="K627" s="5">
        <v>90963.48</v>
      </c>
      <c r="L627" s="5"/>
      <c r="M627" s="5"/>
      <c r="N627" s="5"/>
      <c r="O627" s="9">
        <f t="shared" si="9"/>
        <v>90963.48</v>
      </c>
    </row>
    <row r="628" spans="1:15" x14ac:dyDescent="0.25">
      <c r="A628" s="3" t="s">
        <v>13</v>
      </c>
      <c r="B628" s="3" t="s">
        <v>917</v>
      </c>
      <c r="C628" s="3" t="s">
        <v>66</v>
      </c>
      <c r="D628" s="3" t="s">
        <v>1035</v>
      </c>
      <c r="E628" s="3" t="s">
        <v>220</v>
      </c>
      <c r="F628" s="6">
        <v>45989</v>
      </c>
      <c r="G628" s="3" t="s">
        <v>1424</v>
      </c>
      <c r="H628" s="3" t="s">
        <v>1422</v>
      </c>
      <c r="I628" s="3" t="s">
        <v>67</v>
      </c>
      <c r="J628" s="5"/>
      <c r="K628" s="5">
        <v>74692.820000000007</v>
      </c>
      <c r="L628" s="5"/>
      <c r="M628" s="5"/>
      <c r="N628" s="5"/>
      <c r="O628" s="9">
        <f t="shared" si="9"/>
        <v>74692.820000000007</v>
      </c>
    </row>
    <row r="629" spans="1:15" x14ac:dyDescent="0.25">
      <c r="A629" s="3" t="s">
        <v>13</v>
      </c>
      <c r="B629" s="3" t="s">
        <v>917</v>
      </c>
      <c r="C629" s="3" t="s">
        <v>66</v>
      </c>
      <c r="D629" s="3" t="s">
        <v>1035</v>
      </c>
      <c r="E629" s="3" t="s">
        <v>220</v>
      </c>
      <c r="F629" s="6">
        <v>46003.5</v>
      </c>
      <c r="G629" s="3" t="s">
        <v>13</v>
      </c>
      <c r="H629" s="3" t="s">
        <v>1422</v>
      </c>
      <c r="I629" s="3" t="s">
        <v>67</v>
      </c>
      <c r="J629" s="5"/>
      <c r="K629" s="5">
        <v>77352.320000000007</v>
      </c>
      <c r="L629" s="5"/>
      <c r="M629" s="5"/>
      <c r="N629" s="5"/>
      <c r="O629" s="9">
        <f t="shared" si="9"/>
        <v>77352.320000000007</v>
      </c>
    </row>
    <row r="630" spans="1:15" x14ac:dyDescent="0.25">
      <c r="A630" s="3" t="s">
        <v>13</v>
      </c>
      <c r="B630" s="3" t="s">
        <v>917</v>
      </c>
      <c r="C630" s="3" t="s">
        <v>66</v>
      </c>
      <c r="D630" s="3" t="s">
        <v>1032</v>
      </c>
      <c r="E630" s="3" t="s">
        <v>220</v>
      </c>
      <c r="F630" s="6">
        <v>45706</v>
      </c>
      <c r="G630" s="3" t="s">
        <v>1423</v>
      </c>
      <c r="H630" s="3" t="s">
        <v>1422</v>
      </c>
      <c r="I630" s="3" t="s">
        <v>67</v>
      </c>
      <c r="J630" s="5"/>
      <c r="K630" s="5">
        <v>220500</v>
      </c>
      <c r="L630" s="5"/>
      <c r="M630" s="5"/>
      <c r="N630" s="5"/>
      <c r="O630" s="9">
        <f t="shared" si="9"/>
        <v>220500</v>
      </c>
    </row>
    <row r="631" spans="1:15" x14ac:dyDescent="0.25">
      <c r="A631" s="3" t="s">
        <v>13</v>
      </c>
      <c r="B631" s="3" t="s">
        <v>917</v>
      </c>
      <c r="C631" s="3" t="s">
        <v>66</v>
      </c>
      <c r="D631" s="3" t="s">
        <v>1032</v>
      </c>
      <c r="E631" s="3" t="s">
        <v>220</v>
      </c>
      <c r="F631" s="6">
        <v>45819.5</v>
      </c>
      <c r="G631" s="3" t="s">
        <v>1194</v>
      </c>
      <c r="H631" s="3" t="s">
        <v>1422</v>
      </c>
      <c r="I631" s="3" t="s">
        <v>67</v>
      </c>
      <c r="J631" s="5"/>
      <c r="K631" s="5">
        <v>237416</v>
      </c>
      <c r="L631" s="5"/>
      <c r="M631" s="5"/>
      <c r="N631" s="5"/>
      <c r="O631" s="9">
        <f t="shared" si="9"/>
        <v>237416</v>
      </c>
    </row>
    <row r="632" spans="1:15" x14ac:dyDescent="0.25">
      <c r="A632" s="3" t="s">
        <v>13</v>
      </c>
      <c r="B632" s="3" t="s">
        <v>917</v>
      </c>
      <c r="C632" s="3" t="s">
        <v>66</v>
      </c>
      <c r="D632" s="3" t="s">
        <v>1032</v>
      </c>
      <c r="E632" s="3" t="s">
        <v>220</v>
      </c>
      <c r="F632" s="6">
        <v>45894.5</v>
      </c>
      <c r="G632" s="3" t="s">
        <v>13</v>
      </c>
      <c r="H632" s="3" t="s">
        <v>1422</v>
      </c>
      <c r="I632" s="3" t="s">
        <v>67</v>
      </c>
      <c r="J632" s="5"/>
      <c r="K632" s="5">
        <v>194014.26</v>
      </c>
      <c r="L632" s="5"/>
      <c r="M632" s="5"/>
      <c r="N632" s="5"/>
      <c r="O632" s="9">
        <f t="shared" si="9"/>
        <v>194014.26</v>
      </c>
    </row>
    <row r="633" spans="1:15" x14ac:dyDescent="0.25">
      <c r="A633" s="3" t="s">
        <v>13</v>
      </c>
      <c r="B633" s="3" t="s">
        <v>917</v>
      </c>
      <c r="C633" s="3" t="s">
        <v>66</v>
      </c>
      <c r="D633" s="3" t="s">
        <v>1029</v>
      </c>
      <c r="E633" s="3" t="s">
        <v>220</v>
      </c>
      <c r="F633" s="6">
        <v>45730</v>
      </c>
      <c r="G633" s="3" t="s">
        <v>1423</v>
      </c>
      <c r="H633" s="3" t="s">
        <v>1422</v>
      </c>
      <c r="I633" s="3" t="s">
        <v>67</v>
      </c>
      <c r="J633" s="5"/>
      <c r="K633" s="5">
        <v>224100</v>
      </c>
      <c r="L633" s="5"/>
      <c r="M633" s="5"/>
      <c r="N633" s="5"/>
      <c r="O633" s="9">
        <f t="shared" si="9"/>
        <v>224100</v>
      </c>
    </row>
    <row r="634" spans="1:15" x14ac:dyDescent="0.25">
      <c r="A634" s="3" t="s">
        <v>13</v>
      </c>
      <c r="B634" s="3" t="s">
        <v>917</v>
      </c>
      <c r="C634" s="3" t="s">
        <v>66</v>
      </c>
      <c r="D634" s="3" t="s">
        <v>1029</v>
      </c>
      <c r="E634" s="3" t="s">
        <v>220</v>
      </c>
      <c r="F634" s="6">
        <v>45845.5</v>
      </c>
      <c r="G634" s="3" t="s">
        <v>1194</v>
      </c>
      <c r="H634" s="3" t="s">
        <v>1422</v>
      </c>
      <c r="I634" s="3" t="s">
        <v>67</v>
      </c>
      <c r="J634" s="5"/>
      <c r="K634" s="5">
        <v>233692.26</v>
      </c>
      <c r="L634" s="5"/>
      <c r="M634" s="5"/>
      <c r="N634" s="5"/>
      <c r="O634" s="9">
        <f t="shared" si="9"/>
        <v>233692.26</v>
      </c>
    </row>
    <row r="635" spans="1:15" x14ac:dyDescent="0.25">
      <c r="A635" s="3" t="s">
        <v>13</v>
      </c>
      <c r="B635" s="3" t="s">
        <v>917</v>
      </c>
      <c r="C635" s="3" t="s">
        <v>66</v>
      </c>
      <c r="D635" s="3" t="s">
        <v>1029</v>
      </c>
      <c r="E635" s="3" t="s">
        <v>220</v>
      </c>
      <c r="F635" s="6">
        <v>45939.5</v>
      </c>
      <c r="G635" s="3" t="s">
        <v>13</v>
      </c>
      <c r="H635" s="3" t="s">
        <v>1422</v>
      </c>
      <c r="I635" s="3" t="s">
        <v>67</v>
      </c>
      <c r="J635" s="5"/>
      <c r="K635" s="5">
        <v>214570.56</v>
      </c>
      <c r="L635" s="5"/>
      <c r="M635" s="5"/>
      <c r="N635" s="5"/>
      <c r="O635" s="9">
        <f t="shared" si="9"/>
        <v>214570.56</v>
      </c>
    </row>
    <row r="636" spans="1:15" x14ac:dyDescent="0.25">
      <c r="A636" s="3" t="s">
        <v>13</v>
      </c>
      <c r="B636" s="3" t="s">
        <v>917</v>
      </c>
      <c r="C636" s="3" t="s">
        <v>66</v>
      </c>
      <c r="D636" s="3" t="s">
        <v>1026</v>
      </c>
      <c r="E636" s="3" t="s">
        <v>220</v>
      </c>
      <c r="F636" s="6">
        <v>45740</v>
      </c>
      <c r="G636" s="3" t="s">
        <v>1423</v>
      </c>
      <c r="H636" s="3" t="s">
        <v>1422</v>
      </c>
      <c r="I636" s="3" t="s">
        <v>67</v>
      </c>
      <c r="J636" s="5"/>
      <c r="K636" s="5">
        <v>10000</v>
      </c>
      <c r="L636" s="5"/>
      <c r="M636" s="5"/>
      <c r="N636" s="5"/>
      <c r="O636" s="9">
        <f t="shared" si="9"/>
        <v>10000</v>
      </c>
    </row>
    <row r="637" spans="1:15" x14ac:dyDescent="0.25">
      <c r="A637" s="3" t="s">
        <v>13</v>
      </c>
      <c r="B637" s="3" t="s">
        <v>917</v>
      </c>
      <c r="C637" s="3" t="s">
        <v>66</v>
      </c>
      <c r="D637" s="3" t="s">
        <v>1026</v>
      </c>
      <c r="E637" s="3" t="s">
        <v>220</v>
      </c>
      <c r="F637" s="6">
        <v>45793.5</v>
      </c>
      <c r="G637" s="3" t="s">
        <v>1194</v>
      </c>
      <c r="H637" s="3" t="s">
        <v>1422</v>
      </c>
      <c r="I637" s="3" t="s">
        <v>67</v>
      </c>
      <c r="J637" s="5"/>
      <c r="K637" s="5">
        <v>10000</v>
      </c>
      <c r="L637" s="5"/>
      <c r="M637" s="5"/>
      <c r="N637" s="5"/>
      <c r="O637" s="9">
        <f t="shared" si="9"/>
        <v>10000</v>
      </c>
    </row>
    <row r="638" spans="1:15" x14ac:dyDescent="0.25">
      <c r="A638" s="3" t="s">
        <v>13</v>
      </c>
      <c r="B638" s="3" t="s">
        <v>917</v>
      </c>
      <c r="C638" s="3" t="s">
        <v>66</v>
      </c>
      <c r="D638" s="3" t="s">
        <v>1026</v>
      </c>
      <c r="E638" s="3" t="s">
        <v>220</v>
      </c>
      <c r="F638" s="6">
        <v>45800.5</v>
      </c>
      <c r="G638" s="3" t="s">
        <v>13</v>
      </c>
      <c r="H638" s="3" t="s">
        <v>1422</v>
      </c>
      <c r="I638" s="3" t="s">
        <v>67</v>
      </c>
      <c r="J638" s="5"/>
      <c r="K638" s="5">
        <v>7700</v>
      </c>
      <c r="L638" s="5"/>
      <c r="M638" s="5"/>
      <c r="N638" s="5"/>
      <c r="O638" s="9">
        <f t="shared" si="9"/>
        <v>7700</v>
      </c>
    </row>
    <row r="639" spans="1:15" x14ac:dyDescent="0.25">
      <c r="A639" s="3" t="s">
        <v>13</v>
      </c>
      <c r="B639" s="3" t="s">
        <v>917</v>
      </c>
      <c r="C639" s="3" t="s">
        <v>66</v>
      </c>
      <c r="D639" s="3" t="s">
        <v>1026</v>
      </c>
      <c r="E639" s="3" t="s">
        <v>220</v>
      </c>
      <c r="F639" s="6">
        <v>45848.5</v>
      </c>
      <c r="G639" s="3" t="s">
        <v>4</v>
      </c>
      <c r="H639" s="3" t="s">
        <v>1422</v>
      </c>
      <c r="I639" s="3" t="s">
        <v>67</v>
      </c>
      <c r="J639" s="5"/>
      <c r="K639" s="5">
        <v>7400</v>
      </c>
      <c r="L639" s="5"/>
      <c r="M639" s="5"/>
      <c r="N639" s="5"/>
      <c r="O639" s="9">
        <f t="shared" si="9"/>
        <v>7400</v>
      </c>
    </row>
    <row r="640" spans="1:15" x14ac:dyDescent="0.25">
      <c r="A640" s="3" t="s">
        <v>13</v>
      </c>
      <c r="B640" s="3" t="s">
        <v>917</v>
      </c>
      <c r="C640" s="3" t="s">
        <v>66</v>
      </c>
      <c r="D640" s="3" t="s">
        <v>1026</v>
      </c>
      <c r="E640" s="3" t="s">
        <v>220</v>
      </c>
      <c r="F640" s="6">
        <v>45874.5</v>
      </c>
      <c r="G640" s="3" t="s">
        <v>11</v>
      </c>
      <c r="H640" s="3" t="s">
        <v>1422</v>
      </c>
      <c r="I640" s="3" t="s">
        <v>67</v>
      </c>
      <c r="J640" s="5"/>
      <c r="K640" s="5">
        <v>7365</v>
      </c>
      <c r="L640" s="5"/>
      <c r="M640" s="5"/>
      <c r="N640" s="5"/>
      <c r="O640" s="9">
        <f t="shared" si="9"/>
        <v>7365</v>
      </c>
    </row>
    <row r="641" spans="1:15" x14ac:dyDescent="0.25">
      <c r="A641" s="3" t="s">
        <v>13</v>
      </c>
      <c r="B641" s="3" t="s">
        <v>917</v>
      </c>
      <c r="C641" s="3" t="s">
        <v>66</v>
      </c>
      <c r="D641" s="3" t="s">
        <v>1026</v>
      </c>
      <c r="E641" s="3" t="s">
        <v>220</v>
      </c>
      <c r="F641" s="6">
        <v>45951.5</v>
      </c>
      <c r="G641" s="3" t="s">
        <v>315</v>
      </c>
      <c r="H641" s="3" t="s">
        <v>1422</v>
      </c>
      <c r="I641" s="3" t="s">
        <v>67</v>
      </c>
      <c r="J641" s="5"/>
      <c r="K641" s="5">
        <v>2000</v>
      </c>
      <c r="L641" s="5"/>
      <c r="M641" s="5"/>
      <c r="N641" s="5"/>
      <c r="O641" s="9">
        <f t="shared" si="9"/>
        <v>2000</v>
      </c>
    </row>
    <row r="642" spans="1:15" x14ac:dyDescent="0.25">
      <c r="A642" s="3" t="s">
        <v>13</v>
      </c>
      <c r="B642" s="3" t="s">
        <v>917</v>
      </c>
      <c r="C642" s="3" t="s">
        <v>66</v>
      </c>
      <c r="D642" s="3" t="s">
        <v>1026</v>
      </c>
      <c r="E642" s="3" t="s">
        <v>220</v>
      </c>
      <c r="F642" s="6">
        <v>45972.5</v>
      </c>
      <c r="G642" s="3" t="s">
        <v>240</v>
      </c>
      <c r="H642" s="3" t="s">
        <v>1422</v>
      </c>
      <c r="I642" s="3" t="s">
        <v>67</v>
      </c>
      <c r="J642" s="5"/>
      <c r="K642" s="5">
        <v>9708.66</v>
      </c>
      <c r="L642" s="5"/>
      <c r="M642" s="5"/>
      <c r="N642" s="5"/>
      <c r="O642" s="9">
        <f t="shared" si="9"/>
        <v>9708.66</v>
      </c>
    </row>
    <row r="643" spans="1:15" x14ac:dyDescent="0.25">
      <c r="A643" s="3" t="s">
        <v>13</v>
      </c>
      <c r="B643" s="3" t="s">
        <v>917</v>
      </c>
      <c r="C643" s="3" t="s">
        <v>66</v>
      </c>
      <c r="D643" s="3" t="s">
        <v>1026</v>
      </c>
      <c r="E643" s="3" t="s">
        <v>220</v>
      </c>
      <c r="F643" s="6">
        <v>46003.5</v>
      </c>
      <c r="G643" s="3" t="s">
        <v>225</v>
      </c>
      <c r="H643" s="3" t="s">
        <v>1422</v>
      </c>
      <c r="I643" s="3" t="s">
        <v>67</v>
      </c>
      <c r="J643" s="5"/>
      <c r="K643" s="5">
        <v>7662.31</v>
      </c>
      <c r="L643" s="5"/>
      <c r="M643" s="5"/>
      <c r="N643" s="5"/>
      <c r="O643" s="9">
        <f t="shared" si="9"/>
        <v>7662.31</v>
      </c>
    </row>
    <row r="644" spans="1:15" x14ac:dyDescent="0.25">
      <c r="A644" s="3" t="s">
        <v>13</v>
      </c>
      <c r="B644" s="3" t="s">
        <v>917</v>
      </c>
      <c r="C644" s="3" t="s">
        <v>66</v>
      </c>
      <c r="D644" s="3" t="s">
        <v>1023</v>
      </c>
      <c r="E644" s="3" t="s">
        <v>12</v>
      </c>
      <c r="F644" s="6">
        <v>45797.5</v>
      </c>
      <c r="G644" s="3" t="s">
        <v>1194</v>
      </c>
      <c r="H644" s="3" t="s">
        <v>1422</v>
      </c>
      <c r="I644" s="3" t="s">
        <v>67</v>
      </c>
      <c r="J644" s="5"/>
      <c r="K644" s="5">
        <v>4500</v>
      </c>
      <c r="L644" s="5"/>
      <c r="M644" s="5"/>
      <c r="N644" s="5"/>
      <c r="O644" s="9">
        <f t="shared" si="9"/>
        <v>4500</v>
      </c>
    </row>
    <row r="645" spans="1:15" x14ac:dyDescent="0.25">
      <c r="A645" s="3" t="s">
        <v>13</v>
      </c>
      <c r="B645" s="3" t="s">
        <v>917</v>
      </c>
      <c r="C645" s="3" t="s">
        <v>66</v>
      </c>
      <c r="D645" s="3" t="s">
        <v>1023</v>
      </c>
      <c r="E645" s="3" t="s">
        <v>12</v>
      </c>
      <c r="F645" s="6">
        <v>45936.5</v>
      </c>
      <c r="G645" s="3" t="s">
        <v>13</v>
      </c>
      <c r="H645" s="3" t="s">
        <v>1422</v>
      </c>
      <c r="I645" s="3" t="s">
        <v>67</v>
      </c>
      <c r="J645" s="5"/>
      <c r="K645" s="5">
        <v>18050.759999999998</v>
      </c>
      <c r="L645" s="5"/>
      <c r="M645" s="5"/>
      <c r="N645" s="5"/>
      <c r="O645" s="9">
        <f t="shared" si="9"/>
        <v>18050.759999999998</v>
      </c>
    </row>
    <row r="646" spans="1:15" x14ac:dyDescent="0.25">
      <c r="A646" s="3" t="s">
        <v>13</v>
      </c>
      <c r="B646" s="3" t="s">
        <v>917</v>
      </c>
      <c r="C646" s="3" t="s">
        <v>66</v>
      </c>
      <c r="D646" s="3" t="s">
        <v>1023</v>
      </c>
      <c r="E646" s="3" t="s">
        <v>12</v>
      </c>
      <c r="F646" s="6">
        <v>45986.5</v>
      </c>
      <c r="G646" s="3" t="s">
        <v>4</v>
      </c>
      <c r="H646" s="3" t="s">
        <v>1422</v>
      </c>
      <c r="I646" s="3" t="s">
        <v>67</v>
      </c>
      <c r="J646" s="5"/>
      <c r="K646" s="5">
        <v>7736.04</v>
      </c>
      <c r="L646" s="5"/>
      <c r="M646" s="5"/>
      <c r="N646" s="5"/>
      <c r="O646" s="9">
        <f t="shared" si="9"/>
        <v>7736.04</v>
      </c>
    </row>
    <row r="647" spans="1:15" x14ac:dyDescent="0.25">
      <c r="A647" s="3" t="s">
        <v>13</v>
      </c>
      <c r="B647" s="3" t="s">
        <v>917</v>
      </c>
      <c r="C647" s="3" t="s">
        <v>66</v>
      </c>
      <c r="D647" s="3" t="s">
        <v>1023</v>
      </c>
      <c r="E647" s="3" t="s">
        <v>12</v>
      </c>
      <c r="F647" s="6">
        <v>45996.5</v>
      </c>
      <c r="G647" s="3" t="s">
        <v>11</v>
      </c>
      <c r="H647" s="3" t="s">
        <v>1422</v>
      </c>
      <c r="I647" s="3" t="s">
        <v>67</v>
      </c>
      <c r="J647" s="5"/>
      <c r="K647" s="5">
        <v>4500</v>
      </c>
      <c r="L647" s="5"/>
      <c r="M647" s="5"/>
      <c r="N647" s="5"/>
      <c r="O647" s="9">
        <f t="shared" ref="O647:O710" si="10">J647+K647+L647+M647+N647</f>
        <v>4500</v>
      </c>
    </row>
    <row r="648" spans="1:15" x14ac:dyDescent="0.25">
      <c r="A648" s="3" t="s">
        <v>13</v>
      </c>
      <c r="B648" s="3" t="s">
        <v>917</v>
      </c>
      <c r="C648" s="3" t="s">
        <v>66</v>
      </c>
      <c r="D648" s="3" t="s">
        <v>1020</v>
      </c>
      <c r="E648" s="3" t="s">
        <v>220</v>
      </c>
      <c r="F648" s="6">
        <v>45749</v>
      </c>
      <c r="G648" s="3" t="s">
        <v>1423</v>
      </c>
      <c r="H648" s="3" t="s">
        <v>1422</v>
      </c>
      <c r="I648" s="3" t="s">
        <v>67</v>
      </c>
      <c r="J648" s="5"/>
      <c r="K648" s="5">
        <v>38726.339999999997</v>
      </c>
      <c r="L648" s="5"/>
      <c r="M648" s="5"/>
      <c r="N648" s="5"/>
      <c r="O648" s="9">
        <f t="shared" si="10"/>
        <v>38726.339999999997</v>
      </c>
    </row>
    <row r="649" spans="1:15" x14ac:dyDescent="0.25">
      <c r="A649" s="3" t="s">
        <v>13</v>
      </c>
      <c r="B649" s="3" t="s">
        <v>917</v>
      </c>
      <c r="C649" s="3" t="s">
        <v>66</v>
      </c>
      <c r="D649" s="3" t="s">
        <v>1020</v>
      </c>
      <c r="E649" s="3" t="s">
        <v>220</v>
      </c>
      <c r="F649" s="6">
        <v>45786</v>
      </c>
      <c r="G649" s="3" t="s">
        <v>1424</v>
      </c>
      <c r="H649" s="3" t="s">
        <v>1422</v>
      </c>
      <c r="I649" s="3" t="s">
        <v>67</v>
      </c>
      <c r="J649" s="5"/>
      <c r="K649" s="5">
        <v>168370</v>
      </c>
      <c r="L649" s="5"/>
      <c r="M649" s="5"/>
      <c r="N649" s="5"/>
      <c r="O649" s="9">
        <f t="shared" si="10"/>
        <v>168370</v>
      </c>
    </row>
    <row r="650" spans="1:15" x14ac:dyDescent="0.25">
      <c r="A650" s="3" t="s">
        <v>13</v>
      </c>
      <c r="B650" s="3" t="s">
        <v>917</v>
      </c>
      <c r="C650" s="3" t="s">
        <v>66</v>
      </c>
      <c r="D650" s="3" t="s">
        <v>1020</v>
      </c>
      <c r="E650" s="3" t="s">
        <v>220</v>
      </c>
      <c r="F650" s="6">
        <v>45901.5</v>
      </c>
      <c r="G650" s="3" t="s">
        <v>1194</v>
      </c>
      <c r="H650" s="3" t="s">
        <v>1422</v>
      </c>
      <c r="I650" s="3" t="s">
        <v>67</v>
      </c>
      <c r="J650" s="5"/>
      <c r="K650" s="5">
        <v>174542.31</v>
      </c>
      <c r="L650" s="5"/>
      <c r="M650" s="5"/>
      <c r="N650" s="5"/>
      <c r="O650" s="9">
        <f t="shared" si="10"/>
        <v>174542.31</v>
      </c>
    </row>
    <row r="651" spans="1:15" x14ac:dyDescent="0.25">
      <c r="A651" s="3" t="s">
        <v>13</v>
      </c>
      <c r="B651" s="3" t="s">
        <v>917</v>
      </c>
      <c r="C651" s="3" t="s">
        <v>66</v>
      </c>
      <c r="D651" s="3" t="s">
        <v>1017</v>
      </c>
      <c r="E651" s="3" t="s">
        <v>12</v>
      </c>
      <c r="F651" s="6">
        <v>45709</v>
      </c>
      <c r="G651" s="3" t="s">
        <v>1423</v>
      </c>
      <c r="H651" s="3" t="s">
        <v>1422</v>
      </c>
      <c r="I651" s="3" t="s">
        <v>67</v>
      </c>
      <c r="J651" s="5"/>
      <c r="K651" s="5">
        <v>7434.6</v>
      </c>
      <c r="L651" s="5"/>
      <c r="M651" s="5"/>
      <c r="N651" s="5"/>
      <c r="O651" s="9">
        <f t="shared" si="10"/>
        <v>7434.6</v>
      </c>
    </row>
    <row r="652" spans="1:15" x14ac:dyDescent="0.25">
      <c r="A652" s="3" t="s">
        <v>13</v>
      </c>
      <c r="B652" s="3" t="s">
        <v>917</v>
      </c>
      <c r="C652" s="3" t="s">
        <v>66</v>
      </c>
      <c r="D652" s="3" t="s">
        <v>1017</v>
      </c>
      <c r="E652" s="3" t="s">
        <v>12</v>
      </c>
      <c r="F652" s="6">
        <v>45783.5</v>
      </c>
      <c r="G652" s="3" t="s">
        <v>1194</v>
      </c>
      <c r="H652" s="3" t="s">
        <v>1422</v>
      </c>
      <c r="I652" s="3" t="s">
        <v>67</v>
      </c>
      <c r="J652" s="5"/>
      <c r="K652" s="5">
        <v>7434.6</v>
      </c>
      <c r="L652" s="5"/>
      <c r="M652" s="5"/>
      <c r="N652" s="5"/>
      <c r="O652" s="9">
        <f t="shared" si="10"/>
        <v>7434.6</v>
      </c>
    </row>
    <row r="653" spans="1:15" x14ac:dyDescent="0.25">
      <c r="A653" s="3" t="s">
        <v>13</v>
      </c>
      <c r="B653" s="3" t="s">
        <v>917</v>
      </c>
      <c r="C653" s="3" t="s">
        <v>66</v>
      </c>
      <c r="D653" s="3" t="s">
        <v>1017</v>
      </c>
      <c r="E653" s="3" t="s">
        <v>12</v>
      </c>
      <c r="F653" s="6">
        <v>45840.5</v>
      </c>
      <c r="G653" s="3" t="s">
        <v>13</v>
      </c>
      <c r="H653" s="3" t="s">
        <v>1422</v>
      </c>
      <c r="I653" s="3" t="s">
        <v>67</v>
      </c>
      <c r="J653" s="5"/>
      <c r="K653" s="5">
        <v>7362.4</v>
      </c>
      <c r="L653" s="5"/>
      <c r="M653" s="5"/>
      <c r="N653" s="5"/>
      <c r="O653" s="9">
        <f t="shared" si="10"/>
        <v>7362.4</v>
      </c>
    </row>
    <row r="654" spans="1:15" x14ac:dyDescent="0.25">
      <c r="A654" s="3" t="s">
        <v>13</v>
      </c>
      <c r="B654" s="3" t="s">
        <v>917</v>
      </c>
      <c r="C654" s="3" t="s">
        <v>66</v>
      </c>
      <c r="D654" s="3" t="s">
        <v>1017</v>
      </c>
      <c r="E654" s="3" t="s">
        <v>12</v>
      </c>
      <c r="F654" s="6">
        <v>45853.5</v>
      </c>
      <c r="G654" s="3" t="s">
        <v>4</v>
      </c>
      <c r="H654" s="3" t="s">
        <v>1422</v>
      </c>
      <c r="I654" s="3" t="s">
        <v>67</v>
      </c>
      <c r="J654" s="5"/>
      <c r="K654" s="5">
        <v>2550.4</v>
      </c>
      <c r="L654" s="5"/>
      <c r="M654" s="5"/>
      <c r="N654" s="5"/>
      <c r="O654" s="9">
        <f t="shared" si="10"/>
        <v>2550.4</v>
      </c>
    </row>
    <row r="655" spans="1:15" x14ac:dyDescent="0.25">
      <c r="A655" s="3" t="s">
        <v>13</v>
      </c>
      <c r="B655" s="3" t="s">
        <v>917</v>
      </c>
      <c r="C655" s="3" t="s">
        <v>66</v>
      </c>
      <c r="D655" s="3" t="s">
        <v>1014</v>
      </c>
      <c r="E655" s="3" t="s">
        <v>220</v>
      </c>
      <c r="F655" s="6">
        <v>45712</v>
      </c>
      <c r="G655" s="3" t="s">
        <v>1423</v>
      </c>
      <c r="H655" s="3" t="s">
        <v>1422</v>
      </c>
      <c r="I655" s="3" t="s">
        <v>67</v>
      </c>
      <c r="J655" s="5"/>
      <c r="K655" s="5">
        <v>35790</v>
      </c>
      <c r="L655" s="5"/>
      <c r="M655" s="5"/>
      <c r="N655" s="5"/>
      <c r="O655" s="9">
        <f t="shared" si="10"/>
        <v>35790</v>
      </c>
    </row>
    <row r="656" spans="1:15" x14ac:dyDescent="0.25">
      <c r="A656" s="3" t="s">
        <v>13</v>
      </c>
      <c r="B656" s="3" t="s">
        <v>917</v>
      </c>
      <c r="C656" s="3" t="s">
        <v>66</v>
      </c>
      <c r="D656" s="3" t="s">
        <v>1014</v>
      </c>
      <c r="E656" s="3" t="s">
        <v>220</v>
      </c>
      <c r="F656" s="6">
        <v>45840.5</v>
      </c>
      <c r="G656" s="3" t="s">
        <v>1194</v>
      </c>
      <c r="H656" s="3" t="s">
        <v>1422</v>
      </c>
      <c r="I656" s="3" t="s">
        <v>67</v>
      </c>
      <c r="J656" s="5"/>
      <c r="K656" s="5">
        <v>33070.559999999998</v>
      </c>
      <c r="L656" s="5"/>
      <c r="M656" s="5"/>
      <c r="N656" s="5"/>
      <c r="O656" s="9">
        <f t="shared" si="10"/>
        <v>33070.559999999998</v>
      </c>
    </row>
    <row r="657" spans="1:15" x14ac:dyDescent="0.25">
      <c r="A657" s="3" t="s">
        <v>13</v>
      </c>
      <c r="B657" s="3" t="s">
        <v>917</v>
      </c>
      <c r="C657" s="3" t="s">
        <v>66</v>
      </c>
      <c r="D657" s="3" t="s">
        <v>1011</v>
      </c>
      <c r="E657" s="3" t="s">
        <v>220</v>
      </c>
      <c r="F657" s="6">
        <v>45707</v>
      </c>
      <c r="G657" s="3" t="s">
        <v>1423</v>
      </c>
      <c r="H657" s="3" t="s">
        <v>1422</v>
      </c>
      <c r="I657" s="3" t="s">
        <v>67</v>
      </c>
      <c r="J657" s="5"/>
      <c r="K657" s="5">
        <v>16899</v>
      </c>
      <c r="L657" s="5"/>
      <c r="M657" s="5"/>
      <c r="N657" s="5"/>
      <c r="O657" s="9">
        <f t="shared" si="10"/>
        <v>16899</v>
      </c>
    </row>
    <row r="658" spans="1:15" x14ac:dyDescent="0.25">
      <c r="A658" s="3" t="s">
        <v>13</v>
      </c>
      <c r="B658" s="3" t="s">
        <v>917</v>
      </c>
      <c r="C658" s="3" t="s">
        <v>66</v>
      </c>
      <c r="D658" s="3" t="s">
        <v>1011</v>
      </c>
      <c r="E658" s="3" t="s">
        <v>220</v>
      </c>
      <c r="F658" s="6">
        <v>45733</v>
      </c>
      <c r="G658" s="3" t="s">
        <v>1424</v>
      </c>
      <c r="H658" s="3" t="s">
        <v>1422</v>
      </c>
      <c r="I658" s="3" t="s">
        <v>67</v>
      </c>
      <c r="J658" s="5"/>
      <c r="K658" s="5">
        <v>27295</v>
      </c>
      <c r="L658" s="5"/>
      <c r="M658" s="5"/>
      <c r="N658" s="5"/>
      <c r="O658" s="9">
        <f t="shared" si="10"/>
        <v>27295</v>
      </c>
    </row>
    <row r="659" spans="1:15" x14ac:dyDescent="0.25">
      <c r="A659" s="3" t="s">
        <v>13</v>
      </c>
      <c r="B659" s="3" t="s">
        <v>917</v>
      </c>
      <c r="C659" s="3" t="s">
        <v>66</v>
      </c>
      <c r="D659" s="3" t="s">
        <v>1011</v>
      </c>
      <c r="E659" s="3" t="s">
        <v>220</v>
      </c>
      <c r="F659" s="6">
        <v>45793</v>
      </c>
      <c r="G659" s="3" t="s">
        <v>1431</v>
      </c>
      <c r="H659" s="3" t="s">
        <v>1422</v>
      </c>
      <c r="I659" s="3" t="s">
        <v>67</v>
      </c>
      <c r="J659" s="5"/>
      <c r="K659" s="5">
        <v>45465.67</v>
      </c>
      <c r="L659" s="5"/>
      <c r="M659" s="5"/>
      <c r="N659" s="5"/>
      <c r="O659" s="9">
        <f t="shared" si="10"/>
        <v>45465.67</v>
      </c>
    </row>
    <row r="660" spans="1:15" x14ac:dyDescent="0.25">
      <c r="A660" s="3" t="s">
        <v>13</v>
      </c>
      <c r="B660" s="3" t="s">
        <v>917</v>
      </c>
      <c r="C660" s="3" t="s">
        <v>66</v>
      </c>
      <c r="D660" s="3" t="s">
        <v>1011</v>
      </c>
      <c r="E660" s="3" t="s">
        <v>220</v>
      </c>
      <c r="F660" s="6">
        <v>45883.5</v>
      </c>
      <c r="G660" s="3" t="s">
        <v>1194</v>
      </c>
      <c r="H660" s="3" t="s">
        <v>1422</v>
      </c>
      <c r="I660" s="3" t="s">
        <v>67</v>
      </c>
      <c r="J660" s="5"/>
      <c r="K660" s="5">
        <v>87214</v>
      </c>
      <c r="L660" s="5"/>
      <c r="M660" s="5"/>
      <c r="N660" s="5"/>
      <c r="O660" s="9">
        <f t="shared" si="10"/>
        <v>87214</v>
      </c>
    </row>
    <row r="661" spans="1:15" x14ac:dyDescent="0.25">
      <c r="A661" s="3" t="s">
        <v>13</v>
      </c>
      <c r="B661" s="3" t="s">
        <v>917</v>
      </c>
      <c r="C661" s="3" t="s">
        <v>66</v>
      </c>
      <c r="D661" s="3" t="s">
        <v>1011</v>
      </c>
      <c r="E661" s="3" t="s">
        <v>220</v>
      </c>
      <c r="F661" s="6">
        <v>45995.5</v>
      </c>
      <c r="G661" s="3" t="s">
        <v>13</v>
      </c>
      <c r="H661" s="3" t="s">
        <v>1422</v>
      </c>
      <c r="I661" s="3" t="s">
        <v>67</v>
      </c>
      <c r="J661" s="5"/>
      <c r="K661" s="5">
        <v>65560</v>
      </c>
      <c r="L661" s="5"/>
      <c r="M661" s="5"/>
      <c r="N661" s="5"/>
      <c r="O661" s="9">
        <f t="shared" si="10"/>
        <v>65560</v>
      </c>
    </row>
    <row r="662" spans="1:15" x14ac:dyDescent="0.25">
      <c r="A662" s="3" t="s">
        <v>13</v>
      </c>
      <c r="B662" s="3" t="s">
        <v>917</v>
      </c>
      <c r="C662" s="3" t="s">
        <v>66</v>
      </c>
      <c r="D662" s="3" t="s">
        <v>1008</v>
      </c>
      <c r="E662" s="3" t="s">
        <v>220</v>
      </c>
      <c r="F662" s="6">
        <v>45685</v>
      </c>
      <c r="G662" s="3" t="s">
        <v>1423</v>
      </c>
      <c r="H662" s="3" t="s">
        <v>1422</v>
      </c>
      <c r="I662" s="3" t="s">
        <v>67</v>
      </c>
      <c r="J662" s="5"/>
      <c r="K662" s="5">
        <v>213203</v>
      </c>
      <c r="L662" s="5"/>
      <c r="M662" s="5"/>
      <c r="N662" s="5"/>
      <c r="O662" s="9">
        <f t="shared" si="10"/>
        <v>213203</v>
      </c>
    </row>
    <row r="663" spans="1:15" x14ac:dyDescent="0.25">
      <c r="A663" s="3" t="s">
        <v>13</v>
      </c>
      <c r="B663" s="3" t="s">
        <v>917</v>
      </c>
      <c r="C663" s="3" t="s">
        <v>66</v>
      </c>
      <c r="D663" s="3" t="s">
        <v>1008</v>
      </c>
      <c r="E663" s="3" t="s">
        <v>220</v>
      </c>
      <c r="F663" s="6">
        <v>45708.5</v>
      </c>
      <c r="G663" s="3" t="s">
        <v>1194</v>
      </c>
      <c r="H663" s="3" t="s">
        <v>1422</v>
      </c>
      <c r="I663" s="3" t="s">
        <v>67</v>
      </c>
      <c r="J663" s="5"/>
      <c r="K663" s="5">
        <v>218938.81</v>
      </c>
      <c r="L663" s="5"/>
      <c r="M663" s="5"/>
      <c r="N663" s="5"/>
      <c r="O663" s="9">
        <f t="shared" si="10"/>
        <v>218938.81</v>
      </c>
    </row>
    <row r="664" spans="1:15" x14ac:dyDescent="0.25">
      <c r="A664" s="3" t="s">
        <v>13</v>
      </c>
      <c r="B664" s="3" t="s">
        <v>917</v>
      </c>
      <c r="C664" s="3" t="s">
        <v>66</v>
      </c>
      <c r="D664" s="3" t="s">
        <v>1008</v>
      </c>
      <c r="E664" s="3" t="s">
        <v>220</v>
      </c>
      <c r="F664" s="6">
        <v>45787.5</v>
      </c>
      <c r="G664" s="3" t="s">
        <v>13</v>
      </c>
      <c r="H664" s="3" t="s">
        <v>1422</v>
      </c>
      <c r="I664" s="3" t="s">
        <v>67</v>
      </c>
      <c r="J664" s="5"/>
      <c r="K664" s="5">
        <v>188320.17</v>
      </c>
      <c r="L664" s="5"/>
      <c r="M664" s="5"/>
      <c r="N664" s="5"/>
      <c r="O664" s="9">
        <f t="shared" si="10"/>
        <v>188320.17</v>
      </c>
    </row>
    <row r="665" spans="1:15" x14ac:dyDescent="0.25">
      <c r="A665" s="3" t="s">
        <v>13</v>
      </c>
      <c r="B665" s="3" t="s">
        <v>917</v>
      </c>
      <c r="C665" s="3" t="s">
        <v>66</v>
      </c>
      <c r="D665" s="3" t="s">
        <v>1008</v>
      </c>
      <c r="E665" s="3" t="s">
        <v>220</v>
      </c>
      <c r="F665" s="6">
        <v>45825</v>
      </c>
      <c r="G665" s="3" t="s">
        <v>1424</v>
      </c>
      <c r="H665" s="3" t="s">
        <v>1422</v>
      </c>
      <c r="I665" s="3" t="s">
        <v>67</v>
      </c>
      <c r="J665" s="5"/>
      <c r="K665" s="5">
        <v>11701</v>
      </c>
      <c r="L665" s="5"/>
      <c r="M665" s="5"/>
      <c r="N665" s="5"/>
      <c r="O665" s="9">
        <f t="shared" si="10"/>
        <v>11701</v>
      </c>
    </row>
    <row r="666" spans="1:15" x14ac:dyDescent="0.25">
      <c r="A666" s="3" t="s">
        <v>13</v>
      </c>
      <c r="B666" s="3" t="s">
        <v>917</v>
      </c>
      <c r="C666" s="3" t="s">
        <v>66</v>
      </c>
      <c r="D666" s="3" t="s">
        <v>1008</v>
      </c>
      <c r="E666" s="3" t="s">
        <v>220</v>
      </c>
      <c r="F666" s="6">
        <v>45842.5</v>
      </c>
      <c r="G666" s="3" t="s">
        <v>4</v>
      </c>
      <c r="H666" s="3" t="s">
        <v>1422</v>
      </c>
      <c r="I666" s="3" t="s">
        <v>67</v>
      </c>
      <c r="J666" s="5"/>
      <c r="K666" s="5">
        <v>42549.02</v>
      </c>
      <c r="L666" s="5"/>
      <c r="M666" s="5"/>
      <c r="N666" s="5"/>
      <c r="O666" s="9">
        <f t="shared" si="10"/>
        <v>42549.02</v>
      </c>
    </row>
    <row r="667" spans="1:15" x14ac:dyDescent="0.25">
      <c r="A667" s="3" t="s">
        <v>13</v>
      </c>
      <c r="B667" s="3" t="s">
        <v>917</v>
      </c>
      <c r="C667" s="3" t="s">
        <v>66</v>
      </c>
      <c r="D667" s="3" t="s">
        <v>1008</v>
      </c>
      <c r="E667" s="3" t="s">
        <v>220</v>
      </c>
      <c r="F667" s="6">
        <v>45891.5</v>
      </c>
      <c r="G667" s="3" t="s">
        <v>11</v>
      </c>
      <c r="H667" s="3" t="s">
        <v>1422</v>
      </c>
      <c r="I667" s="3" t="s">
        <v>67</v>
      </c>
      <c r="J667" s="5"/>
      <c r="K667" s="5">
        <v>0</v>
      </c>
      <c r="L667" s="5"/>
      <c r="M667" s="5"/>
      <c r="N667" s="5"/>
      <c r="O667" s="9">
        <f t="shared" si="10"/>
        <v>0</v>
      </c>
    </row>
    <row r="668" spans="1:15" x14ac:dyDescent="0.25">
      <c r="A668" s="3" t="s">
        <v>13</v>
      </c>
      <c r="B668" s="3" t="s">
        <v>917</v>
      </c>
      <c r="C668" s="3" t="s">
        <v>66</v>
      </c>
      <c r="D668" s="3" t="s">
        <v>1008</v>
      </c>
      <c r="E668" s="3" t="s">
        <v>220</v>
      </c>
      <c r="F668" s="6">
        <v>45953.5</v>
      </c>
      <c r="G668" s="3" t="s">
        <v>315</v>
      </c>
      <c r="H668" s="3" t="s">
        <v>1422</v>
      </c>
      <c r="I668" s="3" t="s">
        <v>67</v>
      </c>
      <c r="J668" s="5"/>
      <c r="K668" s="5">
        <v>0</v>
      </c>
      <c r="L668" s="5"/>
      <c r="M668" s="5"/>
      <c r="N668" s="5"/>
      <c r="O668" s="9">
        <f t="shared" si="10"/>
        <v>0</v>
      </c>
    </row>
    <row r="669" spans="1:15" x14ac:dyDescent="0.25">
      <c r="A669" s="3" t="s">
        <v>13</v>
      </c>
      <c r="B669" s="3" t="s">
        <v>917</v>
      </c>
      <c r="C669" s="3" t="s">
        <v>66</v>
      </c>
      <c r="D669" s="3" t="s">
        <v>1005</v>
      </c>
      <c r="E669" s="3" t="s">
        <v>220</v>
      </c>
      <c r="F669" s="6">
        <v>45783.5</v>
      </c>
      <c r="G669" s="3" t="s">
        <v>1194</v>
      </c>
      <c r="H669" s="3" t="s">
        <v>1422</v>
      </c>
      <c r="I669" s="3" t="s">
        <v>67</v>
      </c>
      <c r="J669" s="5"/>
      <c r="K669" s="5">
        <v>30020.54</v>
      </c>
      <c r="L669" s="5"/>
      <c r="M669" s="5"/>
      <c r="N669" s="5"/>
      <c r="O669" s="9">
        <f t="shared" si="10"/>
        <v>30020.54</v>
      </c>
    </row>
    <row r="670" spans="1:15" x14ac:dyDescent="0.25">
      <c r="A670" s="3" t="s">
        <v>13</v>
      </c>
      <c r="B670" s="3" t="s">
        <v>917</v>
      </c>
      <c r="C670" s="3" t="s">
        <v>66</v>
      </c>
      <c r="D670" s="3" t="s">
        <v>1005</v>
      </c>
      <c r="E670" s="3" t="s">
        <v>220</v>
      </c>
      <c r="F670" s="6">
        <v>45804</v>
      </c>
      <c r="G670" s="3" t="s">
        <v>1423</v>
      </c>
      <c r="H670" s="3" t="s">
        <v>1422</v>
      </c>
      <c r="I670" s="3" t="s">
        <v>67</v>
      </c>
      <c r="J670" s="5"/>
      <c r="K670" s="5">
        <v>45850.8</v>
      </c>
      <c r="L670" s="5"/>
      <c r="M670" s="5"/>
      <c r="N670" s="5"/>
      <c r="O670" s="9">
        <f t="shared" si="10"/>
        <v>45850.8</v>
      </c>
    </row>
    <row r="671" spans="1:15" x14ac:dyDescent="0.25">
      <c r="A671" s="3" t="s">
        <v>13</v>
      </c>
      <c r="B671" s="3" t="s">
        <v>917</v>
      </c>
      <c r="C671" s="3" t="s">
        <v>66</v>
      </c>
      <c r="D671" s="3" t="s">
        <v>1005</v>
      </c>
      <c r="E671" s="3" t="s">
        <v>220</v>
      </c>
      <c r="F671" s="6">
        <v>45852.5</v>
      </c>
      <c r="G671" s="3" t="s">
        <v>13</v>
      </c>
      <c r="H671" s="3" t="s">
        <v>1422</v>
      </c>
      <c r="I671" s="3" t="s">
        <v>67</v>
      </c>
      <c r="J671" s="5"/>
      <c r="K671" s="5">
        <v>23515.86</v>
      </c>
      <c r="L671" s="5"/>
      <c r="M671" s="5"/>
      <c r="N671" s="5"/>
      <c r="O671" s="9">
        <f t="shared" si="10"/>
        <v>23515.86</v>
      </c>
    </row>
    <row r="672" spans="1:15" x14ac:dyDescent="0.25">
      <c r="A672" s="3" t="s">
        <v>13</v>
      </c>
      <c r="B672" s="3" t="s">
        <v>917</v>
      </c>
      <c r="C672" s="3" t="s">
        <v>66</v>
      </c>
      <c r="D672" s="3" t="s">
        <v>1005</v>
      </c>
      <c r="E672" s="3" t="s">
        <v>220</v>
      </c>
      <c r="F672" s="6">
        <v>45932.5</v>
      </c>
      <c r="G672" s="3" t="s">
        <v>4</v>
      </c>
      <c r="H672" s="3" t="s">
        <v>1422</v>
      </c>
      <c r="I672" s="3" t="s">
        <v>67</v>
      </c>
      <c r="J672" s="5"/>
      <c r="K672" s="5">
        <v>22714.5</v>
      </c>
      <c r="L672" s="5"/>
      <c r="M672" s="5"/>
      <c r="N672" s="5"/>
      <c r="O672" s="9">
        <f t="shared" si="10"/>
        <v>22714.5</v>
      </c>
    </row>
    <row r="673" spans="1:15" x14ac:dyDescent="0.25">
      <c r="A673" s="3" t="s">
        <v>13</v>
      </c>
      <c r="B673" s="3" t="s">
        <v>917</v>
      </c>
      <c r="C673" s="3" t="s">
        <v>66</v>
      </c>
      <c r="D673" s="3" t="s">
        <v>1002</v>
      </c>
      <c r="E673" s="3" t="s">
        <v>12</v>
      </c>
      <c r="F673" s="6">
        <v>45679</v>
      </c>
      <c r="G673" s="3" t="s">
        <v>1423</v>
      </c>
      <c r="H673" s="3" t="s">
        <v>1422</v>
      </c>
      <c r="I673" s="3" t="s">
        <v>67</v>
      </c>
      <c r="J673" s="5"/>
      <c r="K673" s="5">
        <v>12932</v>
      </c>
      <c r="L673" s="5"/>
      <c r="M673" s="5"/>
      <c r="N673" s="5"/>
      <c r="O673" s="9">
        <f t="shared" si="10"/>
        <v>12932</v>
      </c>
    </row>
    <row r="674" spans="1:15" x14ac:dyDescent="0.25">
      <c r="A674" s="3" t="s">
        <v>13</v>
      </c>
      <c r="B674" s="3" t="s">
        <v>917</v>
      </c>
      <c r="C674" s="3" t="s">
        <v>66</v>
      </c>
      <c r="D674" s="3" t="s">
        <v>1002</v>
      </c>
      <c r="E674" s="3" t="s">
        <v>12</v>
      </c>
      <c r="F674" s="6">
        <v>45707</v>
      </c>
      <c r="G674" s="3" t="s">
        <v>1424</v>
      </c>
      <c r="H674" s="3" t="s">
        <v>1422</v>
      </c>
      <c r="I674" s="3" t="s">
        <v>67</v>
      </c>
      <c r="J674" s="5"/>
      <c r="K674" s="5">
        <v>34518.269999999997</v>
      </c>
      <c r="L674" s="5"/>
      <c r="M674" s="5"/>
      <c r="N674" s="5"/>
      <c r="O674" s="9">
        <f t="shared" si="10"/>
        <v>34518.269999999997</v>
      </c>
    </row>
    <row r="675" spans="1:15" x14ac:dyDescent="0.25">
      <c r="A675" s="3" t="s">
        <v>13</v>
      </c>
      <c r="B675" s="3" t="s">
        <v>917</v>
      </c>
      <c r="C675" s="3" t="s">
        <v>66</v>
      </c>
      <c r="D675" s="3" t="s">
        <v>1002</v>
      </c>
      <c r="E675" s="3" t="s">
        <v>12</v>
      </c>
      <c r="F675" s="6">
        <v>45784.5</v>
      </c>
      <c r="G675" s="3" t="s">
        <v>1194</v>
      </c>
      <c r="H675" s="3" t="s">
        <v>1422</v>
      </c>
      <c r="I675" s="3" t="s">
        <v>67</v>
      </c>
      <c r="J675" s="5"/>
      <c r="K675" s="5">
        <v>80441.06</v>
      </c>
      <c r="L675" s="5"/>
      <c r="M675" s="5"/>
      <c r="N675" s="5"/>
      <c r="O675" s="9">
        <f t="shared" si="10"/>
        <v>80441.06</v>
      </c>
    </row>
    <row r="676" spans="1:15" x14ac:dyDescent="0.25">
      <c r="A676" s="3" t="s">
        <v>13</v>
      </c>
      <c r="B676" s="3" t="s">
        <v>917</v>
      </c>
      <c r="C676" s="3" t="s">
        <v>66</v>
      </c>
      <c r="D676" s="3" t="s">
        <v>1002</v>
      </c>
      <c r="E676" s="3" t="s">
        <v>12</v>
      </c>
      <c r="F676" s="6">
        <v>45787.5</v>
      </c>
      <c r="G676" s="3" t="s">
        <v>13</v>
      </c>
      <c r="H676" s="3" t="s">
        <v>1422</v>
      </c>
      <c r="I676" s="3" t="s">
        <v>67</v>
      </c>
      <c r="J676" s="5"/>
      <c r="K676" s="5">
        <v>14459.49</v>
      </c>
      <c r="L676" s="5"/>
      <c r="M676" s="5"/>
      <c r="N676" s="5"/>
      <c r="O676" s="9">
        <f t="shared" si="10"/>
        <v>14459.49</v>
      </c>
    </row>
    <row r="677" spans="1:15" x14ac:dyDescent="0.25">
      <c r="A677" s="3" t="s">
        <v>13</v>
      </c>
      <c r="B677" s="3" t="s">
        <v>917</v>
      </c>
      <c r="C677" s="3" t="s">
        <v>66</v>
      </c>
      <c r="D677" s="3" t="s">
        <v>1002</v>
      </c>
      <c r="E677" s="3" t="s">
        <v>12</v>
      </c>
      <c r="F677" s="6">
        <v>45925.5</v>
      </c>
      <c r="G677" s="3" t="s">
        <v>4</v>
      </c>
      <c r="H677" s="3" t="s">
        <v>1422</v>
      </c>
      <c r="I677" s="3" t="s">
        <v>67</v>
      </c>
      <c r="J677" s="5"/>
      <c r="K677" s="5">
        <v>15738.32</v>
      </c>
      <c r="L677" s="5"/>
      <c r="M677" s="5"/>
      <c r="N677" s="5"/>
      <c r="O677" s="9">
        <f t="shared" si="10"/>
        <v>15738.32</v>
      </c>
    </row>
    <row r="678" spans="1:15" x14ac:dyDescent="0.25">
      <c r="A678" s="3" t="s">
        <v>13</v>
      </c>
      <c r="B678" s="3" t="s">
        <v>917</v>
      </c>
      <c r="C678" s="3" t="s">
        <v>66</v>
      </c>
      <c r="D678" s="3" t="s">
        <v>999</v>
      </c>
      <c r="E678" s="3" t="s">
        <v>220</v>
      </c>
      <c r="F678" s="6">
        <v>45791.5</v>
      </c>
      <c r="G678" s="3" t="s">
        <v>1194</v>
      </c>
      <c r="H678" s="3" t="s">
        <v>1422</v>
      </c>
      <c r="I678" s="3" t="s">
        <v>67</v>
      </c>
      <c r="J678" s="5"/>
      <c r="K678" s="5">
        <v>24656.17</v>
      </c>
      <c r="L678" s="5"/>
      <c r="M678" s="5"/>
      <c r="N678" s="5"/>
      <c r="O678" s="9">
        <f t="shared" si="10"/>
        <v>24656.17</v>
      </c>
    </row>
    <row r="679" spans="1:15" x14ac:dyDescent="0.25">
      <c r="A679" s="3" t="s">
        <v>13</v>
      </c>
      <c r="B679" s="3" t="s">
        <v>917</v>
      </c>
      <c r="C679" s="3" t="s">
        <v>66</v>
      </c>
      <c r="D679" s="3" t="s">
        <v>999</v>
      </c>
      <c r="E679" s="3" t="s">
        <v>220</v>
      </c>
      <c r="F679" s="6">
        <v>45973.5</v>
      </c>
      <c r="G679" s="3" t="s">
        <v>13</v>
      </c>
      <c r="H679" s="3" t="s">
        <v>1422</v>
      </c>
      <c r="I679" s="3" t="s">
        <v>67</v>
      </c>
      <c r="J679" s="5"/>
      <c r="K679" s="5">
        <v>11000</v>
      </c>
      <c r="L679" s="5"/>
      <c r="M679" s="5"/>
      <c r="N679" s="5"/>
      <c r="O679" s="9">
        <f t="shared" si="10"/>
        <v>11000</v>
      </c>
    </row>
    <row r="680" spans="1:15" x14ac:dyDescent="0.25">
      <c r="A680" s="3" t="s">
        <v>13</v>
      </c>
      <c r="B680" s="3" t="s">
        <v>917</v>
      </c>
      <c r="C680" s="3" t="s">
        <v>66</v>
      </c>
      <c r="D680" s="3" t="s">
        <v>996</v>
      </c>
      <c r="E680" s="3" t="s">
        <v>220</v>
      </c>
      <c r="F680" s="6">
        <v>45741</v>
      </c>
      <c r="G680" s="3" t="s">
        <v>1423</v>
      </c>
      <c r="H680" s="3" t="s">
        <v>1422</v>
      </c>
      <c r="I680" s="3" t="s">
        <v>67</v>
      </c>
      <c r="J680" s="5"/>
      <c r="K680" s="5">
        <v>21904.58</v>
      </c>
      <c r="L680" s="5"/>
      <c r="M680" s="5"/>
      <c r="N680" s="5"/>
      <c r="O680" s="9">
        <f t="shared" si="10"/>
        <v>21904.58</v>
      </c>
    </row>
    <row r="681" spans="1:15" x14ac:dyDescent="0.25">
      <c r="A681" s="3" t="s">
        <v>13</v>
      </c>
      <c r="B681" s="3" t="s">
        <v>917</v>
      </c>
      <c r="C681" s="3" t="s">
        <v>66</v>
      </c>
      <c r="D681" s="3" t="s">
        <v>996</v>
      </c>
      <c r="E681" s="3" t="s">
        <v>220</v>
      </c>
      <c r="F681" s="6">
        <v>45775</v>
      </c>
      <c r="G681" s="3" t="s">
        <v>1424</v>
      </c>
      <c r="H681" s="3" t="s">
        <v>1422</v>
      </c>
      <c r="I681" s="3" t="s">
        <v>67</v>
      </c>
      <c r="J681" s="5"/>
      <c r="K681" s="5">
        <v>180922.5</v>
      </c>
      <c r="L681" s="5"/>
      <c r="M681" s="5"/>
      <c r="N681" s="5"/>
      <c r="O681" s="9">
        <f t="shared" si="10"/>
        <v>180922.5</v>
      </c>
    </row>
    <row r="682" spans="1:15" x14ac:dyDescent="0.25">
      <c r="A682" s="3" t="s">
        <v>13</v>
      </c>
      <c r="B682" s="3" t="s">
        <v>917</v>
      </c>
      <c r="C682" s="3" t="s">
        <v>66</v>
      </c>
      <c r="D682" s="3" t="s">
        <v>996</v>
      </c>
      <c r="E682" s="3" t="s">
        <v>220</v>
      </c>
      <c r="F682" s="6">
        <v>45894.5</v>
      </c>
      <c r="G682" s="3" t="s">
        <v>1194</v>
      </c>
      <c r="H682" s="3" t="s">
        <v>1422</v>
      </c>
      <c r="I682" s="3" t="s">
        <v>67</v>
      </c>
      <c r="J682" s="5"/>
      <c r="K682" s="5">
        <v>213202.01</v>
      </c>
      <c r="L682" s="5"/>
      <c r="M682" s="5"/>
      <c r="N682" s="5"/>
      <c r="O682" s="9">
        <f t="shared" si="10"/>
        <v>213202.01</v>
      </c>
    </row>
    <row r="683" spans="1:15" x14ac:dyDescent="0.25">
      <c r="A683" s="3" t="s">
        <v>13</v>
      </c>
      <c r="B683" s="3" t="s">
        <v>917</v>
      </c>
      <c r="C683" s="3" t="s">
        <v>66</v>
      </c>
      <c r="D683" s="3" t="s">
        <v>996</v>
      </c>
      <c r="E683" s="3" t="s">
        <v>220</v>
      </c>
      <c r="F683" s="6">
        <v>45874</v>
      </c>
      <c r="G683" s="3" t="s">
        <v>1431</v>
      </c>
      <c r="H683" s="3" t="s">
        <v>1422</v>
      </c>
      <c r="I683" s="3" t="s">
        <v>67</v>
      </c>
      <c r="J683" s="5"/>
      <c r="K683" s="5">
        <v>21894.82</v>
      </c>
      <c r="L683" s="5"/>
      <c r="M683" s="5"/>
      <c r="N683" s="5"/>
      <c r="O683" s="9">
        <f t="shared" si="10"/>
        <v>21894.82</v>
      </c>
    </row>
    <row r="684" spans="1:15" x14ac:dyDescent="0.25">
      <c r="A684" s="3" t="s">
        <v>13</v>
      </c>
      <c r="B684" s="3" t="s">
        <v>917</v>
      </c>
      <c r="C684" s="3" t="s">
        <v>66</v>
      </c>
      <c r="D684" s="3" t="s">
        <v>993</v>
      </c>
      <c r="E684" s="3" t="s">
        <v>220</v>
      </c>
      <c r="F684" s="6">
        <v>45741</v>
      </c>
      <c r="G684" s="3" t="s">
        <v>1423</v>
      </c>
      <c r="H684" s="3" t="s">
        <v>1422</v>
      </c>
      <c r="I684" s="3" t="s">
        <v>67</v>
      </c>
      <c r="J684" s="5"/>
      <c r="K684" s="5">
        <v>22068.12</v>
      </c>
      <c r="L684" s="5"/>
      <c r="M684" s="5"/>
      <c r="N684" s="5"/>
      <c r="O684" s="9">
        <f t="shared" si="10"/>
        <v>22068.12</v>
      </c>
    </row>
    <row r="685" spans="1:15" x14ac:dyDescent="0.25">
      <c r="A685" s="3" t="s">
        <v>13</v>
      </c>
      <c r="B685" s="3" t="s">
        <v>917</v>
      </c>
      <c r="C685" s="3" t="s">
        <v>66</v>
      </c>
      <c r="D685" s="3" t="s">
        <v>993</v>
      </c>
      <c r="E685" s="3" t="s">
        <v>220</v>
      </c>
      <c r="F685" s="6">
        <v>45776</v>
      </c>
      <c r="G685" s="3" t="s">
        <v>1424</v>
      </c>
      <c r="H685" s="3" t="s">
        <v>1422</v>
      </c>
      <c r="I685" s="3" t="s">
        <v>67</v>
      </c>
      <c r="J685" s="5"/>
      <c r="K685" s="5">
        <v>133213.68</v>
      </c>
      <c r="L685" s="5"/>
      <c r="M685" s="5"/>
      <c r="N685" s="5"/>
      <c r="O685" s="9">
        <f t="shared" si="10"/>
        <v>133213.68</v>
      </c>
    </row>
    <row r="686" spans="1:15" x14ac:dyDescent="0.25">
      <c r="A686" s="3" t="s">
        <v>13</v>
      </c>
      <c r="B686" s="3" t="s">
        <v>917</v>
      </c>
      <c r="C686" s="3" t="s">
        <v>66</v>
      </c>
      <c r="D686" s="3" t="s">
        <v>993</v>
      </c>
      <c r="E686" s="3" t="s">
        <v>220</v>
      </c>
      <c r="F686" s="6">
        <v>45901.5</v>
      </c>
      <c r="G686" s="3" t="s">
        <v>1194</v>
      </c>
      <c r="H686" s="3" t="s">
        <v>1422</v>
      </c>
      <c r="I686" s="3" t="s">
        <v>67</v>
      </c>
      <c r="J686" s="5"/>
      <c r="K686" s="5">
        <v>174632.72</v>
      </c>
      <c r="L686" s="5"/>
      <c r="M686" s="5"/>
      <c r="N686" s="5"/>
      <c r="O686" s="9">
        <f t="shared" si="10"/>
        <v>174632.72</v>
      </c>
    </row>
    <row r="687" spans="1:15" x14ac:dyDescent="0.25">
      <c r="A687" s="3" t="s">
        <v>13</v>
      </c>
      <c r="B687" s="3" t="s">
        <v>917</v>
      </c>
      <c r="C687" s="3" t="s">
        <v>66</v>
      </c>
      <c r="D687" s="3" t="s">
        <v>993</v>
      </c>
      <c r="E687" s="3" t="s">
        <v>220</v>
      </c>
      <c r="F687" s="6">
        <v>45944</v>
      </c>
      <c r="G687" s="3" t="s">
        <v>1431</v>
      </c>
      <c r="H687" s="3" t="s">
        <v>1422</v>
      </c>
      <c r="I687" s="3" t="s">
        <v>67</v>
      </c>
      <c r="J687" s="5"/>
      <c r="K687" s="5">
        <v>62884.1</v>
      </c>
      <c r="L687" s="5"/>
      <c r="M687" s="5"/>
      <c r="N687" s="5"/>
      <c r="O687" s="9">
        <f t="shared" si="10"/>
        <v>62884.1</v>
      </c>
    </row>
    <row r="688" spans="1:15" x14ac:dyDescent="0.25">
      <c r="A688" s="3" t="s">
        <v>13</v>
      </c>
      <c r="B688" s="3" t="s">
        <v>917</v>
      </c>
      <c r="C688" s="3" t="s">
        <v>66</v>
      </c>
      <c r="D688" s="3" t="s">
        <v>990</v>
      </c>
      <c r="E688" s="3" t="s">
        <v>220</v>
      </c>
      <c r="F688" s="6">
        <v>45707</v>
      </c>
      <c r="G688" s="3" t="s">
        <v>1423</v>
      </c>
      <c r="H688" s="3" t="s">
        <v>1422</v>
      </c>
      <c r="I688" s="3" t="s">
        <v>67</v>
      </c>
      <c r="J688" s="5"/>
      <c r="K688" s="5">
        <v>119146.79</v>
      </c>
      <c r="L688" s="5"/>
      <c r="M688" s="5"/>
      <c r="N688" s="5"/>
      <c r="O688" s="9">
        <f t="shared" si="10"/>
        <v>119146.79</v>
      </c>
    </row>
    <row r="689" spans="1:15" x14ac:dyDescent="0.25">
      <c r="A689" s="3" t="s">
        <v>13</v>
      </c>
      <c r="B689" s="3" t="s">
        <v>917</v>
      </c>
      <c r="C689" s="3" t="s">
        <v>66</v>
      </c>
      <c r="D689" s="3" t="s">
        <v>990</v>
      </c>
      <c r="E689" s="3" t="s">
        <v>220</v>
      </c>
      <c r="F689" s="6">
        <v>45873.5</v>
      </c>
      <c r="G689" s="3" t="s">
        <v>1194</v>
      </c>
      <c r="H689" s="3" t="s">
        <v>1422</v>
      </c>
      <c r="I689" s="3" t="s">
        <v>67</v>
      </c>
      <c r="J689" s="5"/>
      <c r="K689" s="5">
        <v>117563.35</v>
      </c>
      <c r="L689" s="5"/>
      <c r="M689" s="5"/>
      <c r="N689" s="5"/>
      <c r="O689" s="9">
        <f t="shared" si="10"/>
        <v>117563.35</v>
      </c>
    </row>
    <row r="690" spans="1:15" x14ac:dyDescent="0.25">
      <c r="A690" s="3" t="s">
        <v>13</v>
      </c>
      <c r="B690" s="3" t="s">
        <v>917</v>
      </c>
      <c r="C690" s="3" t="s">
        <v>66</v>
      </c>
      <c r="D690" s="3" t="s">
        <v>987</v>
      </c>
      <c r="E690" s="3" t="s">
        <v>12</v>
      </c>
      <c r="F690" s="6">
        <v>45712</v>
      </c>
      <c r="G690" s="3" t="s">
        <v>1423</v>
      </c>
      <c r="H690" s="3" t="s">
        <v>1422</v>
      </c>
      <c r="I690" s="3" t="s">
        <v>67</v>
      </c>
      <c r="J690" s="5"/>
      <c r="K690" s="5">
        <v>12729.52</v>
      </c>
      <c r="L690" s="5"/>
      <c r="M690" s="5"/>
      <c r="N690" s="5"/>
      <c r="O690" s="9">
        <f t="shared" si="10"/>
        <v>12729.52</v>
      </c>
    </row>
    <row r="691" spans="1:15" x14ac:dyDescent="0.25">
      <c r="A691" s="3" t="s">
        <v>13</v>
      </c>
      <c r="B691" s="3" t="s">
        <v>917</v>
      </c>
      <c r="C691" s="3" t="s">
        <v>66</v>
      </c>
      <c r="D691" s="3" t="s">
        <v>987</v>
      </c>
      <c r="E691" s="3" t="s">
        <v>12</v>
      </c>
      <c r="F691" s="6">
        <v>45747.5</v>
      </c>
      <c r="G691" s="3" t="s">
        <v>1194</v>
      </c>
      <c r="H691" s="3" t="s">
        <v>1422</v>
      </c>
      <c r="I691" s="3" t="s">
        <v>67</v>
      </c>
      <c r="J691" s="5"/>
      <c r="K691" s="5">
        <v>10074.57</v>
      </c>
      <c r="L691" s="5"/>
      <c r="M691" s="5"/>
      <c r="N691" s="5"/>
      <c r="O691" s="9">
        <f t="shared" si="10"/>
        <v>10074.57</v>
      </c>
    </row>
    <row r="692" spans="1:15" x14ac:dyDescent="0.25">
      <c r="A692" s="3" t="s">
        <v>13</v>
      </c>
      <c r="B692" s="3" t="s">
        <v>917</v>
      </c>
      <c r="C692" s="3" t="s">
        <v>66</v>
      </c>
      <c r="D692" s="3" t="s">
        <v>987</v>
      </c>
      <c r="E692" s="3" t="s">
        <v>12</v>
      </c>
      <c r="F692" s="6">
        <v>45793.5</v>
      </c>
      <c r="G692" s="3" t="s">
        <v>13</v>
      </c>
      <c r="H692" s="3" t="s">
        <v>1422</v>
      </c>
      <c r="I692" s="3" t="s">
        <v>67</v>
      </c>
      <c r="J692" s="5"/>
      <c r="K692" s="5">
        <v>12308.58</v>
      </c>
      <c r="L692" s="5"/>
      <c r="M692" s="5"/>
      <c r="N692" s="5"/>
      <c r="O692" s="9">
        <f t="shared" si="10"/>
        <v>12308.58</v>
      </c>
    </row>
    <row r="693" spans="1:15" x14ac:dyDescent="0.25">
      <c r="A693" s="3" t="s">
        <v>13</v>
      </c>
      <c r="B693" s="3" t="s">
        <v>917</v>
      </c>
      <c r="C693" s="3" t="s">
        <v>66</v>
      </c>
      <c r="D693" s="3" t="s">
        <v>987</v>
      </c>
      <c r="E693" s="3" t="s">
        <v>12</v>
      </c>
      <c r="F693" s="6">
        <v>45877.5</v>
      </c>
      <c r="G693" s="3" t="s">
        <v>4</v>
      </c>
      <c r="H693" s="3" t="s">
        <v>1422</v>
      </c>
      <c r="I693" s="3" t="s">
        <v>67</v>
      </c>
      <c r="J693" s="5"/>
      <c r="K693" s="5">
        <v>3075.91</v>
      </c>
      <c r="L693" s="5"/>
      <c r="M693" s="5"/>
      <c r="N693" s="5"/>
      <c r="O693" s="9">
        <f t="shared" si="10"/>
        <v>3075.91</v>
      </c>
    </row>
    <row r="694" spans="1:15" x14ac:dyDescent="0.25">
      <c r="A694" s="3" t="s">
        <v>13</v>
      </c>
      <c r="B694" s="3" t="s">
        <v>917</v>
      </c>
      <c r="C694" s="3" t="s">
        <v>66</v>
      </c>
      <c r="D694" s="3" t="s">
        <v>987</v>
      </c>
      <c r="E694" s="3" t="s">
        <v>12</v>
      </c>
      <c r="F694" s="6">
        <v>45936.5</v>
      </c>
      <c r="G694" s="3" t="s">
        <v>11</v>
      </c>
      <c r="H694" s="3" t="s">
        <v>1422</v>
      </c>
      <c r="I694" s="3" t="s">
        <v>67</v>
      </c>
      <c r="J694" s="5"/>
      <c r="K694" s="5">
        <v>4146.87</v>
      </c>
      <c r="L694" s="5"/>
      <c r="M694" s="5"/>
      <c r="N694" s="5"/>
      <c r="O694" s="9">
        <f t="shared" si="10"/>
        <v>4146.87</v>
      </c>
    </row>
    <row r="695" spans="1:15" x14ac:dyDescent="0.25">
      <c r="A695" s="3" t="s">
        <v>13</v>
      </c>
      <c r="B695" s="3" t="s">
        <v>917</v>
      </c>
      <c r="C695" s="3" t="s">
        <v>66</v>
      </c>
      <c r="D695" s="3" t="s">
        <v>984</v>
      </c>
      <c r="E695" s="3" t="s">
        <v>220</v>
      </c>
      <c r="F695" s="6">
        <v>45769</v>
      </c>
      <c r="G695" s="3" t="s">
        <v>1423</v>
      </c>
      <c r="H695" s="3" t="s">
        <v>1422</v>
      </c>
      <c r="I695" s="3" t="s">
        <v>67</v>
      </c>
      <c r="J695" s="5"/>
      <c r="K695" s="5">
        <v>224790.07</v>
      </c>
      <c r="L695" s="5"/>
      <c r="M695" s="5"/>
      <c r="N695" s="5"/>
      <c r="O695" s="9">
        <f t="shared" si="10"/>
        <v>224790.07</v>
      </c>
    </row>
    <row r="696" spans="1:15" x14ac:dyDescent="0.25">
      <c r="A696" s="3" t="s">
        <v>13</v>
      </c>
      <c r="B696" s="3" t="s">
        <v>917</v>
      </c>
      <c r="C696" s="3" t="s">
        <v>66</v>
      </c>
      <c r="D696" s="3" t="s">
        <v>984</v>
      </c>
      <c r="E696" s="3" t="s">
        <v>220</v>
      </c>
      <c r="F696" s="6">
        <v>45959.5</v>
      </c>
      <c r="G696" s="3" t="s">
        <v>1194</v>
      </c>
      <c r="H696" s="3" t="s">
        <v>1422</v>
      </c>
      <c r="I696" s="3" t="s">
        <v>67</v>
      </c>
      <c r="J696" s="5"/>
      <c r="K696" s="5">
        <v>441729.55</v>
      </c>
      <c r="L696" s="5"/>
      <c r="M696" s="5"/>
      <c r="N696" s="5"/>
      <c r="O696" s="9">
        <f t="shared" si="10"/>
        <v>441729.55</v>
      </c>
    </row>
    <row r="697" spans="1:15" x14ac:dyDescent="0.25">
      <c r="A697" s="3" t="s">
        <v>13</v>
      </c>
      <c r="B697" s="3" t="s">
        <v>917</v>
      </c>
      <c r="C697" s="3" t="s">
        <v>66</v>
      </c>
      <c r="D697" s="3" t="s">
        <v>981</v>
      </c>
      <c r="E697" s="3" t="s">
        <v>220</v>
      </c>
      <c r="F697" s="6">
        <v>45734</v>
      </c>
      <c r="G697" s="3" t="s">
        <v>1423</v>
      </c>
      <c r="H697" s="3" t="s">
        <v>1422</v>
      </c>
      <c r="I697" s="3" t="s">
        <v>67</v>
      </c>
      <c r="J697" s="5"/>
      <c r="K697" s="5">
        <v>20782.919999999998</v>
      </c>
      <c r="L697" s="5"/>
      <c r="M697" s="5"/>
      <c r="N697" s="5"/>
      <c r="O697" s="9">
        <f t="shared" si="10"/>
        <v>20782.919999999998</v>
      </c>
    </row>
    <row r="698" spans="1:15" x14ac:dyDescent="0.25">
      <c r="A698" s="3" t="s">
        <v>13</v>
      </c>
      <c r="B698" s="3" t="s">
        <v>917</v>
      </c>
      <c r="C698" s="3" t="s">
        <v>66</v>
      </c>
      <c r="D698" s="3" t="s">
        <v>981</v>
      </c>
      <c r="E698" s="3" t="s">
        <v>220</v>
      </c>
      <c r="F698" s="6">
        <v>45937.5</v>
      </c>
      <c r="G698" s="3" t="s">
        <v>1194</v>
      </c>
      <c r="H698" s="3" t="s">
        <v>1422</v>
      </c>
      <c r="I698" s="3" t="s">
        <v>67</v>
      </c>
      <c r="J698" s="5"/>
      <c r="K698" s="5">
        <v>20782.919999999998</v>
      </c>
      <c r="L698" s="5"/>
      <c r="M698" s="5"/>
      <c r="N698" s="5"/>
      <c r="O698" s="9">
        <f t="shared" si="10"/>
        <v>20782.919999999998</v>
      </c>
    </row>
    <row r="699" spans="1:15" x14ac:dyDescent="0.25">
      <c r="A699" s="3" t="s">
        <v>13</v>
      </c>
      <c r="B699" s="3" t="s">
        <v>917</v>
      </c>
      <c r="C699" s="3" t="s">
        <v>66</v>
      </c>
      <c r="D699" s="3" t="s">
        <v>978</v>
      </c>
      <c r="E699" s="3" t="s">
        <v>220</v>
      </c>
      <c r="F699" s="6">
        <v>45692</v>
      </c>
      <c r="G699" s="3" t="s">
        <v>1423</v>
      </c>
      <c r="H699" s="3" t="s">
        <v>1422</v>
      </c>
      <c r="I699" s="3" t="s">
        <v>67</v>
      </c>
      <c r="J699" s="5"/>
      <c r="K699" s="5">
        <v>26493.5</v>
      </c>
      <c r="L699" s="5"/>
      <c r="M699" s="5"/>
      <c r="N699" s="5"/>
      <c r="O699" s="9">
        <f t="shared" si="10"/>
        <v>26493.5</v>
      </c>
    </row>
    <row r="700" spans="1:15" x14ac:dyDescent="0.25">
      <c r="A700" s="3" t="s">
        <v>13</v>
      </c>
      <c r="B700" s="3" t="s">
        <v>917</v>
      </c>
      <c r="C700" s="3" t="s">
        <v>66</v>
      </c>
      <c r="D700" s="3" t="s">
        <v>978</v>
      </c>
      <c r="E700" s="3" t="s">
        <v>220</v>
      </c>
      <c r="F700" s="6">
        <v>45736</v>
      </c>
      <c r="G700" s="3" t="s">
        <v>1424</v>
      </c>
      <c r="H700" s="3" t="s">
        <v>1422</v>
      </c>
      <c r="I700" s="3" t="s">
        <v>67</v>
      </c>
      <c r="J700" s="5"/>
      <c r="K700" s="5">
        <v>25601.1</v>
      </c>
      <c r="L700" s="5"/>
      <c r="M700" s="5"/>
      <c r="N700" s="5"/>
      <c r="O700" s="9">
        <f t="shared" si="10"/>
        <v>25601.1</v>
      </c>
    </row>
    <row r="701" spans="1:15" x14ac:dyDescent="0.25">
      <c r="A701" s="3" t="s">
        <v>13</v>
      </c>
      <c r="B701" s="3" t="s">
        <v>917</v>
      </c>
      <c r="C701" s="3" t="s">
        <v>66</v>
      </c>
      <c r="D701" s="3" t="s">
        <v>978</v>
      </c>
      <c r="E701" s="3" t="s">
        <v>220</v>
      </c>
      <c r="F701" s="6">
        <v>45772.5</v>
      </c>
      <c r="G701" s="3" t="s">
        <v>1194</v>
      </c>
      <c r="H701" s="3" t="s">
        <v>1422</v>
      </c>
      <c r="I701" s="3" t="s">
        <v>67</v>
      </c>
      <c r="J701" s="5"/>
      <c r="K701" s="5">
        <v>31286.6</v>
      </c>
      <c r="L701" s="5"/>
      <c r="M701" s="5"/>
      <c r="N701" s="5"/>
      <c r="O701" s="9">
        <f t="shared" si="10"/>
        <v>31286.6</v>
      </c>
    </row>
    <row r="702" spans="1:15" x14ac:dyDescent="0.25">
      <c r="A702" s="3" t="s">
        <v>13</v>
      </c>
      <c r="B702" s="3" t="s">
        <v>917</v>
      </c>
      <c r="C702" s="3" t="s">
        <v>66</v>
      </c>
      <c r="D702" s="3" t="s">
        <v>978</v>
      </c>
      <c r="E702" s="3" t="s">
        <v>220</v>
      </c>
      <c r="F702" s="6">
        <v>45929.5</v>
      </c>
      <c r="G702" s="3" t="s">
        <v>13</v>
      </c>
      <c r="H702" s="3" t="s">
        <v>1422</v>
      </c>
      <c r="I702" s="3" t="s">
        <v>67</v>
      </c>
      <c r="J702" s="5"/>
      <c r="K702" s="5">
        <v>38451.050000000003</v>
      </c>
      <c r="L702" s="5"/>
      <c r="M702" s="5"/>
      <c r="N702" s="5"/>
      <c r="O702" s="9">
        <f t="shared" si="10"/>
        <v>38451.050000000003</v>
      </c>
    </row>
    <row r="703" spans="1:15" x14ac:dyDescent="0.25">
      <c r="A703" s="3" t="s">
        <v>13</v>
      </c>
      <c r="B703" s="3" t="s">
        <v>917</v>
      </c>
      <c r="C703" s="3" t="s">
        <v>66</v>
      </c>
      <c r="D703" s="3" t="s">
        <v>978</v>
      </c>
      <c r="E703" s="3" t="s">
        <v>220</v>
      </c>
      <c r="F703" s="6">
        <v>45953</v>
      </c>
      <c r="G703" s="3" t="s">
        <v>1431</v>
      </c>
      <c r="H703" s="3" t="s">
        <v>1422</v>
      </c>
      <c r="I703" s="3" t="s">
        <v>67</v>
      </c>
      <c r="J703" s="5"/>
      <c r="K703" s="5">
        <v>67719.399999999994</v>
      </c>
      <c r="L703" s="5"/>
      <c r="M703" s="5"/>
      <c r="N703" s="5"/>
      <c r="O703" s="9">
        <f t="shared" si="10"/>
        <v>67719.399999999994</v>
      </c>
    </row>
    <row r="704" spans="1:15" x14ac:dyDescent="0.25">
      <c r="A704" s="3" t="s">
        <v>13</v>
      </c>
      <c r="B704" s="3" t="s">
        <v>917</v>
      </c>
      <c r="C704" s="3" t="s">
        <v>66</v>
      </c>
      <c r="D704" s="3" t="s">
        <v>975</v>
      </c>
      <c r="E704" s="3" t="s">
        <v>220</v>
      </c>
      <c r="F704" s="6">
        <v>45793</v>
      </c>
      <c r="G704" s="3" t="s">
        <v>1423</v>
      </c>
      <c r="H704" s="3" t="s">
        <v>1422</v>
      </c>
      <c r="I704" s="3" t="s">
        <v>67</v>
      </c>
      <c r="J704" s="5"/>
      <c r="K704" s="5">
        <v>78718</v>
      </c>
      <c r="L704" s="5"/>
      <c r="M704" s="5"/>
      <c r="N704" s="5"/>
      <c r="O704" s="9">
        <f t="shared" si="10"/>
        <v>78718</v>
      </c>
    </row>
    <row r="705" spans="1:15" x14ac:dyDescent="0.25">
      <c r="A705" s="3" t="s">
        <v>13</v>
      </c>
      <c r="B705" s="3" t="s">
        <v>917</v>
      </c>
      <c r="C705" s="3" t="s">
        <v>66</v>
      </c>
      <c r="D705" s="3" t="s">
        <v>975</v>
      </c>
      <c r="E705" s="3" t="s">
        <v>220</v>
      </c>
      <c r="F705" s="6">
        <v>45859.5</v>
      </c>
      <c r="G705" s="3" t="s">
        <v>1194</v>
      </c>
      <c r="H705" s="3" t="s">
        <v>1422</v>
      </c>
      <c r="I705" s="3" t="s">
        <v>67</v>
      </c>
      <c r="J705" s="5"/>
      <c r="K705" s="5">
        <v>55193.45</v>
      </c>
      <c r="L705" s="5"/>
      <c r="M705" s="5"/>
      <c r="N705" s="5"/>
      <c r="O705" s="9">
        <f t="shared" si="10"/>
        <v>55193.45</v>
      </c>
    </row>
    <row r="706" spans="1:15" x14ac:dyDescent="0.25">
      <c r="A706" s="3" t="s">
        <v>13</v>
      </c>
      <c r="B706" s="3" t="s">
        <v>917</v>
      </c>
      <c r="C706" s="3" t="s">
        <v>66</v>
      </c>
      <c r="D706" s="3" t="s">
        <v>975</v>
      </c>
      <c r="E706" s="3" t="s">
        <v>220</v>
      </c>
      <c r="F706" s="6">
        <v>45946.5</v>
      </c>
      <c r="G706" s="3" t="s">
        <v>13</v>
      </c>
      <c r="H706" s="3" t="s">
        <v>1422</v>
      </c>
      <c r="I706" s="3" t="s">
        <v>67</v>
      </c>
      <c r="J706" s="5"/>
      <c r="K706" s="5">
        <v>96246.07</v>
      </c>
      <c r="L706" s="5"/>
      <c r="M706" s="5"/>
      <c r="N706" s="5"/>
      <c r="O706" s="9">
        <f t="shared" si="10"/>
        <v>96246.07</v>
      </c>
    </row>
    <row r="707" spans="1:15" ht="20" x14ac:dyDescent="0.25">
      <c r="A707" s="3" t="s">
        <v>13</v>
      </c>
      <c r="B707" s="3" t="s">
        <v>917</v>
      </c>
      <c r="C707" s="3" t="s">
        <v>70</v>
      </c>
      <c r="D707" s="3" t="s">
        <v>972</v>
      </c>
      <c r="E707" s="3" t="s">
        <v>220</v>
      </c>
      <c r="F707" s="6">
        <v>44992</v>
      </c>
      <c r="G707" s="3" t="s">
        <v>1423</v>
      </c>
      <c r="H707" s="3" t="s">
        <v>1422</v>
      </c>
      <c r="I707" s="3" t="s">
        <v>72</v>
      </c>
      <c r="J707" s="5"/>
      <c r="K707" s="5">
        <v>222939</v>
      </c>
      <c r="L707" s="5"/>
      <c r="M707" s="5">
        <v>7061</v>
      </c>
      <c r="N707" s="5"/>
      <c r="O707" s="9">
        <f t="shared" si="10"/>
        <v>230000</v>
      </c>
    </row>
    <row r="708" spans="1:15" ht="20" x14ac:dyDescent="0.25">
      <c r="A708" s="3" t="s">
        <v>13</v>
      </c>
      <c r="B708" s="3" t="s">
        <v>917</v>
      </c>
      <c r="C708" s="3" t="s">
        <v>70</v>
      </c>
      <c r="D708" s="3" t="s">
        <v>972</v>
      </c>
      <c r="E708" s="3" t="s">
        <v>220</v>
      </c>
      <c r="F708" s="6">
        <v>45138</v>
      </c>
      <c r="G708" s="3" t="s">
        <v>1424</v>
      </c>
      <c r="H708" s="3" t="s">
        <v>1422</v>
      </c>
      <c r="I708" s="3" t="s">
        <v>72</v>
      </c>
      <c r="J708" s="5"/>
      <c r="K708" s="5">
        <v>271404</v>
      </c>
      <c r="L708" s="5"/>
      <c r="M708" s="5">
        <v>8596</v>
      </c>
      <c r="N708" s="5"/>
      <c r="O708" s="9">
        <f t="shared" si="10"/>
        <v>280000</v>
      </c>
    </row>
    <row r="709" spans="1:15" ht="20" x14ac:dyDescent="0.25">
      <c r="A709" s="3" t="s">
        <v>13</v>
      </c>
      <c r="B709" s="3" t="s">
        <v>917</v>
      </c>
      <c r="C709" s="3" t="s">
        <v>70</v>
      </c>
      <c r="D709" s="3" t="s">
        <v>972</v>
      </c>
      <c r="E709" s="3" t="s">
        <v>220</v>
      </c>
      <c r="F709" s="6">
        <v>45162.5</v>
      </c>
      <c r="G709" s="3" t="s">
        <v>1194</v>
      </c>
      <c r="H709" s="3" t="s">
        <v>1422</v>
      </c>
      <c r="I709" s="3" t="s">
        <v>72</v>
      </c>
      <c r="J709" s="5"/>
      <c r="K709" s="5">
        <v>185136.36</v>
      </c>
      <c r="L709" s="5"/>
      <c r="M709" s="5">
        <v>256.35000000000002</v>
      </c>
      <c r="N709" s="5"/>
      <c r="O709" s="9">
        <f t="shared" si="10"/>
        <v>185392.71</v>
      </c>
    </row>
    <row r="710" spans="1:15" ht="20" x14ac:dyDescent="0.25">
      <c r="A710" s="3" t="s">
        <v>13</v>
      </c>
      <c r="B710" s="3" t="s">
        <v>917</v>
      </c>
      <c r="C710" s="3" t="s">
        <v>70</v>
      </c>
      <c r="D710" s="3" t="s">
        <v>972</v>
      </c>
      <c r="E710" s="3" t="s">
        <v>220</v>
      </c>
      <c r="F710" s="6">
        <v>45236</v>
      </c>
      <c r="G710" s="3" t="s">
        <v>1431</v>
      </c>
      <c r="H710" s="3" t="s">
        <v>1422</v>
      </c>
      <c r="I710" s="3" t="s">
        <v>72</v>
      </c>
      <c r="J710" s="5"/>
      <c r="K710" s="5">
        <v>138609.9</v>
      </c>
      <c r="L710" s="5"/>
      <c r="M710" s="5">
        <v>4390.1000000000004</v>
      </c>
      <c r="N710" s="5"/>
      <c r="O710" s="9">
        <f t="shared" si="10"/>
        <v>143000</v>
      </c>
    </row>
    <row r="711" spans="1:15" ht="20" x14ac:dyDescent="0.25">
      <c r="A711" s="3" t="s">
        <v>13</v>
      </c>
      <c r="B711" s="3" t="s">
        <v>917</v>
      </c>
      <c r="C711" s="3" t="s">
        <v>70</v>
      </c>
      <c r="D711" s="3" t="s">
        <v>972</v>
      </c>
      <c r="E711" s="3" t="s">
        <v>220</v>
      </c>
      <c r="F711" s="6">
        <v>45366.5</v>
      </c>
      <c r="G711" s="3" t="s">
        <v>13</v>
      </c>
      <c r="H711" s="3" t="s">
        <v>1422</v>
      </c>
      <c r="I711" s="3" t="s">
        <v>72</v>
      </c>
      <c r="J711" s="5"/>
      <c r="K711" s="5">
        <v>541705.75</v>
      </c>
      <c r="L711" s="5"/>
      <c r="M711" s="5">
        <v>11574.32</v>
      </c>
      <c r="N711" s="5"/>
      <c r="O711" s="9">
        <f t="shared" ref="O711:O774" si="11">J711+K711+L711+M711+N711</f>
        <v>553280.06999999995</v>
      </c>
    </row>
    <row r="712" spans="1:15" ht="20" x14ac:dyDescent="0.25">
      <c r="A712" s="3" t="s">
        <v>13</v>
      </c>
      <c r="B712" s="3" t="s">
        <v>917</v>
      </c>
      <c r="C712" s="3" t="s">
        <v>70</v>
      </c>
      <c r="D712" s="3" t="s">
        <v>972</v>
      </c>
      <c r="E712" s="3" t="s">
        <v>220</v>
      </c>
      <c r="F712" s="6">
        <v>45329</v>
      </c>
      <c r="G712" s="3" t="s">
        <v>1430</v>
      </c>
      <c r="H712" s="3" t="s">
        <v>1422</v>
      </c>
      <c r="I712" s="3" t="s">
        <v>72</v>
      </c>
      <c r="J712" s="5"/>
      <c r="K712" s="5">
        <v>677594.91</v>
      </c>
      <c r="L712" s="5"/>
      <c r="M712" s="5">
        <v>0</v>
      </c>
      <c r="N712" s="5"/>
      <c r="O712" s="9">
        <f t="shared" si="11"/>
        <v>677594.91</v>
      </c>
    </row>
    <row r="713" spans="1:15" ht="20" x14ac:dyDescent="0.25">
      <c r="A713" s="3" t="s">
        <v>13</v>
      </c>
      <c r="B713" s="3" t="s">
        <v>917</v>
      </c>
      <c r="C713" s="3" t="s">
        <v>70</v>
      </c>
      <c r="D713" s="3" t="s">
        <v>972</v>
      </c>
      <c r="E713" s="3" t="s">
        <v>220</v>
      </c>
      <c r="F713" s="6">
        <v>45552.5</v>
      </c>
      <c r="G713" s="3" t="s">
        <v>4</v>
      </c>
      <c r="H713" s="3" t="s">
        <v>1422</v>
      </c>
      <c r="I713" s="3" t="s">
        <v>72</v>
      </c>
      <c r="J713" s="5"/>
      <c r="K713" s="5">
        <v>643073.38</v>
      </c>
      <c r="L713" s="5"/>
      <c r="M713" s="5">
        <v>2726.34</v>
      </c>
      <c r="N713" s="5"/>
      <c r="O713" s="9">
        <f t="shared" si="11"/>
        <v>645799.72</v>
      </c>
    </row>
    <row r="714" spans="1:15" ht="20" x14ac:dyDescent="0.25">
      <c r="A714" s="3" t="s">
        <v>13</v>
      </c>
      <c r="B714" s="3" t="s">
        <v>917</v>
      </c>
      <c r="C714" s="3" t="s">
        <v>70</v>
      </c>
      <c r="D714" s="3" t="s">
        <v>972</v>
      </c>
      <c r="E714" s="3" t="s">
        <v>220</v>
      </c>
      <c r="F714" s="6">
        <v>45729.5</v>
      </c>
      <c r="G714" s="3" t="s">
        <v>11</v>
      </c>
      <c r="H714" s="3" t="s">
        <v>1422</v>
      </c>
      <c r="I714" s="3" t="s">
        <v>72</v>
      </c>
      <c r="J714" s="5"/>
      <c r="K714" s="5">
        <v>887876.89</v>
      </c>
      <c r="L714" s="5"/>
      <c r="M714" s="5">
        <v>1426.28</v>
      </c>
      <c r="N714" s="5"/>
      <c r="O714" s="9">
        <f t="shared" si="11"/>
        <v>889303.17</v>
      </c>
    </row>
    <row r="715" spans="1:15" ht="20" x14ac:dyDescent="0.25">
      <c r="A715" s="3" t="s">
        <v>13</v>
      </c>
      <c r="B715" s="3" t="s">
        <v>917</v>
      </c>
      <c r="C715" s="3" t="s">
        <v>70</v>
      </c>
      <c r="D715" s="3" t="s">
        <v>972</v>
      </c>
      <c r="E715" s="3" t="s">
        <v>220</v>
      </c>
      <c r="F715" s="6">
        <v>45720</v>
      </c>
      <c r="G715" s="3" t="s">
        <v>1429</v>
      </c>
      <c r="H715" s="3" t="s">
        <v>1422</v>
      </c>
      <c r="I715" s="3" t="s">
        <v>72</v>
      </c>
      <c r="J715" s="5"/>
      <c r="K715" s="5">
        <v>454994.35</v>
      </c>
      <c r="L715" s="5"/>
      <c r="M715" s="5">
        <v>14410.74</v>
      </c>
      <c r="N715" s="5"/>
      <c r="O715" s="9">
        <f t="shared" si="11"/>
        <v>469405.08999999997</v>
      </c>
    </row>
    <row r="716" spans="1:15" ht="20" x14ac:dyDescent="0.25">
      <c r="A716" s="3" t="s">
        <v>13</v>
      </c>
      <c r="B716" s="3" t="s">
        <v>917</v>
      </c>
      <c r="C716" s="3" t="s">
        <v>70</v>
      </c>
      <c r="D716" s="3" t="s">
        <v>972</v>
      </c>
      <c r="E716" s="3" t="s">
        <v>220</v>
      </c>
      <c r="F716" s="6">
        <v>45819.5</v>
      </c>
      <c r="G716" s="3" t="s">
        <v>315</v>
      </c>
      <c r="H716" s="3" t="s">
        <v>1422</v>
      </c>
      <c r="I716" s="3" t="s">
        <v>72</v>
      </c>
      <c r="J716" s="5"/>
      <c r="K716" s="5">
        <v>171988.93</v>
      </c>
      <c r="L716" s="5"/>
      <c r="M716" s="5">
        <v>0</v>
      </c>
      <c r="N716" s="5"/>
      <c r="O716" s="9">
        <f t="shared" si="11"/>
        <v>171988.93</v>
      </c>
    </row>
    <row r="717" spans="1:15" ht="20" x14ac:dyDescent="0.25">
      <c r="A717" s="3" t="s">
        <v>13</v>
      </c>
      <c r="B717" s="3" t="s">
        <v>917</v>
      </c>
      <c r="C717" s="3" t="s">
        <v>70</v>
      </c>
      <c r="D717" s="3" t="s">
        <v>972</v>
      </c>
      <c r="E717" s="3" t="s">
        <v>220</v>
      </c>
      <c r="F717" s="6">
        <v>45945.5</v>
      </c>
      <c r="G717" s="3" t="s">
        <v>240</v>
      </c>
      <c r="H717" s="3" t="s">
        <v>1422</v>
      </c>
      <c r="I717" s="3" t="s">
        <v>72</v>
      </c>
      <c r="J717" s="5"/>
      <c r="K717" s="5">
        <v>235789.93</v>
      </c>
      <c r="L717" s="5"/>
      <c r="M717" s="5">
        <v>5786.08</v>
      </c>
      <c r="N717" s="5"/>
      <c r="O717" s="9">
        <f t="shared" si="11"/>
        <v>241576.00999999998</v>
      </c>
    </row>
    <row r="718" spans="1:15" ht="20" x14ac:dyDescent="0.25">
      <c r="A718" s="3" t="s">
        <v>13</v>
      </c>
      <c r="B718" s="3" t="s">
        <v>917</v>
      </c>
      <c r="C718" s="3" t="s">
        <v>70</v>
      </c>
      <c r="D718" s="3" t="s">
        <v>970</v>
      </c>
      <c r="E718" s="3" t="s">
        <v>220</v>
      </c>
      <c r="F718" s="6">
        <v>44993</v>
      </c>
      <c r="G718" s="3" t="s">
        <v>1423</v>
      </c>
      <c r="H718" s="3" t="s">
        <v>1422</v>
      </c>
      <c r="I718" s="3" t="s">
        <v>72</v>
      </c>
      <c r="J718" s="5"/>
      <c r="K718" s="5">
        <v>632320</v>
      </c>
      <c r="L718" s="5"/>
      <c r="M718" s="5">
        <v>17680</v>
      </c>
      <c r="N718" s="5"/>
      <c r="O718" s="9">
        <f t="shared" si="11"/>
        <v>650000</v>
      </c>
    </row>
    <row r="719" spans="1:15" ht="20" x14ac:dyDescent="0.25">
      <c r="A719" s="3" t="s">
        <v>13</v>
      </c>
      <c r="B719" s="3" t="s">
        <v>917</v>
      </c>
      <c r="C719" s="3" t="s">
        <v>70</v>
      </c>
      <c r="D719" s="3" t="s">
        <v>970</v>
      </c>
      <c r="E719" s="3" t="s">
        <v>220</v>
      </c>
      <c r="F719" s="6">
        <v>45183.5</v>
      </c>
      <c r="G719" s="3" t="s">
        <v>1194</v>
      </c>
      <c r="H719" s="3" t="s">
        <v>1422</v>
      </c>
      <c r="I719" s="3" t="s">
        <v>72</v>
      </c>
      <c r="J719" s="5"/>
      <c r="K719" s="5">
        <v>500151.81</v>
      </c>
      <c r="L719" s="5"/>
      <c r="M719" s="5">
        <v>28828.68</v>
      </c>
      <c r="N719" s="5"/>
      <c r="O719" s="9">
        <f t="shared" si="11"/>
        <v>528980.49</v>
      </c>
    </row>
    <row r="720" spans="1:15" ht="20" x14ac:dyDescent="0.25">
      <c r="A720" s="3" t="s">
        <v>13</v>
      </c>
      <c r="B720" s="3" t="s">
        <v>917</v>
      </c>
      <c r="C720" s="3" t="s">
        <v>70</v>
      </c>
      <c r="D720" s="3" t="s">
        <v>970</v>
      </c>
      <c r="E720" s="3" t="s">
        <v>220</v>
      </c>
      <c r="F720" s="6">
        <v>45140</v>
      </c>
      <c r="G720" s="3" t="s">
        <v>1424</v>
      </c>
      <c r="H720" s="3" t="s">
        <v>1422</v>
      </c>
      <c r="I720" s="3" t="s">
        <v>72</v>
      </c>
      <c r="J720" s="5"/>
      <c r="K720" s="5">
        <v>583680</v>
      </c>
      <c r="L720" s="5"/>
      <c r="M720" s="5">
        <v>16320</v>
      </c>
      <c r="N720" s="5"/>
      <c r="O720" s="9">
        <f t="shared" si="11"/>
        <v>600000</v>
      </c>
    </row>
    <row r="721" spans="1:15" ht="20" x14ac:dyDescent="0.25">
      <c r="A721" s="3" t="s">
        <v>13</v>
      </c>
      <c r="B721" s="3" t="s">
        <v>917</v>
      </c>
      <c r="C721" s="3" t="s">
        <v>70</v>
      </c>
      <c r="D721" s="3" t="s">
        <v>970</v>
      </c>
      <c r="E721" s="3" t="s">
        <v>220</v>
      </c>
      <c r="F721" s="6">
        <v>45370.5</v>
      </c>
      <c r="G721" s="3" t="s">
        <v>13</v>
      </c>
      <c r="H721" s="3" t="s">
        <v>1422</v>
      </c>
      <c r="I721" s="3" t="s">
        <v>72</v>
      </c>
      <c r="J721" s="5"/>
      <c r="K721" s="5">
        <v>584054.73</v>
      </c>
      <c r="L721" s="5"/>
      <c r="M721" s="5">
        <v>8024.62</v>
      </c>
      <c r="N721" s="5"/>
      <c r="O721" s="9">
        <f t="shared" si="11"/>
        <v>592079.35</v>
      </c>
    </row>
    <row r="722" spans="1:15" ht="20" x14ac:dyDescent="0.25">
      <c r="A722" s="3" t="s">
        <v>13</v>
      </c>
      <c r="B722" s="3" t="s">
        <v>917</v>
      </c>
      <c r="C722" s="3" t="s">
        <v>70</v>
      </c>
      <c r="D722" s="3" t="s">
        <v>970</v>
      </c>
      <c r="E722" s="3" t="s">
        <v>220</v>
      </c>
      <c r="F722" s="6">
        <v>45555.5</v>
      </c>
      <c r="G722" s="3" t="s">
        <v>4</v>
      </c>
      <c r="H722" s="3" t="s">
        <v>1422</v>
      </c>
      <c r="I722" s="3" t="s">
        <v>72</v>
      </c>
      <c r="J722" s="5"/>
      <c r="K722" s="5">
        <v>559745.78</v>
      </c>
      <c r="L722" s="5"/>
      <c r="M722" s="5">
        <v>11460.8</v>
      </c>
      <c r="N722" s="5"/>
      <c r="O722" s="9">
        <f t="shared" si="11"/>
        <v>571206.58000000007</v>
      </c>
    </row>
    <row r="723" spans="1:15" ht="20" x14ac:dyDescent="0.25">
      <c r="A723" s="3" t="s">
        <v>13</v>
      </c>
      <c r="B723" s="3" t="s">
        <v>917</v>
      </c>
      <c r="C723" s="3" t="s">
        <v>70</v>
      </c>
      <c r="D723" s="3" t="s">
        <v>970</v>
      </c>
      <c r="E723" s="3" t="s">
        <v>220</v>
      </c>
      <c r="F723" s="6">
        <v>45713.5</v>
      </c>
      <c r="G723" s="3" t="s">
        <v>11</v>
      </c>
      <c r="H723" s="3" t="s">
        <v>1422</v>
      </c>
      <c r="I723" s="3" t="s">
        <v>72</v>
      </c>
      <c r="J723" s="5"/>
      <c r="K723" s="5">
        <v>517470.85</v>
      </c>
      <c r="L723" s="5"/>
      <c r="M723" s="5">
        <v>0</v>
      </c>
      <c r="N723" s="5"/>
      <c r="O723" s="9">
        <f t="shared" si="11"/>
        <v>517470.85</v>
      </c>
    </row>
    <row r="724" spans="1:15" ht="20" x14ac:dyDescent="0.25">
      <c r="A724" s="3" t="s">
        <v>13</v>
      </c>
      <c r="B724" s="3" t="s">
        <v>917</v>
      </c>
      <c r="C724" s="3" t="s">
        <v>70</v>
      </c>
      <c r="D724" s="3" t="s">
        <v>970</v>
      </c>
      <c r="E724" s="3" t="s">
        <v>220</v>
      </c>
      <c r="F724" s="6">
        <v>45894.5</v>
      </c>
      <c r="G724" s="3" t="s">
        <v>315</v>
      </c>
      <c r="H724" s="3" t="s">
        <v>1422</v>
      </c>
      <c r="I724" s="3" t="s">
        <v>72</v>
      </c>
      <c r="J724" s="5"/>
      <c r="K724" s="5">
        <v>330108.27</v>
      </c>
      <c r="L724" s="5"/>
      <c r="M724" s="5">
        <v>41932.53</v>
      </c>
      <c r="N724" s="5"/>
      <c r="O724" s="9">
        <f t="shared" si="11"/>
        <v>372040.80000000005</v>
      </c>
    </row>
    <row r="725" spans="1:15" ht="20" x14ac:dyDescent="0.25">
      <c r="A725" s="3" t="s">
        <v>13</v>
      </c>
      <c r="B725" s="3" t="s">
        <v>917</v>
      </c>
      <c r="C725" s="3" t="s">
        <v>70</v>
      </c>
      <c r="D725" s="3" t="s">
        <v>968</v>
      </c>
      <c r="E725" s="3" t="s">
        <v>220</v>
      </c>
      <c r="F725" s="6">
        <v>44992</v>
      </c>
      <c r="G725" s="3" t="s">
        <v>1423</v>
      </c>
      <c r="H725" s="3" t="s">
        <v>1422</v>
      </c>
      <c r="I725" s="3" t="s">
        <v>72</v>
      </c>
      <c r="J725" s="5"/>
      <c r="K725" s="5">
        <v>282730.07</v>
      </c>
      <c r="L725" s="5"/>
      <c r="M725" s="5">
        <v>10893.43</v>
      </c>
      <c r="N725" s="5"/>
      <c r="O725" s="9">
        <f t="shared" si="11"/>
        <v>293623.5</v>
      </c>
    </row>
    <row r="726" spans="1:15" ht="20" x14ac:dyDescent="0.25">
      <c r="A726" s="3" t="s">
        <v>13</v>
      </c>
      <c r="B726" s="3" t="s">
        <v>917</v>
      </c>
      <c r="C726" s="3" t="s">
        <v>70</v>
      </c>
      <c r="D726" s="3" t="s">
        <v>968</v>
      </c>
      <c r="E726" s="3" t="s">
        <v>220</v>
      </c>
      <c r="F726" s="6">
        <v>45176.5</v>
      </c>
      <c r="G726" s="3" t="s">
        <v>1194</v>
      </c>
      <c r="H726" s="3" t="s">
        <v>1422</v>
      </c>
      <c r="I726" s="3" t="s">
        <v>72</v>
      </c>
      <c r="J726" s="5"/>
      <c r="K726" s="5">
        <v>166994.54999999999</v>
      </c>
      <c r="L726" s="5"/>
      <c r="M726" s="5">
        <v>1198.6199999999999</v>
      </c>
      <c r="N726" s="5"/>
      <c r="O726" s="9">
        <f t="shared" si="11"/>
        <v>168193.16999999998</v>
      </c>
    </row>
    <row r="727" spans="1:15" ht="20" x14ac:dyDescent="0.25">
      <c r="A727" s="3" t="s">
        <v>13</v>
      </c>
      <c r="B727" s="3" t="s">
        <v>917</v>
      </c>
      <c r="C727" s="3" t="s">
        <v>70</v>
      </c>
      <c r="D727" s="3" t="s">
        <v>968</v>
      </c>
      <c r="E727" s="3" t="s">
        <v>220</v>
      </c>
      <c r="F727" s="6">
        <v>45131</v>
      </c>
      <c r="G727" s="3" t="s">
        <v>1424</v>
      </c>
      <c r="H727" s="3" t="s">
        <v>1422</v>
      </c>
      <c r="I727" s="3" t="s">
        <v>72</v>
      </c>
      <c r="J727" s="5"/>
      <c r="K727" s="5">
        <v>260945.9</v>
      </c>
      <c r="L727" s="5"/>
      <c r="M727" s="5">
        <v>10054.1</v>
      </c>
      <c r="N727" s="5"/>
      <c r="O727" s="9">
        <f t="shared" si="11"/>
        <v>271000</v>
      </c>
    </row>
    <row r="728" spans="1:15" ht="20" x14ac:dyDescent="0.25">
      <c r="A728" s="3" t="s">
        <v>13</v>
      </c>
      <c r="B728" s="3" t="s">
        <v>917</v>
      </c>
      <c r="C728" s="3" t="s">
        <v>70</v>
      </c>
      <c r="D728" s="3" t="s">
        <v>968</v>
      </c>
      <c r="E728" s="3" t="s">
        <v>220</v>
      </c>
      <c r="F728" s="6">
        <v>45223</v>
      </c>
      <c r="G728" s="3" t="s">
        <v>1431</v>
      </c>
      <c r="H728" s="3" t="s">
        <v>1422</v>
      </c>
      <c r="I728" s="3" t="s">
        <v>72</v>
      </c>
      <c r="J728" s="5"/>
      <c r="K728" s="5">
        <v>259983</v>
      </c>
      <c r="L728" s="5"/>
      <c r="M728" s="5">
        <v>10017</v>
      </c>
      <c r="N728" s="5"/>
      <c r="O728" s="9">
        <f t="shared" si="11"/>
        <v>270000</v>
      </c>
    </row>
    <row r="729" spans="1:15" ht="20" x14ac:dyDescent="0.25">
      <c r="A729" s="3" t="s">
        <v>13</v>
      </c>
      <c r="B729" s="3" t="s">
        <v>917</v>
      </c>
      <c r="C729" s="3" t="s">
        <v>70</v>
      </c>
      <c r="D729" s="3" t="s">
        <v>968</v>
      </c>
      <c r="E729" s="3" t="s">
        <v>220</v>
      </c>
      <c r="F729" s="6">
        <v>45300</v>
      </c>
      <c r="G729" s="3" t="s">
        <v>1430</v>
      </c>
      <c r="H729" s="3" t="s">
        <v>1422</v>
      </c>
      <c r="I729" s="3" t="s">
        <v>72</v>
      </c>
      <c r="J729" s="5"/>
      <c r="K729" s="5">
        <v>770320</v>
      </c>
      <c r="L729" s="5"/>
      <c r="M729" s="5">
        <v>29680</v>
      </c>
      <c r="N729" s="5"/>
      <c r="O729" s="9">
        <f t="shared" si="11"/>
        <v>800000</v>
      </c>
    </row>
    <row r="730" spans="1:15" ht="20" x14ac:dyDescent="0.25">
      <c r="A730" s="3" t="s">
        <v>13</v>
      </c>
      <c r="B730" s="3" t="s">
        <v>917</v>
      </c>
      <c r="C730" s="3" t="s">
        <v>70</v>
      </c>
      <c r="D730" s="3" t="s">
        <v>968</v>
      </c>
      <c r="E730" s="3" t="s">
        <v>220</v>
      </c>
      <c r="F730" s="6">
        <v>45356.5</v>
      </c>
      <c r="G730" s="3" t="s">
        <v>13</v>
      </c>
      <c r="H730" s="3" t="s">
        <v>1422</v>
      </c>
      <c r="I730" s="3" t="s">
        <v>72</v>
      </c>
      <c r="J730" s="5"/>
      <c r="K730" s="5">
        <v>823983.59</v>
      </c>
      <c r="L730" s="5"/>
      <c r="M730" s="5">
        <v>14699.37</v>
      </c>
      <c r="N730" s="5"/>
      <c r="O730" s="9">
        <f t="shared" si="11"/>
        <v>838682.96</v>
      </c>
    </row>
    <row r="731" spans="1:15" ht="20" x14ac:dyDescent="0.25">
      <c r="A731" s="3" t="s">
        <v>13</v>
      </c>
      <c r="B731" s="3" t="s">
        <v>917</v>
      </c>
      <c r="C731" s="3" t="s">
        <v>70</v>
      </c>
      <c r="D731" s="3" t="s">
        <v>968</v>
      </c>
      <c r="E731" s="3" t="s">
        <v>220</v>
      </c>
      <c r="F731" s="6">
        <v>45476</v>
      </c>
      <c r="G731" s="3" t="s">
        <v>1429</v>
      </c>
      <c r="H731" s="3" t="s">
        <v>1422</v>
      </c>
      <c r="I731" s="3" t="s">
        <v>72</v>
      </c>
      <c r="J731" s="5"/>
      <c r="K731" s="5">
        <v>224355.7</v>
      </c>
      <c r="L731" s="5"/>
      <c r="M731" s="5">
        <v>8644.2999999999993</v>
      </c>
      <c r="N731" s="5"/>
      <c r="O731" s="9">
        <f t="shared" si="11"/>
        <v>233000</v>
      </c>
    </row>
    <row r="732" spans="1:15" ht="20" x14ac:dyDescent="0.25">
      <c r="A732" s="3" t="s">
        <v>13</v>
      </c>
      <c r="B732" s="3" t="s">
        <v>917</v>
      </c>
      <c r="C732" s="3" t="s">
        <v>70</v>
      </c>
      <c r="D732" s="3" t="s">
        <v>968</v>
      </c>
      <c r="E732" s="3" t="s">
        <v>220</v>
      </c>
      <c r="F732" s="6">
        <v>45537.5</v>
      </c>
      <c r="G732" s="3" t="s">
        <v>4</v>
      </c>
      <c r="H732" s="3" t="s">
        <v>1422</v>
      </c>
      <c r="I732" s="3" t="s">
        <v>72</v>
      </c>
      <c r="J732" s="5"/>
      <c r="K732" s="5">
        <v>976765.18</v>
      </c>
      <c r="L732" s="5"/>
      <c r="M732" s="5">
        <v>54574.55</v>
      </c>
      <c r="N732" s="5"/>
      <c r="O732" s="9">
        <f t="shared" si="11"/>
        <v>1031339.7300000001</v>
      </c>
    </row>
    <row r="733" spans="1:15" ht="20" x14ac:dyDescent="0.25">
      <c r="A733" s="3" t="s">
        <v>13</v>
      </c>
      <c r="B733" s="3" t="s">
        <v>917</v>
      </c>
      <c r="C733" s="3" t="s">
        <v>70</v>
      </c>
      <c r="D733" s="3" t="s">
        <v>968</v>
      </c>
      <c r="E733" s="3" t="s">
        <v>220</v>
      </c>
      <c r="F733" s="6">
        <v>45715.5</v>
      </c>
      <c r="G733" s="3" t="s">
        <v>11</v>
      </c>
      <c r="H733" s="3" t="s">
        <v>1422</v>
      </c>
      <c r="I733" s="3" t="s">
        <v>72</v>
      </c>
      <c r="J733" s="5"/>
      <c r="K733" s="5">
        <v>867416.72</v>
      </c>
      <c r="L733" s="5"/>
      <c r="M733" s="5">
        <v>77656.23</v>
      </c>
      <c r="N733" s="5"/>
      <c r="O733" s="9">
        <f t="shared" si="11"/>
        <v>945072.95</v>
      </c>
    </row>
    <row r="734" spans="1:15" ht="20" x14ac:dyDescent="0.25">
      <c r="A734" s="3" t="s">
        <v>13</v>
      </c>
      <c r="B734" s="3" t="s">
        <v>917</v>
      </c>
      <c r="C734" s="3" t="s">
        <v>70</v>
      </c>
      <c r="D734" s="3" t="s">
        <v>968</v>
      </c>
      <c r="E734" s="3" t="s">
        <v>220</v>
      </c>
      <c r="F734" s="6">
        <v>45853.5</v>
      </c>
      <c r="G734" s="3" t="s">
        <v>315</v>
      </c>
      <c r="H734" s="3" t="s">
        <v>1422</v>
      </c>
      <c r="I734" s="3" t="s">
        <v>72</v>
      </c>
      <c r="J734" s="5"/>
      <c r="K734" s="5">
        <v>263331.17</v>
      </c>
      <c r="L734" s="5"/>
      <c r="M734" s="5">
        <v>0</v>
      </c>
      <c r="N734" s="5"/>
      <c r="O734" s="9">
        <f t="shared" si="11"/>
        <v>263331.17</v>
      </c>
    </row>
    <row r="735" spans="1:15" x14ac:dyDescent="0.25">
      <c r="A735" s="3" t="s">
        <v>13</v>
      </c>
      <c r="B735" s="3" t="s">
        <v>917</v>
      </c>
      <c r="C735" s="3" t="s">
        <v>76</v>
      </c>
      <c r="D735" s="3" t="s">
        <v>966</v>
      </c>
      <c r="E735" s="3" t="s">
        <v>220</v>
      </c>
      <c r="F735" s="6">
        <v>45462</v>
      </c>
      <c r="G735" s="3" t="s">
        <v>1423</v>
      </c>
      <c r="H735" s="3" t="s">
        <v>1422</v>
      </c>
      <c r="I735" s="3" t="s">
        <v>22</v>
      </c>
      <c r="J735" s="5"/>
      <c r="K735" s="5">
        <v>80000</v>
      </c>
      <c r="L735" s="5"/>
      <c r="M735" s="5"/>
      <c r="N735" s="5"/>
      <c r="O735" s="9">
        <f t="shared" si="11"/>
        <v>80000</v>
      </c>
    </row>
    <row r="736" spans="1:15" x14ac:dyDescent="0.25">
      <c r="A736" s="3" t="s">
        <v>13</v>
      </c>
      <c r="B736" s="3" t="s">
        <v>917</v>
      </c>
      <c r="C736" s="3" t="s">
        <v>76</v>
      </c>
      <c r="D736" s="3" t="s">
        <v>966</v>
      </c>
      <c r="E736" s="3" t="s">
        <v>220</v>
      </c>
      <c r="F736" s="6">
        <v>45604.5</v>
      </c>
      <c r="G736" s="3" t="s">
        <v>1194</v>
      </c>
      <c r="H736" s="3" t="s">
        <v>1422</v>
      </c>
      <c r="I736" s="3" t="s">
        <v>22</v>
      </c>
      <c r="J736" s="5">
        <v>11953</v>
      </c>
      <c r="K736" s="5">
        <v>62477</v>
      </c>
      <c r="L736" s="5"/>
      <c r="M736" s="5"/>
      <c r="N736" s="5"/>
      <c r="O736" s="9">
        <f t="shared" si="11"/>
        <v>74430</v>
      </c>
    </row>
    <row r="737" spans="1:15" x14ac:dyDescent="0.25">
      <c r="A737" s="3" t="s">
        <v>13</v>
      </c>
      <c r="B737" s="3" t="s">
        <v>917</v>
      </c>
      <c r="C737" s="3" t="s">
        <v>76</v>
      </c>
      <c r="D737" s="3" t="s">
        <v>966</v>
      </c>
      <c r="E737" s="3" t="s">
        <v>220</v>
      </c>
      <c r="F737" s="6">
        <v>45698.5</v>
      </c>
      <c r="G737" s="3" t="s">
        <v>13</v>
      </c>
      <c r="H737" s="3" t="s">
        <v>1422</v>
      </c>
      <c r="I737" s="3" t="s">
        <v>22</v>
      </c>
      <c r="J737" s="5">
        <v>40673.1</v>
      </c>
      <c r="K737" s="5">
        <v>101334.9</v>
      </c>
      <c r="L737" s="5"/>
      <c r="M737" s="5"/>
      <c r="N737" s="5"/>
      <c r="O737" s="9">
        <f t="shared" si="11"/>
        <v>142008</v>
      </c>
    </row>
    <row r="738" spans="1:15" x14ac:dyDescent="0.25">
      <c r="A738" s="3" t="s">
        <v>13</v>
      </c>
      <c r="B738" s="3" t="s">
        <v>917</v>
      </c>
      <c r="C738" s="3" t="s">
        <v>76</v>
      </c>
      <c r="D738" s="3" t="s">
        <v>966</v>
      </c>
      <c r="E738" s="3" t="s">
        <v>220</v>
      </c>
      <c r="F738" s="6">
        <v>45805.5</v>
      </c>
      <c r="G738" s="3" t="s">
        <v>4</v>
      </c>
      <c r="H738" s="3" t="s">
        <v>1422</v>
      </c>
      <c r="I738" s="3" t="s">
        <v>22</v>
      </c>
      <c r="J738" s="5">
        <v>19931</v>
      </c>
      <c r="K738" s="5">
        <v>46019</v>
      </c>
      <c r="L738" s="5"/>
      <c r="M738" s="5"/>
      <c r="N738" s="5"/>
      <c r="O738" s="9">
        <f t="shared" si="11"/>
        <v>65950</v>
      </c>
    </row>
    <row r="739" spans="1:15" x14ac:dyDescent="0.25">
      <c r="A739" s="3" t="s">
        <v>13</v>
      </c>
      <c r="B739" s="3" t="s">
        <v>917</v>
      </c>
      <c r="C739" s="3" t="s">
        <v>76</v>
      </c>
      <c r="D739" s="3" t="s">
        <v>966</v>
      </c>
      <c r="E739" s="3" t="s">
        <v>220</v>
      </c>
      <c r="F739" s="6">
        <v>45931.5</v>
      </c>
      <c r="G739" s="3" t="s">
        <v>11</v>
      </c>
      <c r="H739" s="3" t="s">
        <v>1422</v>
      </c>
      <c r="I739" s="3" t="s">
        <v>22</v>
      </c>
      <c r="J739" s="5">
        <v>1496</v>
      </c>
      <c r="K739" s="5">
        <v>159284</v>
      </c>
      <c r="L739" s="5"/>
      <c r="M739" s="5"/>
      <c r="N739" s="5"/>
      <c r="O739" s="9">
        <f t="shared" si="11"/>
        <v>160780</v>
      </c>
    </row>
    <row r="740" spans="1:15" x14ac:dyDescent="0.25">
      <c r="A740" s="3" t="s">
        <v>13</v>
      </c>
      <c r="B740" s="3" t="s">
        <v>917</v>
      </c>
      <c r="C740" s="3" t="s">
        <v>76</v>
      </c>
      <c r="D740" s="3" t="s">
        <v>963</v>
      </c>
      <c r="E740" s="3" t="s">
        <v>220</v>
      </c>
      <c r="F740" s="6">
        <v>45462</v>
      </c>
      <c r="G740" s="3" t="s">
        <v>1423</v>
      </c>
      <c r="H740" s="3" t="s">
        <v>1422</v>
      </c>
      <c r="I740" s="3" t="s">
        <v>22</v>
      </c>
      <c r="J740" s="5"/>
      <c r="K740" s="5">
        <v>80000</v>
      </c>
      <c r="L740" s="5"/>
      <c r="M740" s="5"/>
      <c r="N740" s="5"/>
      <c r="O740" s="9">
        <f t="shared" si="11"/>
        <v>80000</v>
      </c>
    </row>
    <row r="741" spans="1:15" x14ac:dyDescent="0.25">
      <c r="A741" s="3" t="s">
        <v>13</v>
      </c>
      <c r="B741" s="3" t="s">
        <v>917</v>
      </c>
      <c r="C741" s="3" t="s">
        <v>76</v>
      </c>
      <c r="D741" s="3" t="s">
        <v>963</v>
      </c>
      <c r="E741" s="3" t="s">
        <v>220</v>
      </c>
      <c r="F741" s="6">
        <v>45588.5</v>
      </c>
      <c r="G741" s="3" t="s">
        <v>1194</v>
      </c>
      <c r="H741" s="3" t="s">
        <v>1422</v>
      </c>
      <c r="I741" s="3" t="s">
        <v>22</v>
      </c>
      <c r="J741" s="5">
        <v>12247.43</v>
      </c>
      <c r="K741" s="5">
        <v>34017.93</v>
      </c>
      <c r="L741" s="5"/>
      <c r="M741" s="5"/>
      <c r="N741" s="5"/>
      <c r="O741" s="9">
        <f t="shared" si="11"/>
        <v>46265.36</v>
      </c>
    </row>
    <row r="742" spans="1:15" x14ac:dyDescent="0.25">
      <c r="A742" s="3" t="s">
        <v>13</v>
      </c>
      <c r="B742" s="3" t="s">
        <v>917</v>
      </c>
      <c r="C742" s="3" t="s">
        <v>76</v>
      </c>
      <c r="D742" s="3" t="s">
        <v>963</v>
      </c>
      <c r="E742" s="3" t="s">
        <v>220</v>
      </c>
      <c r="F742" s="6">
        <v>45604.5</v>
      </c>
      <c r="G742" s="3" t="s">
        <v>1194</v>
      </c>
      <c r="H742" s="3" t="s">
        <v>1422</v>
      </c>
      <c r="I742" s="3" t="s">
        <v>22</v>
      </c>
      <c r="J742" s="5">
        <v>0</v>
      </c>
      <c r="K742" s="5">
        <v>27300</v>
      </c>
      <c r="L742" s="5"/>
      <c r="M742" s="5"/>
      <c r="N742" s="5"/>
      <c r="O742" s="9">
        <f t="shared" si="11"/>
        <v>27300</v>
      </c>
    </row>
    <row r="743" spans="1:15" x14ac:dyDescent="0.25">
      <c r="A743" s="3" t="s">
        <v>13</v>
      </c>
      <c r="B743" s="3" t="s">
        <v>917</v>
      </c>
      <c r="C743" s="3" t="s">
        <v>76</v>
      </c>
      <c r="D743" s="3" t="s">
        <v>963</v>
      </c>
      <c r="E743" s="3" t="s">
        <v>220</v>
      </c>
      <c r="F743" s="6">
        <v>45692.5</v>
      </c>
      <c r="G743" s="3" t="s">
        <v>13</v>
      </c>
      <c r="H743" s="3" t="s">
        <v>1422</v>
      </c>
      <c r="I743" s="3" t="s">
        <v>22</v>
      </c>
      <c r="J743" s="5">
        <v>30382.02</v>
      </c>
      <c r="K743" s="5">
        <v>67841.210000000006</v>
      </c>
      <c r="L743" s="5"/>
      <c r="M743" s="5"/>
      <c r="N743" s="5"/>
      <c r="O743" s="9">
        <f t="shared" si="11"/>
        <v>98223.23000000001</v>
      </c>
    </row>
    <row r="744" spans="1:15" x14ac:dyDescent="0.25">
      <c r="A744" s="3" t="s">
        <v>13</v>
      </c>
      <c r="B744" s="3" t="s">
        <v>917</v>
      </c>
      <c r="C744" s="3" t="s">
        <v>76</v>
      </c>
      <c r="D744" s="3" t="s">
        <v>963</v>
      </c>
      <c r="E744" s="3" t="s">
        <v>220</v>
      </c>
      <c r="F744" s="6">
        <v>45754</v>
      </c>
      <c r="G744" s="3" t="s">
        <v>1424</v>
      </c>
      <c r="H744" s="3" t="s">
        <v>1422</v>
      </c>
      <c r="I744" s="3" t="s">
        <v>22</v>
      </c>
      <c r="J744" s="5"/>
      <c r="K744" s="5">
        <v>70000</v>
      </c>
      <c r="L744" s="5"/>
      <c r="M744" s="5"/>
      <c r="N744" s="5"/>
      <c r="O744" s="9">
        <f t="shared" si="11"/>
        <v>70000</v>
      </c>
    </row>
    <row r="745" spans="1:15" x14ac:dyDescent="0.25">
      <c r="A745" s="3" t="s">
        <v>13</v>
      </c>
      <c r="B745" s="3" t="s">
        <v>917</v>
      </c>
      <c r="C745" s="3" t="s">
        <v>76</v>
      </c>
      <c r="D745" s="3" t="s">
        <v>963</v>
      </c>
      <c r="E745" s="3" t="s">
        <v>220</v>
      </c>
      <c r="F745" s="6">
        <v>45799.5</v>
      </c>
      <c r="G745" s="3" t="s">
        <v>4</v>
      </c>
      <c r="H745" s="3" t="s">
        <v>1422</v>
      </c>
      <c r="I745" s="3" t="s">
        <v>22</v>
      </c>
      <c r="J745" s="5">
        <v>13926.7</v>
      </c>
      <c r="K745" s="5">
        <v>43726.17</v>
      </c>
      <c r="L745" s="5"/>
      <c r="M745" s="5"/>
      <c r="N745" s="5"/>
      <c r="O745" s="9">
        <f t="shared" si="11"/>
        <v>57652.869999999995</v>
      </c>
    </row>
    <row r="746" spans="1:15" x14ac:dyDescent="0.25">
      <c r="A746" s="3" t="s">
        <v>13</v>
      </c>
      <c r="B746" s="3" t="s">
        <v>917</v>
      </c>
      <c r="C746" s="3" t="s">
        <v>76</v>
      </c>
      <c r="D746" s="3" t="s">
        <v>963</v>
      </c>
      <c r="E746" s="3" t="s">
        <v>220</v>
      </c>
      <c r="F746" s="6">
        <v>45909.5</v>
      </c>
      <c r="G746" s="3" t="s">
        <v>11</v>
      </c>
      <c r="H746" s="3" t="s">
        <v>1422</v>
      </c>
      <c r="I746" s="3" t="s">
        <v>22</v>
      </c>
      <c r="J746" s="5">
        <v>3607.95</v>
      </c>
      <c r="K746" s="5">
        <v>157720.57999999999</v>
      </c>
      <c r="L746" s="5"/>
      <c r="M746" s="5"/>
      <c r="N746" s="5"/>
      <c r="O746" s="9">
        <f t="shared" si="11"/>
        <v>161328.53</v>
      </c>
    </row>
    <row r="747" spans="1:15" x14ac:dyDescent="0.25">
      <c r="A747" s="3" t="s">
        <v>13</v>
      </c>
      <c r="B747" s="3" t="s">
        <v>917</v>
      </c>
      <c r="C747" s="3" t="s">
        <v>76</v>
      </c>
      <c r="D747" s="3" t="s">
        <v>960</v>
      </c>
      <c r="E747" s="3" t="s">
        <v>220</v>
      </c>
      <c r="F747" s="6">
        <v>45462</v>
      </c>
      <c r="G747" s="3" t="s">
        <v>1423</v>
      </c>
      <c r="H747" s="3" t="s">
        <v>1422</v>
      </c>
      <c r="I747" s="3" t="s">
        <v>22</v>
      </c>
      <c r="J747" s="5"/>
      <c r="K747" s="5">
        <v>80000</v>
      </c>
      <c r="L747" s="5"/>
      <c r="M747" s="5"/>
      <c r="N747" s="5"/>
      <c r="O747" s="9">
        <f t="shared" si="11"/>
        <v>80000</v>
      </c>
    </row>
    <row r="748" spans="1:15" x14ac:dyDescent="0.25">
      <c r="A748" s="3" t="s">
        <v>13</v>
      </c>
      <c r="B748" s="3" t="s">
        <v>917</v>
      </c>
      <c r="C748" s="3" t="s">
        <v>76</v>
      </c>
      <c r="D748" s="3" t="s">
        <v>960</v>
      </c>
      <c r="E748" s="3" t="s">
        <v>220</v>
      </c>
      <c r="F748" s="6">
        <v>45596.5</v>
      </c>
      <c r="G748" s="3" t="s">
        <v>1194</v>
      </c>
      <c r="H748" s="3" t="s">
        <v>1422</v>
      </c>
      <c r="I748" s="3" t="s">
        <v>22</v>
      </c>
      <c r="J748" s="5">
        <v>14388</v>
      </c>
      <c r="K748" s="5">
        <v>40312</v>
      </c>
      <c r="L748" s="5"/>
      <c r="M748" s="5"/>
      <c r="N748" s="5"/>
      <c r="O748" s="9">
        <f t="shared" si="11"/>
        <v>54700</v>
      </c>
    </row>
    <row r="749" spans="1:15" x14ac:dyDescent="0.25">
      <c r="A749" s="3" t="s">
        <v>13</v>
      </c>
      <c r="B749" s="3" t="s">
        <v>917</v>
      </c>
      <c r="C749" s="3" t="s">
        <v>76</v>
      </c>
      <c r="D749" s="3" t="s">
        <v>960</v>
      </c>
      <c r="E749" s="3" t="s">
        <v>220</v>
      </c>
      <c r="F749" s="6">
        <v>45604.5</v>
      </c>
      <c r="G749" s="3" t="s">
        <v>1194</v>
      </c>
      <c r="H749" s="3" t="s">
        <v>1422</v>
      </c>
      <c r="I749" s="3" t="s">
        <v>22</v>
      </c>
      <c r="J749" s="5">
        <v>0</v>
      </c>
      <c r="K749" s="5">
        <v>27300</v>
      </c>
      <c r="L749" s="5"/>
      <c r="M749" s="5"/>
      <c r="N749" s="5"/>
      <c r="O749" s="9">
        <f t="shared" si="11"/>
        <v>27300</v>
      </c>
    </row>
    <row r="750" spans="1:15" x14ac:dyDescent="0.25">
      <c r="A750" s="3" t="s">
        <v>13</v>
      </c>
      <c r="B750" s="3" t="s">
        <v>917</v>
      </c>
      <c r="C750" s="3" t="s">
        <v>76</v>
      </c>
      <c r="D750" s="3" t="s">
        <v>960</v>
      </c>
      <c r="E750" s="3" t="s">
        <v>220</v>
      </c>
      <c r="F750" s="6">
        <v>45692.5</v>
      </c>
      <c r="G750" s="3" t="s">
        <v>13</v>
      </c>
      <c r="H750" s="3" t="s">
        <v>1422</v>
      </c>
      <c r="I750" s="3" t="s">
        <v>22</v>
      </c>
      <c r="J750" s="5">
        <v>31354.3</v>
      </c>
      <c r="K750" s="5">
        <v>100141.7</v>
      </c>
      <c r="L750" s="5"/>
      <c r="M750" s="5"/>
      <c r="N750" s="5"/>
      <c r="O750" s="9">
        <f t="shared" si="11"/>
        <v>131496</v>
      </c>
    </row>
    <row r="751" spans="1:15" x14ac:dyDescent="0.25">
      <c r="A751" s="3" t="s">
        <v>13</v>
      </c>
      <c r="B751" s="3" t="s">
        <v>917</v>
      </c>
      <c r="C751" s="3" t="s">
        <v>76</v>
      </c>
      <c r="D751" s="3" t="s">
        <v>960</v>
      </c>
      <c r="E751" s="3" t="s">
        <v>220</v>
      </c>
      <c r="F751" s="6">
        <v>45791</v>
      </c>
      <c r="G751" s="3" t="s">
        <v>1424</v>
      </c>
      <c r="H751" s="3" t="s">
        <v>1422</v>
      </c>
      <c r="I751" s="3" t="s">
        <v>22</v>
      </c>
      <c r="J751" s="5"/>
      <c r="K751" s="5">
        <v>70000</v>
      </c>
      <c r="L751" s="5"/>
      <c r="M751" s="5"/>
      <c r="N751" s="5"/>
      <c r="O751" s="9">
        <f t="shared" si="11"/>
        <v>70000</v>
      </c>
    </row>
    <row r="752" spans="1:15" x14ac:dyDescent="0.25">
      <c r="A752" s="3" t="s">
        <v>13</v>
      </c>
      <c r="B752" s="3" t="s">
        <v>917</v>
      </c>
      <c r="C752" s="3" t="s">
        <v>76</v>
      </c>
      <c r="D752" s="3" t="s">
        <v>960</v>
      </c>
      <c r="E752" s="3" t="s">
        <v>220</v>
      </c>
      <c r="F752" s="6">
        <v>45800.5</v>
      </c>
      <c r="G752" s="3" t="s">
        <v>4</v>
      </c>
      <c r="H752" s="3" t="s">
        <v>1422</v>
      </c>
      <c r="I752" s="3" t="s">
        <v>22</v>
      </c>
      <c r="J752" s="5">
        <v>23196</v>
      </c>
      <c r="K752" s="5">
        <v>72644</v>
      </c>
      <c r="L752" s="5"/>
      <c r="M752" s="5"/>
      <c r="N752" s="5"/>
      <c r="O752" s="9">
        <f t="shared" si="11"/>
        <v>95840</v>
      </c>
    </row>
    <row r="753" spans="1:15" x14ac:dyDescent="0.25">
      <c r="A753" s="3" t="s">
        <v>13</v>
      </c>
      <c r="B753" s="3" t="s">
        <v>917</v>
      </c>
      <c r="C753" s="3" t="s">
        <v>76</v>
      </c>
      <c r="D753" s="3" t="s">
        <v>960</v>
      </c>
      <c r="E753" s="3" t="s">
        <v>220</v>
      </c>
      <c r="F753" s="6">
        <v>45931.5</v>
      </c>
      <c r="G753" s="3" t="s">
        <v>11</v>
      </c>
      <c r="H753" s="3" t="s">
        <v>1422</v>
      </c>
      <c r="I753" s="3" t="s">
        <v>22</v>
      </c>
      <c r="J753" s="5">
        <v>6428</v>
      </c>
      <c r="K753" s="5">
        <v>117357</v>
      </c>
      <c r="L753" s="5"/>
      <c r="M753" s="5"/>
      <c r="N753" s="5"/>
      <c r="O753" s="9">
        <f t="shared" si="11"/>
        <v>123785</v>
      </c>
    </row>
    <row r="754" spans="1:15" x14ac:dyDescent="0.25">
      <c r="A754" s="3" t="s">
        <v>13</v>
      </c>
      <c r="B754" s="3" t="s">
        <v>917</v>
      </c>
      <c r="C754" s="3" t="s">
        <v>76</v>
      </c>
      <c r="D754" s="3" t="s">
        <v>957</v>
      </c>
      <c r="E754" s="3" t="s">
        <v>220</v>
      </c>
      <c r="F754" s="6">
        <v>45462</v>
      </c>
      <c r="G754" s="3" t="s">
        <v>1423</v>
      </c>
      <c r="H754" s="3" t="s">
        <v>1422</v>
      </c>
      <c r="I754" s="3" t="s">
        <v>22</v>
      </c>
      <c r="J754" s="5"/>
      <c r="K754" s="5">
        <v>80000</v>
      </c>
      <c r="L754" s="5"/>
      <c r="M754" s="5"/>
      <c r="N754" s="5"/>
      <c r="O754" s="9">
        <f t="shared" si="11"/>
        <v>80000</v>
      </c>
    </row>
    <row r="755" spans="1:15" x14ac:dyDescent="0.25">
      <c r="A755" s="3" t="s">
        <v>13</v>
      </c>
      <c r="B755" s="3" t="s">
        <v>917</v>
      </c>
      <c r="C755" s="3" t="s">
        <v>76</v>
      </c>
      <c r="D755" s="3" t="s">
        <v>957</v>
      </c>
      <c r="E755" s="3" t="s">
        <v>220</v>
      </c>
      <c r="F755" s="6">
        <v>45604.5</v>
      </c>
      <c r="G755" s="3" t="s">
        <v>1194</v>
      </c>
      <c r="H755" s="3" t="s">
        <v>1422</v>
      </c>
      <c r="I755" s="3" t="s">
        <v>22</v>
      </c>
      <c r="J755" s="5">
        <v>37762</v>
      </c>
      <c r="K755" s="5">
        <v>96894</v>
      </c>
      <c r="L755" s="5"/>
      <c r="M755" s="5"/>
      <c r="N755" s="5"/>
      <c r="O755" s="9">
        <f t="shared" si="11"/>
        <v>134656</v>
      </c>
    </row>
    <row r="756" spans="1:15" x14ac:dyDescent="0.25">
      <c r="A756" s="3" t="s">
        <v>13</v>
      </c>
      <c r="B756" s="3" t="s">
        <v>917</v>
      </c>
      <c r="C756" s="3" t="s">
        <v>76</v>
      </c>
      <c r="D756" s="3" t="s">
        <v>957</v>
      </c>
      <c r="E756" s="3" t="s">
        <v>220</v>
      </c>
      <c r="F756" s="6">
        <v>45692.5</v>
      </c>
      <c r="G756" s="3" t="s">
        <v>13</v>
      </c>
      <c r="H756" s="3" t="s">
        <v>1422</v>
      </c>
      <c r="I756" s="3" t="s">
        <v>22</v>
      </c>
      <c r="J756" s="5">
        <v>40918.699999999997</v>
      </c>
      <c r="K756" s="5">
        <v>89368.3</v>
      </c>
      <c r="L756" s="5"/>
      <c r="M756" s="5"/>
      <c r="N756" s="5"/>
      <c r="O756" s="9">
        <f t="shared" si="11"/>
        <v>130287</v>
      </c>
    </row>
    <row r="757" spans="1:15" x14ac:dyDescent="0.25">
      <c r="A757" s="3" t="s">
        <v>13</v>
      </c>
      <c r="B757" s="3" t="s">
        <v>917</v>
      </c>
      <c r="C757" s="3" t="s">
        <v>76</v>
      </c>
      <c r="D757" s="3" t="s">
        <v>957</v>
      </c>
      <c r="E757" s="3" t="s">
        <v>220</v>
      </c>
      <c r="F757" s="6">
        <v>45751</v>
      </c>
      <c r="G757" s="3" t="s">
        <v>1424</v>
      </c>
      <c r="H757" s="3" t="s">
        <v>1422</v>
      </c>
      <c r="I757" s="3" t="s">
        <v>22</v>
      </c>
      <c r="J757" s="5"/>
      <c r="K757" s="5">
        <v>70000</v>
      </c>
      <c r="L757" s="5"/>
      <c r="M757" s="5"/>
      <c r="N757" s="5"/>
      <c r="O757" s="9">
        <f t="shared" si="11"/>
        <v>70000</v>
      </c>
    </row>
    <row r="758" spans="1:15" x14ac:dyDescent="0.25">
      <c r="A758" s="3" t="s">
        <v>13</v>
      </c>
      <c r="B758" s="3" t="s">
        <v>917</v>
      </c>
      <c r="C758" s="3" t="s">
        <v>76</v>
      </c>
      <c r="D758" s="3" t="s">
        <v>957</v>
      </c>
      <c r="E758" s="3" t="s">
        <v>220</v>
      </c>
      <c r="F758" s="6">
        <v>45813.5</v>
      </c>
      <c r="G758" s="3" t="s">
        <v>4</v>
      </c>
      <c r="H758" s="3" t="s">
        <v>1422</v>
      </c>
      <c r="I758" s="3" t="s">
        <v>22</v>
      </c>
      <c r="J758" s="5">
        <v>35112</v>
      </c>
      <c r="K758" s="5">
        <v>128103</v>
      </c>
      <c r="L758" s="5"/>
      <c r="M758" s="5"/>
      <c r="N758" s="5"/>
      <c r="O758" s="9">
        <f t="shared" si="11"/>
        <v>163215</v>
      </c>
    </row>
    <row r="759" spans="1:15" x14ac:dyDescent="0.25">
      <c r="A759" s="3" t="s">
        <v>13</v>
      </c>
      <c r="B759" s="3" t="s">
        <v>917</v>
      </c>
      <c r="C759" s="3" t="s">
        <v>76</v>
      </c>
      <c r="D759" s="3" t="s">
        <v>957</v>
      </c>
      <c r="E759" s="3" t="s">
        <v>220</v>
      </c>
      <c r="F759" s="6">
        <v>45931.5</v>
      </c>
      <c r="G759" s="3" t="s">
        <v>11</v>
      </c>
      <c r="H759" s="3" t="s">
        <v>1422</v>
      </c>
      <c r="I759" s="3" t="s">
        <v>22</v>
      </c>
      <c r="J759" s="5">
        <v>5931.2</v>
      </c>
      <c r="K759" s="5">
        <v>45090.8</v>
      </c>
      <c r="L759" s="5"/>
      <c r="M759" s="5"/>
      <c r="N759" s="5"/>
      <c r="O759" s="9">
        <f t="shared" si="11"/>
        <v>51022</v>
      </c>
    </row>
    <row r="760" spans="1:15" x14ac:dyDescent="0.25">
      <c r="A760" s="3" t="s">
        <v>13</v>
      </c>
      <c r="B760" s="3" t="s">
        <v>917</v>
      </c>
      <c r="C760" s="3" t="s">
        <v>76</v>
      </c>
      <c r="D760" s="3" t="s">
        <v>954</v>
      </c>
      <c r="E760" s="3" t="s">
        <v>220</v>
      </c>
      <c r="F760" s="6">
        <v>45462</v>
      </c>
      <c r="G760" s="3" t="s">
        <v>1423</v>
      </c>
      <c r="H760" s="3" t="s">
        <v>1422</v>
      </c>
      <c r="I760" s="3" t="s">
        <v>22</v>
      </c>
      <c r="J760" s="5"/>
      <c r="K760" s="5">
        <v>80000</v>
      </c>
      <c r="L760" s="5"/>
      <c r="M760" s="5"/>
      <c r="N760" s="5"/>
      <c r="O760" s="9">
        <f t="shared" si="11"/>
        <v>80000</v>
      </c>
    </row>
    <row r="761" spans="1:15" x14ac:dyDescent="0.25">
      <c r="A761" s="3" t="s">
        <v>13</v>
      </c>
      <c r="B761" s="3" t="s">
        <v>917</v>
      </c>
      <c r="C761" s="3" t="s">
        <v>76</v>
      </c>
      <c r="D761" s="3" t="s">
        <v>954</v>
      </c>
      <c r="E761" s="3" t="s">
        <v>220</v>
      </c>
      <c r="F761" s="6">
        <v>45588.5</v>
      </c>
      <c r="G761" s="3" t="s">
        <v>1194</v>
      </c>
      <c r="H761" s="3" t="s">
        <v>1422</v>
      </c>
      <c r="I761" s="3" t="s">
        <v>22</v>
      </c>
      <c r="J761" s="5">
        <v>7978</v>
      </c>
      <c r="K761" s="5">
        <v>29282</v>
      </c>
      <c r="L761" s="5"/>
      <c r="M761" s="5"/>
      <c r="N761" s="5"/>
      <c r="O761" s="9">
        <f t="shared" si="11"/>
        <v>37260</v>
      </c>
    </row>
    <row r="762" spans="1:15" x14ac:dyDescent="0.25">
      <c r="A762" s="3" t="s">
        <v>13</v>
      </c>
      <c r="B762" s="3" t="s">
        <v>917</v>
      </c>
      <c r="C762" s="3" t="s">
        <v>76</v>
      </c>
      <c r="D762" s="3" t="s">
        <v>954</v>
      </c>
      <c r="E762" s="3" t="s">
        <v>220</v>
      </c>
      <c r="F762" s="6">
        <v>45604.5</v>
      </c>
      <c r="G762" s="3" t="s">
        <v>1194</v>
      </c>
      <c r="H762" s="3" t="s">
        <v>1422</v>
      </c>
      <c r="I762" s="3" t="s">
        <v>22</v>
      </c>
      <c r="J762" s="5">
        <v>0</v>
      </c>
      <c r="K762" s="5">
        <v>27300</v>
      </c>
      <c r="L762" s="5"/>
      <c r="M762" s="5"/>
      <c r="N762" s="5"/>
      <c r="O762" s="9">
        <f t="shared" si="11"/>
        <v>27300</v>
      </c>
    </row>
    <row r="763" spans="1:15" x14ac:dyDescent="0.25">
      <c r="A763" s="3" t="s">
        <v>13</v>
      </c>
      <c r="B763" s="3" t="s">
        <v>917</v>
      </c>
      <c r="C763" s="3" t="s">
        <v>76</v>
      </c>
      <c r="D763" s="3" t="s">
        <v>954</v>
      </c>
      <c r="E763" s="3" t="s">
        <v>220</v>
      </c>
      <c r="F763" s="6">
        <v>45693.5</v>
      </c>
      <c r="G763" s="3" t="s">
        <v>13</v>
      </c>
      <c r="H763" s="3" t="s">
        <v>1422</v>
      </c>
      <c r="I763" s="3" t="s">
        <v>22</v>
      </c>
      <c r="J763" s="5">
        <v>65933</v>
      </c>
      <c r="K763" s="5">
        <v>127048</v>
      </c>
      <c r="L763" s="5"/>
      <c r="M763" s="5"/>
      <c r="N763" s="5"/>
      <c r="O763" s="9">
        <f t="shared" si="11"/>
        <v>192981</v>
      </c>
    </row>
    <row r="764" spans="1:15" x14ac:dyDescent="0.25">
      <c r="A764" s="3" t="s">
        <v>13</v>
      </c>
      <c r="B764" s="3" t="s">
        <v>917</v>
      </c>
      <c r="C764" s="3" t="s">
        <v>76</v>
      </c>
      <c r="D764" s="3" t="s">
        <v>954</v>
      </c>
      <c r="E764" s="3" t="s">
        <v>220</v>
      </c>
      <c r="F764" s="6">
        <v>45754</v>
      </c>
      <c r="G764" s="3" t="s">
        <v>1424</v>
      </c>
      <c r="H764" s="3" t="s">
        <v>1422</v>
      </c>
      <c r="I764" s="3" t="s">
        <v>22</v>
      </c>
      <c r="J764" s="5"/>
      <c r="K764" s="5">
        <v>70000</v>
      </c>
      <c r="L764" s="5"/>
      <c r="M764" s="5"/>
      <c r="N764" s="5"/>
      <c r="O764" s="9">
        <f t="shared" si="11"/>
        <v>70000</v>
      </c>
    </row>
    <row r="765" spans="1:15" x14ac:dyDescent="0.25">
      <c r="A765" s="3" t="s">
        <v>13</v>
      </c>
      <c r="B765" s="3" t="s">
        <v>917</v>
      </c>
      <c r="C765" s="3" t="s">
        <v>76</v>
      </c>
      <c r="D765" s="3" t="s">
        <v>954</v>
      </c>
      <c r="E765" s="3" t="s">
        <v>220</v>
      </c>
      <c r="F765" s="6">
        <v>45793.5</v>
      </c>
      <c r="G765" s="3" t="s">
        <v>4</v>
      </c>
      <c r="H765" s="3" t="s">
        <v>1422</v>
      </c>
      <c r="I765" s="3" t="s">
        <v>22</v>
      </c>
      <c r="J765" s="5">
        <v>39232.9</v>
      </c>
      <c r="K765" s="5">
        <v>83151.100000000006</v>
      </c>
      <c r="L765" s="5"/>
      <c r="M765" s="5"/>
      <c r="N765" s="5"/>
      <c r="O765" s="9">
        <f t="shared" si="11"/>
        <v>122384</v>
      </c>
    </row>
    <row r="766" spans="1:15" x14ac:dyDescent="0.25">
      <c r="A766" s="3" t="s">
        <v>13</v>
      </c>
      <c r="B766" s="3" t="s">
        <v>917</v>
      </c>
      <c r="C766" s="3" t="s">
        <v>76</v>
      </c>
      <c r="D766" s="3" t="s">
        <v>954</v>
      </c>
      <c r="E766" s="3" t="s">
        <v>220</v>
      </c>
      <c r="F766" s="6">
        <v>45922.5</v>
      </c>
      <c r="G766" s="3" t="s">
        <v>11</v>
      </c>
      <c r="H766" s="3" t="s">
        <v>1422</v>
      </c>
      <c r="I766" s="3" t="s">
        <v>22</v>
      </c>
      <c r="J766" s="5">
        <v>7228</v>
      </c>
      <c r="K766" s="5">
        <v>55802</v>
      </c>
      <c r="L766" s="5"/>
      <c r="M766" s="5"/>
      <c r="N766" s="5"/>
      <c r="O766" s="9">
        <f t="shared" si="11"/>
        <v>63030</v>
      </c>
    </row>
    <row r="767" spans="1:15" x14ac:dyDescent="0.25">
      <c r="A767" s="3" t="s">
        <v>13</v>
      </c>
      <c r="B767" s="3" t="s">
        <v>917</v>
      </c>
      <c r="C767" s="3" t="s">
        <v>76</v>
      </c>
      <c r="D767" s="3" t="s">
        <v>951</v>
      </c>
      <c r="E767" s="3" t="s">
        <v>220</v>
      </c>
      <c r="F767" s="6">
        <v>45525</v>
      </c>
      <c r="G767" s="3" t="s">
        <v>1423</v>
      </c>
      <c r="H767" s="3" t="s">
        <v>1422</v>
      </c>
      <c r="I767" s="3" t="s">
        <v>22</v>
      </c>
      <c r="J767" s="5"/>
      <c r="K767" s="5">
        <v>121950</v>
      </c>
      <c r="L767" s="5"/>
      <c r="M767" s="5"/>
      <c r="N767" s="5"/>
      <c r="O767" s="9">
        <f t="shared" si="11"/>
        <v>121950</v>
      </c>
    </row>
    <row r="768" spans="1:15" x14ac:dyDescent="0.25">
      <c r="A768" s="3" t="s">
        <v>13</v>
      </c>
      <c r="B768" s="3" t="s">
        <v>917</v>
      </c>
      <c r="C768" s="3" t="s">
        <v>76</v>
      </c>
      <c r="D768" s="3" t="s">
        <v>951</v>
      </c>
      <c r="E768" s="3" t="s">
        <v>220</v>
      </c>
      <c r="F768" s="6">
        <v>45640</v>
      </c>
      <c r="G768" s="3" t="s">
        <v>1424</v>
      </c>
      <c r="H768" s="3" t="s">
        <v>1422</v>
      </c>
      <c r="I768" s="3" t="s">
        <v>22</v>
      </c>
      <c r="J768" s="5"/>
      <c r="K768" s="5">
        <v>444000.25</v>
      </c>
      <c r="L768" s="5"/>
      <c r="M768" s="5"/>
      <c r="N768" s="5"/>
      <c r="O768" s="9">
        <f t="shared" si="11"/>
        <v>444000.25</v>
      </c>
    </row>
    <row r="769" spans="1:15" x14ac:dyDescent="0.25">
      <c r="A769" s="3" t="s">
        <v>13</v>
      </c>
      <c r="B769" s="3" t="s">
        <v>917</v>
      </c>
      <c r="C769" s="3" t="s">
        <v>76</v>
      </c>
      <c r="D769" s="3" t="s">
        <v>951</v>
      </c>
      <c r="E769" s="3" t="s">
        <v>220</v>
      </c>
      <c r="F769" s="6">
        <v>45645.5</v>
      </c>
      <c r="G769" s="3" t="s">
        <v>1194</v>
      </c>
      <c r="H769" s="3" t="s">
        <v>1422</v>
      </c>
      <c r="I769" s="3" t="s">
        <v>22</v>
      </c>
      <c r="J769" s="5">
        <v>1986.96</v>
      </c>
      <c r="K769" s="5">
        <v>109331.95</v>
      </c>
      <c r="L769" s="5"/>
      <c r="M769" s="5"/>
      <c r="N769" s="5"/>
      <c r="O769" s="9">
        <f t="shared" si="11"/>
        <v>111318.91</v>
      </c>
    </row>
    <row r="770" spans="1:15" x14ac:dyDescent="0.25">
      <c r="A770" s="3" t="s">
        <v>13</v>
      </c>
      <c r="B770" s="3" t="s">
        <v>917</v>
      </c>
      <c r="C770" s="3" t="s">
        <v>76</v>
      </c>
      <c r="D770" s="3" t="s">
        <v>951</v>
      </c>
      <c r="E770" s="3" t="s">
        <v>220</v>
      </c>
      <c r="F770" s="6">
        <v>45754.5</v>
      </c>
      <c r="G770" s="3" t="s">
        <v>13</v>
      </c>
      <c r="H770" s="3" t="s">
        <v>1422</v>
      </c>
      <c r="I770" s="3" t="s">
        <v>22</v>
      </c>
      <c r="J770" s="5">
        <v>29934.15</v>
      </c>
      <c r="K770" s="5">
        <v>241913.62</v>
      </c>
      <c r="L770" s="5"/>
      <c r="M770" s="5"/>
      <c r="N770" s="5"/>
      <c r="O770" s="9">
        <f t="shared" si="11"/>
        <v>271847.77</v>
      </c>
    </row>
    <row r="771" spans="1:15" x14ac:dyDescent="0.25">
      <c r="A771" s="3" t="s">
        <v>13</v>
      </c>
      <c r="B771" s="3" t="s">
        <v>917</v>
      </c>
      <c r="C771" s="3" t="s">
        <v>76</v>
      </c>
      <c r="D771" s="3" t="s">
        <v>951</v>
      </c>
      <c r="E771" s="3" t="s">
        <v>220</v>
      </c>
      <c r="F771" s="6">
        <v>45854</v>
      </c>
      <c r="G771" s="3" t="s">
        <v>1431</v>
      </c>
      <c r="H771" s="3" t="s">
        <v>1422</v>
      </c>
      <c r="I771" s="3" t="s">
        <v>22</v>
      </c>
      <c r="J771" s="5"/>
      <c r="K771" s="5">
        <v>1098119</v>
      </c>
      <c r="L771" s="5"/>
      <c r="M771" s="5"/>
      <c r="N771" s="5"/>
      <c r="O771" s="9">
        <f t="shared" si="11"/>
        <v>1098119</v>
      </c>
    </row>
    <row r="772" spans="1:15" x14ac:dyDescent="0.25">
      <c r="A772" s="3" t="s">
        <v>13</v>
      </c>
      <c r="B772" s="3" t="s">
        <v>917</v>
      </c>
      <c r="C772" s="3" t="s">
        <v>76</v>
      </c>
      <c r="D772" s="3" t="s">
        <v>951</v>
      </c>
      <c r="E772" s="3" t="s">
        <v>220</v>
      </c>
      <c r="F772" s="6">
        <v>45896.5</v>
      </c>
      <c r="G772" s="3" t="s">
        <v>4</v>
      </c>
      <c r="H772" s="3" t="s">
        <v>1422</v>
      </c>
      <c r="I772" s="3" t="s">
        <v>22</v>
      </c>
      <c r="J772" s="5">
        <v>15829.66</v>
      </c>
      <c r="K772" s="5">
        <v>0</v>
      </c>
      <c r="L772" s="5"/>
      <c r="M772" s="5"/>
      <c r="N772" s="5"/>
      <c r="O772" s="9">
        <f t="shared" si="11"/>
        <v>15829.66</v>
      </c>
    </row>
    <row r="773" spans="1:15" x14ac:dyDescent="0.25">
      <c r="A773" s="3" t="s">
        <v>13</v>
      </c>
      <c r="B773" s="3" t="s">
        <v>917</v>
      </c>
      <c r="C773" s="3" t="s">
        <v>76</v>
      </c>
      <c r="D773" s="3" t="s">
        <v>951</v>
      </c>
      <c r="E773" s="3" t="s">
        <v>220</v>
      </c>
      <c r="F773" s="6">
        <v>45959.5</v>
      </c>
      <c r="G773" s="3" t="s">
        <v>11</v>
      </c>
      <c r="H773" s="3" t="s">
        <v>1422</v>
      </c>
      <c r="I773" s="3" t="s">
        <v>22</v>
      </c>
      <c r="J773" s="5">
        <v>180</v>
      </c>
      <c r="K773" s="5">
        <v>699894.14</v>
      </c>
      <c r="L773" s="5"/>
      <c r="M773" s="5"/>
      <c r="N773" s="5"/>
      <c r="O773" s="9">
        <f t="shared" si="11"/>
        <v>700074.14</v>
      </c>
    </row>
    <row r="774" spans="1:15" x14ac:dyDescent="0.25">
      <c r="A774" s="3" t="s">
        <v>13</v>
      </c>
      <c r="B774" s="3" t="s">
        <v>917</v>
      </c>
      <c r="C774" s="3" t="s">
        <v>76</v>
      </c>
      <c r="D774" s="3" t="s">
        <v>951</v>
      </c>
      <c r="E774" s="3" t="s">
        <v>220</v>
      </c>
      <c r="F774" s="6">
        <v>45999</v>
      </c>
      <c r="G774" s="3" t="s">
        <v>1430</v>
      </c>
      <c r="H774" s="3" t="s">
        <v>1422</v>
      </c>
      <c r="I774" s="3" t="s">
        <v>22</v>
      </c>
      <c r="J774" s="5"/>
      <c r="K774" s="5">
        <v>165930</v>
      </c>
      <c r="L774" s="5"/>
      <c r="M774" s="5"/>
      <c r="N774" s="5"/>
      <c r="O774" s="9">
        <f t="shared" si="11"/>
        <v>165930</v>
      </c>
    </row>
    <row r="775" spans="1:15" x14ac:dyDescent="0.25">
      <c r="A775" s="3" t="s">
        <v>13</v>
      </c>
      <c r="B775" s="3" t="s">
        <v>917</v>
      </c>
      <c r="C775" s="3" t="s">
        <v>76</v>
      </c>
      <c r="D775" s="3" t="s">
        <v>948</v>
      </c>
      <c r="E775" s="3" t="s">
        <v>220</v>
      </c>
      <c r="F775" s="6">
        <v>45559</v>
      </c>
      <c r="G775" s="3" t="s">
        <v>1423</v>
      </c>
      <c r="H775" s="3" t="s">
        <v>1422</v>
      </c>
      <c r="I775" s="3" t="s">
        <v>22</v>
      </c>
      <c r="J775" s="5"/>
      <c r="K775" s="5">
        <v>188710</v>
      </c>
      <c r="L775" s="5"/>
      <c r="M775" s="5"/>
      <c r="N775" s="5"/>
      <c r="O775" s="9">
        <f t="shared" ref="O775:O838" si="12">J775+K775+L775+M775+N775</f>
        <v>188710</v>
      </c>
    </row>
    <row r="776" spans="1:15" x14ac:dyDescent="0.25">
      <c r="A776" s="3" t="s">
        <v>13</v>
      </c>
      <c r="B776" s="3" t="s">
        <v>917</v>
      </c>
      <c r="C776" s="3" t="s">
        <v>76</v>
      </c>
      <c r="D776" s="3" t="s">
        <v>948</v>
      </c>
      <c r="E776" s="3" t="s">
        <v>220</v>
      </c>
      <c r="F776" s="6">
        <v>45708</v>
      </c>
      <c r="G776" s="3" t="s">
        <v>1424</v>
      </c>
      <c r="H776" s="3" t="s">
        <v>1422</v>
      </c>
      <c r="I776" s="3" t="s">
        <v>22</v>
      </c>
      <c r="J776" s="5"/>
      <c r="K776" s="5">
        <v>497804.34</v>
      </c>
      <c r="L776" s="5"/>
      <c r="M776" s="5"/>
      <c r="N776" s="5"/>
      <c r="O776" s="9">
        <f t="shared" si="12"/>
        <v>497804.34</v>
      </c>
    </row>
    <row r="777" spans="1:15" x14ac:dyDescent="0.25">
      <c r="A777" s="3" t="s">
        <v>13</v>
      </c>
      <c r="B777" s="3" t="s">
        <v>917</v>
      </c>
      <c r="C777" s="3" t="s">
        <v>76</v>
      </c>
      <c r="D777" s="3" t="s">
        <v>948</v>
      </c>
      <c r="E777" s="3" t="s">
        <v>220</v>
      </c>
      <c r="F777" s="6">
        <v>45743.5</v>
      </c>
      <c r="G777" s="3" t="s">
        <v>1194</v>
      </c>
      <c r="H777" s="3" t="s">
        <v>1422</v>
      </c>
      <c r="I777" s="3" t="s">
        <v>22</v>
      </c>
      <c r="J777" s="5">
        <v>9970.5</v>
      </c>
      <c r="K777" s="5">
        <v>195595.4</v>
      </c>
      <c r="L777" s="5"/>
      <c r="M777" s="5"/>
      <c r="N777" s="5"/>
      <c r="O777" s="9">
        <f t="shared" si="12"/>
        <v>205565.9</v>
      </c>
    </row>
    <row r="778" spans="1:15" x14ac:dyDescent="0.25">
      <c r="A778" s="3" t="s">
        <v>13</v>
      </c>
      <c r="B778" s="3" t="s">
        <v>917</v>
      </c>
      <c r="C778" s="3" t="s">
        <v>76</v>
      </c>
      <c r="D778" s="3" t="s">
        <v>948</v>
      </c>
      <c r="E778" s="3" t="s">
        <v>220</v>
      </c>
      <c r="F778" s="6">
        <v>45855.5</v>
      </c>
      <c r="G778" s="3" t="s">
        <v>13</v>
      </c>
      <c r="H778" s="3" t="s">
        <v>1422</v>
      </c>
      <c r="I778" s="3" t="s">
        <v>22</v>
      </c>
      <c r="J778" s="5">
        <v>16152.97</v>
      </c>
      <c r="K778" s="5">
        <v>278449.3</v>
      </c>
      <c r="L778" s="5"/>
      <c r="M778" s="5"/>
      <c r="N778" s="5"/>
      <c r="O778" s="9">
        <f t="shared" si="12"/>
        <v>294602.26999999996</v>
      </c>
    </row>
    <row r="779" spans="1:15" x14ac:dyDescent="0.25">
      <c r="A779" s="3" t="s">
        <v>13</v>
      </c>
      <c r="B779" s="3" t="s">
        <v>917</v>
      </c>
      <c r="C779" s="3" t="s">
        <v>76</v>
      </c>
      <c r="D779" s="3" t="s">
        <v>948</v>
      </c>
      <c r="E779" s="3" t="s">
        <v>220</v>
      </c>
      <c r="F779" s="6">
        <v>45876</v>
      </c>
      <c r="G779" s="3" t="s">
        <v>1431</v>
      </c>
      <c r="H779" s="3" t="s">
        <v>1422</v>
      </c>
      <c r="I779" s="3" t="s">
        <v>22</v>
      </c>
      <c r="J779" s="5"/>
      <c r="K779" s="5">
        <v>426399.19</v>
      </c>
      <c r="L779" s="5"/>
      <c r="M779" s="5"/>
      <c r="N779" s="5"/>
      <c r="O779" s="9">
        <f t="shared" si="12"/>
        <v>426399.19</v>
      </c>
    </row>
    <row r="780" spans="1:15" x14ac:dyDescent="0.25">
      <c r="A780" s="3" t="s">
        <v>13</v>
      </c>
      <c r="B780" s="3" t="s">
        <v>917</v>
      </c>
      <c r="C780" s="3" t="s">
        <v>76</v>
      </c>
      <c r="D780" s="3" t="s">
        <v>948</v>
      </c>
      <c r="E780" s="3" t="s">
        <v>220</v>
      </c>
      <c r="F780" s="6">
        <v>45959.5</v>
      </c>
      <c r="G780" s="3" t="s">
        <v>4</v>
      </c>
      <c r="H780" s="3" t="s">
        <v>1422</v>
      </c>
      <c r="I780" s="3" t="s">
        <v>22</v>
      </c>
      <c r="J780" s="5">
        <v>12685.58</v>
      </c>
      <c r="K780" s="5">
        <v>624722.78</v>
      </c>
      <c r="L780" s="5"/>
      <c r="M780" s="5"/>
      <c r="N780" s="5"/>
      <c r="O780" s="9">
        <f t="shared" si="12"/>
        <v>637408.36</v>
      </c>
    </row>
    <row r="781" spans="1:15" x14ac:dyDescent="0.25">
      <c r="A781" s="3" t="s">
        <v>13</v>
      </c>
      <c r="B781" s="3" t="s">
        <v>917</v>
      </c>
      <c r="C781" s="3" t="s">
        <v>76</v>
      </c>
      <c r="D781" s="3" t="s">
        <v>948</v>
      </c>
      <c r="E781" s="3" t="s">
        <v>220</v>
      </c>
      <c r="F781" s="6">
        <v>46001</v>
      </c>
      <c r="G781" s="3" t="s">
        <v>1430</v>
      </c>
      <c r="H781" s="3" t="s">
        <v>1422</v>
      </c>
      <c r="I781" s="3" t="s">
        <v>22</v>
      </c>
      <c r="J781" s="5"/>
      <c r="K781" s="5">
        <v>519885</v>
      </c>
      <c r="L781" s="5"/>
      <c r="M781" s="5"/>
      <c r="N781" s="5"/>
      <c r="O781" s="9">
        <f t="shared" si="12"/>
        <v>519885</v>
      </c>
    </row>
    <row r="782" spans="1:15" x14ac:dyDescent="0.25">
      <c r="A782" s="3" t="s">
        <v>13</v>
      </c>
      <c r="B782" s="3" t="s">
        <v>917</v>
      </c>
      <c r="C782" s="3" t="s">
        <v>76</v>
      </c>
      <c r="D782" s="3" t="s">
        <v>946</v>
      </c>
      <c r="E782" s="3" t="s">
        <v>220</v>
      </c>
      <c r="F782" s="6">
        <v>45469</v>
      </c>
      <c r="G782" s="3" t="s">
        <v>1423</v>
      </c>
      <c r="H782" s="3" t="s">
        <v>1422</v>
      </c>
      <c r="I782" s="3" t="s">
        <v>22</v>
      </c>
      <c r="J782" s="5"/>
      <c r="K782" s="5">
        <v>70000</v>
      </c>
      <c r="L782" s="5"/>
      <c r="M782" s="5"/>
      <c r="N782" s="5"/>
      <c r="O782" s="9">
        <f t="shared" si="12"/>
        <v>70000</v>
      </c>
    </row>
    <row r="783" spans="1:15" x14ac:dyDescent="0.25">
      <c r="A783" s="3" t="s">
        <v>13</v>
      </c>
      <c r="B783" s="3" t="s">
        <v>917</v>
      </c>
      <c r="C783" s="3" t="s">
        <v>76</v>
      </c>
      <c r="D783" s="3" t="s">
        <v>946</v>
      </c>
      <c r="E783" s="3" t="s">
        <v>220</v>
      </c>
      <c r="F783" s="6">
        <v>45680.5</v>
      </c>
      <c r="G783" s="3" t="s">
        <v>1194</v>
      </c>
      <c r="H783" s="3" t="s">
        <v>1422</v>
      </c>
      <c r="I783" s="3" t="s">
        <v>22</v>
      </c>
      <c r="J783" s="5">
        <v>40070.5</v>
      </c>
      <c r="K783" s="5">
        <v>21088.82</v>
      </c>
      <c r="L783" s="5"/>
      <c r="M783" s="5"/>
      <c r="N783" s="5"/>
      <c r="O783" s="9">
        <f t="shared" si="12"/>
        <v>61159.32</v>
      </c>
    </row>
    <row r="784" spans="1:15" x14ac:dyDescent="0.25">
      <c r="A784" s="3" t="s">
        <v>13</v>
      </c>
      <c r="B784" s="3" t="s">
        <v>917</v>
      </c>
      <c r="C784" s="3" t="s">
        <v>76</v>
      </c>
      <c r="D784" s="3" t="s">
        <v>946</v>
      </c>
      <c r="E784" s="3" t="s">
        <v>220</v>
      </c>
      <c r="F784" s="6">
        <v>45698</v>
      </c>
      <c r="G784" s="3" t="s">
        <v>1424</v>
      </c>
      <c r="H784" s="3" t="s">
        <v>1422</v>
      </c>
      <c r="I784" s="3" t="s">
        <v>22</v>
      </c>
      <c r="J784" s="5"/>
      <c r="K784" s="5">
        <v>90000</v>
      </c>
      <c r="L784" s="5"/>
      <c r="M784" s="5"/>
      <c r="N784" s="5"/>
      <c r="O784" s="9">
        <f t="shared" si="12"/>
        <v>90000</v>
      </c>
    </row>
    <row r="785" spans="1:15" x14ac:dyDescent="0.25">
      <c r="A785" s="3" t="s">
        <v>13</v>
      </c>
      <c r="B785" s="3" t="s">
        <v>917</v>
      </c>
      <c r="C785" s="3" t="s">
        <v>76</v>
      </c>
      <c r="D785" s="3" t="s">
        <v>946</v>
      </c>
      <c r="E785" s="3" t="s">
        <v>220</v>
      </c>
      <c r="F785" s="6">
        <v>45777.5</v>
      </c>
      <c r="G785" s="3" t="s">
        <v>13</v>
      </c>
      <c r="H785" s="3" t="s">
        <v>1422</v>
      </c>
      <c r="I785" s="3" t="s">
        <v>22</v>
      </c>
      <c r="J785" s="5">
        <v>63636.49</v>
      </c>
      <c r="K785" s="5">
        <v>113167.92</v>
      </c>
      <c r="L785" s="5"/>
      <c r="M785" s="5"/>
      <c r="N785" s="5"/>
      <c r="O785" s="9">
        <f t="shared" si="12"/>
        <v>176804.41</v>
      </c>
    </row>
    <row r="786" spans="1:15" x14ac:dyDescent="0.25">
      <c r="A786" s="3" t="s">
        <v>13</v>
      </c>
      <c r="B786" s="3" t="s">
        <v>917</v>
      </c>
      <c r="C786" s="3" t="s">
        <v>76</v>
      </c>
      <c r="D786" s="3" t="s">
        <v>946</v>
      </c>
      <c r="E786" s="3" t="s">
        <v>220</v>
      </c>
      <c r="F786" s="6">
        <v>45870.5</v>
      </c>
      <c r="G786" s="3" t="s">
        <v>4</v>
      </c>
      <c r="H786" s="3" t="s">
        <v>1422</v>
      </c>
      <c r="I786" s="3" t="s">
        <v>22</v>
      </c>
      <c r="J786" s="5">
        <v>9679.5</v>
      </c>
      <c r="K786" s="5">
        <v>125690.89</v>
      </c>
      <c r="L786" s="5"/>
      <c r="M786" s="5"/>
      <c r="N786" s="5"/>
      <c r="O786" s="9">
        <f t="shared" si="12"/>
        <v>135370.39000000001</v>
      </c>
    </row>
    <row r="787" spans="1:15" x14ac:dyDescent="0.25">
      <c r="A787" s="3" t="s">
        <v>13</v>
      </c>
      <c r="B787" s="3" t="s">
        <v>917</v>
      </c>
      <c r="C787" s="3" t="s">
        <v>76</v>
      </c>
      <c r="D787" s="3" t="s">
        <v>946</v>
      </c>
      <c r="E787" s="3" t="s">
        <v>220</v>
      </c>
      <c r="F787" s="6">
        <v>45916.5</v>
      </c>
      <c r="G787" s="3" t="s">
        <v>11</v>
      </c>
      <c r="H787" s="3" t="s">
        <v>1422</v>
      </c>
      <c r="I787" s="3" t="s">
        <v>22</v>
      </c>
      <c r="J787" s="5">
        <v>8595</v>
      </c>
      <c r="K787" s="5">
        <v>118757.64</v>
      </c>
      <c r="L787" s="5"/>
      <c r="M787" s="5"/>
      <c r="N787" s="5"/>
      <c r="O787" s="9">
        <f t="shared" si="12"/>
        <v>127352.64</v>
      </c>
    </row>
    <row r="788" spans="1:15" x14ac:dyDescent="0.25">
      <c r="A788" s="3" t="s">
        <v>13</v>
      </c>
      <c r="B788" s="3" t="s">
        <v>917</v>
      </c>
      <c r="C788" s="3" t="s">
        <v>76</v>
      </c>
      <c r="D788" s="3" t="s">
        <v>943</v>
      </c>
      <c r="E788" s="3" t="s">
        <v>220</v>
      </c>
      <c r="F788" s="6">
        <v>45901.5</v>
      </c>
      <c r="G788" s="3" t="s">
        <v>1194</v>
      </c>
      <c r="H788" s="3" t="s">
        <v>1422</v>
      </c>
      <c r="I788" s="3" t="s">
        <v>22</v>
      </c>
      <c r="J788" s="5">
        <v>0</v>
      </c>
      <c r="K788" s="5">
        <v>23614.639999999999</v>
      </c>
      <c r="L788" s="5"/>
      <c r="M788" s="5"/>
      <c r="N788" s="5"/>
      <c r="O788" s="9">
        <f t="shared" si="12"/>
        <v>23614.639999999999</v>
      </c>
    </row>
    <row r="789" spans="1:15" x14ac:dyDescent="0.25">
      <c r="A789" s="3" t="s">
        <v>13</v>
      </c>
      <c r="B789" s="3" t="s">
        <v>917</v>
      </c>
      <c r="C789" s="3" t="s">
        <v>76</v>
      </c>
      <c r="D789" s="3" t="s">
        <v>941</v>
      </c>
      <c r="E789" s="3" t="s">
        <v>220</v>
      </c>
      <c r="F789" s="6">
        <v>45722</v>
      </c>
      <c r="G789" s="3" t="s">
        <v>1423</v>
      </c>
      <c r="H789" s="3" t="s">
        <v>1422</v>
      </c>
      <c r="I789" s="3" t="s">
        <v>22</v>
      </c>
      <c r="J789" s="5"/>
      <c r="K789" s="5">
        <v>75000</v>
      </c>
      <c r="L789" s="5"/>
      <c r="M789" s="5"/>
      <c r="N789" s="5"/>
      <c r="O789" s="9">
        <f t="shared" si="12"/>
        <v>75000</v>
      </c>
    </row>
    <row r="790" spans="1:15" x14ac:dyDescent="0.25">
      <c r="A790" s="3" t="s">
        <v>13</v>
      </c>
      <c r="B790" s="3" t="s">
        <v>917</v>
      </c>
      <c r="C790" s="3" t="s">
        <v>76</v>
      </c>
      <c r="D790" s="3" t="s">
        <v>941</v>
      </c>
      <c r="E790" s="3" t="s">
        <v>220</v>
      </c>
      <c r="F790" s="6">
        <v>45911.5</v>
      </c>
      <c r="G790" s="3" t="s">
        <v>1194</v>
      </c>
      <c r="H790" s="3" t="s">
        <v>1422</v>
      </c>
      <c r="I790" s="3" t="s">
        <v>22</v>
      </c>
      <c r="J790" s="5">
        <v>0</v>
      </c>
      <c r="K790" s="5">
        <v>0</v>
      </c>
      <c r="L790" s="5"/>
      <c r="M790" s="5"/>
      <c r="N790" s="5"/>
      <c r="O790" s="9">
        <f t="shared" si="12"/>
        <v>0</v>
      </c>
    </row>
    <row r="791" spans="1:15" ht="20" x14ac:dyDescent="0.25">
      <c r="A791" s="3" t="s">
        <v>13</v>
      </c>
      <c r="B791" s="3" t="s">
        <v>917</v>
      </c>
      <c r="C791" s="3" t="s">
        <v>938</v>
      </c>
      <c r="D791" s="3" t="s">
        <v>937</v>
      </c>
      <c r="E791" s="3" t="s">
        <v>220</v>
      </c>
      <c r="F791" s="6">
        <v>45519.512590937498</v>
      </c>
      <c r="G791" s="3" t="s">
        <v>13</v>
      </c>
      <c r="H791" s="3" t="s">
        <v>1422</v>
      </c>
      <c r="I791" s="3" t="s">
        <v>72</v>
      </c>
      <c r="J791" s="5"/>
      <c r="K791" s="5">
        <v>291167.55</v>
      </c>
      <c r="L791" s="5"/>
      <c r="M791" s="5">
        <v>10584.22</v>
      </c>
      <c r="N791" s="5"/>
      <c r="O791" s="9">
        <f t="shared" si="12"/>
        <v>301751.76999999996</v>
      </c>
    </row>
    <row r="792" spans="1:15" ht="20" x14ac:dyDescent="0.25">
      <c r="A792" s="3" t="s">
        <v>13</v>
      </c>
      <c r="B792" s="3" t="s">
        <v>917</v>
      </c>
      <c r="C792" s="3" t="s">
        <v>938</v>
      </c>
      <c r="D792" s="3" t="s">
        <v>937</v>
      </c>
      <c r="E792" s="3" t="s">
        <v>220</v>
      </c>
      <c r="F792" s="6">
        <v>45771.403008252302</v>
      </c>
      <c r="G792" s="3" t="s">
        <v>4</v>
      </c>
      <c r="H792" s="3" t="s">
        <v>1422</v>
      </c>
      <c r="I792" s="3" t="s">
        <v>72</v>
      </c>
      <c r="J792" s="5"/>
      <c r="K792" s="5">
        <v>312711.96000000002</v>
      </c>
      <c r="L792" s="5"/>
      <c r="M792" s="5">
        <v>20407.28</v>
      </c>
      <c r="N792" s="5"/>
      <c r="O792" s="9">
        <f t="shared" si="12"/>
        <v>333119.24</v>
      </c>
    </row>
    <row r="793" spans="1:15" ht="20" x14ac:dyDescent="0.25">
      <c r="A793" s="3" t="s">
        <v>13</v>
      </c>
      <c r="B793" s="3" t="s">
        <v>917</v>
      </c>
      <c r="C793" s="3" t="s">
        <v>938</v>
      </c>
      <c r="D793" s="3" t="s">
        <v>937</v>
      </c>
      <c r="E793" s="3" t="s">
        <v>220</v>
      </c>
      <c r="F793" s="6">
        <v>45770.510545104204</v>
      </c>
      <c r="G793" s="3" t="s">
        <v>11</v>
      </c>
      <c r="H793" s="3" t="s">
        <v>1422</v>
      </c>
      <c r="I793" s="3" t="s">
        <v>72</v>
      </c>
      <c r="J793" s="5"/>
      <c r="K793" s="5">
        <v>766041.1</v>
      </c>
      <c r="L793" s="5"/>
      <c r="M793" s="5">
        <v>4848</v>
      </c>
      <c r="N793" s="5"/>
      <c r="O793" s="9">
        <f t="shared" si="12"/>
        <v>770889.1</v>
      </c>
    </row>
    <row r="794" spans="1:15" ht="20" x14ac:dyDescent="0.25">
      <c r="A794" s="3" t="s">
        <v>13</v>
      </c>
      <c r="B794" s="3" t="s">
        <v>917</v>
      </c>
      <c r="C794" s="3" t="s">
        <v>938</v>
      </c>
      <c r="D794" s="3" t="s">
        <v>937</v>
      </c>
      <c r="E794" s="3" t="s">
        <v>220</v>
      </c>
      <c r="F794" s="6">
        <v>45861.4888784375</v>
      </c>
      <c r="G794" s="3" t="s">
        <v>315</v>
      </c>
      <c r="H794" s="3" t="s">
        <v>1422</v>
      </c>
      <c r="I794" s="3" t="s">
        <v>72</v>
      </c>
      <c r="J794" s="5"/>
      <c r="K794" s="5">
        <v>155975.76</v>
      </c>
      <c r="L794" s="5"/>
      <c r="M794" s="5">
        <v>2105.89</v>
      </c>
      <c r="N794" s="5"/>
      <c r="O794" s="9">
        <f t="shared" si="12"/>
        <v>158081.65000000002</v>
      </c>
    </row>
    <row r="795" spans="1:15" ht="20" x14ac:dyDescent="0.25">
      <c r="A795" s="3" t="s">
        <v>13</v>
      </c>
      <c r="B795" s="3" t="s">
        <v>917</v>
      </c>
      <c r="C795" s="3" t="s">
        <v>84</v>
      </c>
      <c r="D795" s="3" t="s">
        <v>934</v>
      </c>
      <c r="E795" s="3" t="s">
        <v>220</v>
      </c>
      <c r="F795" s="6">
        <v>45541.444887002297</v>
      </c>
      <c r="G795" s="3" t="s">
        <v>1194</v>
      </c>
      <c r="H795" s="3" t="s">
        <v>1422</v>
      </c>
      <c r="I795" s="3" t="s">
        <v>72</v>
      </c>
      <c r="J795" s="5"/>
      <c r="K795" s="5">
        <v>93704.24</v>
      </c>
      <c r="L795" s="5"/>
      <c r="M795" s="5">
        <v>603.48</v>
      </c>
      <c r="N795" s="5"/>
      <c r="O795" s="9">
        <f t="shared" si="12"/>
        <v>94307.72</v>
      </c>
    </row>
    <row r="796" spans="1:15" ht="20" x14ac:dyDescent="0.25">
      <c r="A796" s="3" t="s">
        <v>13</v>
      </c>
      <c r="B796" s="3" t="s">
        <v>917</v>
      </c>
      <c r="C796" s="3" t="s">
        <v>84</v>
      </c>
      <c r="D796" s="3" t="s">
        <v>934</v>
      </c>
      <c r="E796" s="3" t="s">
        <v>220</v>
      </c>
      <c r="F796" s="6">
        <v>45721.668006330998</v>
      </c>
      <c r="G796" s="3" t="s">
        <v>13</v>
      </c>
      <c r="H796" s="3" t="s">
        <v>1422</v>
      </c>
      <c r="I796" s="3" t="s">
        <v>72</v>
      </c>
      <c r="J796" s="5"/>
      <c r="K796" s="5">
        <v>176351.72</v>
      </c>
      <c r="L796" s="5"/>
      <c r="M796" s="5">
        <v>13097.63</v>
      </c>
      <c r="N796" s="5"/>
      <c r="O796" s="9">
        <f t="shared" si="12"/>
        <v>189449.35</v>
      </c>
    </row>
    <row r="797" spans="1:15" ht="20" x14ac:dyDescent="0.25">
      <c r="A797" s="3" t="s">
        <v>13</v>
      </c>
      <c r="B797" s="3" t="s">
        <v>917</v>
      </c>
      <c r="C797" s="3" t="s">
        <v>84</v>
      </c>
      <c r="D797" s="3" t="s">
        <v>934</v>
      </c>
      <c r="E797" s="3" t="s">
        <v>220</v>
      </c>
      <c r="F797" s="6">
        <v>45889.535538541699</v>
      </c>
      <c r="G797" s="3" t="s">
        <v>4</v>
      </c>
      <c r="H797" s="3" t="s">
        <v>1422</v>
      </c>
      <c r="I797" s="3" t="s">
        <v>72</v>
      </c>
      <c r="J797" s="5"/>
      <c r="K797" s="5">
        <v>391483.48</v>
      </c>
      <c r="L797" s="5"/>
      <c r="M797" s="5">
        <v>47818.51</v>
      </c>
      <c r="N797" s="5"/>
      <c r="O797" s="9">
        <f t="shared" si="12"/>
        <v>439301.99</v>
      </c>
    </row>
    <row r="798" spans="1:15" ht="20" x14ac:dyDescent="0.25">
      <c r="A798" s="3" t="s">
        <v>13</v>
      </c>
      <c r="B798" s="3" t="s">
        <v>917</v>
      </c>
      <c r="C798" s="3" t="s">
        <v>84</v>
      </c>
      <c r="D798" s="3" t="s">
        <v>932</v>
      </c>
      <c r="E798" s="3" t="s">
        <v>220</v>
      </c>
      <c r="F798" s="6">
        <v>45558.440850497696</v>
      </c>
      <c r="G798" s="3" t="s">
        <v>1194</v>
      </c>
      <c r="H798" s="3" t="s">
        <v>1422</v>
      </c>
      <c r="I798" s="3" t="s">
        <v>72</v>
      </c>
      <c r="J798" s="5"/>
      <c r="K798" s="5">
        <v>175620.56</v>
      </c>
      <c r="L798" s="5"/>
      <c r="M798" s="5">
        <v>15034.11</v>
      </c>
      <c r="N798" s="5"/>
      <c r="O798" s="9">
        <f t="shared" si="12"/>
        <v>190654.66999999998</v>
      </c>
    </row>
    <row r="799" spans="1:15" ht="20" x14ac:dyDescent="0.25">
      <c r="A799" s="3" t="s">
        <v>13</v>
      </c>
      <c r="B799" s="3" t="s">
        <v>917</v>
      </c>
      <c r="C799" s="3" t="s">
        <v>84</v>
      </c>
      <c r="D799" s="3" t="s">
        <v>932</v>
      </c>
      <c r="E799" s="3" t="s">
        <v>220</v>
      </c>
      <c r="F799" s="6">
        <v>45706.452244907399</v>
      </c>
      <c r="G799" s="3" t="s">
        <v>13</v>
      </c>
      <c r="H799" s="3" t="s">
        <v>1422</v>
      </c>
      <c r="I799" s="3" t="s">
        <v>72</v>
      </c>
      <c r="J799" s="5"/>
      <c r="K799" s="5">
        <v>76563.77</v>
      </c>
      <c r="L799" s="5"/>
      <c r="M799" s="5">
        <v>2671.77</v>
      </c>
      <c r="N799" s="5"/>
      <c r="O799" s="9">
        <f t="shared" si="12"/>
        <v>79235.540000000008</v>
      </c>
    </row>
    <row r="800" spans="1:15" ht="20" x14ac:dyDescent="0.25">
      <c r="A800" s="3" t="s">
        <v>13</v>
      </c>
      <c r="B800" s="3" t="s">
        <v>917</v>
      </c>
      <c r="C800" s="3" t="s">
        <v>84</v>
      </c>
      <c r="D800" s="3" t="s">
        <v>932</v>
      </c>
      <c r="E800" s="3" t="s">
        <v>220</v>
      </c>
      <c r="F800" s="6">
        <v>45888.617883993102</v>
      </c>
      <c r="G800" s="3" t="s">
        <v>4</v>
      </c>
      <c r="H800" s="3" t="s">
        <v>1422</v>
      </c>
      <c r="I800" s="3" t="s">
        <v>72</v>
      </c>
      <c r="J800" s="5"/>
      <c r="K800" s="5">
        <v>125863.38</v>
      </c>
      <c r="L800" s="5"/>
      <c r="M800" s="5">
        <v>934.36</v>
      </c>
      <c r="N800" s="5"/>
      <c r="O800" s="9">
        <f t="shared" si="12"/>
        <v>126797.74</v>
      </c>
    </row>
    <row r="801" spans="1:15" ht="30" x14ac:dyDescent="0.25">
      <c r="A801" s="3" t="s">
        <v>13</v>
      </c>
      <c r="B801" s="3" t="s">
        <v>917</v>
      </c>
      <c r="C801" s="3" t="s">
        <v>88</v>
      </c>
      <c r="D801" s="3" t="s">
        <v>929</v>
      </c>
      <c r="E801" s="3" t="s">
        <v>220</v>
      </c>
      <c r="F801" s="6">
        <v>45365</v>
      </c>
      <c r="G801" s="3" t="s">
        <v>1194</v>
      </c>
      <c r="H801" s="3" t="s">
        <v>1422</v>
      </c>
      <c r="I801" s="3" t="s">
        <v>33</v>
      </c>
      <c r="J801" s="5"/>
      <c r="K801" s="5">
        <v>62584.23</v>
      </c>
      <c r="L801" s="5"/>
      <c r="M801" s="5">
        <v>586.99</v>
      </c>
      <c r="N801" s="5"/>
      <c r="O801" s="9">
        <f t="shared" si="12"/>
        <v>63171.22</v>
      </c>
    </row>
    <row r="802" spans="1:15" ht="30" x14ac:dyDescent="0.25">
      <c r="A802" s="3" t="s">
        <v>13</v>
      </c>
      <c r="B802" s="3" t="s">
        <v>917</v>
      </c>
      <c r="C802" s="3" t="s">
        <v>88</v>
      </c>
      <c r="D802" s="3" t="s">
        <v>929</v>
      </c>
      <c r="E802" s="3" t="s">
        <v>220</v>
      </c>
      <c r="F802" s="6">
        <v>45523</v>
      </c>
      <c r="G802" s="3" t="s">
        <v>13</v>
      </c>
      <c r="H802" s="3" t="s">
        <v>1422</v>
      </c>
      <c r="I802" s="3" t="s">
        <v>33</v>
      </c>
      <c r="J802" s="5"/>
      <c r="K802" s="5">
        <v>271102.25</v>
      </c>
      <c r="L802" s="5"/>
      <c r="M802" s="5">
        <v>26661.89</v>
      </c>
      <c r="N802" s="5"/>
      <c r="O802" s="9">
        <f t="shared" si="12"/>
        <v>297764.14</v>
      </c>
    </row>
    <row r="803" spans="1:15" ht="30" x14ac:dyDescent="0.25">
      <c r="A803" s="3" t="s">
        <v>13</v>
      </c>
      <c r="B803" s="3" t="s">
        <v>917</v>
      </c>
      <c r="C803" s="3" t="s">
        <v>88</v>
      </c>
      <c r="D803" s="3" t="s">
        <v>929</v>
      </c>
      <c r="E803" s="3" t="s">
        <v>220</v>
      </c>
      <c r="F803" s="6">
        <v>45523</v>
      </c>
      <c r="G803" s="3" t="s">
        <v>4</v>
      </c>
      <c r="H803" s="3" t="s">
        <v>1422</v>
      </c>
      <c r="I803" s="3" t="s">
        <v>33</v>
      </c>
      <c r="J803" s="5"/>
      <c r="K803" s="5">
        <v>0</v>
      </c>
      <c r="L803" s="5"/>
      <c r="M803" s="5">
        <v>0</v>
      </c>
      <c r="N803" s="5"/>
      <c r="O803" s="9">
        <f t="shared" si="12"/>
        <v>0</v>
      </c>
    </row>
    <row r="804" spans="1:15" ht="30" x14ac:dyDescent="0.25">
      <c r="A804" s="3" t="s">
        <v>13</v>
      </c>
      <c r="B804" s="3" t="s">
        <v>917</v>
      </c>
      <c r="C804" s="3" t="s">
        <v>88</v>
      </c>
      <c r="D804" s="3" t="s">
        <v>929</v>
      </c>
      <c r="E804" s="3" t="s">
        <v>220</v>
      </c>
      <c r="F804" s="6">
        <v>45770</v>
      </c>
      <c r="G804" s="3" t="s">
        <v>11</v>
      </c>
      <c r="H804" s="3" t="s">
        <v>1422</v>
      </c>
      <c r="I804" s="3" t="s">
        <v>33</v>
      </c>
      <c r="J804" s="5"/>
      <c r="K804" s="5">
        <v>546244.76</v>
      </c>
      <c r="L804" s="5"/>
      <c r="M804" s="5">
        <v>46398.29</v>
      </c>
      <c r="N804" s="5"/>
      <c r="O804" s="9">
        <f t="shared" si="12"/>
        <v>592643.05000000005</v>
      </c>
    </row>
    <row r="805" spans="1:15" ht="30" x14ac:dyDescent="0.25">
      <c r="A805" s="3" t="s">
        <v>13</v>
      </c>
      <c r="B805" s="3" t="s">
        <v>917</v>
      </c>
      <c r="C805" s="3" t="s">
        <v>88</v>
      </c>
      <c r="D805" s="3" t="s">
        <v>929</v>
      </c>
      <c r="E805" s="3" t="s">
        <v>220</v>
      </c>
      <c r="F805" s="6">
        <v>45904</v>
      </c>
      <c r="G805" s="3" t="s">
        <v>315</v>
      </c>
      <c r="H805" s="3" t="s">
        <v>1422</v>
      </c>
      <c r="I805" s="3" t="s">
        <v>33</v>
      </c>
      <c r="J805" s="5"/>
      <c r="K805" s="5">
        <v>844797.41</v>
      </c>
      <c r="L805" s="5"/>
      <c r="M805" s="5">
        <v>104611.46</v>
      </c>
      <c r="N805" s="5"/>
      <c r="O805" s="9">
        <f t="shared" si="12"/>
        <v>949408.87</v>
      </c>
    </row>
    <row r="806" spans="1:15" ht="30" x14ac:dyDescent="0.25">
      <c r="A806" s="3" t="s">
        <v>13</v>
      </c>
      <c r="B806" s="3" t="s">
        <v>917</v>
      </c>
      <c r="C806" s="3" t="s">
        <v>88</v>
      </c>
      <c r="D806" s="3" t="s">
        <v>929</v>
      </c>
      <c r="E806" s="3" t="s">
        <v>220</v>
      </c>
      <c r="F806" s="6">
        <v>45950</v>
      </c>
      <c r="G806" s="3" t="s">
        <v>240</v>
      </c>
      <c r="H806" s="3" t="s">
        <v>1422</v>
      </c>
      <c r="I806" s="3" t="s">
        <v>33</v>
      </c>
      <c r="J806" s="5"/>
      <c r="K806" s="5">
        <v>0</v>
      </c>
      <c r="L806" s="5"/>
      <c r="M806" s="5">
        <v>0</v>
      </c>
      <c r="N806" s="5"/>
      <c r="O806" s="9">
        <f t="shared" si="12"/>
        <v>0</v>
      </c>
    </row>
    <row r="807" spans="1:15" ht="20" x14ac:dyDescent="0.25">
      <c r="A807" s="3" t="s">
        <v>13</v>
      </c>
      <c r="B807" s="3" t="s">
        <v>917</v>
      </c>
      <c r="C807" s="3" t="s">
        <v>218</v>
      </c>
      <c r="D807" s="3" t="s">
        <v>927</v>
      </c>
      <c r="E807" s="3" t="s">
        <v>220</v>
      </c>
      <c r="F807" s="6">
        <v>45289.643034872701</v>
      </c>
      <c r="G807" s="3" t="s">
        <v>1194</v>
      </c>
      <c r="H807" s="3" t="s">
        <v>1422</v>
      </c>
      <c r="I807" s="3" t="s">
        <v>72</v>
      </c>
      <c r="J807" s="5"/>
      <c r="K807" s="5">
        <v>6809667.4500000002</v>
      </c>
      <c r="L807" s="5"/>
      <c r="M807" s="5">
        <v>1428015.64</v>
      </c>
      <c r="N807" s="5"/>
      <c r="O807" s="9">
        <f t="shared" si="12"/>
        <v>8237683.0899999999</v>
      </c>
    </row>
    <row r="808" spans="1:15" ht="20" x14ac:dyDescent="0.25">
      <c r="A808" s="3" t="s">
        <v>13</v>
      </c>
      <c r="B808" s="3" t="s">
        <v>917</v>
      </c>
      <c r="C808" s="3" t="s">
        <v>218</v>
      </c>
      <c r="D808" s="3" t="s">
        <v>927</v>
      </c>
      <c r="E808" s="3" t="s">
        <v>220</v>
      </c>
      <c r="F808" s="6">
        <v>45314.391400925902</v>
      </c>
      <c r="G808" s="3" t="s">
        <v>13</v>
      </c>
      <c r="H808" s="3" t="s">
        <v>1422</v>
      </c>
      <c r="I808" s="3" t="s">
        <v>72</v>
      </c>
      <c r="J808" s="5"/>
      <c r="K808" s="5">
        <v>4210591.29</v>
      </c>
      <c r="L808" s="5"/>
      <c r="M808" s="5">
        <v>881962.6</v>
      </c>
      <c r="N808" s="5"/>
      <c r="O808" s="9">
        <f t="shared" si="12"/>
        <v>5092553.8899999997</v>
      </c>
    </row>
    <row r="809" spans="1:15" ht="20" x14ac:dyDescent="0.25">
      <c r="A809" s="3" t="s">
        <v>13</v>
      </c>
      <c r="B809" s="3" t="s">
        <v>917</v>
      </c>
      <c r="C809" s="3" t="s">
        <v>218</v>
      </c>
      <c r="D809" s="3" t="s">
        <v>927</v>
      </c>
      <c r="E809" s="3" t="s">
        <v>220</v>
      </c>
      <c r="F809" s="6">
        <v>45541.5624684375</v>
      </c>
      <c r="G809" s="3" t="s">
        <v>4</v>
      </c>
      <c r="H809" s="3" t="s">
        <v>1422</v>
      </c>
      <c r="I809" s="3" t="s">
        <v>72</v>
      </c>
      <c r="J809" s="5"/>
      <c r="K809" s="5">
        <v>49224.44</v>
      </c>
      <c r="L809" s="5"/>
      <c r="M809" s="5">
        <v>2271.12</v>
      </c>
      <c r="N809" s="5"/>
      <c r="O809" s="9">
        <f t="shared" si="12"/>
        <v>51495.560000000005</v>
      </c>
    </row>
    <row r="810" spans="1:15" ht="20" x14ac:dyDescent="0.25">
      <c r="A810" s="3" t="s">
        <v>13</v>
      </c>
      <c r="B810" s="3" t="s">
        <v>917</v>
      </c>
      <c r="C810" s="3" t="s">
        <v>218</v>
      </c>
      <c r="D810" s="3" t="s">
        <v>927</v>
      </c>
      <c r="E810" s="3" t="s">
        <v>220</v>
      </c>
      <c r="F810" s="6">
        <v>45723.643984571798</v>
      </c>
      <c r="G810" s="3" t="s">
        <v>11</v>
      </c>
      <c r="H810" s="3" t="s">
        <v>1422</v>
      </c>
      <c r="I810" s="3" t="s">
        <v>72</v>
      </c>
      <c r="J810" s="5"/>
      <c r="K810" s="5">
        <v>76313.87</v>
      </c>
      <c r="L810" s="5"/>
      <c r="M810" s="5">
        <v>7633.15</v>
      </c>
      <c r="N810" s="5"/>
      <c r="O810" s="9">
        <f t="shared" si="12"/>
        <v>83947.01999999999</v>
      </c>
    </row>
    <row r="811" spans="1:15" ht="20" x14ac:dyDescent="0.25">
      <c r="A811" s="3" t="s">
        <v>13</v>
      </c>
      <c r="B811" s="3" t="s">
        <v>917</v>
      </c>
      <c r="C811" s="3" t="s">
        <v>218</v>
      </c>
      <c r="D811" s="3" t="s">
        <v>927</v>
      </c>
      <c r="E811" s="3" t="s">
        <v>220</v>
      </c>
      <c r="F811" s="6">
        <v>45881.586437349499</v>
      </c>
      <c r="G811" s="3" t="s">
        <v>315</v>
      </c>
      <c r="H811" s="3" t="s">
        <v>1422</v>
      </c>
      <c r="I811" s="3" t="s">
        <v>72</v>
      </c>
      <c r="J811" s="5"/>
      <c r="K811" s="5">
        <v>190550.83</v>
      </c>
      <c r="L811" s="5"/>
      <c r="M811" s="5">
        <v>33824.870000000003</v>
      </c>
      <c r="N811" s="5"/>
      <c r="O811" s="9">
        <f t="shared" si="12"/>
        <v>224375.69999999998</v>
      </c>
    </row>
    <row r="812" spans="1:15" x14ac:dyDescent="0.25">
      <c r="A812" s="3" t="s">
        <v>13</v>
      </c>
      <c r="B812" s="3" t="s">
        <v>917</v>
      </c>
      <c r="C812" s="3" t="s">
        <v>92</v>
      </c>
      <c r="D812" s="3" t="s">
        <v>926</v>
      </c>
      <c r="E812" s="3" t="s">
        <v>220</v>
      </c>
      <c r="F812" s="6">
        <v>45698.5</v>
      </c>
      <c r="G812" s="3" t="s">
        <v>1194</v>
      </c>
      <c r="H812" s="3" t="s">
        <v>1422</v>
      </c>
      <c r="I812" s="3" t="s">
        <v>10</v>
      </c>
      <c r="J812" s="5"/>
      <c r="K812" s="5">
        <v>271443.27</v>
      </c>
      <c r="L812" s="5"/>
      <c r="M812" s="5"/>
      <c r="N812" s="5"/>
      <c r="O812" s="9">
        <f t="shared" si="12"/>
        <v>271443.27</v>
      </c>
    </row>
    <row r="813" spans="1:15" x14ac:dyDescent="0.25">
      <c r="A813" s="3" t="s">
        <v>13</v>
      </c>
      <c r="B813" s="3" t="s">
        <v>917</v>
      </c>
      <c r="C813" s="3" t="s">
        <v>92</v>
      </c>
      <c r="D813" s="3" t="s">
        <v>926</v>
      </c>
      <c r="E813" s="3" t="s">
        <v>220</v>
      </c>
      <c r="F813" s="6">
        <v>45804.5</v>
      </c>
      <c r="G813" s="3" t="s">
        <v>13</v>
      </c>
      <c r="H813" s="3" t="s">
        <v>1422</v>
      </c>
      <c r="I813" s="3" t="s">
        <v>10</v>
      </c>
      <c r="J813" s="5"/>
      <c r="K813" s="5">
        <v>479079.88</v>
      </c>
      <c r="L813" s="5"/>
      <c r="M813" s="5"/>
      <c r="N813" s="5"/>
      <c r="O813" s="9">
        <f t="shared" si="12"/>
        <v>479079.88</v>
      </c>
    </row>
    <row r="814" spans="1:15" x14ac:dyDescent="0.25">
      <c r="A814" s="3" t="s">
        <v>13</v>
      </c>
      <c r="B814" s="3" t="s">
        <v>917</v>
      </c>
      <c r="C814" s="3" t="s">
        <v>92</v>
      </c>
      <c r="D814" s="3" t="s">
        <v>926</v>
      </c>
      <c r="E814" s="3" t="s">
        <v>220</v>
      </c>
      <c r="F814" s="6">
        <v>45869.5</v>
      </c>
      <c r="G814" s="3" t="s">
        <v>4</v>
      </c>
      <c r="H814" s="3" t="s">
        <v>1422</v>
      </c>
      <c r="I814" s="3" t="s">
        <v>10</v>
      </c>
      <c r="J814" s="5"/>
      <c r="K814" s="5">
        <v>562996.29</v>
      </c>
      <c r="L814" s="5"/>
      <c r="M814" s="5"/>
      <c r="N814" s="5"/>
      <c r="O814" s="9">
        <f t="shared" si="12"/>
        <v>562996.29</v>
      </c>
    </row>
    <row r="815" spans="1:15" x14ac:dyDescent="0.25">
      <c r="A815" s="3" t="s">
        <v>13</v>
      </c>
      <c r="B815" s="3" t="s">
        <v>917</v>
      </c>
      <c r="C815" s="3" t="s">
        <v>92</v>
      </c>
      <c r="D815" s="3" t="s">
        <v>926</v>
      </c>
      <c r="E815" s="3" t="s">
        <v>220</v>
      </c>
      <c r="F815" s="6">
        <v>45972.5</v>
      </c>
      <c r="G815" s="3" t="s">
        <v>11</v>
      </c>
      <c r="H815" s="3" t="s">
        <v>1422</v>
      </c>
      <c r="I815" s="3" t="s">
        <v>10</v>
      </c>
      <c r="J815" s="5"/>
      <c r="K815" s="5">
        <v>774530.49</v>
      </c>
      <c r="L815" s="5"/>
      <c r="M815" s="5"/>
      <c r="N815" s="5"/>
      <c r="O815" s="9">
        <f t="shared" si="12"/>
        <v>774530.49</v>
      </c>
    </row>
    <row r="816" spans="1:15" x14ac:dyDescent="0.25">
      <c r="A816" s="3" t="s">
        <v>13</v>
      </c>
      <c r="B816" s="3" t="s">
        <v>917</v>
      </c>
      <c r="C816" s="3" t="s">
        <v>92</v>
      </c>
      <c r="D816" s="3" t="s">
        <v>924</v>
      </c>
      <c r="E816" s="3" t="s">
        <v>220</v>
      </c>
      <c r="F816" s="6">
        <v>45698.5</v>
      </c>
      <c r="G816" s="3" t="s">
        <v>1194</v>
      </c>
      <c r="H816" s="3" t="s">
        <v>1422</v>
      </c>
      <c r="I816" s="3" t="s">
        <v>10</v>
      </c>
      <c r="J816" s="5"/>
      <c r="K816" s="5">
        <v>60260</v>
      </c>
      <c r="L816" s="5"/>
      <c r="M816" s="5"/>
      <c r="N816" s="5"/>
      <c r="O816" s="9">
        <f t="shared" si="12"/>
        <v>60260</v>
      </c>
    </row>
    <row r="817" spans="1:15" x14ac:dyDescent="0.25">
      <c r="A817" s="3" t="s">
        <v>13</v>
      </c>
      <c r="B817" s="3" t="s">
        <v>917</v>
      </c>
      <c r="C817" s="3" t="s">
        <v>92</v>
      </c>
      <c r="D817" s="3" t="s">
        <v>924</v>
      </c>
      <c r="E817" s="3" t="s">
        <v>220</v>
      </c>
      <c r="F817" s="6">
        <v>45803.5</v>
      </c>
      <c r="G817" s="3" t="s">
        <v>13</v>
      </c>
      <c r="H817" s="3" t="s">
        <v>1422</v>
      </c>
      <c r="I817" s="3" t="s">
        <v>10</v>
      </c>
      <c r="J817" s="5"/>
      <c r="K817" s="5">
        <v>132917.65</v>
      </c>
      <c r="L817" s="5"/>
      <c r="M817" s="5"/>
      <c r="N817" s="5"/>
      <c r="O817" s="9">
        <f t="shared" si="12"/>
        <v>132917.65</v>
      </c>
    </row>
    <row r="818" spans="1:15" x14ac:dyDescent="0.25">
      <c r="A818" s="3" t="s">
        <v>13</v>
      </c>
      <c r="B818" s="3" t="s">
        <v>917</v>
      </c>
      <c r="C818" s="3" t="s">
        <v>92</v>
      </c>
      <c r="D818" s="3" t="s">
        <v>924</v>
      </c>
      <c r="E818" s="3" t="s">
        <v>220</v>
      </c>
      <c r="F818" s="6">
        <v>45869.5</v>
      </c>
      <c r="G818" s="3" t="s">
        <v>4</v>
      </c>
      <c r="H818" s="3" t="s">
        <v>1422</v>
      </c>
      <c r="I818" s="3" t="s">
        <v>10</v>
      </c>
      <c r="J818" s="5"/>
      <c r="K818" s="5">
        <v>390009.97</v>
      </c>
      <c r="L818" s="5"/>
      <c r="M818" s="5"/>
      <c r="N818" s="5"/>
      <c r="O818" s="9">
        <f t="shared" si="12"/>
        <v>390009.97</v>
      </c>
    </row>
    <row r="819" spans="1:15" x14ac:dyDescent="0.25">
      <c r="A819" s="3" t="s">
        <v>13</v>
      </c>
      <c r="B819" s="3" t="s">
        <v>917</v>
      </c>
      <c r="C819" s="3" t="s">
        <v>92</v>
      </c>
      <c r="D819" s="3" t="s">
        <v>924</v>
      </c>
      <c r="E819" s="3" t="s">
        <v>220</v>
      </c>
      <c r="F819" s="6">
        <v>45972.5</v>
      </c>
      <c r="G819" s="3" t="s">
        <v>11</v>
      </c>
      <c r="H819" s="3" t="s">
        <v>1422</v>
      </c>
      <c r="I819" s="3" t="s">
        <v>10</v>
      </c>
      <c r="J819" s="5"/>
      <c r="K819" s="5">
        <v>188017.77</v>
      </c>
      <c r="L819" s="5"/>
      <c r="M819" s="5"/>
      <c r="N819" s="5"/>
      <c r="O819" s="9">
        <f t="shared" si="12"/>
        <v>188017.77</v>
      </c>
    </row>
    <row r="820" spans="1:15" x14ac:dyDescent="0.25">
      <c r="A820" s="3" t="s">
        <v>13</v>
      </c>
      <c r="B820" s="3" t="s">
        <v>917</v>
      </c>
      <c r="C820" s="3" t="s">
        <v>92</v>
      </c>
      <c r="D820" s="3" t="s">
        <v>922</v>
      </c>
      <c r="E820" s="3" t="s">
        <v>220</v>
      </c>
      <c r="F820" s="6">
        <v>45642.5</v>
      </c>
      <c r="G820" s="3" t="s">
        <v>1194</v>
      </c>
      <c r="H820" s="3" t="s">
        <v>1422</v>
      </c>
      <c r="I820" s="3" t="s">
        <v>10</v>
      </c>
      <c r="J820" s="5"/>
      <c r="K820" s="5">
        <v>2472.16</v>
      </c>
      <c r="L820" s="5"/>
      <c r="M820" s="5"/>
      <c r="N820" s="5"/>
      <c r="O820" s="9">
        <f t="shared" si="12"/>
        <v>2472.16</v>
      </c>
    </row>
    <row r="821" spans="1:15" x14ac:dyDescent="0.25">
      <c r="A821" s="3" t="s">
        <v>13</v>
      </c>
      <c r="B821" s="3" t="s">
        <v>917</v>
      </c>
      <c r="C821" s="3" t="s">
        <v>92</v>
      </c>
      <c r="D821" s="3" t="s">
        <v>922</v>
      </c>
      <c r="E821" s="3" t="s">
        <v>220</v>
      </c>
      <c r="F821" s="6">
        <v>45723.5</v>
      </c>
      <c r="G821" s="3" t="s">
        <v>13</v>
      </c>
      <c r="H821" s="3" t="s">
        <v>1422</v>
      </c>
      <c r="I821" s="3" t="s">
        <v>10</v>
      </c>
      <c r="J821" s="5"/>
      <c r="K821" s="5">
        <v>9330.2199999999993</v>
      </c>
      <c r="L821" s="5"/>
      <c r="M821" s="5"/>
      <c r="N821" s="5"/>
      <c r="O821" s="9">
        <f t="shared" si="12"/>
        <v>9330.2199999999993</v>
      </c>
    </row>
    <row r="822" spans="1:15" x14ac:dyDescent="0.25">
      <c r="A822" s="3" t="s">
        <v>13</v>
      </c>
      <c r="B822" s="3" t="s">
        <v>917</v>
      </c>
      <c r="C822" s="3" t="s">
        <v>92</v>
      </c>
      <c r="D822" s="3" t="s">
        <v>922</v>
      </c>
      <c r="E822" s="3" t="s">
        <v>220</v>
      </c>
      <c r="F822" s="6">
        <v>45728.5</v>
      </c>
      <c r="G822" s="3" t="s">
        <v>4</v>
      </c>
      <c r="H822" s="3" t="s">
        <v>1422</v>
      </c>
      <c r="I822" s="3" t="s">
        <v>10</v>
      </c>
      <c r="J822" s="5"/>
      <c r="K822" s="5">
        <v>10946.01</v>
      </c>
      <c r="L822" s="5"/>
      <c r="M822" s="5"/>
      <c r="N822" s="5"/>
      <c r="O822" s="9">
        <f t="shared" si="12"/>
        <v>10946.01</v>
      </c>
    </row>
    <row r="823" spans="1:15" x14ac:dyDescent="0.25">
      <c r="A823" s="3" t="s">
        <v>13</v>
      </c>
      <c r="B823" s="3" t="s">
        <v>917</v>
      </c>
      <c r="C823" s="3" t="s">
        <v>92</v>
      </c>
      <c r="D823" s="3" t="s">
        <v>922</v>
      </c>
      <c r="E823" s="3" t="s">
        <v>220</v>
      </c>
      <c r="F823" s="6">
        <v>45754.5</v>
      </c>
      <c r="G823" s="3" t="s">
        <v>11</v>
      </c>
      <c r="H823" s="3" t="s">
        <v>1422</v>
      </c>
      <c r="I823" s="3" t="s">
        <v>10</v>
      </c>
      <c r="J823" s="5"/>
      <c r="K823" s="5">
        <v>4628.21</v>
      </c>
      <c r="L823" s="5"/>
      <c r="M823" s="5"/>
      <c r="N823" s="5"/>
      <c r="O823" s="9">
        <f t="shared" si="12"/>
        <v>4628.21</v>
      </c>
    </row>
    <row r="824" spans="1:15" x14ac:dyDescent="0.25">
      <c r="A824" s="3" t="s">
        <v>13</v>
      </c>
      <c r="B824" s="3" t="s">
        <v>917</v>
      </c>
      <c r="C824" s="3" t="s">
        <v>92</v>
      </c>
      <c r="D824" s="3" t="s">
        <v>922</v>
      </c>
      <c r="E824" s="3" t="s">
        <v>220</v>
      </c>
      <c r="F824" s="6">
        <v>45817.5</v>
      </c>
      <c r="G824" s="3" t="s">
        <v>315</v>
      </c>
      <c r="H824" s="3" t="s">
        <v>1422</v>
      </c>
      <c r="I824" s="3" t="s">
        <v>10</v>
      </c>
      <c r="J824" s="5"/>
      <c r="K824" s="5">
        <v>192891.22</v>
      </c>
      <c r="L824" s="5"/>
      <c r="M824" s="5"/>
      <c r="N824" s="5"/>
      <c r="O824" s="9">
        <f t="shared" si="12"/>
        <v>192891.22</v>
      </c>
    </row>
    <row r="825" spans="1:15" x14ac:dyDescent="0.25">
      <c r="A825" s="3" t="s">
        <v>13</v>
      </c>
      <c r="B825" s="3" t="s">
        <v>917</v>
      </c>
      <c r="C825" s="3" t="s">
        <v>92</v>
      </c>
      <c r="D825" s="3" t="s">
        <v>922</v>
      </c>
      <c r="E825" s="3" t="s">
        <v>220</v>
      </c>
      <c r="F825" s="6">
        <v>45841.5</v>
      </c>
      <c r="G825" s="3" t="s">
        <v>240</v>
      </c>
      <c r="H825" s="3" t="s">
        <v>1422</v>
      </c>
      <c r="I825" s="3" t="s">
        <v>10</v>
      </c>
      <c r="J825" s="5"/>
      <c r="K825" s="5">
        <v>136661.70000000001</v>
      </c>
      <c r="L825" s="5"/>
      <c r="M825" s="5"/>
      <c r="N825" s="5"/>
      <c r="O825" s="9">
        <f t="shared" si="12"/>
        <v>136661.70000000001</v>
      </c>
    </row>
    <row r="826" spans="1:15" x14ac:dyDescent="0.25">
      <c r="A826" s="3" t="s">
        <v>13</v>
      </c>
      <c r="B826" s="3" t="s">
        <v>917</v>
      </c>
      <c r="C826" s="3" t="s">
        <v>92</v>
      </c>
      <c r="D826" s="3" t="s">
        <v>922</v>
      </c>
      <c r="E826" s="3" t="s">
        <v>220</v>
      </c>
      <c r="F826" s="6">
        <v>45863.5</v>
      </c>
      <c r="G826" s="3" t="s">
        <v>225</v>
      </c>
      <c r="H826" s="3" t="s">
        <v>1422</v>
      </c>
      <c r="I826" s="3" t="s">
        <v>10</v>
      </c>
      <c r="J826" s="5"/>
      <c r="K826" s="5">
        <v>35144.61</v>
      </c>
      <c r="L826" s="5"/>
      <c r="M826" s="5"/>
      <c r="N826" s="5"/>
      <c r="O826" s="9">
        <f t="shared" si="12"/>
        <v>35144.61</v>
      </c>
    </row>
    <row r="827" spans="1:15" x14ac:dyDescent="0.25">
      <c r="A827" s="3" t="s">
        <v>13</v>
      </c>
      <c r="B827" s="3" t="s">
        <v>917</v>
      </c>
      <c r="C827" s="3" t="s">
        <v>92</v>
      </c>
      <c r="D827" s="3" t="s">
        <v>922</v>
      </c>
      <c r="E827" s="3" t="s">
        <v>220</v>
      </c>
      <c r="F827" s="6">
        <v>45883.5</v>
      </c>
      <c r="G827" s="3" t="s">
        <v>1428</v>
      </c>
      <c r="H827" s="3" t="s">
        <v>1422</v>
      </c>
      <c r="I827" s="3" t="s">
        <v>10</v>
      </c>
      <c r="J827" s="5"/>
      <c r="K827" s="5">
        <v>59811.07</v>
      </c>
      <c r="L827" s="5"/>
      <c r="M827" s="5"/>
      <c r="N827" s="5"/>
      <c r="O827" s="9">
        <f t="shared" si="12"/>
        <v>59811.07</v>
      </c>
    </row>
    <row r="828" spans="1:15" x14ac:dyDescent="0.25">
      <c r="A828" s="3" t="s">
        <v>13</v>
      </c>
      <c r="B828" s="3" t="s">
        <v>917</v>
      </c>
      <c r="C828" s="3" t="s">
        <v>92</v>
      </c>
      <c r="D828" s="3" t="s">
        <v>922</v>
      </c>
      <c r="E828" s="3" t="s">
        <v>220</v>
      </c>
      <c r="F828" s="6">
        <v>45926.5</v>
      </c>
      <c r="G828" s="3" t="s">
        <v>18</v>
      </c>
      <c r="H828" s="3" t="s">
        <v>1422</v>
      </c>
      <c r="I828" s="3" t="s">
        <v>10</v>
      </c>
      <c r="J828" s="5"/>
      <c r="K828" s="5">
        <v>64083.16</v>
      </c>
      <c r="L828" s="5"/>
      <c r="M828" s="5"/>
      <c r="N828" s="5"/>
      <c r="O828" s="9">
        <f t="shared" si="12"/>
        <v>64083.16</v>
      </c>
    </row>
    <row r="829" spans="1:15" x14ac:dyDescent="0.25">
      <c r="A829" s="3" t="s">
        <v>13</v>
      </c>
      <c r="B829" s="3" t="s">
        <v>917</v>
      </c>
      <c r="C829" s="3" t="s">
        <v>92</v>
      </c>
      <c r="D829" s="3" t="s">
        <v>922</v>
      </c>
      <c r="E829" s="3" t="s">
        <v>220</v>
      </c>
      <c r="F829" s="6">
        <v>45943.5</v>
      </c>
      <c r="G829" s="3" t="s">
        <v>1427</v>
      </c>
      <c r="H829" s="3" t="s">
        <v>1422</v>
      </c>
      <c r="I829" s="3" t="s">
        <v>10</v>
      </c>
      <c r="J829" s="5"/>
      <c r="K829" s="5">
        <v>15382.91</v>
      </c>
      <c r="L829" s="5"/>
      <c r="M829" s="5"/>
      <c r="N829" s="5"/>
      <c r="O829" s="9">
        <f t="shared" si="12"/>
        <v>15382.91</v>
      </c>
    </row>
    <row r="830" spans="1:15" x14ac:dyDescent="0.25">
      <c r="A830" s="3" t="s">
        <v>13</v>
      </c>
      <c r="B830" s="3" t="s">
        <v>917</v>
      </c>
      <c r="C830" s="3" t="s">
        <v>92</v>
      </c>
      <c r="D830" s="3" t="s">
        <v>922</v>
      </c>
      <c r="E830" s="3" t="s">
        <v>220</v>
      </c>
      <c r="F830" s="6">
        <v>45987.5</v>
      </c>
      <c r="G830" s="3" t="s">
        <v>23</v>
      </c>
      <c r="H830" s="3" t="s">
        <v>1422</v>
      </c>
      <c r="I830" s="3" t="s">
        <v>10</v>
      </c>
      <c r="J830" s="5"/>
      <c r="K830" s="5">
        <v>334559.14</v>
      </c>
      <c r="L830" s="5"/>
      <c r="M830" s="5"/>
      <c r="N830" s="5"/>
      <c r="O830" s="9">
        <f t="shared" si="12"/>
        <v>334559.14</v>
      </c>
    </row>
    <row r="831" spans="1:15" x14ac:dyDescent="0.25">
      <c r="A831" s="3" t="s">
        <v>13</v>
      </c>
      <c r="B831" s="3" t="s">
        <v>917</v>
      </c>
      <c r="C831" s="3" t="s">
        <v>92</v>
      </c>
      <c r="D831" s="3" t="s">
        <v>919</v>
      </c>
      <c r="E831" s="3" t="s">
        <v>220</v>
      </c>
      <c r="F831" s="6">
        <v>45698.5</v>
      </c>
      <c r="G831" s="3" t="s">
        <v>1194</v>
      </c>
      <c r="H831" s="3" t="s">
        <v>1422</v>
      </c>
      <c r="I831" s="3" t="s">
        <v>10</v>
      </c>
      <c r="J831" s="5"/>
      <c r="K831" s="5">
        <v>98930</v>
      </c>
      <c r="L831" s="5"/>
      <c r="M831" s="5"/>
      <c r="N831" s="5"/>
      <c r="O831" s="9">
        <f t="shared" si="12"/>
        <v>98930</v>
      </c>
    </row>
    <row r="832" spans="1:15" x14ac:dyDescent="0.25">
      <c r="A832" s="3" t="s">
        <v>13</v>
      </c>
      <c r="B832" s="3" t="s">
        <v>917</v>
      </c>
      <c r="C832" s="3" t="s">
        <v>92</v>
      </c>
      <c r="D832" s="3" t="s">
        <v>919</v>
      </c>
      <c r="E832" s="3" t="s">
        <v>220</v>
      </c>
      <c r="F832" s="6">
        <v>45804.5</v>
      </c>
      <c r="G832" s="3" t="s">
        <v>13</v>
      </c>
      <c r="H832" s="3" t="s">
        <v>1422</v>
      </c>
      <c r="I832" s="3" t="s">
        <v>10</v>
      </c>
      <c r="J832" s="5"/>
      <c r="K832" s="5">
        <v>325407.78999999998</v>
      </c>
      <c r="L832" s="5"/>
      <c r="M832" s="5"/>
      <c r="N832" s="5"/>
      <c r="O832" s="9">
        <f t="shared" si="12"/>
        <v>325407.78999999998</v>
      </c>
    </row>
    <row r="833" spans="1:15" x14ac:dyDescent="0.25">
      <c r="A833" s="3" t="s">
        <v>13</v>
      </c>
      <c r="B833" s="3" t="s">
        <v>917</v>
      </c>
      <c r="C833" s="3" t="s">
        <v>92</v>
      </c>
      <c r="D833" s="3" t="s">
        <v>919</v>
      </c>
      <c r="E833" s="3" t="s">
        <v>220</v>
      </c>
      <c r="F833" s="6">
        <v>45869.5</v>
      </c>
      <c r="G833" s="3" t="s">
        <v>4</v>
      </c>
      <c r="H833" s="3" t="s">
        <v>1422</v>
      </c>
      <c r="I833" s="3" t="s">
        <v>10</v>
      </c>
      <c r="J833" s="5"/>
      <c r="K833" s="5">
        <v>318215.94</v>
      </c>
      <c r="L833" s="5"/>
      <c r="M833" s="5"/>
      <c r="N833" s="5"/>
      <c r="O833" s="9">
        <f t="shared" si="12"/>
        <v>318215.94</v>
      </c>
    </row>
    <row r="834" spans="1:15" x14ac:dyDescent="0.25">
      <c r="A834" s="3" t="s">
        <v>13</v>
      </c>
      <c r="B834" s="3" t="s">
        <v>917</v>
      </c>
      <c r="C834" s="3" t="s">
        <v>92</v>
      </c>
      <c r="D834" s="3" t="s">
        <v>919</v>
      </c>
      <c r="E834" s="3" t="s">
        <v>220</v>
      </c>
      <c r="F834" s="6">
        <v>45972.5</v>
      </c>
      <c r="G834" s="3" t="s">
        <v>11</v>
      </c>
      <c r="H834" s="3" t="s">
        <v>1422</v>
      </c>
      <c r="I834" s="3" t="s">
        <v>10</v>
      </c>
      <c r="J834" s="5"/>
      <c r="K834" s="5">
        <v>550605.78</v>
      </c>
      <c r="L834" s="5"/>
      <c r="M834" s="5"/>
      <c r="N834" s="5"/>
      <c r="O834" s="9">
        <f t="shared" si="12"/>
        <v>550605.78</v>
      </c>
    </row>
    <row r="835" spans="1:15" x14ac:dyDescent="0.25">
      <c r="A835" s="3" t="s">
        <v>13</v>
      </c>
      <c r="B835" s="3" t="s">
        <v>917</v>
      </c>
      <c r="C835" s="3" t="s">
        <v>92</v>
      </c>
      <c r="D835" s="3" t="s">
        <v>916</v>
      </c>
      <c r="E835" s="3" t="s">
        <v>220</v>
      </c>
      <c r="F835" s="6">
        <v>45698.5</v>
      </c>
      <c r="G835" s="3" t="s">
        <v>1194</v>
      </c>
      <c r="H835" s="3" t="s">
        <v>1422</v>
      </c>
      <c r="I835" s="3" t="s">
        <v>10</v>
      </c>
      <c r="J835" s="5"/>
      <c r="K835" s="5">
        <v>62354</v>
      </c>
      <c r="L835" s="5"/>
      <c r="M835" s="5"/>
      <c r="N835" s="5"/>
      <c r="O835" s="9">
        <f t="shared" si="12"/>
        <v>62354</v>
      </c>
    </row>
    <row r="836" spans="1:15" x14ac:dyDescent="0.25">
      <c r="A836" s="3" t="s">
        <v>13</v>
      </c>
      <c r="B836" s="3" t="s">
        <v>917</v>
      </c>
      <c r="C836" s="3" t="s">
        <v>92</v>
      </c>
      <c r="D836" s="3" t="s">
        <v>916</v>
      </c>
      <c r="E836" s="3" t="s">
        <v>220</v>
      </c>
      <c r="F836" s="6">
        <v>45803.5</v>
      </c>
      <c r="G836" s="3" t="s">
        <v>13</v>
      </c>
      <c r="H836" s="3" t="s">
        <v>1422</v>
      </c>
      <c r="I836" s="3" t="s">
        <v>10</v>
      </c>
      <c r="J836" s="5"/>
      <c r="K836" s="5">
        <v>344353.63</v>
      </c>
      <c r="L836" s="5"/>
      <c r="M836" s="5"/>
      <c r="N836" s="5"/>
      <c r="O836" s="9">
        <f t="shared" si="12"/>
        <v>344353.63</v>
      </c>
    </row>
    <row r="837" spans="1:15" x14ac:dyDescent="0.25">
      <c r="A837" s="3" t="s">
        <v>13</v>
      </c>
      <c r="B837" s="3" t="s">
        <v>917</v>
      </c>
      <c r="C837" s="3" t="s">
        <v>92</v>
      </c>
      <c r="D837" s="3" t="s">
        <v>916</v>
      </c>
      <c r="E837" s="3" t="s">
        <v>220</v>
      </c>
      <c r="F837" s="6">
        <v>45870.5</v>
      </c>
      <c r="G837" s="3" t="s">
        <v>4</v>
      </c>
      <c r="H837" s="3" t="s">
        <v>1422</v>
      </c>
      <c r="I837" s="3" t="s">
        <v>10</v>
      </c>
      <c r="J837" s="5"/>
      <c r="K837" s="5">
        <v>211979.13</v>
      </c>
      <c r="L837" s="5"/>
      <c r="M837" s="5"/>
      <c r="N837" s="5"/>
      <c r="O837" s="9">
        <f t="shared" si="12"/>
        <v>211979.13</v>
      </c>
    </row>
    <row r="838" spans="1:15" x14ac:dyDescent="0.25">
      <c r="A838" s="3" t="s">
        <v>13</v>
      </c>
      <c r="B838" s="3" t="s">
        <v>917</v>
      </c>
      <c r="C838" s="3" t="s">
        <v>92</v>
      </c>
      <c r="D838" s="3" t="s">
        <v>916</v>
      </c>
      <c r="E838" s="3" t="s">
        <v>220</v>
      </c>
      <c r="F838" s="6">
        <v>45971.5</v>
      </c>
      <c r="G838" s="3" t="s">
        <v>11</v>
      </c>
      <c r="H838" s="3" t="s">
        <v>1422</v>
      </c>
      <c r="I838" s="3" t="s">
        <v>10</v>
      </c>
      <c r="J838" s="5"/>
      <c r="K838" s="5">
        <v>473540.44</v>
      </c>
      <c r="L838" s="5"/>
      <c r="M838" s="5"/>
      <c r="N838" s="5"/>
      <c r="O838" s="9">
        <f t="shared" si="12"/>
        <v>473540.44</v>
      </c>
    </row>
    <row r="839" spans="1:15" ht="30" x14ac:dyDescent="0.25">
      <c r="A839" s="3" t="s">
        <v>4</v>
      </c>
      <c r="B839" s="3" t="s">
        <v>652</v>
      </c>
      <c r="C839" s="3" t="s">
        <v>913</v>
      </c>
      <c r="D839" s="3" t="s">
        <v>912</v>
      </c>
      <c r="E839" s="3" t="s">
        <v>220</v>
      </c>
      <c r="F839" s="6">
        <v>45294</v>
      </c>
      <c r="G839" s="3" t="s">
        <v>1194</v>
      </c>
      <c r="H839" s="3" t="s">
        <v>1422</v>
      </c>
      <c r="I839" s="3" t="s">
        <v>33</v>
      </c>
      <c r="J839" s="5"/>
      <c r="K839" s="5">
        <v>0</v>
      </c>
      <c r="L839" s="5"/>
      <c r="M839" s="5"/>
      <c r="N839" s="5"/>
      <c r="O839" s="9">
        <f t="shared" ref="O839:O902" si="13">J839+K839+L839+M839+N839</f>
        <v>0</v>
      </c>
    </row>
    <row r="840" spans="1:15" ht="30" x14ac:dyDescent="0.25">
      <c r="A840" s="3" t="s">
        <v>4</v>
      </c>
      <c r="B840" s="3" t="s">
        <v>652</v>
      </c>
      <c r="C840" s="3" t="s">
        <v>913</v>
      </c>
      <c r="D840" s="3" t="s">
        <v>912</v>
      </c>
      <c r="E840" s="3" t="s">
        <v>220</v>
      </c>
      <c r="F840" s="6">
        <v>45474</v>
      </c>
      <c r="G840" s="3" t="s">
        <v>13</v>
      </c>
      <c r="H840" s="3" t="s">
        <v>1422</v>
      </c>
      <c r="I840" s="3" t="s">
        <v>33</v>
      </c>
      <c r="J840" s="5"/>
      <c r="K840" s="5">
        <v>12309296.130000001</v>
      </c>
      <c r="L840" s="5"/>
      <c r="M840" s="5">
        <v>2585456.2000000002</v>
      </c>
      <c r="N840" s="5"/>
      <c r="O840" s="9">
        <f t="shared" si="13"/>
        <v>14894752.330000002</v>
      </c>
    </row>
    <row r="841" spans="1:15" ht="30" x14ac:dyDescent="0.25">
      <c r="A841" s="3" t="s">
        <v>4</v>
      </c>
      <c r="B841" s="3" t="s">
        <v>652</v>
      </c>
      <c r="C841" s="3" t="s">
        <v>913</v>
      </c>
      <c r="D841" s="3" t="s">
        <v>912</v>
      </c>
      <c r="E841" s="3" t="s">
        <v>220</v>
      </c>
      <c r="F841" s="6">
        <v>45645</v>
      </c>
      <c r="G841" s="3" t="s">
        <v>4</v>
      </c>
      <c r="H841" s="3" t="s">
        <v>1422</v>
      </c>
      <c r="I841" s="3" t="s">
        <v>33</v>
      </c>
      <c r="J841" s="5"/>
      <c r="K841" s="5">
        <v>12947457.75</v>
      </c>
      <c r="L841" s="5"/>
      <c r="M841" s="5">
        <v>2814400.34</v>
      </c>
      <c r="N841" s="5"/>
      <c r="O841" s="9">
        <f t="shared" si="13"/>
        <v>15761858.09</v>
      </c>
    </row>
    <row r="842" spans="1:15" ht="30" x14ac:dyDescent="0.25">
      <c r="A842" s="3" t="s">
        <v>4</v>
      </c>
      <c r="B842" s="3" t="s">
        <v>652</v>
      </c>
      <c r="C842" s="3" t="s">
        <v>913</v>
      </c>
      <c r="D842" s="3" t="s">
        <v>912</v>
      </c>
      <c r="E842" s="3" t="s">
        <v>220</v>
      </c>
      <c r="F842" s="6">
        <v>45728</v>
      </c>
      <c r="G842" s="3" t="s">
        <v>11</v>
      </c>
      <c r="H842" s="3" t="s">
        <v>1422</v>
      </c>
      <c r="I842" s="3" t="s">
        <v>33</v>
      </c>
      <c r="J842" s="5"/>
      <c r="K842" s="5">
        <v>34401895.109999999</v>
      </c>
      <c r="L842" s="5"/>
      <c r="M842" s="5">
        <v>7226729.1799999997</v>
      </c>
      <c r="N842" s="5"/>
      <c r="O842" s="9">
        <f t="shared" si="13"/>
        <v>41628624.289999999</v>
      </c>
    </row>
    <row r="843" spans="1:15" ht="30" x14ac:dyDescent="0.25">
      <c r="A843" s="3" t="s">
        <v>4</v>
      </c>
      <c r="B843" s="3" t="s">
        <v>652</v>
      </c>
      <c r="C843" s="3" t="s">
        <v>913</v>
      </c>
      <c r="D843" s="3" t="s">
        <v>912</v>
      </c>
      <c r="E843" s="3" t="s">
        <v>220</v>
      </c>
      <c r="F843" s="6">
        <v>45897</v>
      </c>
      <c r="G843" s="3" t="s">
        <v>315</v>
      </c>
      <c r="H843" s="3" t="s">
        <v>1422</v>
      </c>
      <c r="I843" s="3" t="s">
        <v>33</v>
      </c>
      <c r="J843" s="5"/>
      <c r="K843" s="5">
        <v>7509777.8799999999</v>
      </c>
      <c r="L843" s="5"/>
      <c r="M843" s="5">
        <v>1758746.64</v>
      </c>
      <c r="N843" s="5"/>
      <c r="O843" s="9">
        <f t="shared" si="13"/>
        <v>9268524.5199999996</v>
      </c>
    </row>
    <row r="844" spans="1:15" ht="30" x14ac:dyDescent="0.25">
      <c r="A844" s="3" t="s">
        <v>4</v>
      </c>
      <c r="B844" s="3" t="s">
        <v>652</v>
      </c>
      <c r="C844" s="3" t="s">
        <v>910</v>
      </c>
      <c r="D844" s="3" t="s">
        <v>909</v>
      </c>
      <c r="E844" s="3" t="s">
        <v>220</v>
      </c>
      <c r="F844" s="6">
        <v>45177</v>
      </c>
      <c r="G844" s="3" t="s">
        <v>1194</v>
      </c>
      <c r="H844" s="3" t="s">
        <v>1422</v>
      </c>
      <c r="I844" s="3" t="s">
        <v>33</v>
      </c>
      <c r="J844" s="5"/>
      <c r="K844" s="5">
        <v>8974.9699999999993</v>
      </c>
      <c r="L844" s="5"/>
      <c r="M844" s="5">
        <v>10.59</v>
      </c>
      <c r="N844" s="5"/>
      <c r="O844" s="9">
        <f t="shared" si="13"/>
        <v>8985.56</v>
      </c>
    </row>
    <row r="845" spans="1:15" ht="30" x14ac:dyDescent="0.25">
      <c r="A845" s="3" t="s">
        <v>4</v>
      </c>
      <c r="B845" s="3" t="s">
        <v>652</v>
      </c>
      <c r="C845" s="3" t="s">
        <v>910</v>
      </c>
      <c r="D845" s="3" t="s">
        <v>909</v>
      </c>
      <c r="E845" s="3" t="s">
        <v>220</v>
      </c>
      <c r="F845" s="6">
        <v>45509</v>
      </c>
      <c r="G845" s="3" t="s">
        <v>13</v>
      </c>
      <c r="H845" s="3" t="s">
        <v>1422</v>
      </c>
      <c r="I845" s="3" t="s">
        <v>33</v>
      </c>
      <c r="J845" s="5"/>
      <c r="K845" s="5">
        <v>168167.34</v>
      </c>
      <c r="L845" s="5"/>
      <c r="M845" s="5">
        <v>9013.5300000000007</v>
      </c>
      <c r="N845" s="5"/>
      <c r="O845" s="9">
        <f t="shared" si="13"/>
        <v>177180.87</v>
      </c>
    </row>
    <row r="846" spans="1:15" ht="30" x14ac:dyDescent="0.25">
      <c r="A846" s="3" t="s">
        <v>4</v>
      </c>
      <c r="B846" s="3" t="s">
        <v>652</v>
      </c>
      <c r="C846" s="3" t="s">
        <v>910</v>
      </c>
      <c r="D846" s="3" t="s">
        <v>909</v>
      </c>
      <c r="E846" s="3" t="s">
        <v>220</v>
      </c>
      <c r="F846" s="6">
        <v>45839</v>
      </c>
      <c r="G846" s="3" t="s">
        <v>11</v>
      </c>
      <c r="H846" s="3" t="s">
        <v>1422</v>
      </c>
      <c r="I846" s="3" t="s">
        <v>33</v>
      </c>
      <c r="J846" s="5"/>
      <c r="K846" s="5">
        <v>373741.14</v>
      </c>
      <c r="L846" s="5"/>
      <c r="M846" s="5">
        <v>43628.57</v>
      </c>
      <c r="N846" s="5"/>
      <c r="O846" s="9">
        <f t="shared" si="13"/>
        <v>417369.71</v>
      </c>
    </row>
    <row r="847" spans="1:15" ht="30" x14ac:dyDescent="0.25">
      <c r="A847" s="3" t="s">
        <v>4</v>
      </c>
      <c r="B847" s="3" t="s">
        <v>652</v>
      </c>
      <c r="C847" s="3" t="s">
        <v>910</v>
      </c>
      <c r="D847" s="3" t="s">
        <v>909</v>
      </c>
      <c r="E847" s="3" t="s">
        <v>220</v>
      </c>
      <c r="F847" s="6">
        <v>45692</v>
      </c>
      <c r="G847" s="3" t="s">
        <v>4</v>
      </c>
      <c r="H847" s="3" t="s">
        <v>1422</v>
      </c>
      <c r="I847" s="3" t="s">
        <v>33</v>
      </c>
      <c r="J847" s="5"/>
      <c r="K847" s="5">
        <v>137285.79999999999</v>
      </c>
      <c r="L847" s="5"/>
      <c r="M847" s="5">
        <v>7627.72</v>
      </c>
      <c r="N847" s="5"/>
      <c r="O847" s="9">
        <f t="shared" si="13"/>
        <v>144913.51999999999</v>
      </c>
    </row>
    <row r="848" spans="1:15" ht="30" x14ac:dyDescent="0.25">
      <c r="A848" s="3" t="s">
        <v>4</v>
      </c>
      <c r="B848" s="3" t="s">
        <v>652</v>
      </c>
      <c r="C848" s="3" t="s">
        <v>96</v>
      </c>
      <c r="D848" s="3" t="s">
        <v>906</v>
      </c>
      <c r="E848" s="3" t="s">
        <v>220</v>
      </c>
      <c r="F848" s="6">
        <v>45499</v>
      </c>
      <c r="G848" s="3" t="s">
        <v>1423</v>
      </c>
      <c r="H848" s="3" t="s">
        <v>1422</v>
      </c>
      <c r="I848" s="3" t="s">
        <v>33</v>
      </c>
      <c r="J848" s="5"/>
      <c r="K848" s="5">
        <v>2000000</v>
      </c>
      <c r="L848" s="5"/>
      <c r="M848" s="5"/>
      <c r="N848" s="5"/>
      <c r="O848" s="9">
        <f t="shared" si="13"/>
        <v>2000000</v>
      </c>
    </row>
    <row r="849" spans="1:15" ht="30" x14ac:dyDescent="0.25">
      <c r="A849" s="3" t="s">
        <v>4</v>
      </c>
      <c r="B849" s="3" t="s">
        <v>652</v>
      </c>
      <c r="C849" s="3" t="s">
        <v>96</v>
      </c>
      <c r="D849" s="3" t="s">
        <v>906</v>
      </c>
      <c r="E849" s="3" t="s">
        <v>220</v>
      </c>
      <c r="F849" s="6">
        <v>45630</v>
      </c>
      <c r="G849" s="3" t="s">
        <v>1424</v>
      </c>
      <c r="H849" s="3" t="s">
        <v>1422</v>
      </c>
      <c r="I849" s="3" t="s">
        <v>33</v>
      </c>
      <c r="J849" s="5"/>
      <c r="K849" s="5">
        <v>1076190</v>
      </c>
      <c r="L849" s="5"/>
      <c r="M849" s="5"/>
      <c r="N849" s="5"/>
      <c r="O849" s="9">
        <f t="shared" si="13"/>
        <v>1076190</v>
      </c>
    </row>
    <row r="850" spans="1:15" ht="30" x14ac:dyDescent="0.25">
      <c r="A850" s="3" t="s">
        <v>4</v>
      </c>
      <c r="B850" s="3" t="s">
        <v>652</v>
      </c>
      <c r="C850" s="3" t="s">
        <v>96</v>
      </c>
      <c r="D850" s="3" t="s">
        <v>906</v>
      </c>
      <c r="E850" s="3" t="s">
        <v>220</v>
      </c>
      <c r="F850" s="6">
        <v>45663</v>
      </c>
      <c r="G850" s="3" t="s">
        <v>1431</v>
      </c>
      <c r="H850" s="3" t="s">
        <v>1422</v>
      </c>
      <c r="I850" s="3" t="s">
        <v>33</v>
      </c>
      <c r="J850" s="5"/>
      <c r="K850" s="5">
        <v>2000000</v>
      </c>
      <c r="L850" s="5"/>
      <c r="M850" s="5"/>
      <c r="N850" s="5"/>
      <c r="O850" s="9">
        <f t="shared" si="13"/>
        <v>2000000</v>
      </c>
    </row>
    <row r="851" spans="1:15" ht="30" x14ac:dyDescent="0.25">
      <c r="A851" s="3" t="s">
        <v>4</v>
      </c>
      <c r="B851" s="3" t="s">
        <v>652</v>
      </c>
      <c r="C851" s="3" t="s">
        <v>96</v>
      </c>
      <c r="D851" s="3" t="s">
        <v>906</v>
      </c>
      <c r="E851" s="3" t="s">
        <v>220</v>
      </c>
      <c r="F851" s="6">
        <v>45677.5</v>
      </c>
      <c r="G851" s="3" t="s">
        <v>1194</v>
      </c>
      <c r="H851" s="3" t="s">
        <v>1422</v>
      </c>
      <c r="I851" s="3" t="s">
        <v>33</v>
      </c>
      <c r="J851" s="5">
        <v>185844.51</v>
      </c>
      <c r="K851" s="5">
        <v>2898989.01</v>
      </c>
      <c r="L851" s="5"/>
      <c r="M851" s="5"/>
      <c r="N851" s="5"/>
      <c r="O851" s="9">
        <f t="shared" si="13"/>
        <v>3084833.5199999996</v>
      </c>
    </row>
    <row r="852" spans="1:15" ht="30" x14ac:dyDescent="0.25">
      <c r="A852" s="3" t="s">
        <v>4</v>
      </c>
      <c r="B852" s="3" t="s">
        <v>652</v>
      </c>
      <c r="C852" s="3" t="s">
        <v>96</v>
      </c>
      <c r="D852" s="3" t="s">
        <v>906</v>
      </c>
      <c r="E852" s="3" t="s">
        <v>220</v>
      </c>
      <c r="F852" s="6">
        <v>45693</v>
      </c>
      <c r="G852" s="3" t="s">
        <v>1430</v>
      </c>
      <c r="H852" s="3" t="s">
        <v>1422</v>
      </c>
      <c r="I852" s="3" t="s">
        <v>33</v>
      </c>
      <c r="J852" s="5"/>
      <c r="K852" s="5">
        <v>3486394.85</v>
      </c>
      <c r="L852" s="5"/>
      <c r="M852" s="5"/>
      <c r="N852" s="5"/>
      <c r="O852" s="9">
        <f t="shared" si="13"/>
        <v>3486394.85</v>
      </c>
    </row>
    <row r="853" spans="1:15" ht="30" x14ac:dyDescent="0.25">
      <c r="A853" s="3" t="s">
        <v>4</v>
      </c>
      <c r="B853" s="3" t="s">
        <v>652</v>
      </c>
      <c r="C853" s="3" t="s">
        <v>96</v>
      </c>
      <c r="D853" s="3" t="s">
        <v>906</v>
      </c>
      <c r="E853" s="3" t="s">
        <v>220</v>
      </c>
      <c r="F853" s="6">
        <v>45819.5</v>
      </c>
      <c r="G853" s="3" t="s">
        <v>13</v>
      </c>
      <c r="H853" s="3" t="s">
        <v>1422</v>
      </c>
      <c r="I853" s="3" t="s">
        <v>33</v>
      </c>
      <c r="J853" s="5">
        <v>403489.75</v>
      </c>
      <c r="K853" s="5">
        <v>3951078.87</v>
      </c>
      <c r="L853" s="5"/>
      <c r="M853" s="5"/>
      <c r="N853" s="5"/>
      <c r="O853" s="9">
        <f t="shared" si="13"/>
        <v>4354568.62</v>
      </c>
    </row>
    <row r="854" spans="1:15" ht="30" x14ac:dyDescent="0.25">
      <c r="A854" s="3" t="s">
        <v>4</v>
      </c>
      <c r="B854" s="3" t="s">
        <v>652</v>
      </c>
      <c r="C854" s="3" t="s">
        <v>96</v>
      </c>
      <c r="D854" s="3" t="s">
        <v>906</v>
      </c>
      <c r="E854" s="3" t="s">
        <v>220</v>
      </c>
      <c r="F854" s="6">
        <v>45897.5</v>
      </c>
      <c r="G854" s="3" t="s">
        <v>4</v>
      </c>
      <c r="H854" s="3" t="s">
        <v>1422</v>
      </c>
      <c r="I854" s="3" t="s">
        <v>33</v>
      </c>
      <c r="J854" s="5">
        <v>226901.49</v>
      </c>
      <c r="K854" s="5">
        <v>0</v>
      </c>
      <c r="L854" s="5"/>
      <c r="M854" s="5"/>
      <c r="N854" s="5"/>
      <c r="O854" s="9">
        <f t="shared" si="13"/>
        <v>226901.49</v>
      </c>
    </row>
    <row r="855" spans="1:15" ht="30" x14ac:dyDescent="0.25">
      <c r="A855" s="3" t="s">
        <v>4</v>
      </c>
      <c r="B855" s="3" t="s">
        <v>652</v>
      </c>
      <c r="C855" s="3" t="s">
        <v>96</v>
      </c>
      <c r="D855" s="3" t="s">
        <v>904</v>
      </c>
      <c r="E855" s="3" t="s">
        <v>220</v>
      </c>
      <c r="F855" s="6">
        <v>45488</v>
      </c>
      <c r="G855" s="3" t="s">
        <v>1423</v>
      </c>
      <c r="H855" s="3" t="s">
        <v>1422</v>
      </c>
      <c r="I855" s="3" t="s">
        <v>33</v>
      </c>
      <c r="J855" s="5"/>
      <c r="K855" s="5">
        <v>1200000</v>
      </c>
      <c r="L855" s="5"/>
      <c r="M855" s="5"/>
      <c r="N855" s="5"/>
      <c r="O855" s="9">
        <f t="shared" si="13"/>
        <v>1200000</v>
      </c>
    </row>
    <row r="856" spans="1:15" ht="30" x14ac:dyDescent="0.25">
      <c r="A856" s="3" t="s">
        <v>4</v>
      </c>
      <c r="B856" s="3" t="s">
        <v>652</v>
      </c>
      <c r="C856" s="3" t="s">
        <v>96</v>
      </c>
      <c r="D856" s="3" t="s">
        <v>904</v>
      </c>
      <c r="E856" s="3" t="s">
        <v>220</v>
      </c>
      <c r="F856" s="6">
        <v>45547</v>
      </c>
      <c r="G856" s="3" t="s">
        <v>1424</v>
      </c>
      <c r="H856" s="3" t="s">
        <v>1422</v>
      </c>
      <c r="I856" s="3" t="s">
        <v>33</v>
      </c>
      <c r="J856" s="5"/>
      <c r="K856" s="5">
        <v>1000000</v>
      </c>
      <c r="L856" s="5"/>
      <c r="M856" s="5"/>
      <c r="N856" s="5"/>
      <c r="O856" s="9">
        <f t="shared" si="13"/>
        <v>1000000</v>
      </c>
    </row>
    <row r="857" spans="1:15" ht="30" x14ac:dyDescent="0.25">
      <c r="A857" s="3" t="s">
        <v>4</v>
      </c>
      <c r="B857" s="3" t="s">
        <v>652</v>
      </c>
      <c r="C857" s="3" t="s">
        <v>96</v>
      </c>
      <c r="D857" s="3" t="s">
        <v>904</v>
      </c>
      <c r="E857" s="3" t="s">
        <v>220</v>
      </c>
      <c r="F857" s="6">
        <v>45629</v>
      </c>
      <c r="G857" s="3" t="s">
        <v>1431</v>
      </c>
      <c r="H857" s="3" t="s">
        <v>1422</v>
      </c>
      <c r="I857" s="3" t="s">
        <v>33</v>
      </c>
      <c r="J857" s="5"/>
      <c r="K857" s="5">
        <v>800000</v>
      </c>
      <c r="L857" s="5"/>
      <c r="M857" s="5"/>
      <c r="N857" s="5"/>
      <c r="O857" s="9">
        <f t="shared" si="13"/>
        <v>800000</v>
      </c>
    </row>
    <row r="858" spans="1:15" ht="30" x14ac:dyDescent="0.25">
      <c r="A858" s="3" t="s">
        <v>4</v>
      </c>
      <c r="B858" s="3" t="s">
        <v>652</v>
      </c>
      <c r="C858" s="3" t="s">
        <v>96</v>
      </c>
      <c r="D858" s="3" t="s">
        <v>904</v>
      </c>
      <c r="E858" s="3" t="s">
        <v>220</v>
      </c>
      <c r="F858" s="6">
        <v>45660</v>
      </c>
      <c r="G858" s="3" t="s">
        <v>1430</v>
      </c>
      <c r="H858" s="3" t="s">
        <v>1422</v>
      </c>
      <c r="I858" s="3" t="s">
        <v>33</v>
      </c>
      <c r="J858" s="5"/>
      <c r="K858" s="5">
        <v>2200000</v>
      </c>
      <c r="L858" s="5"/>
      <c r="M858" s="5"/>
      <c r="N858" s="5"/>
      <c r="O858" s="9">
        <f t="shared" si="13"/>
        <v>2200000</v>
      </c>
    </row>
    <row r="859" spans="1:15" ht="30" x14ac:dyDescent="0.25">
      <c r="A859" s="3" t="s">
        <v>4</v>
      </c>
      <c r="B859" s="3" t="s">
        <v>652</v>
      </c>
      <c r="C859" s="3" t="s">
        <v>96</v>
      </c>
      <c r="D859" s="3" t="s">
        <v>904</v>
      </c>
      <c r="E859" s="3" t="s">
        <v>220</v>
      </c>
      <c r="F859" s="6">
        <v>45687.5</v>
      </c>
      <c r="G859" s="3" t="s">
        <v>13</v>
      </c>
      <c r="H859" s="3" t="s">
        <v>1422</v>
      </c>
      <c r="I859" s="3" t="s">
        <v>33</v>
      </c>
      <c r="J859" s="5">
        <v>161829.63</v>
      </c>
      <c r="K859" s="5">
        <v>3789319.35</v>
      </c>
      <c r="L859" s="5">
        <v>173719.93</v>
      </c>
      <c r="M859" s="5"/>
      <c r="N859" s="5"/>
      <c r="O859" s="9">
        <f t="shared" si="13"/>
        <v>4124868.91</v>
      </c>
    </row>
    <row r="860" spans="1:15" ht="30" x14ac:dyDescent="0.25">
      <c r="A860" s="3" t="s">
        <v>4</v>
      </c>
      <c r="B860" s="3" t="s">
        <v>652</v>
      </c>
      <c r="C860" s="3" t="s">
        <v>96</v>
      </c>
      <c r="D860" s="3" t="s">
        <v>904</v>
      </c>
      <c r="E860" s="3" t="s">
        <v>220</v>
      </c>
      <c r="F860" s="6">
        <v>45699</v>
      </c>
      <c r="G860" s="3" t="s">
        <v>1429</v>
      </c>
      <c r="H860" s="3" t="s">
        <v>1422</v>
      </c>
      <c r="I860" s="3" t="s">
        <v>33</v>
      </c>
      <c r="J860" s="5"/>
      <c r="K860" s="5">
        <v>2000000</v>
      </c>
      <c r="L860" s="5"/>
      <c r="M860" s="5"/>
      <c r="N860" s="5"/>
      <c r="O860" s="9">
        <f t="shared" si="13"/>
        <v>2000000</v>
      </c>
    </row>
    <row r="861" spans="1:15" ht="30" x14ac:dyDescent="0.25">
      <c r="A861" s="3" t="s">
        <v>4</v>
      </c>
      <c r="B861" s="3" t="s">
        <v>652</v>
      </c>
      <c r="C861" s="3" t="s">
        <v>96</v>
      </c>
      <c r="D861" s="3" t="s">
        <v>904</v>
      </c>
      <c r="E861" s="3" t="s">
        <v>220</v>
      </c>
      <c r="F861" s="6">
        <v>45756</v>
      </c>
      <c r="G861" s="3" t="s">
        <v>1432</v>
      </c>
      <c r="H861" s="3" t="s">
        <v>1422</v>
      </c>
      <c r="I861" s="3" t="s">
        <v>33</v>
      </c>
      <c r="J861" s="5"/>
      <c r="K861" s="5">
        <v>2800000</v>
      </c>
      <c r="L861" s="5"/>
      <c r="M861" s="5"/>
      <c r="N861" s="5"/>
      <c r="O861" s="9">
        <f t="shared" si="13"/>
        <v>2800000</v>
      </c>
    </row>
    <row r="862" spans="1:15" ht="30" x14ac:dyDescent="0.25">
      <c r="A862" s="3" t="s">
        <v>4</v>
      </c>
      <c r="B862" s="3" t="s">
        <v>652</v>
      </c>
      <c r="C862" s="3" t="s">
        <v>96</v>
      </c>
      <c r="D862" s="3" t="s">
        <v>904</v>
      </c>
      <c r="E862" s="3" t="s">
        <v>220</v>
      </c>
      <c r="F862" s="6">
        <v>45828.5</v>
      </c>
      <c r="G862" s="3" t="s">
        <v>4</v>
      </c>
      <c r="H862" s="3" t="s">
        <v>1422</v>
      </c>
      <c r="I862" s="3" t="s">
        <v>33</v>
      </c>
      <c r="J862" s="5">
        <v>213096.1</v>
      </c>
      <c r="K862" s="5">
        <v>4210680.6500000004</v>
      </c>
      <c r="L862" s="5">
        <v>251713.33</v>
      </c>
      <c r="M862" s="5"/>
      <c r="N862" s="5"/>
      <c r="O862" s="9">
        <f t="shared" si="13"/>
        <v>4675490.08</v>
      </c>
    </row>
    <row r="863" spans="1:15" ht="30" x14ac:dyDescent="0.25">
      <c r="A863" s="3" t="s">
        <v>4</v>
      </c>
      <c r="B863" s="3" t="s">
        <v>652</v>
      </c>
      <c r="C863" s="3" t="s">
        <v>96</v>
      </c>
      <c r="D863" s="3" t="s">
        <v>902</v>
      </c>
      <c r="E863" s="3" t="s">
        <v>220</v>
      </c>
      <c r="F863" s="6">
        <v>45642</v>
      </c>
      <c r="G863" s="3" t="s">
        <v>1423</v>
      </c>
      <c r="H863" s="3" t="s">
        <v>1422</v>
      </c>
      <c r="I863" s="3" t="s">
        <v>33</v>
      </c>
      <c r="J863" s="5"/>
      <c r="K863" s="5">
        <v>240000</v>
      </c>
      <c r="L863" s="5"/>
      <c r="M863" s="5"/>
      <c r="N863" s="5"/>
      <c r="O863" s="9">
        <f t="shared" si="13"/>
        <v>240000</v>
      </c>
    </row>
    <row r="864" spans="1:15" ht="30" x14ac:dyDescent="0.25">
      <c r="A864" s="3" t="s">
        <v>4</v>
      </c>
      <c r="B864" s="3" t="s">
        <v>652</v>
      </c>
      <c r="C864" s="3" t="s">
        <v>96</v>
      </c>
      <c r="D864" s="3" t="s">
        <v>902</v>
      </c>
      <c r="E864" s="3" t="s">
        <v>220</v>
      </c>
      <c r="F864" s="6">
        <v>45687.5</v>
      </c>
      <c r="G864" s="3" t="s">
        <v>13</v>
      </c>
      <c r="H864" s="3" t="s">
        <v>1422</v>
      </c>
      <c r="I864" s="3" t="s">
        <v>33</v>
      </c>
      <c r="J864" s="5">
        <v>959.9</v>
      </c>
      <c r="K864" s="5">
        <v>0</v>
      </c>
      <c r="L864" s="5">
        <v>1701.37</v>
      </c>
      <c r="M864" s="5"/>
      <c r="N864" s="5"/>
      <c r="O864" s="9">
        <f t="shared" si="13"/>
        <v>2661.27</v>
      </c>
    </row>
    <row r="865" spans="1:15" ht="30" x14ac:dyDescent="0.25">
      <c r="A865" s="3" t="s">
        <v>4</v>
      </c>
      <c r="B865" s="3" t="s">
        <v>652</v>
      </c>
      <c r="C865" s="3" t="s">
        <v>96</v>
      </c>
      <c r="D865" s="3" t="s">
        <v>902</v>
      </c>
      <c r="E865" s="3" t="s">
        <v>220</v>
      </c>
      <c r="F865" s="6">
        <v>45678</v>
      </c>
      <c r="G865" s="3" t="s">
        <v>1424</v>
      </c>
      <c r="H865" s="3" t="s">
        <v>1422</v>
      </c>
      <c r="I865" s="3" t="s">
        <v>33</v>
      </c>
      <c r="J865" s="5"/>
      <c r="K865" s="5">
        <v>6562000</v>
      </c>
      <c r="L865" s="5"/>
      <c r="M865" s="5"/>
      <c r="N865" s="5"/>
      <c r="O865" s="9">
        <f t="shared" si="13"/>
        <v>6562000</v>
      </c>
    </row>
    <row r="866" spans="1:15" ht="30" x14ac:dyDescent="0.25">
      <c r="A866" s="3" t="s">
        <v>4</v>
      </c>
      <c r="B866" s="3" t="s">
        <v>652</v>
      </c>
      <c r="C866" s="3" t="s">
        <v>96</v>
      </c>
      <c r="D866" s="3" t="s">
        <v>902</v>
      </c>
      <c r="E866" s="3" t="s">
        <v>220</v>
      </c>
      <c r="F866" s="6">
        <v>45852.5</v>
      </c>
      <c r="G866" s="3" t="s">
        <v>4</v>
      </c>
      <c r="H866" s="3" t="s">
        <v>1422</v>
      </c>
      <c r="I866" s="3" t="s">
        <v>33</v>
      </c>
      <c r="J866" s="5">
        <v>19107.330000000002</v>
      </c>
      <c r="K866" s="5">
        <v>3527329.26</v>
      </c>
      <c r="L866" s="5">
        <v>21928.87</v>
      </c>
      <c r="M866" s="5"/>
      <c r="N866" s="5"/>
      <c r="O866" s="9">
        <f t="shared" si="13"/>
        <v>3568365.46</v>
      </c>
    </row>
    <row r="867" spans="1:15" ht="30" x14ac:dyDescent="0.25">
      <c r="A867" s="3" t="s">
        <v>4</v>
      </c>
      <c r="B867" s="3" t="s">
        <v>652</v>
      </c>
      <c r="C867" s="3" t="s">
        <v>96</v>
      </c>
      <c r="D867" s="3" t="s">
        <v>902</v>
      </c>
      <c r="E867" s="3" t="s">
        <v>220</v>
      </c>
      <c r="F867" s="6">
        <v>45847</v>
      </c>
      <c r="G867" s="3" t="s">
        <v>1431</v>
      </c>
      <c r="H867" s="3" t="s">
        <v>1422</v>
      </c>
      <c r="I867" s="3" t="s">
        <v>33</v>
      </c>
      <c r="J867" s="5"/>
      <c r="K867" s="5">
        <v>3199526.63</v>
      </c>
      <c r="L867" s="5"/>
      <c r="M867" s="5"/>
      <c r="N867" s="5"/>
      <c r="O867" s="9">
        <f t="shared" si="13"/>
        <v>3199526.63</v>
      </c>
    </row>
    <row r="868" spans="1:15" ht="30" x14ac:dyDescent="0.25">
      <c r="A868" s="3" t="s">
        <v>4</v>
      </c>
      <c r="B868" s="3" t="s">
        <v>652</v>
      </c>
      <c r="C868" s="3" t="s">
        <v>96</v>
      </c>
      <c r="D868" s="3" t="s">
        <v>902</v>
      </c>
      <c r="E868" s="3" t="s">
        <v>220</v>
      </c>
      <c r="F868" s="6">
        <v>45930.5</v>
      </c>
      <c r="G868" s="3" t="s">
        <v>11</v>
      </c>
      <c r="H868" s="3" t="s">
        <v>1422</v>
      </c>
      <c r="I868" s="3" t="s">
        <v>33</v>
      </c>
      <c r="J868" s="5">
        <v>13053.93</v>
      </c>
      <c r="K868" s="5">
        <v>0</v>
      </c>
      <c r="L868" s="5">
        <v>40621.15</v>
      </c>
      <c r="M868" s="5"/>
      <c r="N868" s="5"/>
      <c r="O868" s="9">
        <f t="shared" si="13"/>
        <v>53675.08</v>
      </c>
    </row>
    <row r="869" spans="1:15" ht="30" x14ac:dyDescent="0.25">
      <c r="A869" s="3" t="s">
        <v>4</v>
      </c>
      <c r="B869" s="3" t="s">
        <v>652</v>
      </c>
      <c r="C869" s="3" t="s">
        <v>96</v>
      </c>
      <c r="D869" s="3" t="s">
        <v>900</v>
      </c>
      <c r="E869" s="3" t="s">
        <v>220</v>
      </c>
      <c r="F869" s="6">
        <v>45537</v>
      </c>
      <c r="G869" s="3" t="s">
        <v>1423</v>
      </c>
      <c r="H869" s="3" t="s">
        <v>1422</v>
      </c>
      <c r="I869" s="3" t="s">
        <v>33</v>
      </c>
      <c r="J869" s="5"/>
      <c r="K869" s="5">
        <v>2000000</v>
      </c>
      <c r="L869" s="5"/>
      <c r="M869" s="5"/>
      <c r="N869" s="5"/>
      <c r="O869" s="9">
        <f t="shared" si="13"/>
        <v>2000000</v>
      </c>
    </row>
    <row r="870" spans="1:15" ht="30" x14ac:dyDescent="0.25">
      <c r="A870" s="3" t="s">
        <v>4</v>
      </c>
      <c r="B870" s="3" t="s">
        <v>652</v>
      </c>
      <c r="C870" s="3" t="s">
        <v>96</v>
      </c>
      <c r="D870" s="3" t="s">
        <v>900</v>
      </c>
      <c r="E870" s="3" t="s">
        <v>220</v>
      </c>
      <c r="F870" s="6">
        <v>45607</v>
      </c>
      <c r="G870" s="3" t="s">
        <v>1424</v>
      </c>
      <c r="H870" s="3" t="s">
        <v>1422</v>
      </c>
      <c r="I870" s="3" t="s">
        <v>33</v>
      </c>
      <c r="J870" s="5"/>
      <c r="K870" s="5">
        <v>900000</v>
      </c>
      <c r="L870" s="5"/>
      <c r="M870" s="5"/>
      <c r="N870" s="5"/>
      <c r="O870" s="9">
        <f t="shared" si="13"/>
        <v>900000</v>
      </c>
    </row>
    <row r="871" spans="1:15" ht="30" x14ac:dyDescent="0.25">
      <c r="A871" s="3" t="s">
        <v>4</v>
      </c>
      <c r="B871" s="3" t="s">
        <v>652</v>
      </c>
      <c r="C871" s="3" t="s">
        <v>96</v>
      </c>
      <c r="D871" s="3" t="s">
        <v>900</v>
      </c>
      <c r="E871" s="3" t="s">
        <v>220</v>
      </c>
      <c r="F871" s="6">
        <v>45671</v>
      </c>
      <c r="G871" s="3" t="s">
        <v>1431</v>
      </c>
      <c r="H871" s="3" t="s">
        <v>1422</v>
      </c>
      <c r="I871" s="3" t="s">
        <v>33</v>
      </c>
      <c r="J871" s="5"/>
      <c r="K871" s="5">
        <v>700000</v>
      </c>
      <c r="L871" s="5"/>
      <c r="M871" s="5"/>
      <c r="N871" s="5"/>
      <c r="O871" s="9">
        <f t="shared" si="13"/>
        <v>700000</v>
      </c>
    </row>
    <row r="872" spans="1:15" ht="30" x14ac:dyDescent="0.25">
      <c r="A872" s="3" t="s">
        <v>4</v>
      </c>
      <c r="B872" s="3" t="s">
        <v>652</v>
      </c>
      <c r="C872" s="3" t="s">
        <v>96</v>
      </c>
      <c r="D872" s="3" t="s">
        <v>900</v>
      </c>
      <c r="E872" s="3" t="s">
        <v>220</v>
      </c>
      <c r="F872" s="6">
        <v>45673.5</v>
      </c>
      <c r="G872" s="3" t="s">
        <v>13</v>
      </c>
      <c r="H872" s="3" t="s">
        <v>1422</v>
      </c>
      <c r="I872" s="3" t="s">
        <v>33</v>
      </c>
      <c r="J872" s="5"/>
      <c r="K872" s="5">
        <v>2133206.2000000002</v>
      </c>
      <c r="L872" s="5"/>
      <c r="M872" s="5"/>
      <c r="N872" s="5"/>
      <c r="O872" s="9">
        <f t="shared" si="13"/>
        <v>2133206.2000000002</v>
      </c>
    </row>
    <row r="873" spans="1:15" ht="30" x14ac:dyDescent="0.25">
      <c r="A873" s="3" t="s">
        <v>4</v>
      </c>
      <c r="B873" s="3" t="s">
        <v>652</v>
      </c>
      <c r="C873" s="3" t="s">
        <v>96</v>
      </c>
      <c r="D873" s="3" t="s">
        <v>900</v>
      </c>
      <c r="E873" s="3" t="s">
        <v>220</v>
      </c>
      <c r="F873" s="6">
        <v>45819.5</v>
      </c>
      <c r="G873" s="3" t="s">
        <v>4</v>
      </c>
      <c r="H873" s="3" t="s">
        <v>1422</v>
      </c>
      <c r="I873" s="3" t="s">
        <v>33</v>
      </c>
      <c r="J873" s="5"/>
      <c r="K873" s="5">
        <v>1166037.3999999999</v>
      </c>
      <c r="L873" s="5"/>
      <c r="M873" s="5"/>
      <c r="N873" s="5"/>
      <c r="O873" s="9">
        <f t="shared" si="13"/>
        <v>1166037.3999999999</v>
      </c>
    </row>
    <row r="874" spans="1:15" ht="30" x14ac:dyDescent="0.25">
      <c r="A874" s="3" t="s">
        <v>4</v>
      </c>
      <c r="B874" s="3" t="s">
        <v>652</v>
      </c>
      <c r="C874" s="3" t="s">
        <v>96</v>
      </c>
      <c r="D874" s="3" t="s">
        <v>900</v>
      </c>
      <c r="E874" s="3" t="s">
        <v>220</v>
      </c>
      <c r="F874" s="6">
        <v>45917.5</v>
      </c>
      <c r="G874" s="3" t="s">
        <v>11</v>
      </c>
      <c r="H874" s="3" t="s">
        <v>1422</v>
      </c>
      <c r="I874" s="3" t="s">
        <v>33</v>
      </c>
      <c r="J874" s="5"/>
      <c r="K874" s="5">
        <v>0</v>
      </c>
      <c r="L874" s="5"/>
      <c r="M874" s="5"/>
      <c r="N874" s="5"/>
      <c r="O874" s="9">
        <f t="shared" si="13"/>
        <v>0</v>
      </c>
    </row>
    <row r="875" spans="1:15" x14ac:dyDescent="0.25">
      <c r="A875" s="3" t="s">
        <v>4</v>
      </c>
      <c r="B875" s="3" t="s">
        <v>652</v>
      </c>
      <c r="C875" s="3" t="s">
        <v>100</v>
      </c>
      <c r="D875" s="3" t="s">
        <v>897</v>
      </c>
      <c r="E875" s="3" t="s">
        <v>220</v>
      </c>
      <c r="F875" s="6">
        <v>45509.5</v>
      </c>
      <c r="G875" s="3" t="s">
        <v>1194</v>
      </c>
      <c r="H875" s="3" t="s">
        <v>1422</v>
      </c>
      <c r="I875" s="3" t="s">
        <v>22</v>
      </c>
      <c r="J875" s="5"/>
      <c r="K875" s="5">
        <v>0</v>
      </c>
      <c r="L875" s="5"/>
      <c r="M875" s="5"/>
      <c r="N875" s="5"/>
      <c r="O875" s="9">
        <f t="shared" si="13"/>
        <v>0</v>
      </c>
    </row>
    <row r="876" spans="1:15" x14ac:dyDescent="0.25">
      <c r="A876" s="3" t="s">
        <v>4</v>
      </c>
      <c r="B876" s="3" t="s">
        <v>652</v>
      </c>
      <c r="C876" s="3" t="s">
        <v>100</v>
      </c>
      <c r="D876" s="3" t="s">
        <v>897</v>
      </c>
      <c r="E876" s="3" t="s">
        <v>220</v>
      </c>
      <c r="F876" s="6">
        <v>45644.5</v>
      </c>
      <c r="G876" s="3" t="s">
        <v>13</v>
      </c>
      <c r="H876" s="3" t="s">
        <v>1422</v>
      </c>
      <c r="I876" s="3" t="s">
        <v>22</v>
      </c>
      <c r="J876" s="5"/>
      <c r="K876" s="5">
        <v>0</v>
      </c>
      <c r="L876" s="5"/>
      <c r="M876" s="5"/>
      <c r="N876" s="5"/>
      <c r="O876" s="9">
        <f t="shared" si="13"/>
        <v>0</v>
      </c>
    </row>
    <row r="877" spans="1:15" x14ac:dyDescent="0.25">
      <c r="A877" s="3" t="s">
        <v>4</v>
      </c>
      <c r="B877" s="3" t="s">
        <v>652</v>
      </c>
      <c r="C877" s="3" t="s">
        <v>100</v>
      </c>
      <c r="D877" s="3" t="s">
        <v>897</v>
      </c>
      <c r="E877" s="3" t="s">
        <v>220</v>
      </c>
      <c r="F877" s="6">
        <v>44967</v>
      </c>
      <c r="G877" s="3" t="s">
        <v>1423</v>
      </c>
      <c r="H877" s="3" t="s">
        <v>1422</v>
      </c>
      <c r="I877" s="3" t="s">
        <v>22</v>
      </c>
      <c r="J877" s="5"/>
      <c r="K877" s="5">
        <v>12870000</v>
      </c>
      <c r="L877" s="5"/>
      <c r="M877" s="5"/>
      <c r="N877" s="5"/>
      <c r="O877" s="9">
        <f t="shared" si="13"/>
        <v>12870000</v>
      </c>
    </row>
    <row r="878" spans="1:15" x14ac:dyDescent="0.25">
      <c r="A878" s="3" t="s">
        <v>4</v>
      </c>
      <c r="B878" s="3" t="s">
        <v>652</v>
      </c>
      <c r="C878" s="3" t="s">
        <v>100</v>
      </c>
      <c r="D878" s="3" t="s">
        <v>897</v>
      </c>
      <c r="E878" s="3" t="s">
        <v>220</v>
      </c>
      <c r="F878" s="6">
        <v>45636</v>
      </c>
      <c r="G878" s="3" t="s">
        <v>1424</v>
      </c>
      <c r="H878" s="3" t="s">
        <v>1422</v>
      </c>
      <c r="I878" s="3" t="s">
        <v>22</v>
      </c>
      <c r="J878" s="5"/>
      <c r="K878" s="5">
        <v>30030000</v>
      </c>
      <c r="L878" s="5"/>
      <c r="M878" s="5"/>
      <c r="N878" s="5"/>
      <c r="O878" s="9">
        <f t="shared" si="13"/>
        <v>30030000</v>
      </c>
    </row>
    <row r="879" spans="1:15" x14ac:dyDescent="0.25">
      <c r="A879" s="3" t="s">
        <v>4</v>
      </c>
      <c r="B879" s="3" t="s">
        <v>652</v>
      </c>
      <c r="C879" s="3" t="s">
        <v>100</v>
      </c>
      <c r="D879" s="3" t="s">
        <v>897</v>
      </c>
      <c r="E879" s="3" t="s">
        <v>220</v>
      </c>
      <c r="F879" s="6">
        <v>45839.5</v>
      </c>
      <c r="G879" s="3" t="s">
        <v>4</v>
      </c>
      <c r="H879" s="3" t="s">
        <v>1422</v>
      </c>
      <c r="I879" s="3" t="s">
        <v>22</v>
      </c>
      <c r="J879" s="5"/>
      <c r="K879" s="5">
        <v>0</v>
      </c>
      <c r="L879" s="5"/>
      <c r="M879" s="5"/>
      <c r="N879" s="5"/>
      <c r="O879" s="9">
        <f t="shared" si="13"/>
        <v>0</v>
      </c>
    </row>
    <row r="880" spans="1:15" x14ac:dyDescent="0.25">
      <c r="A880" s="3" t="s">
        <v>4</v>
      </c>
      <c r="B880" s="3" t="s">
        <v>652</v>
      </c>
      <c r="C880" s="3" t="s">
        <v>100</v>
      </c>
      <c r="D880" s="3" t="s">
        <v>897</v>
      </c>
      <c r="E880" s="3" t="s">
        <v>220</v>
      </c>
      <c r="F880" s="6">
        <v>45994.5</v>
      </c>
      <c r="G880" s="3" t="s">
        <v>11</v>
      </c>
      <c r="H880" s="3" t="s">
        <v>1422</v>
      </c>
      <c r="I880" s="3" t="s">
        <v>22</v>
      </c>
      <c r="J880" s="5"/>
      <c r="K880" s="5">
        <v>0</v>
      </c>
      <c r="L880" s="5"/>
      <c r="M880" s="5"/>
      <c r="N880" s="5"/>
      <c r="O880" s="9">
        <f t="shared" si="13"/>
        <v>0</v>
      </c>
    </row>
    <row r="881" spans="1:15" ht="20" x14ac:dyDescent="0.25">
      <c r="A881" s="3" t="s">
        <v>4</v>
      </c>
      <c r="B881" s="3" t="s">
        <v>652</v>
      </c>
      <c r="C881" s="3" t="s">
        <v>104</v>
      </c>
      <c r="D881" s="3" t="s">
        <v>896</v>
      </c>
      <c r="E881" s="3" t="s">
        <v>220</v>
      </c>
      <c r="F881" s="6">
        <v>45671</v>
      </c>
      <c r="G881" s="3" t="s">
        <v>1423</v>
      </c>
      <c r="H881" s="3" t="s">
        <v>1422</v>
      </c>
      <c r="I881" s="3" t="s">
        <v>72</v>
      </c>
      <c r="J881" s="5"/>
      <c r="K881" s="5">
        <v>100000</v>
      </c>
      <c r="L881" s="5"/>
      <c r="M881" s="5"/>
      <c r="N881" s="5"/>
      <c r="O881" s="9">
        <f t="shared" si="13"/>
        <v>100000</v>
      </c>
    </row>
    <row r="882" spans="1:15" ht="20" x14ac:dyDescent="0.25">
      <c r="A882" s="3" t="s">
        <v>4</v>
      </c>
      <c r="B882" s="3" t="s">
        <v>652</v>
      </c>
      <c r="C882" s="3" t="s">
        <v>104</v>
      </c>
      <c r="D882" s="3" t="s">
        <v>896</v>
      </c>
      <c r="E882" s="3" t="s">
        <v>220</v>
      </c>
      <c r="F882" s="6">
        <v>45730.5</v>
      </c>
      <c r="G882" s="3" t="s">
        <v>1194</v>
      </c>
      <c r="H882" s="3" t="s">
        <v>1422</v>
      </c>
      <c r="I882" s="3" t="s">
        <v>72</v>
      </c>
      <c r="J882" s="5"/>
      <c r="K882" s="5">
        <v>8696</v>
      </c>
      <c r="L882" s="5">
        <v>1826.16</v>
      </c>
      <c r="M882" s="5"/>
      <c r="N882" s="5"/>
      <c r="O882" s="9">
        <f t="shared" si="13"/>
        <v>10522.16</v>
      </c>
    </row>
    <row r="883" spans="1:15" ht="20" x14ac:dyDescent="0.25">
      <c r="A883" s="3" t="s">
        <v>4</v>
      </c>
      <c r="B883" s="3" t="s">
        <v>652</v>
      </c>
      <c r="C883" s="3" t="s">
        <v>104</v>
      </c>
      <c r="D883" s="3" t="s">
        <v>896</v>
      </c>
      <c r="E883" s="3" t="s">
        <v>220</v>
      </c>
      <c r="F883" s="6">
        <v>45882.5</v>
      </c>
      <c r="G883" s="3" t="s">
        <v>13</v>
      </c>
      <c r="H883" s="3" t="s">
        <v>1422</v>
      </c>
      <c r="I883" s="3" t="s">
        <v>72</v>
      </c>
      <c r="J883" s="5"/>
      <c r="K883" s="5">
        <v>95075.76</v>
      </c>
      <c r="L883" s="5">
        <v>21136.86</v>
      </c>
      <c r="M883" s="5"/>
      <c r="N883" s="5"/>
      <c r="O883" s="9">
        <f t="shared" si="13"/>
        <v>116212.62</v>
      </c>
    </row>
    <row r="884" spans="1:15" ht="20" x14ac:dyDescent="0.25">
      <c r="A884" s="3" t="s">
        <v>4</v>
      </c>
      <c r="B884" s="3" t="s">
        <v>652</v>
      </c>
      <c r="C884" s="3" t="s">
        <v>104</v>
      </c>
      <c r="D884" s="3" t="s">
        <v>896</v>
      </c>
      <c r="E884" s="3" t="s">
        <v>220</v>
      </c>
      <c r="F884" s="6">
        <v>45931</v>
      </c>
      <c r="G884" s="3" t="s">
        <v>1424</v>
      </c>
      <c r="H884" s="3" t="s">
        <v>1422</v>
      </c>
      <c r="I884" s="3" t="s">
        <v>72</v>
      </c>
      <c r="J884" s="5"/>
      <c r="K884" s="5">
        <v>500000</v>
      </c>
      <c r="L884" s="5"/>
      <c r="M884" s="5"/>
      <c r="N884" s="5"/>
      <c r="O884" s="9">
        <f t="shared" si="13"/>
        <v>500000</v>
      </c>
    </row>
    <row r="885" spans="1:15" ht="20" x14ac:dyDescent="0.25">
      <c r="A885" s="3" t="s">
        <v>4</v>
      </c>
      <c r="B885" s="3" t="s">
        <v>652</v>
      </c>
      <c r="C885" s="3" t="s">
        <v>104</v>
      </c>
      <c r="D885" s="3" t="s">
        <v>894</v>
      </c>
      <c r="E885" s="3" t="s">
        <v>220</v>
      </c>
      <c r="F885" s="6">
        <v>45679</v>
      </c>
      <c r="G885" s="3" t="s">
        <v>1423</v>
      </c>
      <c r="H885" s="3" t="s">
        <v>1422</v>
      </c>
      <c r="I885" s="3" t="s">
        <v>72</v>
      </c>
      <c r="J885" s="5"/>
      <c r="K885" s="5">
        <v>98582.33</v>
      </c>
      <c r="L885" s="5"/>
      <c r="M885" s="5"/>
      <c r="N885" s="5"/>
      <c r="O885" s="9">
        <f t="shared" si="13"/>
        <v>98582.33</v>
      </c>
    </row>
    <row r="886" spans="1:15" ht="20" x14ac:dyDescent="0.25">
      <c r="A886" s="3" t="s">
        <v>4</v>
      </c>
      <c r="B886" s="3" t="s">
        <v>652</v>
      </c>
      <c r="C886" s="3" t="s">
        <v>104</v>
      </c>
      <c r="D886" s="3" t="s">
        <v>894</v>
      </c>
      <c r="E886" s="3" t="s">
        <v>220</v>
      </c>
      <c r="F886" s="6">
        <v>45714</v>
      </c>
      <c r="G886" s="3" t="s">
        <v>1424</v>
      </c>
      <c r="H886" s="3" t="s">
        <v>1422</v>
      </c>
      <c r="I886" s="3" t="s">
        <v>72</v>
      </c>
      <c r="J886" s="5"/>
      <c r="K886" s="5">
        <v>205417.67</v>
      </c>
      <c r="L886" s="5"/>
      <c r="M886" s="5"/>
      <c r="N886" s="5"/>
      <c r="O886" s="9">
        <f t="shared" si="13"/>
        <v>205417.67</v>
      </c>
    </row>
    <row r="887" spans="1:15" ht="20" x14ac:dyDescent="0.25">
      <c r="A887" s="3" t="s">
        <v>4</v>
      </c>
      <c r="B887" s="3" t="s">
        <v>652</v>
      </c>
      <c r="C887" s="3" t="s">
        <v>104</v>
      </c>
      <c r="D887" s="3" t="s">
        <v>894</v>
      </c>
      <c r="E887" s="3" t="s">
        <v>220</v>
      </c>
      <c r="F887" s="6">
        <v>45819.5</v>
      </c>
      <c r="G887" s="3" t="s">
        <v>13</v>
      </c>
      <c r="H887" s="3" t="s">
        <v>1422</v>
      </c>
      <c r="I887" s="3" t="s">
        <v>72</v>
      </c>
      <c r="J887" s="5"/>
      <c r="K887" s="5">
        <v>127135.89</v>
      </c>
      <c r="L887" s="5">
        <v>120572.64</v>
      </c>
      <c r="M887" s="5"/>
      <c r="N887" s="5"/>
      <c r="O887" s="9">
        <f t="shared" si="13"/>
        <v>247708.53</v>
      </c>
    </row>
    <row r="888" spans="1:15" ht="20" x14ac:dyDescent="0.25">
      <c r="A888" s="3" t="s">
        <v>4</v>
      </c>
      <c r="B888" s="3" t="s">
        <v>652</v>
      </c>
      <c r="C888" s="3" t="s">
        <v>104</v>
      </c>
      <c r="D888" s="3" t="s">
        <v>894</v>
      </c>
      <c r="E888" s="3" t="s">
        <v>220</v>
      </c>
      <c r="F888" s="6">
        <v>45841.5</v>
      </c>
      <c r="G888" s="3" t="s">
        <v>4</v>
      </c>
      <c r="H888" s="3" t="s">
        <v>1422</v>
      </c>
      <c r="I888" s="3" t="s">
        <v>72</v>
      </c>
      <c r="J888" s="5"/>
      <c r="K888" s="5">
        <v>144759.93</v>
      </c>
      <c r="L888" s="5">
        <v>138284.26</v>
      </c>
      <c r="M888" s="5"/>
      <c r="N888" s="5"/>
      <c r="O888" s="9">
        <f t="shared" si="13"/>
        <v>283044.19</v>
      </c>
    </row>
    <row r="889" spans="1:15" ht="20" x14ac:dyDescent="0.25">
      <c r="A889" s="3" t="s">
        <v>4</v>
      </c>
      <c r="B889" s="3" t="s">
        <v>652</v>
      </c>
      <c r="C889" s="3" t="s">
        <v>104</v>
      </c>
      <c r="D889" s="3" t="s">
        <v>894</v>
      </c>
      <c r="E889" s="3" t="s">
        <v>220</v>
      </c>
      <c r="F889" s="6">
        <v>45912.5</v>
      </c>
      <c r="G889" s="3" t="s">
        <v>11</v>
      </c>
      <c r="H889" s="3" t="s">
        <v>1422</v>
      </c>
      <c r="I889" s="3" t="s">
        <v>72</v>
      </c>
      <c r="J889" s="5"/>
      <c r="K889" s="5">
        <v>316923.98</v>
      </c>
      <c r="L889" s="5">
        <v>302760.15000000002</v>
      </c>
      <c r="M889" s="5"/>
      <c r="N889" s="5"/>
      <c r="O889" s="9">
        <f t="shared" si="13"/>
        <v>619684.13</v>
      </c>
    </row>
    <row r="890" spans="1:15" ht="20" x14ac:dyDescent="0.25">
      <c r="A890" s="3" t="s">
        <v>4</v>
      </c>
      <c r="B890" s="3" t="s">
        <v>652</v>
      </c>
      <c r="C890" s="3" t="s">
        <v>104</v>
      </c>
      <c r="D890" s="3" t="s">
        <v>894</v>
      </c>
      <c r="E890" s="3" t="s">
        <v>220</v>
      </c>
      <c r="F890" s="6">
        <v>45891</v>
      </c>
      <c r="G890" s="3" t="s">
        <v>1431</v>
      </c>
      <c r="H890" s="3" t="s">
        <v>1422</v>
      </c>
      <c r="I890" s="3" t="s">
        <v>72</v>
      </c>
      <c r="J890" s="5"/>
      <c r="K890" s="5">
        <v>125472.41</v>
      </c>
      <c r="L890" s="5"/>
      <c r="M890" s="5"/>
      <c r="N890" s="5"/>
      <c r="O890" s="9">
        <f t="shared" si="13"/>
        <v>125472.41</v>
      </c>
    </row>
    <row r="891" spans="1:15" ht="20" x14ac:dyDescent="0.25">
      <c r="A891" s="3" t="s">
        <v>4</v>
      </c>
      <c r="B891" s="3" t="s">
        <v>652</v>
      </c>
      <c r="C891" s="3" t="s">
        <v>104</v>
      </c>
      <c r="D891" s="3" t="s">
        <v>894</v>
      </c>
      <c r="E891" s="3" t="s">
        <v>220</v>
      </c>
      <c r="F891" s="6">
        <v>46003.5</v>
      </c>
      <c r="G891" s="3" t="s">
        <v>315</v>
      </c>
      <c r="H891" s="3" t="s">
        <v>1422</v>
      </c>
      <c r="I891" s="3" t="s">
        <v>72</v>
      </c>
      <c r="J891" s="5"/>
      <c r="K891" s="5">
        <v>586197.52</v>
      </c>
      <c r="L891" s="5">
        <v>558998.67000000004</v>
      </c>
      <c r="M891" s="5"/>
      <c r="N891" s="5"/>
      <c r="O891" s="9">
        <f t="shared" si="13"/>
        <v>1145196.19</v>
      </c>
    </row>
    <row r="892" spans="1:15" ht="20" x14ac:dyDescent="0.25">
      <c r="A892" s="3" t="s">
        <v>4</v>
      </c>
      <c r="B892" s="3" t="s">
        <v>652</v>
      </c>
      <c r="C892" s="3" t="s">
        <v>104</v>
      </c>
      <c r="D892" s="3" t="s">
        <v>894</v>
      </c>
      <c r="E892" s="3" t="s">
        <v>220</v>
      </c>
      <c r="F892" s="6">
        <v>45960</v>
      </c>
      <c r="G892" s="3" t="s">
        <v>1430</v>
      </c>
      <c r="H892" s="3" t="s">
        <v>1422</v>
      </c>
      <c r="I892" s="3" t="s">
        <v>72</v>
      </c>
      <c r="J892" s="5"/>
      <c r="K892" s="5">
        <v>10164</v>
      </c>
      <c r="L892" s="5"/>
      <c r="M892" s="5"/>
      <c r="N892" s="5"/>
      <c r="O892" s="9">
        <f t="shared" si="13"/>
        <v>10164</v>
      </c>
    </row>
    <row r="893" spans="1:15" ht="20" x14ac:dyDescent="0.25">
      <c r="A893" s="3" t="s">
        <v>4</v>
      </c>
      <c r="B893" s="3" t="s">
        <v>652</v>
      </c>
      <c r="C893" s="3" t="s">
        <v>104</v>
      </c>
      <c r="D893" s="3" t="s">
        <v>892</v>
      </c>
      <c r="E893" s="3" t="s">
        <v>220</v>
      </c>
      <c r="F893" s="6">
        <v>45665</v>
      </c>
      <c r="G893" s="3" t="s">
        <v>1423</v>
      </c>
      <c r="H893" s="3" t="s">
        <v>1422</v>
      </c>
      <c r="I893" s="3" t="s">
        <v>72</v>
      </c>
      <c r="J893" s="5"/>
      <c r="K893" s="5">
        <v>101302.41</v>
      </c>
      <c r="L893" s="5"/>
      <c r="M893" s="5"/>
      <c r="N893" s="5"/>
      <c r="O893" s="9">
        <f t="shared" si="13"/>
        <v>101302.41</v>
      </c>
    </row>
    <row r="894" spans="1:15" ht="20" x14ac:dyDescent="0.25">
      <c r="A894" s="3" t="s">
        <v>4</v>
      </c>
      <c r="B894" s="3" t="s">
        <v>652</v>
      </c>
      <c r="C894" s="3" t="s">
        <v>104</v>
      </c>
      <c r="D894" s="3" t="s">
        <v>892</v>
      </c>
      <c r="E894" s="3" t="s">
        <v>220</v>
      </c>
      <c r="F894" s="6">
        <v>45786</v>
      </c>
      <c r="G894" s="3" t="s">
        <v>1424</v>
      </c>
      <c r="H894" s="3" t="s">
        <v>1422</v>
      </c>
      <c r="I894" s="3" t="s">
        <v>72</v>
      </c>
      <c r="J894" s="5"/>
      <c r="K894" s="5">
        <v>265421.51</v>
      </c>
      <c r="L894" s="5"/>
      <c r="M894" s="5"/>
      <c r="N894" s="5"/>
      <c r="O894" s="9">
        <f t="shared" si="13"/>
        <v>265421.51</v>
      </c>
    </row>
    <row r="895" spans="1:15" ht="20" x14ac:dyDescent="0.25">
      <c r="A895" s="3" t="s">
        <v>4</v>
      </c>
      <c r="B895" s="3" t="s">
        <v>652</v>
      </c>
      <c r="C895" s="3" t="s">
        <v>104</v>
      </c>
      <c r="D895" s="3" t="s">
        <v>892</v>
      </c>
      <c r="E895" s="3" t="s">
        <v>220</v>
      </c>
      <c r="F895" s="6">
        <v>45791</v>
      </c>
      <c r="G895" s="3" t="s">
        <v>1431</v>
      </c>
      <c r="H895" s="3" t="s">
        <v>1422</v>
      </c>
      <c r="I895" s="3" t="s">
        <v>72</v>
      </c>
      <c r="J895" s="5"/>
      <c r="K895" s="5">
        <v>100000</v>
      </c>
      <c r="L895" s="5"/>
      <c r="M895" s="5"/>
      <c r="N895" s="5"/>
      <c r="O895" s="9">
        <f t="shared" si="13"/>
        <v>100000</v>
      </c>
    </row>
    <row r="896" spans="1:15" ht="20" x14ac:dyDescent="0.25">
      <c r="A896" s="3" t="s">
        <v>4</v>
      </c>
      <c r="B896" s="3" t="s">
        <v>652</v>
      </c>
      <c r="C896" s="3" t="s">
        <v>104</v>
      </c>
      <c r="D896" s="3" t="s">
        <v>892</v>
      </c>
      <c r="E896" s="3" t="s">
        <v>220</v>
      </c>
      <c r="F896" s="6">
        <v>45833.5</v>
      </c>
      <c r="G896" s="3" t="s">
        <v>13</v>
      </c>
      <c r="H896" s="3" t="s">
        <v>1422</v>
      </c>
      <c r="I896" s="3" t="s">
        <v>72</v>
      </c>
      <c r="J896" s="5"/>
      <c r="K896" s="5">
        <v>347034.03</v>
      </c>
      <c r="L896" s="5">
        <v>72877.149999999994</v>
      </c>
      <c r="M896" s="5"/>
      <c r="N896" s="5"/>
      <c r="O896" s="9">
        <f t="shared" si="13"/>
        <v>419911.18000000005</v>
      </c>
    </row>
    <row r="897" spans="1:15" ht="20" x14ac:dyDescent="0.25">
      <c r="A897" s="3" t="s">
        <v>4</v>
      </c>
      <c r="B897" s="3" t="s">
        <v>652</v>
      </c>
      <c r="C897" s="3" t="s">
        <v>104</v>
      </c>
      <c r="D897" s="3" t="s">
        <v>892</v>
      </c>
      <c r="E897" s="3" t="s">
        <v>220</v>
      </c>
      <c r="F897" s="6">
        <v>45974.5</v>
      </c>
      <c r="G897" s="3" t="s">
        <v>4</v>
      </c>
      <c r="H897" s="3" t="s">
        <v>1422</v>
      </c>
      <c r="I897" s="3" t="s">
        <v>72</v>
      </c>
      <c r="J897" s="5"/>
      <c r="K897" s="5">
        <v>63546.400000000001</v>
      </c>
      <c r="L897" s="5">
        <v>13344.73</v>
      </c>
      <c r="M897" s="5"/>
      <c r="N897" s="5"/>
      <c r="O897" s="9">
        <f t="shared" si="13"/>
        <v>76891.13</v>
      </c>
    </row>
    <row r="898" spans="1:15" ht="20" x14ac:dyDescent="0.25">
      <c r="A898" s="3" t="s">
        <v>4</v>
      </c>
      <c r="B898" s="3" t="s">
        <v>652</v>
      </c>
      <c r="C898" s="3" t="s">
        <v>104</v>
      </c>
      <c r="D898" s="3" t="s">
        <v>892</v>
      </c>
      <c r="E898" s="3" t="s">
        <v>220</v>
      </c>
      <c r="F898" s="6">
        <v>46000.5</v>
      </c>
      <c r="G898" s="3" t="s">
        <v>11</v>
      </c>
      <c r="H898" s="3" t="s">
        <v>1422</v>
      </c>
      <c r="I898" s="3" t="s">
        <v>72</v>
      </c>
      <c r="J898" s="5"/>
      <c r="K898" s="5">
        <v>197483.81</v>
      </c>
      <c r="L898" s="5">
        <v>41471.599999999999</v>
      </c>
      <c r="M898" s="5"/>
      <c r="N898" s="5"/>
      <c r="O898" s="9">
        <f t="shared" si="13"/>
        <v>238955.41</v>
      </c>
    </row>
    <row r="899" spans="1:15" ht="20" x14ac:dyDescent="0.25">
      <c r="A899" s="3" t="s">
        <v>4</v>
      </c>
      <c r="B899" s="3" t="s">
        <v>652</v>
      </c>
      <c r="C899" s="3" t="s">
        <v>104</v>
      </c>
      <c r="D899" s="3" t="s">
        <v>890</v>
      </c>
      <c r="E899" s="3" t="s">
        <v>220</v>
      </c>
      <c r="F899" s="6">
        <v>45868</v>
      </c>
      <c r="G899" s="3" t="s">
        <v>1423</v>
      </c>
      <c r="H899" s="3" t="s">
        <v>1422</v>
      </c>
      <c r="I899" s="3" t="s">
        <v>72</v>
      </c>
      <c r="J899" s="5"/>
      <c r="K899" s="5">
        <v>170000</v>
      </c>
      <c r="L899" s="5"/>
      <c r="M899" s="5"/>
      <c r="N899" s="5"/>
      <c r="O899" s="9">
        <f t="shared" si="13"/>
        <v>170000</v>
      </c>
    </row>
    <row r="900" spans="1:15" ht="20" x14ac:dyDescent="0.25">
      <c r="A900" s="3" t="s">
        <v>4</v>
      </c>
      <c r="B900" s="3" t="s">
        <v>652</v>
      </c>
      <c r="C900" s="3" t="s">
        <v>104</v>
      </c>
      <c r="D900" s="3" t="s">
        <v>890</v>
      </c>
      <c r="E900" s="3" t="s">
        <v>220</v>
      </c>
      <c r="F900" s="6">
        <v>45912</v>
      </c>
      <c r="G900" s="3" t="s">
        <v>1424</v>
      </c>
      <c r="H900" s="3" t="s">
        <v>1422</v>
      </c>
      <c r="I900" s="3" t="s">
        <v>72</v>
      </c>
      <c r="J900" s="5"/>
      <c r="K900" s="5">
        <v>300000</v>
      </c>
      <c r="L900" s="5"/>
      <c r="M900" s="5"/>
      <c r="N900" s="5"/>
      <c r="O900" s="9">
        <f t="shared" si="13"/>
        <v>300000</v>
      </c>
    </row>
    <row r="901" spans="1:15" ht="20" x14ac:dyDescent="0.25">
      <c r="A901" s="3" t="s">
        <v>4</v>
      </c>
      <c r="B901" s="3" t="s">
        <v>652</v>
      </c>
      <c r="C901" s="3" t="s">
        <v>104</v>
      </c>
      <c r="D901" s="3" t="s">
        <v>888</v>
      </c>
      <c r="E901" s="3" t="s">
        <v>220</v>
      </c>
      <c r="F901" s="6">
        <v>45540</v>
      </c>
      <c r="G901" s="3" t="s">
        <v>1423</v>
      </c>
      <c r="H901" s="3" t="s">
        <v>1422</v>
      </c>
      <c r="I901" s="3" t="s">
        <v>72</v>
      </c>
      <c r="J901" s="5"/>
      <c r="K901" s="5">
        <v>399350.8</v>
      </c>
      <c r="L901" s="5"/>
      <c r="M901" s="5"/>
      <c r="N901" s="5"/>
      <c r="O901" s="9">
        <f t="shared" si="13"/>
        <v>399350.8</v>
      </c>
    </row>
    <row r="902" spans="1:15" ht="20" x14ac:dyDescent="0.25">
      <c r="A902" s="3" t="s">
        <v>4</v>
      </c>
      <c r="B902" s="3" t="s">
        <v>652</v>
      </c>
      <c r="C902" s="3" t="s">
        <v>104</v>
      </c>
      <c r="D902" s="3" t="s">
        <v>888</v>
      </c>
      <c r="E902" s="3" t="s">
        <v>220</v>
      </c>
      <c r="F902" s="6">
        <v>45719.5</v>
      </c>
      <c r="G902" s="3" t="s">
        <v>1194</v>
      </c>
      <c r="H902" s="3" t="s">
        <v>1422</v>
      </c>
      <c r="I902" s="3" t="s">
        <v>72</v>
      </c>
      <c r="J902" s="5"/>
      <c r="K902" s="5">
        <v>216620.47</v>
      </c>
      <c r="L902" s="5">
        <v>46526.12</v>
      </c>
      <c r="M902" s="5"/>
      <c r="N902" s="5"/>
      <c r="O902" s="9">
        <f t="shared" si="13"/>
        <v>263146.59000000003</v>
      </c>
    </row>
    <row r="903" spans="1:15" ht="20" x14ac:dyDescent="0.25">
      <c r="A903" s="3" t="s">
        <v>4</v>
      </c>
      <c r="B903" s="3" t="s">
        <v>652</v>
      </c>
      <c r="C903" s="3" t="s">
        <v>104</v>
      </c>
      <c r="D903" s="3" t="s">
        <v>888</v>
      </c>
      <c r="E903" s="3" t="s">
        <v>220</v>
      </c>
      <c r="F903" s="6">
        <v>45695</v>
      </c>
      <c r="G903" s="3" t="s">
        <v>1424</v>
      </c>
      <c r="H903" s="3" t="s">
        <v>1422</v>
      </c>
      <c r="I903" s="3" t="s">
        <v>72</v>
      </c>
      <c r="J903" s="5"/>
      <c r="K903" s="5">
        <v>76558.27</v>
      </c>
      <c r="L903" s="5"/>
      <c r="M903" s="5"/>
      <c r="N903" s="5"/>
      <c r="O903" s="9">
        <f t="shared" ref="O903:O966" si="14">J903+K903+L903+M903+N903</f>
        <v>76558.27</v>
      </c>
    </row>
    <row r="904" spans="1:15" ht="20" x14ac:dyDescent="0.25">
      <c r="A904" s="3" t="s">
        <v>4</v>
      </c>
      <c r="B904" s="3" t="s">
        <v>652</v>
      </c>
      <c r="C904" s="3" t="s">
        <v>104</v>
      </c>
      <c r="D904" s="3" t="s">
        <v>888</v>
      </c>
      <c r="E904" s="3" t="s">
        <v>220</v>
      </c>
      <c r="F904" s="6">
        <v>45897.5</v>
      </c>
      <c r="G904" s="3" t="s">
        <v>13</v>
      </c>
      <c r="H904" s="3" t="s">
        <v>1422</v>
      </c>
      <c r="I904" s="3" t="s">
        <v>72</v>
      </c>
      <c r="J904" s="5"/>
      <c r="K904" s="5">
        <v>250887.54</v>
      </c>
      <c r="L904" s="5">
        <v>50314.48</v>
      </c>
      <c r="M904" s="5"/>
      <c r="N904" s="5"/>
      <c r="O904" s="9">
        <f t="shared" si="14"/>
        <v>301202.02</v>
      </c>
    </row>
    <row r="905" spans="1:15" ht="20" x14ac:dyDescent="0.25">
      <c r="A905" s="3" t="s">
        <v>4</v>
      </c>
      <c r="B905" s="3" t="s">
        <v>652</v>
      </c>
      <c r="C905" s="3" t="s">
        <v>104</v>
      </c>
      <c r="D905" s="3" t="s">
        <v>886</v>
      </c>
      <c r="E905" s="3" t="s">
        <v>220</v>
      </c>
      <c r="F905" s="6">
        <v>45750</v>
      </c>
      <c r="G905" s="3" t="s">
        <v>1423</v>
      </c>
      <c r="H905" s="3" t="s">
        <v>1422</v>
      </c>
      <c r="I905" s="3" t="s">
        <v>72</v>
      </c>
      <c r="J905" s="5"/>
      <c r="K905" s="5">
        <v>84596</v>
      </c>
      <c r="L905" s="5"/>
      <c r="M905" s="5"/>
      <c r="N905" s="5"/>
      <c r="O905" s="9">
        <f t="shared" si="14"/>
        <v>84596</v>
      </c>
    </row>
    <row r="906" spans="1:15" ht="20" x14ac:dyDescent="0.25">
      <c r="A906" s="3" t="s">
        <v>4</v>
      </c>
      <c r="B906" s="3" t="s">
        <v>652</v>
      </c>
      <c r="C906" s="3" t="s">
        <v>104</v>
      </c>
      <c r="D906" s="3" t="s">
        <v>886</v>
      </c>
      <c r="E906" s="3" t="s">
        <v>220</v>
      </c>
      <c r="F906" s="6">
        <v>45909.5</v>
      </c>
      <c r="G906" s="3" t="s">
        <v>13</v>
      </c>
      <c r="H906" s="3" t="s">
        <v>1422</v>
      </c>
      <c r="I906" s="3" t="s">
        <v>72</v>
      </c>
      <c r="J906" s="5"/>
      <c r="K906" s="5">
        <v>67895.94</v>
      </c>
      <c r="L906" s="5">
        <v>14258.15</v>
      </c>
      <c r="M906" s="5"/>
      <c r="N906" s="5"/>
      <c r="O906" s="9">
        <f t="shared" si="14"/>
        <v>82154.09</v>
      </c>
    </row>
    <row r="907" spans="1:15" ht="20" x14ac:dyDescent="0.25">
      <c r="A907" s="3" t="s">
        <v>4</v>
      </c>
      <c r="B907" s="3" t="s">
        <v>652</v>
      </c>
      <c r="C907" s="3" t="s">
        <v>104</v>
      </c>
      <c r="D907" s="3" t="s">
        <v>886</v>
      </c>
      <c r="E907" s="3" t="s">
        <v>220</v>
      </c>
      <c r="F907" s="6">
        <v>45869</v>
      </c>
      <c r="G907" s="3" t="s">
        <v>1424</v>
      </c>
      <c r="H907" s="3" t="s">
        <v>1422</v>
      </c>
      <c r="I907" s="3" t="s">
        <v>72</v>
      </c>
      <c r="J907" s="5"/>
      <c r="K907" s="5">
        <v>918275.2</v>
      </c>
      <c r="L907" s="5"/>
      <c r="M907" s="5"/>
      <c r="N907" s="5"/>
      <c r="O907" s="9">
        <f t="shared" si="14"/>
        <v>918275.2</v>
      </c>
    </row>
    <row r="908" spans="1:15" ht="20" x14ac:dyDescent="0.25">
      <c r="A908" s="3" t="s">
        <v>4</v>
      </c>
      <c r="B908" s="3" t="s">
        <v>652</v>
      </c>
      <c r="C908" s="3" t="s">
        <v>104</v>
      </c>
      <c r="D908" s="3" t="s">
        <v>884</v>
      </c>
      <c r="E908" s="3" t="s">
        <v>220</v>
      </c>
      <c r="F908" s="6">
        <v>45848</v>
      </c>
      <c r="G908" s="3" t="s">
        <v>1423</v>
      </c>
      <c r="H908" s="3" t="s">
        <v>1422</v>
      </c>
      <c r="I908" s="3" t="s">
        <v>72</v>
      </c>
      <c r="J908" s="5"/>
      <c r="K908" s="5">
        <v>100000</v>
      </c>
      <c r="L908" s="5"/>
      <c r="M908" s="5"/>
      <c r="N908" s="5"/>
      <c r="O908" s="9">
        <f t="shared" si="14"/>
        <v>100000</v>
      </c>
    </row>
    <row r="909" spans="1:15" ht="20" x14ac:dyDescent="0.25">
      <c r="A909" s="3" t="s">
        <v>4</v>
      </c>
      <c r="B909" s="3" t="s">
        <v>652</v>
      </c>
      <c r="C909" s="3" t="s">
        <v>104</v>
      </c>
      <c r="D909" s="3" t="s">
        <v>884</v>
      </c>
      <c r="E909" s="3" t="s">
        <v>220</v>
      </c>
      <c r="F909" s="6">
        <v>46002.5</v>
      </c>
      <c r="G909" s="3" t="s">
        <v>4</v>
      </c>
      <c r="H909" s="3" t="s">
        <v>1422</v>
      </c>
      <c r="I909" s="3" t="s">
        <v>72</v>
      </c>
      <c r="J909" s="5"/>
      <c r="K909" s="5">
        <v>64865.24</v>
      </c>
      <c r="L909" s="5">
        <v>66603.679999999993</v>
      </c>
      <c r="M909" s="5"/>
      <c r="N909" s="5"/>
      <c r="O909" s="9">
        <f t="shared" si="14"/>
        <v>131468.91999999998</v>
      </c>
    </row>
    <row r="910" spans="1:15" ht="20" x14ac:dyDescent="0.25">
      <c r="A910" s="3" t="s">
        <v>4</v>
      </c>
      <c r="B910" s="3" t="s">
        <v>652</v>
      </c>
      <c r="C910" s="3" t="s">
        <v>104</v>
      </c>
      <c r="D910" s="3" t="s">
        <v>882</v>
      </c>
      <c r="E910" s="3" t="s">
        <v>220</v>
      </c>
      <c r="F910" s="6">
        <v>45602</v>
      </c>
      <c r="G910" s="3" t="s">
        <v>1423</v>
      </c>
      <c r="H910" s="3" t="s">
        <v>1422</v>
      </c>
      <c r="I910" s="3" t="s">
        <v>72</v>
      </c>
      <c r="J910" s="5"/>
      <c r="K910" s="5">
        <v>13489.59</v>
      </c>
      <c r="L910" s="5"/>
      <c r="M910" s="5"/>
      <c r="N910" s="5"/>
      <c r="O910" s="9">
        <f t="shared" si="14"/>
        <v>13489.59</v>
      </c>
    </row>
    <row r="911" spans="1:15" ht="20" x14ac:dyDescent="0.25">
      <c r="A911" s="3" t="s">
        <v>4</v>
      </c>
      <c r="B911" s="3" t="s">
        <v>652</v>
      </c>
      <c r="C911" s="3" t="s">
        <v>104</v>
      </c>
      <c r="D911" s="3" t="s">
        <v>882</v>
      </c>
      <c r="E911" s="3" t="s">
        <v>220</v>
      </c>
      <c r="F911" s="6">
        <v>45727.5</v>
      </c>
      <c r="G911" s="3" t="s">
        <v>1194</v>
      </c>
      <c r="H911" s="3" t="s">
        <v>1422</v>
      </c>
      <c r="I911" s="3" t="s">
        <v>72</v>
      </c>
      <c r="J911" s="5"/>
      <c r="K911" s="5">
        <v>11148.42</v>
      </c>
      <c r="L911" s="5">
        <v>2341.17</v>
      </c>
      <c r="M911" s="5"/>
      <c r="N911" s="5"/>
      <c r="O911" s="9">
        <f t="shared" si="14"/>
        <v>13489.59</v>
      </c>
    </row>
    <row r="912" spans="1:15" ht="20" x14ac:dyDescent="0.25">
      <c r="A912" s="3" t="s">
        <v>4</v>
      </c>
      <c r="B912" s="3" t="s">
        <v>652</v>
      </c>
      <c r="C912" s="3" t="s">
        <v>104</v>
      </c>
      <c r="D912" s="3" t="s">
        <v>882</v>
      </c>
      <c r="E912" s="3" t="s">
        <v>220</v>
      </c>
      <c r="F912" s="6">
        <v>45712</v>
      </c>
      <c r="G912" s="3" t="s">
        <v>1424</v>
      </c>
      <c r="H912" s="3" t="s">
        <v>1422</v>
      </c>
      <c r="I912" s="3" t="s">
        <v>72</v>
      </c>
      <c r="J912" s="5"/>
      <c r="K912" s="5">
        <v>51519.38</v>
      </c>
      <c r="L912" s="5"/>
      <c r="M912" s="5"/>
      <c r="N912" s="5"/>
      <c r="O912" s="9">
        <f t="shared" si="14"/>
        <v>51519.38</v>
      </c>
    </row>
    <row r="913" spans="1:15" ht="20" x14ac:dyDescent="0.25">
      <c r="A913" s="3" t="s">
        <v>4</v>
      </c>
      <c r="B913" s="3" t="s">
        <v>652</v>
      </c>
      <c r="C913" s="3" t="s">
        <v>104</v>
      </c>
      <c r="D913" s="3" t="s">
        <v>882</v>
      </c>
      <c r="E913" s="3" t="s">
        <v>220</v>
      </c>
      <c r="F913" s="6">
        <v>45810</v>
      </c>
      <c r="G913" s="3" t="s">
        <v>1431</v>
      </c>
      <c r="H913" s="3" t="s">
        <v>1422</v>
      </c>
      <c r="I913" s="3" t="s">
        <v>72</v>
      </c>
      <c r="J913" s="5"/>
      <c r="K913" s="5">
        <v>552314.62</v>
      </c>
      <c r="L913" s="5"/>
      <c r="M913" s="5"/>
      <c r="N913" s="5"/>
      <c r="O913" s="9">
        <f t="shared" si="14"/>
        <v>552314.62</v>
      </c>
    </row>
    <row r="914" spans="1:15" ht="20" x14ac:dyDescent="0.25">
      <c r="A914" s="3" t="s">
        <v>4</v>
      </c>
      <c r="B914" s="3" t="s">
        <v>652</v>
      </c>
      <c r="C914" s="3" t="s">
        <v>104</v>
      </c>
      <c r="D914" s="3" t="s">
        <v>882</v>
      </c>
      <c r="E914" s="3" t="s">
        <v>220</v>
      </c>
      <c r="F914" s="6">
        <v>45890.5</v>
      </c>
      <c r="G914" s="3" t="s">
        <v>13</v>
      </c>
      <c r="H914" s="3" t="s">
        <v>1422</v>
      </c>
      <c r="I914" s="3" t="s">
        <v>72</v>
      </c>
      <c r="J914" s="5"/>
      <c r="K914" s="5">
        <v>51830.49</v>
      </c>
      <c r="L914" s="5">
        <v>10986.66</v>
      </c>
      <c r="M914" s="5"/>
      <c r="N914" s="5"/>
      <c r="O914" s="9">
        <f t="shared" si="14"/>
        <v>62817.149999999994</v>
      </c>
    </row>
    <row r="915" spans="1:15" ht="20" x14ac:dyDescent="0.25">
      <c r="A915" s="3" t="s">
        <v>4</v>
      </c>
      <c r="B915" s="3" t="s">
        <v>652</v>
      </c>
      <c r="C915" s="3" t="s">
        <v>104</v>
      </c>
      <c r="D915" s="3" t="s">
        <v>882</v>
      </c>
      <c r="E915" s="3" t="s">
        <v>220</v>
      </c>
      <c r="F915" s="6">
        <v>45897</v>
      </c>
      <c r="G915" s="3" t="s">
        <v>1430</v>
      </c>
      <c r="H915" s="3" t="s">
        <v>1422</v>
      </c>
      <c r="I915" s="3" t="s">
        <v>72</v>
      </c>
      <c r="J915" s="5"/>
      <c r="K915" s="5">
        <v>940515.6</v>
      </c>
      <c r="L915" s="5"/>
      <c r="M915" s="5"/>
      <c r="N915" s="5"/>
      <c r="O915" s="9">
        <f t="shared" si="14"/>
        <v>940515.6</v>
      </c>
    </row>
    <row r="916" spans="1:15" ht="20" x14ac:dyDescent="0.25">
      <c r="A916" s="3" t="s">
        <v>4</v>
      </c>
      <c r="B916" s="3" t="s">
        <v>652</v>
      </c>
      <c r="C916" s="3" t="s">
        <v>104</v>
      </c>
      <c r="D916" s="3" t="s">
        <v>882</v>
      </c>
      <c r="E916" s="3" t="s">
        <v>220</v>
      </c>
      <c r="F916" s="6">
        <v>45992.5</v>
      </c>
      <c r="G916" s="3" t="s">
        <v>4</v>
      </c>
      <c r="H916" s="3" t="s">
        <v>1422</v>
      </c>
      <c r="I916" s="3" t="s">
        <v>72</v>
      </c>
      <c r="J916" s="5"/>
      <c r="K916" s="5">
        <v>594334.78</v>
      </c>
      <c r="L916" s="5">
        <v>131502.07999999999</v>
      </c>
      <c r="M916" s="5"/>
      <c r="N916" s="5"/>
      <c r="O916" s="9">
        <f t="shared" si="14"/>
        <v>725836.86</v>
      </c>
    </row>
    <row r="917" spans="1:15" ht="20" x14ac:dyDescent="0.25">
      <c r="A917" s="3" t="s">
        <v>4</v>
      </c>
      <c r="B917" s="3" t="s">
        <v>652</v>
      </c>
      <c r="C917" s="3" t="s">
        <v>104</v>
      </c>
      <c r="D917" s="3" t="s">
        <v>880</v>
      </c>
      <c r="E917" s="3" t="s">
        <v>220</v>
      </c>
      <c r="F917" s="6">
        <v>45589</v>
      </c>
      <c r="G917" s="3" t="s">
        <v>1423</v>
      </c>
      <c r="H917" s="3" t="s">
        <v>1422</v>
      </c>
      <c r="I917" s="3" t="s">
        <v>72</v>
      </c>
      <c r="J917" s="5"/>
      <c r="K917" s="5">
        <v>35262</v>
      </c>
      <c r="L917" s="5"/>
      <c r="M917" s="5"/>
      <c r="N917" s="5"/>
      <c r="O917" s="9">
        <f t="shared" si="14"/>
        <v>35262</v>
      </c>
    </row>
    <row r="918" spans="1:15" ht="20" x14ac:dyDescent="0.25">
      <c r="A918" s="3" t="s">
        <v>4</v>
      </c>
      <c r="B918" s="3" t="s">
        <v>652</v>
      </c>
      <c r="C918" s="3" t="s">
        <v>104</v>
      </c>
      <c r="D918" s="3" t="s">
        <v>880</v>
      </c>
      <c r="E918" s="3" t="s">
        <v>220</v>
      </c>
      <c r="F918" s="6">
        <v>45670</v>
      </c>
      <c r="G918" s="3" t="s">
        <v>1424</v>
      </c>
      <c r="H918" s="3" t="s">
        <v>1422</v>
      </c>
      <c r="I918" s="3" t="s">
        <v>72</v>
      </c>
      <c r="J918" s="5"/>
      <c r="K918" s="5">
        <v>443500</v>
      </c>
      <c r="L918" s="5"/>
      <c r="M918" s="5"/>
      <c r="N918" s="5"/>
      <c r="O918" s="9">
        <f t="shared" si="14"/>
        <v>443500</v>
      </c>
    </row>
    <row r="919" spans="1:15" ht="20" x14ac:dyDescent="0.25">
      <c r="A919" s="3" t="s">
        <v>4</v>
      </c>
      <c r="B919" s="3" t="s">
        <v>652</v>
      </c>
      <c r="C919" s="3" t="s">
        <v>104</v>
      </c>
      <c r="D919" s="3" t="s">
        <v>880</v>
      </c>
      <c r="E919" s="3" t="s">
        <v>220</v>
      </c>
      <c r="F919" s="6">
        <v>45723.5</v>
      </c>
      <c r="G919" s="3" t="s">
        <v>1194</v>
      </c>
      <c r="H919" s="3" t="s">
        <v>1422</v>
      </c>
      <c r="I919" s="3" t="s">
        <v>72</v>
      </c>
      <c r="J919" s="5"/>
      <c r="K919" s="5">
        <v>31116.6</v>
      </c>
      <c r="L919" s="5">
        <v>6534.49</v>
      </c>
      <c r="M919" s="5"/>
      <c r="N919" s="5"/>
      <c r="O919" s="9">
        <f t="shared" si="14"/>
        <v>37651.089999999997</v>
      </c>
    </row>
    <row r="920" spans="1:15" ht="20" x14ac:dyDescent="0.25">
      <c r="A920" s="3" t="s">
        <v>4</v>
      </c>
      <c r="B920" s="3" t="s">
        <v>652</v>
      </c>
      <c r="C920" s="3" t="s">
        <v>104</v>
      </c>
      <c r="D920" s="3" t="s">
        <v>880</v>
      </c>
      <c r="E920" s="3" t="s">
        <v>220</v>
      </c>
      <c r="F920" s="6">
        <v>45887.5</v>
      </c>
      <c r="G920" s="3" t="s">
        <v>13</v>
      </c>
      <c r="H920" s="3" t="s">
        <v>1422</v>
      </c>
      <c r="I920" s="3" t="s">
        <v>72</v>
      </c>
      <c r="J920" s="5"/>
      <c r="K920" s="5">
        <v>210486.49</v>
      </c>
      <c r="L920" s="5">
        <v>47001.35</v>
      </c>
      <c r="M920" s="5"/>
      <c r="N920" s="5"/>
      <c r="O920" s="9">
        <f t="shared" si="14"/>
        <v>257487.84</v>
      </c>
    </row>
    <row r="921" spans="1:15" ht="20" x14ac:dyDescent="0.25">
      <c r="A921" s="3" t="s">
        <v>4</v>
      </c>
      <c r="B921" s="3" t="s">
        <v>652</v>
      </c>
      <c r="C921" s="3" t="s">
        <v>104</v>
      </c>
      <c r="D921" s="3" t="s">
        <v>880</v>
      </c>
      <c r="E921" s="3" t="s">
        <v>220</v>
      </c>
      <c r="F921" s="6">
        <v>45924.5</v>
      </c>
      <c r="G921" s="3" t="s">
        <v>4</v>
      </c>
      <c r="H921" s="3" t="s">
        <v>1422</v>
      </c>
      <c r="I921" s="3" t="s">
        <v>72</v>
      </c>
      <c r="J921" s="5"/>
      <c r="K921" s="5">
        <v>177419.29</v>
      </c>
      <c r="L921" s="5">
        <v>38625.49</v>
      </c>
      <c r="M921" s="5"/>
      <c r="N921" s="5"/>
      <c r="O921" s="9">
        <f t="shared" si="14"/>
        <v>216044.78</v>
      </c>
    </row>
    <row r="922" spans="1:15" ht="20" x14ac:dyDescent="0.25">
      <c r="A922" s="3" t="s">
        <v>4</v>
      </c>
      <c r="B922" s="3" t="s">
        <v>652</v>
      </c>
      <c r="C922" s="3" t="s">
        <v>104</v>
      </c>
      <c r="D922" s="3" t="s">
        <v>880</v>
      </c>
      <c r="E922" s="3" t="s">
        <v>220</v>
      </c>
      <c r="F922" s="6">
        <v>45939</v>
      </c>
      <c r="G922" s="3" t="s">
        <v>1431</v>
      </c>
      <c r="H922" s="3" t="s">
        <v>1422</v>
      </c>
      <c r="I922" s="3" t="s">
        <v>72</v>
      </c>
      <c r="J922" s="5"/>
      <c r="K922" s="5">
        <v>715000</v>
      </c>
      <c r="L922" s="5"/>
      <c r="M922" s="5"/>
      <c r="N922" s="5"/>
      <c r="O922" s="9">
        <f t="shared" si="14"/>
        <v>715000</v>
      </c>
    </row>
    <row r="923" spans="1:15" ht="20" x14ac:dyDescent="0.25">
      <c r="A923" s="3" t="s">
        <v>4</v>
      </c>
      <c r="B923" s="3" t="s">
        <v>652</v>
      </c>
      <c r="C923" s="3" t="s">
        <v>104</v>
      </c>
      <c r="D923" s="3" t="s">
        <v>878</v>
      </c>
      <c r="E923" s="3" t="s">
        <v>220</v>
      </c>
      <c r="F923" s="6">
        <v>45845</v>
      </c>
      <c r="G923" s="3" t="s">
        <v>1423</v>
      </c>
      <c r="H923" s="3" t="s">
        <v>1422</v>
      </c>
      <c r="I923" s="3" t="s">
        <v>72</v>
      </c>
      <c r="J923" s="5"/>
      <c r="K923" s="5">
        <v>100000</v>
      </c>
      <c r="L923" s="5"/>
      <c r="M923" s="5"/>
      <c r="N923" s="5"/>
      <c r="O923" s="9">
        <f t="shared" si="14"/>
        <v>100000</v>
      </c>
    </row>
    <row r="924" spans="1:15" ht="20" x14ac:dyDescent="0.25">
      <c r="A924" s="3" t="s">
        <v>4</v>
      </c>
      <c r="B924" s="3" t="s">
        <v>652</v>
      </c>
      <c r="C924" s="3" t="s">
        <v>104</v>
      </c>
      <c r="D924" s="3" t="s">
        <v>878</v>
      </c>
      <c r="E924" s="3" t="s">
        <v>220</v>
      </c>
      <c r="F924" s="6">
        <v>45875.5</v>
      </c>
      <c r="G924" s="3" t="s">
        <v>1194</v>
      </c>
      <c r="H924" s="3" t="s">
        <v>1422</v>
      </c>
      <c r="I924" s="3" t="s">
        <v>72</v>
      </c>
      <c r="J924" s="5"/>
      <c r="K924" s="5">
        <v>12906</v>
      </c>
      <c r="L924" s="5">
        <v>2710.26</v>
      </c>
      <c r="M924" s="5"/>
      <c r="N924" s="5"/>
      <c r="O924" s="9">
        <f t="shared" si="14"/>
        <v>15616.26</v>
      </c>
    </row>
    <row r="925" spans="1:15" ht="20" x14ac:dyDescent="0.25">
      <c r="A925" s="3" t="s">
        <v>4</v>
      </c>
      <c r="B925" s="3" t="s">
        <v>652</v>
      </c>
      <c r="C925" s="3" t="s">
        <v>104</v>
      </c>
      <c r="D925" s="3" t="s">
        <v>878</v>
      </c>
      <c r="E925" s="3" t="s">
        <v>220</v>
      </c>
      <c r="F925" s="6">
        <v>45919</v>
      </c>
      <c r="G925" s="3" t="s">
        <v>1424</v>
      </c>
      <c r="H925" s="3" t="s">
        <v>1422</v>
      </c>
      <c r="I925" s="3" t="s">
        <v>72</v>
      </c>
      <c r="J925" s="5"/>
      <c r="K925" s="5">
        <v>200000</v>
      </c>
      <c r="L925" s="5"/>
      <c r="M925" s="5"/>
      <c r="N925" s="5"/>
      <c r="O925" s="9">
        <f t="shared" si="14"/>
        <v>200000</v>
      </c>
    </row>
    <row r="926" spans="1:15" ht="20" x14ac:dyDescent="0.25">
      <c r="A926" s="3" t="s">
        <v>4</v>
      </c>
      <c r="B926" s="3" t="s">
        <v>652</v>
      </c>
      <c r="C926" s="3" t="s">
        <v>104</v>
      </c>
      <c r="D926" s="3" t="s">
        <v>878</v>
      </c>
      <c r="E926" s="3" t="s">
        <v>220</v>
      </c>
      <c r="F926" s="6">
        <v>45968</v>
      </c>
      <c r="G926" s="3" t="s">
        <v>1431</v>
      </c>
      <c r="H926" s="3" t="s">
        <v>1422</v>
      </c>
      <c r="I926" s="3" t="s">
        <v>72</v>
      </c>
      <c r="J926" s="5"/>
      <c r="K926" s="5">
        <v>300000</v>
      </c>
      <c r="L926" s="5"/>
      <c r="M926" s="5"/>
      <c r="N926" s="5"/>
      <c r="O926" s="9">
        <f t="shared" si="14"/>
        <v>300000</v>
      </c>
    </row>
    <row r="927" spans="1:15" ht="20" x14ac:dyDescent="0.25">
      <c r="A927" s="3" t="s">
        <v>4</v>
      </c>
      <c r="B927" s="3" t="s">
        <v>652</v>
      </c>
      <c r="C927" s="3" t="s">
        <v>104</v>
      </c>
      <c r="D927" s="3" t="s">
        <v>878</v>
      </c>
      <c r="E927" s="3" t="s">
        <v>220</v>
      </c>
      <c r="F927" s="6">
        <v>46003</v>
      </c>
      <c r="G927" s="3" t="s">
        <v>1430</v>
      </c>
      <c r="H927" s="3" t="s">
        <v>1422</v>
      </c>
      <c r="I927" s="3" t="s">
        <v>72</v>
      </c>
      <c r="J927" s="5"/>
      <c r="K927" s="5">
        <v>23000</v>
      </c>
      <c r="L927" s="5"/>
      <c r="M927" s="5"/>
      <c r="N927" s="5"/>
      <c r="O927" s="9">
        <f t="shared" si="14"/>
        <v>23000</v>
      </c>
    </row>
    <row r="928" spans="1:15" ht="30" x14ac:dyDescent="0.25">
      <c r="A928" s="3" t="s">
        <v>4</v>
      </c>
      <c r="B928" s="3" t="s">
        <v>652</v>
      </c>
      <c r="C928" s="3" t="s">
        <v>108</v>
      </c>
      <c r="D928" s="3" t="s">
        <v>871</v>
      </c>
      <c r="E928" s="3" t="s">
        <v>220</v>
      </c>
      <c r="F928" s="6">
        <v>45482</v>
      </c>
      <c r="G928" s="3" t="s">
        <v>1423</v>
      </c>
      <c r="H928" s="3" t="s">
        <v>1422</v>
      </c>
      <c r="I928" s="3" t="s">
        <v>33</v>
      </c>
      <c r="J928" s="5"/>
      <c r="K928" s="5">
        <v>11779.35</v>
      </c>
      <c r="L928" s="5"/>
      <c r="M928" s="5"/>
      <c r="N928" s="5"/>
      <c r="O928" s="9">
        <f t="shared" si="14"/>
        <v>11779.35</v>
      </c>
    </row>
    <row r="929" spans="1:15" ht="30" x14ac:dyDescent="0.25">
      <c r="A929" s="3" t="s">
        <v>4</v>
      </c>
      <c r="B929" s="3" t="s">
        <v>652</v>
      </c>
      <c r="C929" s="3" t="s">
        <v>108</v>
      </c>
      <c r="D929" s="3" t="s">
        <v>871</v>
      </c>
      <c r="E929" s="3" t="s">
        <v>220</v>
      </c>
      <c r="F929" s="6">
        <v>45520.5</v>
      </c>
      <c r="G929" s="3" t="s">
        <v>1194</v>
      </c>
      <c r="H929" s="3" t="s">
        <v>1422</v>
      </c>
      <c r="I929" s="3" t="s">
        <v>33</v>
      </c>
      <c r="J929" s="5"/>
      <c r="K929" s="5">
        <v>0</v>
      </c>
      <c r="L929" s="5">
        <v>2178.75</v>
      </c>
      <c r="M929" s="5"/>
      <c r="N929" s="5"/>
      <c r="O929" s="9">
        <f t="shared" si="14"/>
        <v>2178.75</v>
      </c>
    </row>
    <row r="930" spans="1:15" ht="30" x14ac:dyDescent="0.25">
      <c r="A930" s="3" t="s">
        <v>4</v>
      </c>
      <c r="B930" s="3" t="s">
        <v>652</v>
      </c>
      <c r="C930" s="3" t="s">
        <v>108</v>
      </c>
      <c r="D930" s="3" t="s">
        <v>871</v>
      </c>
      <c r="E930" s="3" t="s">
        <v>220</v>
      </c>
      <c r="F930" s="6">
        <v>45761</v>
      </c>
      <c r="G930" s="3" t="s">
        <v>1424</v>
      </c>
      <c r="H930" s="3" t="s">
        <v>1422</v>
      </c>
      <c r="I930" s="3" t="s">
        <v>33</v>
      </c>
      <c r="J930" s="5"/>
      <c r="K930" s="5">
        <v>149093</v>
      </c>
      <c r="L930" s="5"/>
      <c r="M930" s="5"/>
      <c r="N930" s="5"/>
      <c r="O930" s="9">
        <f t="shared" si="14"/>
        <v>149093</v>
      </c>
    </row>
    <row r="931" spans="1:15" ht="30" x14ac:dyDescent="0.25">
      <c r="A931" s="3" t="s">
        <v>4</v>
      </c>
      <c r="B931" s="3" t="s">
        <v>652</v>
      </c>
      <c r="C931" s="3" t="s">
        <v>108</v>
      </c>
      <c r="D931" s="3" t="s">
        <v>869</v>
      </c>
      <c r="E931" s="3" t="s">
        <v>220</v>
      </c>
      <c r="F931" s="6">
        <v>45932</v>
      </c>
      <c r="G931" s="3" t="s">
        <v>1423</v>
      </c>
      <c r="H931" s="3" t="s">
        <v>1422</v>
      </c>
      <c r="I931" s="3" t="s">
        <v>33</v>
      </c>
      <c r="J931" s="5"/>
      <c r="K931" s="5">
        <v>374820.28</v>
      </c>
      <c r="L931" s="5"/>
      <c r="M931" s="5"/>
      <c r="N931" s="5"/>
      <c r="O931" s="9">
        <f t="shared" si="14"/>
        <v>374820.28</v>
      </c>
    </row>
    <row r="932" spans="1:15" ht="30" x14ac:dyDescent="0.25">
      <c r="A932" s="3" t="s">
        <v>4</v>
      </c>
      <c r="B932" s="3" t="s">
        <v>652</v>
      </c>
      <c r="C932" s="3" t="s">
        <v>108</v>
      </c>
      <c r="D932" s="3" t="s">
        <v>867</v>
      </c>
      <c r="E932" s="3" t="s">
        <v>12</v>
      </c>
      <c r="F932" s="6">
        <v>45314</v>
      </c>
      <c r="G932" s="3" t="s">
        <v>1423</v>
      </c>
      <c r="H932" s="3" t="s">
        <v>1422</v>
      </c>
      <c r="I932" s="3" t="s">
        <v>33</v>
      </c>
      <c r="J932" s="5"/>
      <c r="K932" s="5">
        <v>110498.4</v>
      </c>
      <c r="L932" s="5"/>
      <c r="M932" s="5"/>
      <c r="N932" s="5"/>
      <c r="O932" s="9">
        <f t="shared" si="14"/>
        <v>110498.4</v>
      </c>
    </row>
    <row r="933" spans="1:15" ht="30" x14ac:dyDescent="0.25">
      <c r="A933" s="3" t="s">
        <v>4</v>
      </c>
      <c r="B933" s="3" t="s">
        <v>652</v>
      </c>
      <c r="C933" s="3" t="s">
        <v>108</v>
      </c>
      <c r="D933" s="3" t="s">
        <v>867</v>
      </c>
      <c r="E933" s="3" t="s">
        <v>12</v>
      </c>
      <c r="F933" s="6">
        <v>45400.5</v>
      </c>
      <c r="G933" s="3" t="s">
        <v>13</v>
      </c>
      <c r="H933" s="3" t="s">
        <v>1422</v>
      </c>
      <c r="I933" s="3" t="s">
        <v>33</v>
      </c>
      <c r="J933" s="5"/>
      <c r="K933" s="5">
        <v>0</v>
      </c>
      <c r="L933" s="5">
        <v>19177.41</v>
      </c>
      <c r="M933" s="5"/>
      <c r="N933" s="5"/>
      <c r="O933" s="9">
        <f t="shared" si="14"/>
        <v>19177.41</v>
      </c>
    </row>
    <row r="934" spans="1:15" ht="30" x14ac:dyDescent="0.25">
      <c r="A934" s="3" t="s">
        <v>4</v>
      </c>
      <c r="B934" s="3" t="s">
        <v>652</v>
      </c>
      <c r="C934" s="3" t="s">
        <v>108</v>
      </c>
      <c r="D934" s="3" t="s">
        <v>867</v>
      </c>
      <c r="E934" s="3" t="s">
        <v>12</v>
      </c>
      <c r="F934" s="6">
        <v>45551</v>
      </c>
      <c r="G934" s="3" t="s">
        <v>1424</v>
      </c>
      <c r="H934" s="3" t="s">
        <v>1422</v>
      </c>
      <c r="I934" s="3" t="s">
        <v>33</v>
      </c>
      <c r="J934" s="5"/>
      <c r="K934" s="5">
        <v>295508</v>
      </c>
      <c r="L934" s="5"/>
      <c r="M934" s="5"/>
      <c r="N934" s="5"/>
      <c r="O934" s="9">
        <f t="shared" si="14"/>
        <v>295508</v>
      </c>
    </row>
    <row r="935" spans="1:15" ht="30" x14ac:dyDescent="0.25">
      <c r="A935" s="3" t="s">
        <v>4</v>
      </c>
      <c r="B935" s="3" t="s">
        <v>652</v>
      </c>
      <c r="C935" s="3" t="s">
        <v>108</v>
      </c>
      <c r="D935" s="3" t="s">
        <v>867</v>
      </c>
      <c r="E935" s="3" t="s">
        <v>12</v>
      </c>
      <c r="F935" s="6">
        <v>45566.5</v>
      </c>
      <c r="G935" s="3" t="s">
        <v>4</v>
      </c>
      <c r="H935" s="3" t="s">
        <v>1422</v>
      </c>
      <c r="I935" s="3" t="s">
        <v>33</v>
      </c>
      <c r="J935" s="5"/>
      <c r="K935" s="5">
        <v>0</v>
      </c>
      <c r="L935" s="5">
        <v>48056.3</v>
      </c>
      <c r="M935" s="5"/>
      <c r="N935" s="5"/>
      <c r="O935" s="9">
        <f t="shared" si="14"/>
        <v>48056.3</v>
      </c>
    </row>
    <row r="936" spans="1:15" ht="30" x14ac:dyDescent="0.25">
      <c r="A936" s="3" t="s">
        <v>4</v>
      </c>
      <c r="B936" s="3" t="s">
        <v>652</v>
      </c>
      <c r="C936" s="3" t="s">
        <v>108</v>
      </c>
      <c r="D936" s="3" t="s">
        <v>867</v>
      </c>
      <c r="E936" s="3" t="s">
        <v>12</v>
      </c>
      <c r="F936" s="6">
        <v>45699.5</v>
      </c>
      <c r="G936" s="3" t="s">
        <v>11</v>
      </c>
      <c r="H936" s="3" t="s">
        <v>1422</v>
      </c>
      <c r="I936" s="3" t="s">
        <v>33</v>
      </c>
      <c r="J936" s="5"/>
      <c r="K936" s="5">
        <v>101501.6</v>
      </c>
      <c r="L936" s="5">
        <v>38609.65</v>
      </c>
      <c r="M936" s="5"/>
      <c r="N936" s="5"/>
      <c r="O936" s="9">
        <f t="shared" si="14"/>
        <v>140111.25</v>
      </c>
    </row>
    <row r="937" spans="1:15" ht="30" x14ac:dyDescent="0.25">
      <c r="A937" s="3" t="s">
        <v>4</v>
      </c>
      <c r="B937" s="3" t="s">
        <v>652</v>
      </c>
      <c r="C937" s="3" t="s">
        <v>108</v>
      </c>
      <c r="D937" s="3" t="s">
        <v>865</v>
      </c>
      <c r="E937" s="3" t="s">
        <v>12</v>
      </c>
      <c r="F937" s="6">
        <v>45503</v>
      </c>
      <c r="G937" s="3" t="s">
        <v>1423</v>
      </c>
      <c r="H937" s="3" t="s">
        <v>1422</v>
      </c>
      <c r="I937" s="3" t="s">
        <v>33</v>
      </c>
      <c r="J937" s="5"/>
      <c r="K937" s="5">
        <v>131018.8</v>
      </c>
      <c r="L937" s="5"/>
      <c r="M937" s="5"/>
      <c r="N937" s="5"/>
      <c r="O937" s="9">
        <f t="shared" si="14"/>
        <v>131018.8</v>
      </c>
    </row>
    <row r="938" spans="1:15" ht="30" x14ac:dyDescent="0.25">
      <c r="A938" s="3" t="s">
        <v>4</v>
      </c>
      <c r="B938" s="3" t="s">
        <v>652</v>
      </c>
      <c r="C938" s="3" t="s">
        <v>108</v>
      </c>
      <c r="D938" s="3" t="s">
        <v>865</v>
      </c>
      <c r="E938" s="3" t="s">
        <v>12</v>
      </c>
      <c r="F938" s="6">
        <v>45602</v>
      </c>
      <c r="G938" s="3" t="s">
        <v>1424</v>
      </c>
      <c r="H938" s="3" t="s">
        <v>1422</v>
      </c>
      <c r="I938" s="3" t="s">
        <v>33</v>
      </c>
      <c r="J938" s="5"/>
      <c r="K938" s="5">
        <v>29550.28</v>
      </c>
      <c r="L938" s="5"/>
      <c r="M938" s="5"/>
      <c r="N938" s="5"/>
      <c r="O938" s="9">
        <f t="shared" si="14"/>
        <v>29550.28</v>
      </c>
    </row>
    <row r="939" spans="1:15" ht="30" x14ac:dyDescent="0.25">
      <c r="A939" s="3" t="s">
        <v>4</v>
      </c>
      <c r="B939" s="3" t="s">
        <v>652</v>
      </c>
      <c r="C939" s="3" t="s">
        <v>108</v>
      </c>
      <c r="D939" s="3" t="s">
        <v>865</v>
      </c>
      <c r="E939" s="3" t="s">
        <v>12</v>
      </c>
      <c r="F939" s="6">
        <v>45628.5</v>
      </c>
      <c r="G939" s="3" t="s">
        <v>13</v>
      </c>
      <c r="H939" s="3" t="s">
        <v>1422</v>
      </c>
      <c r="I939" s="3" t="s">
        <v>33</v>
      </c>
      <c r="J939" s="5"/>
      <c r="K939" s="5">
        <v>0</v>
      </c>
      <c r="L939" s="5">
        <v>22738.799999999999</v>
      </c>
      <c r="M939" s="5"/>
      <c r="N939" s="5"/>
      <c r="O939" s="9">
        <f t="shared" si="14"/>
        <v>22738.799999999999</v>
      </c>
    </row>
    <row r="940" spans="1:15" ht="30" x14ac:dyDescent="0.25">
      <c r="A940" s="3" t="s">
        <v>4</v>
      </c>
      <c r="B940" s="3" t="s">
        <v>652</v>
      </c>
      <c r="C940" s="3" t="s">
        <v>108</v>
      </c>
      <c r="D940" s="3" t="s">
        <v>865</v>
      </c>
      <c r="E940" s="3" t="s">
        <v>12</v>
      </c>
      <c r="F940" s="6">
        <v>45713</v>
      </c>
      <c r="G940" s="3" t="s">
        <v>1431</v>
      </c>
      <c r="H940" s="3" t="s">
        <v>1422</v>
      </c>
      <c r="I940" s="3" t="s">
        <v>33</v>
      </c>
      <c r="J940" s="5"/>
      <c r="K940" s="5">
        <v>91198.58</v>
      </c>
      <c r="L940" s="5"/>
      <c r="M940" s="5"/>
      <c r="N940" s="5"/>
      <c r="O940" s="9">
        <f t="shared" si="14"/>
        <v>91198.58</v>
      </c>
    </row>
    <row r="941" spans="1:15" ht="30" x14ac:dyDescent="0.25">
      <c r="A941" s="3" t="s">
        <v>4</v>
      </c>
      <c r="B941" s="3" t="s">
        <v>652</v>
      </c>
      <c r="C941" s="3" t="s">
        <v>108</v>
      </c>
      <c r="D941" s="3" t="s">
        <v>865</v>
      </c>
      <c r="E941" s="3" t="s">
        <v>12</v>
      </c>
      <c r="F941" s="6">
        <v>45790.5</v>
      </c>
      <c r="G941" s="3" t="s">
        <v>4</v>
      </c>
      <c r="H941" s="3" t="s">
        <v>1422</v>
      </c>
      <c r="I941" s="3" t="s">
        <v>33</v>
      </c>
      <c r="J941" s="5"/>
      <c r="K941" s="5">
        <v>0</v>
      </c>
      <c r="L941" s="5">
        <v>20298.23</v>
      </c>
      <c r="M941" s="5"/>
      <c r="N941" s="5"/>
      <c r="O941" s="9">
        <f t="shared" si="14"/>
        <v>20298.23</v>
      </c>
    </row>
    <row r="942" spans="1:15" ht="30" x14ac:dyDescent="0.25">
      <c r="A942" s="3" t="s">
        <v>4</v>
      </c>
      <c r="B942" s="3" t="s">
        <v>652</v>
      </c>
      <c r="C942" s="3" t="s">
        <v>108</v>
      </c>
      <c r="D942" s="3" t="s">
        <v>865</v>
      </c>
      <c r="E942" s="3" t="s">
        <v>12</v>
      </c>
      <c r="F942" s="6">
        <v>45804</v>
      </c>
      <c r="G942" s="3" t="s">
        <v>1430</v>
      </c>
      <c r="H942" s="3" t="s">
        <v>1422</v>
      </c>
      <c r="I942" s="3" t="s">
        <v>33</v>
      </c>
      <c r="J942" s="5"/>
      <c r="K942" s="5">
        <v>13608.85</v>
      </c>
      <c r="L942" s="5"/>
      <c r="M942" s="5"/>
      <c r="N942" s="5"/>
      <c r="O942" s="9">
        <f t="shared" si="14"/>
        <v>13608.85</v>
      </c>
    </row>
    <row r="943" spans="1:15" ht="30" x14ac:dyDescent="0.25">
      <c r="A943" s="3" t="s">
        <v>4</v>
      </c>
      <c r="B943" s="3" t="s">
        <v>652</v>
      </c>
      <c r="C943" s="3" t="s">
        <v>108</v>
      </c>
      <c r="D943" s="3" t="s">
        <v>865</v>
      </c>
      <c r="E943" s="3" t="s">
        <v>12</v>
      </c>
      <c r="F943" s="6">
        <v>45866.5</v>
      </c>
      <c r="G943" s="3" t="s">
        <v>11</v>
      </c>
      <c r="H943" s="3" t="s">
        <v>1422</v>
      </c>
      <c r="I943" s="3" t="s">
        <v>33</v>
      </c>
      <c r="J943" s="5"/>
      <c r="K943" s="5">
        <v>0</v>
      </c>
      <c r="L943" s="5">
        <v>3020.05</v>
      </c>
      <c r="M943" s="5"/>
      <c r="N943" s="5"/>
      <c r="O943" s="9">
        <f t="shared" si="14"/>
        <v>3020.05</v>
      </c>
    </row>
    <row r="944" spans="1:15" ht="30" x14ac:dyDescent="0.25">
      <c r="A944" s="3" t="s">
        <v>4</v>
      </c>
      <c r="B944" s="3" t="s">
        <v>652</v>
      </c>
      <c r="C944" s="3" t="s">
        <v>108</v>
      </c>
      <c r="D944" s="3" t="s">
        <v>865</v>
      </c>
      <c r="E944" s="3" t="s">
        <v>12</v>
      </c>
      <c r="F944" s="6">
        <v>45958</v>
      </c>
      <c r="G944" s="3" t="s">
        <v>1429</v>
      </c>
      <c r="H944" s="3" t="s">
        <v>1422</v>
      </c>
      <c r="I944" s="3" t="s">
        <v>33</v>
      </c>
      <c r="J944" s="5"/>
      <c r="K944" s="5">
        <v>267951.49</v>
      </c>
      <c r="L944" s="5"/>
      <c r="M944" s="5"/>
      <c r="N944" s="5"/>
      <c r="O944" s="9">
        <f t="shared" si="14"/>
        <v>267951.49</v>
      </c>
    </row>
    <row r="945" spans="1:15" ht="30" x14ac:dyDescent="0.25">
      <c r="A945" s="3" t="s">
        <v>4</v>
      </c>
      <c r="B945" s="3" t="s">
        <v>652</v>
      </c>
      <c r="C945" s="3" t="s">
        <v>108</v>
      </c>
      <c r="D945" s="3" t="s">
        <v>865</v>
      </c>
      <c r="E945" s="3" t="s">
        <v>12</v>
      </c>
      <c r="F945" s="6">
        <v>46000.5</v>
      </c>
      <c r="G945" s="3" t="s">
        <v>315</v>
      </c>
      <c r="H945" s="3" t="s">
        <v>1422</v>
      </c>
      <c r="I945" s="3" t="s">
        <v>33</v>
      </c>
      <c r="J945" s="5"/>
      <c r="K945" s="5">
        <v>125718.73</v>
      </c>
      <c r="L945" s="5">
        <v>95636.12</v>
      </c>
      <c r="M945" s="5"/>
      <c r="N945" s="5"/>
      <c r="O945" s="9">
        <f t="shared" si="14"/>
        <v>221354.84999999998</v>
      </c>
    </row>
    <row r="946" spans="1:15" ht="30" x14ac:dyDescent="0.25">
      <c r="A946" s="3" t="s">
        <v>4</v>
      </c>
      <c r="B946" s="3" t="s">
        <v>652</v>
      </c>
      <c r="C946" s="3" t="s">
        <v>108</v>
      </c>
      <c r="D946" s="3" t="s">
        <v>863</v>
      </c>
      <c r="E946" s="3" t="s">
        <v>12</v>
      </c>
      <c r="F946" s="6">
        <v>45275</v>
      </c>
      <c r="G946" s="3" t="s">
        <v>1423</v>
      </c>
      <c r="H946" s="3" t="s">
        <v>1422</v>
      </c>
      <c r="I946" s="3" t="s">
        <v>33</v>
      </c>
      <c r="J946" s="5"/>
      <c r="K946" s="5">
        <v>404480</v>
      </c>
      <c r="L946" s="5"/>
      <c r="M946" s="5"/>
      <c r="N946" s="5"/>
      <c r="O946" s="9">
        <f t="shared" si="14"/>
        <v>404480</v>
      </c>
    </row>
    <row r="947" spans="1:15" ht="30" x14ac:dyDescent="0.25">
      <c r="A947" s="3" t="s">
        <v>4</v>
      </c>
      <c r="B947" s="3" t="s">
        <v>652</v>
      </c>
      <c r="C947" s="3" t="s">
        <v>108</v>
      </c>
      <c r="D947" s="3" t="s">
        <v>863</v>
      </c>
      <c r="E947" s="3" t="s">
        <v>12</v>
      </c>
      <c r="F947" s="6">
        <v>45484.5</v>
      </c>
      <c r="G947" s="3" t="s">
        <v>13</v>
      </c>
      <c r="H947" s="3" t="s">
        <v>1422</v>
      </c>
      <c r="I947" s="3" t="s">
        <v>33</v>
      </c>
      <c r="J947" s="5"/>
      <c r="K947" s="5">
        <v>0</v>
      </c>
      <c r="L947" s="5">
        <v>54167.4</v>
      </c>
      <c r="M947" s="5"/>
      <c r="N947" s="5"/>
      <c r="O947" s="9">
        <f t="shared" si="14"/>
        <v>54167.4</v>
      </c>
    </row>
    <row r="948" spans="1:15" ht="30" x14ac:dyDescent="0.25">
      <c r="A948" s="3" t="s">
        <v>4</v>
      </c>
      <c r="B948" s="3" t="s">
        <v>652</v>
      </c>
      <c r="C948" s="3" t="s">
        <v>108</v>
      </c>
      <c r="D948" s="3" t="s">
        <v>863</v>
      </c>
      <c r="E948" s="3" t="s">
        <v>12</v>
      </c>
      <c r="F948" s="6">
        <v>45716.5</v>
      </c>
      <c r="G948" s="3" t="s">
        <v>4</v>
      </c>
      <c r="H948" s="3" t="s">
        <v>1422</v>
      </c>
      <c r="I948" s="3" t="s">
        <v>33</v>
      </c>
      <c r="J948" s="5"/>
      <c r="K948" s="5">
        <v>101120</v>
      </c>
      <c r="L948" s="5">
        <v>52008.6</v>
      </c>
      <c r="M948" s="5"/>
      <c r="N948" s="5"/>
      <c r="O948" s="9">
        <f t="shared" si="14"/>
        <v>153128.6</v>
      </c>
    </row>
    <row r="949" spans="1:15" ht="30" x14ac:dyDescent="0.25">
      <c r="A949" s="3" t="s">
        <v>4</v>
      </c>
      <c r="B949" s="3" t="s">
        <v>652</v>
      </c>
      <c r="C949" s="3" t="s">
        <v>108</v>
      </c>
      <c r="D949" s="3" t="s">
        <v>861</v>
      </c>
      <c r="E949" s="3" t="s">
        <v>12</v>
      </c>
      <c r="F949" s="6">
        <v>45713</v>
      </c>
      <c r="G949" s="3" t="s">
        <v>1423</v>
      </c>
      <c r="H949" s="3" t="s">
        <v>1422</v>
      </c>
      <c r="I949" s="3" t="s">
        <v>33</v>
      </c>
      <c r="J949" s="5"/>
      <c r="K949" s="5">
        <v>424800</v>
      </c>
      <c r="L949" s="5"/>
      <c r="M949" s="5"/>
      <c r="N949" s="5"/>
      <c r="O949" s="9">
        <f t="shared" si="14"/>
        <v>424800</v>
      </c>
    </row>
    <row r="950" spans="1:15" ht="30" x14ac:dyDescent="0.25">
      <c r="A950" s="3" t="s">
        <v>4</v>
      </c>
      <c r="B950" s="3" t="s">
        <v>652</v>
      </c>
      <c r="C950" s="3" t="s">
        <v>108</v>
      </c>
      <c r="D950" s="3" t="s">
        <v>861</v>
      </c>
      <c r="E950" s="3" t="s">
        <v>12</v>
      </c>
      <c r="F950" s="6">
        <v>45799.5</v>
      </c>
      <c r="G950" s="3" t="s">
        <v>11</v>
      </c>
      <c r="H950" s="3" t="s">
        <v>1422</v>
      </c>
      <c r="I950" s="3" t="s">
        <v>33</v>
      </c>
      <c r="J950" s="5"/>
      <c r="K950" s="5">
        <v>100210</v>
      </c>
      <c r="L950" s="5">
        <v>107730</v>
      </c>
      <c r="M950" s="5"/>
      <c r="N950" s="5"/>
      <c r="O950" s="9">
        <f t="shared" si="14"/>
        <v>207940</v>
      </c>
    </row>
    <row r="951" spans="1:15" ht="30" x14ac:dyDescent="0.25">
      <c r="A951" s="3" t="s">
        <v>4</v>
      </c>
      <c r="B951" s="3" t="s">
        <v>652</v>
      </c>
      <c r="C951" s="3" t="s">
        <v>108</v>
      </c>
      <c r="D951" s="3" t="s">
        <v>859</v>
      </c>
      <c r="E951" s="3" t="s">
        <v>12</v>
      </c>
      <c r="F951" s="6">
        <v>45329</v>
      </c>
      <c r="G951" s="3" t="s">
        <v>1423</v>
      </c>
      <c r="H951" s="3" t="s">
        <v>1422</v>
      </c>
      <c r="I951" s="3" t="s">
        <v>33</v>
      </c>
      <c r="J951" s="5"/>
      <c r="K951" s="5">
        <v>130185</v>
      </c>
      <c r="L951" s="5"/>
      <c r="M951" s="5"/>
      <c r="N951" s="5"/>
      <c r="O951" s="9">
        <f t="shared" si="14"/>
        <v>130185</v>
      </c>
    </row>
    <row r="952" spans="1:15" ht="30" x14ac:dyDescent="0.25">
      <c r="A952" s="3" t="s">
        <v>4</v>
      </c>
      <c r="B952" s="3" t="s">
        <v>652</v>
      </c>
      <c r="C952" s="3" t="s">
        <v>108</v>
      </c>
      <c r="D952" s="3" t="s">
        <v>859</v>
      </c>
      <c r="E952" s="3" t="s">
        <v>12</v>
      </c>
      <c r="F952" s="6">
        <v>45468.5</v>
      </c>
      <c r="G952" s="3" t="s">
        <v>1194</v>
      </c>
      <c r="H952" s="3" t="s">
        <v>1422</v>
      </c>
      <c r="I952" s="3" t="s">
        <v>33</v>
      </c>
      <c r="J952" s="5"/>
      <c r="K952" s="5">
        <v>0</v>
      </c>
      <c r="L952" s="5">
        <v>0</v>
      </c>
      <c r="M952" s="5"/>
      <c r="N952" s="5"/>
      <c r="O952" s="9">
        <f t="shared" si="14"/>
        <v>0</v>
      </c>
    </row>
    <row r="953" spans="1:15" ht="30" x14ac:dyDescent="0.25">
      <c r="A953" s="3" t="s">
        <v>4</v>
      </c>
      <c r="B953" s="3" t="s">
        <v>652</v>
      </c>
      <c r="C953" s="3" t="s">
        <v>108</v>
      </c>
      <c r="D953" s="3" t="s">
        <v>859</v>
      </c>
      <c r="E953" s="3" t="s">
        <v>12</v>
      </c>
      <c r="F953" s="6">
        <v>45582</v>
      </c>
      <c r="G953" s="3" t="s">
        <v>1424</v>
      </c>
      <c r="H953" s="3" t="s">
        <v>1422</v>
      </c>
      <c r="I953" s="3" t="s">
        <v>33</v>
      </c>
      <c r="J953" s="5"/>
      <c r="K953" s="5">
        <v>23651.47</v>
      </c>
      <c r="L953" s="5"/>
      <c r="M953" s="5"/>
      <c r="N953" s="5"/>
      <c r="O953" s="9">
        <f t="shared" si="14"/>
        <v>23651.47</v>
      </c>
    </row>
    <row r="954" spans="1:15" ht="30" x14ac:dyDescent="0.25">
      <c r="A954" s="3" t="s">
        <v>4</v>
      </c>
      <c r="B954" s="3" t="s">
        <v>652</v>
      </c>
      <c r="C954" s="3" t="s">
        <v>108</v>
      </c>
      <c r="D954" s="3" t="s">
        <v>859</v>
      </c>
      <c r="E954" s="3" t="s">
        <v>12</v>
      </c>
      <c r="F954" s="6">
        <v>45623.5</v>
      </c>
      <c r="G954" s="3" t="s">
        <v>13</v>
      </c>
      <c r="H954" s="3" t="s">
        <v>1422</v>
      </c>
      <c r="I954" s="3" t="s">
        <v>33</v>
      </c>
      <c r="J954" s="5"/>
      <c r="K954" s="5">
        <v>0</v>
      </c>
      <c r="L954" s="5">
        <v>4104.8</v>
      </c>
      <c r="M954" s="5"/>
      <c r="N954" s="5"/>
      <c r="O954" s="9">
        <f t="shared" si="14"/>
        <v>4104.8</v>
      </c>
    </row>
    <row r="955" spans="1:15" ht="30" x14ac:dyDescent="0.25">
      <c r="A955" s="3" t="s">
        <v>4</v>
      </c>
      <c r="B955" s="3" t="s">
        <v>652</v>
      </c>
      <c r="C955" s="3" t="s">
        <v>108</v>
      </c>
      <c r="D955" s="3" t="s">
        <v>859</v>
      </c>
      <c r="E955" s="3" t="s">
        <v>12</v>
      </c>
      <c r="F955" s="6">
        <v>45630</v>
      </c>
      <c r="G955" s="3" t="s">
        <v>1431</v>
      </c>
      <c r="H955" s="3" t="s">
        <v>1422</v>
      </c>
      <c r="I955" s="3" t="s">
        <v>33</v>
      </c>
      <c r="J955" s="5"/>
      <c r="K955" s="5">
        <v>232739.53</v>
      </c>
      <c r="L955" s="5"/>
      <c r="M955" s="5"/>
      <c r="N955" s="5"/>
      <c r="O955" s="9">
        <f t="shared" si="14"/>
        <v>232739.53</v>
      </c>
    </row>
    <row r="956" spans="1:15" ht="30" x14ac:dyDescent="0.25">
      <c r="A956" s="3" t="s">
        <v>4</v>
      </c>
      <c r="B956" s="3" t="s">
        <v>652</v>
      </c>
      <c r="C956" s="3" t="s">
        <v>108</v>
      </c>
      <c r="D956" s="3" t="s">
        <v>859</v>
      </c>
      <c r="E956" s="3" t="s">
        <v>12</v>
      </c>
      <c r="F956" s="6">
        <v>45811.5</v>
      </c>
      <c r="G956" s="3" t="s">
        <v>4</v>
      </c>
      <c r="H956" s="3" t="s">
        <v>1422</v>
      </c>
      <c r="I956" s="3" t="s">
        <v>33</v>
      </c>
      <c r="J956" s="5"/>
      <c r="K956" s="5">
        <v>4307.91</v>
      </c>
      <c r="L956" s="5">
        <v>76443.62</v>
      </c>
      <c r="M956" s="5"/>
      <c r="N956" s="5"/>
      <c r="O956" s="9">
        <f t="shared" si="14"/>
        <v>80751.53</v>
      </c>
    </row>
    <row r="957" spans="1:15" ht="30" x14ac:dyDescent="0.25">
      <c r="A957" s="3" t="s">
        <v>4</v>
      </c>
      <c r="B957" s="3" t="s">
        <v>652</v>
      </c>
      <c r="C957" s="3" t="s">
        <v>108</v>
      </c>
      <c r="D957" s="3" t="s">
        <v>859</v>
      </c>
      <c r="E957" s="3" t="s">
        <v>12</v>
      </c>
      <c r="F957" s="6">
        <v>45954.5</v>
      </c>
      <c r="G957" s="3" t="s">
        <v>11</v>
      </c>
      <c r="H957" s="3" t="s">
        <v>1422</v>
      </c>
      <c r="I957" s="3" t="s">
        <v>33</v>
      </c>
      <c r="J957" s="5"/>
      <c r="K957" s="5">
        <v>26571.68</v>
      </c>
      <c r="L957" s="5">
        <v>5564.15</v>
      </c>
      <c r="M957" s="5"/>
      <c r="N957" s="5"/>
      <c r="O957" s="9">
        <f t="shared" si="14"/>
        <v>32135.83</v>
      </c>
    </row>
    <row r="958" spans="1:15" ht="30" x14ac:dyDescent="0.25">
      <c r="A958" s="3" t="s">
        <v>4</v>
      </c>
      <c r="B958" s="3" t="s">
        <v>652</v>
      </c>
      <c r="C958" s="3" t="s">
        <v>108</v>
      </c>
      <c r="D958" s="3" t="s">
        <v>859</v>
      </c>
      <c r="E958" s="3" t="s">
        <v>12</v>
      </c>
      <c r="F958" s="6">
        <v>45954.5</v>
      </c>
      <c r="G958" s="3" t="s">
        <v>4</v>
      </c>
      <c r="H958" s="3" t="s">
        <v>1422</v>
      </c>
      <c r="I958" s="3" t="s">
        <v>33</v>
      </c>
      <c r="J958" s="5"/>
      <c r="K958" s="5">
        <v>48079.46</v>
      </c>
      <c r="L958" s="5">
        <v>14685.88</v>
      </c>
      <c r="M958" s="5"/>
      <c r="N958" s="5"/>
      <c r="O958" s="9">
        <f t="shared" si="14"/>
        <v>62765.34</v>
      </c>
    </row>
    <row r="959" spans="1:15" ht="30" x14ac:dyDescent="0.25">
      <c r="A959" s="3" t="s">
        <v>4</v>
      </c>
      <c r="B959" s="3" t="s">
        <v>652</v>
      </c>
      <c r="C959" s="3" t="s">
        <v>108</v>
      </c>
      <c r="D959" s="3" t="s">
        <v>857</v>
      </c>
      <c r="E959" s="3" t="s">
        <v>12</v>
      </c>
      <c r="F959" s="6">
        <v>45226</v>
      </c>
      <c r="G959" s="3" t="s">
        <v>1423</v>
      </c>
      <c r="H959" s="3" t="s">
        <v>1422</v>
      </c>
      <c r="I959" s="3" t="s">
        <v>33</v>
      </c>
      <c r="J959" s="5"/>
      <c r="K959" s="5">
        <v>163620</v>
      </c>
      <c r="L959" s="5"/>
      <c r="M959" s="5"/>
      <c r="N959" s="5"/>
      <c r="O959" s="9">
        <f t="shared" si="14"/>
        <v>163620</v>
      </c>
    </row>
    <row r="960" spans="1:15" ht="30" x14ac:dyDescent="0.25">
      <c r="A960" s="3" t="s">
        <v>4</v>
      </c>
      <c r="B960" s="3" t="s">
        <v>652</v>
      </c>
      <c r="C960" s="3" t="s">
        <v>108</v>
      </c>
      <c r="D960" s="3" t="s">
        <v>857</v>
      </c>
      <c r="E960" s="3" t="s">
        <v>12</v>
      </c>
      <c r="F960" s="6">
        <v>45386.5</v>
      </c>
      <c r="G960" s="3" t="s">
        <v>1194</v>
      </c>
      <c r="H960" s="3" t="s">
        <v>1422</v>
      </c>
      <c r="I960" s="3" t="s">
        <v>33</v>
      </c>
      <c r="J960" s="5"/>
      <c r="K960" s="5">
        <v>0</v>
      </c>
      <c r="L960" s="5">
        <v>34360.199999999997</v>
      </c>
      <c r="M960" s="5"/>
      <c r="N960" s="5"/>
      <c r="O960" s="9">
        <f t="shared" si="14"/>
        <v>34360.199999999997</v>
      </c>
    </row>
    <row r="961" spans="1:15" ht="30" x14ac:dyDescent="0.25">
      <c r="A961" s="3" t="s">
        <v>4</v>
      </c>
      <c r="B961" s="3" t="s">
        <v>652</v>
      </c>
      <c r="C961" s="3" t="s">
        <v>108</v>
      </c>
      <c r="D961" s="3" t="s">
        <v>857</v>
      </c>
      <c r="E961" s="3" t="s">
        <v>12</v>
      </c>
      <c r="F961" s="6">
        <v>45446.5</v>
      </c>
      <c r="G961" s="3" t="s">
        <v>13</v>
      </c>
      <c r="H961" s="3" t="s">
        <v>1422</v>
      </c>
      <c r="I961" s="3" t="s">
        <v>33</v>
      </c>
      <c r="J961" s="5"/>
      <c r="K961" s="5">
        <v>0</v>
      </c>
      <c r="L961" s="5">
        <v>0</v>
      </c>
      <c r="M961" s="5"/>
      <c r="N961" s="5"/>
      <c r="O961" s="9">
        <f t="shared" si="14"/>
        <v>0</v>
      </c>
    </row>
    <row r="962" spans="1:15" ht="30" x14ac:dyDescent="0.25">
      <c r="A962" s="3" t="s">
        <v>4</v>
      </c>
      <c r="B962" s="3" t="s">
        <v>652</v>
      </c>
      <c r="C962" s="3" t="s">
        <v>108</v>
      </c>
      <c r="D962" s="3" t="s">
        <v>857</v>
      </c>
      <c r="E962" s="3" t="s">
        <v>12</v>
      </c>
      <c r="F962" s="6">
        <v>45519</v>
      </c>
      <c r="G962" s="3" t="s">
        <v>1424</v>
      </c>
      <c r="H962" s="3" t="s">
        <v>1422</v>
      </c>
      <c r="I962" s="3" t="s">
        <v>33</v>
      </c>
      <c r="J962" s="5"/>
      <c r="K962" s="5">
        <v>276380</v>
      </c>
      <c r="L962" s="5"/>
      <c r="M962" s="5"/>
      <c r="N962" s="5"/>
      <c r="O962" s="9">
        <f t="shared" si="14"/>
        <v>276380</v>
      </c>
    </row>
    <row r="963" spans="1:15" ht="30" x14ac:dyDescent="0.25">
      <c r="A963" s="3" t="s">
        <v>4</v>
      </c>
      <c r="B963" s="3" t="s">
        <v>652</v>
      </c>
      <c r="C963" s="3" t="s">
        <v>108</v>
      </c>
      <c r="D963" s="3" t="s">
        <v>857</v>
      </c>
      <c r="E963" s="3" t="s">
        <v>12</v>
      </c>
      <c r="F963" s="6">
        <v>45615.5</v>
      </c>
      <c r="G963" s="3" t="s">
        <v>4</v>
      </c>
      <c r="H963" s="3" t="s">
        <v>1422</v>
      </c>
      <c r="I963" s="3" t="s">
        <v>33</v>
      </c>
      <c r="J963" s="5"/>
      <c r="K963" s="5">
        <v>105400</v>
      </c>
      <c r="L963" s="5">
        <v>80173.8</v>
      </c>
      <c r="M963" s="5"/>
      <c r="N963" s="5"/>
      <c r="O963" s="9">
        <f t="shared" si="14"/>
        <v>185573.8</v>
      </c>
    </row>
    <row r="964" spans="1:15" ht="30" x14ac:dyDescent="0.25">
      <c r="A964" s="3" t="s">
        <v>4</v>
      </c>
      <c r="B964" s="3" t="s">
        <v>652</v>
      </c>
      <c r="C964" s="3" t="s">
        <v>108</v>
      </c>
      <c r="D964" s="3" t="s">
        <v>855</v>
      </c>
      <c r="E964" s="3" t="s">
        <v>12</v>
      </c>
      <c r="F964" s="6">
        <v>45434.5</v>
      </c>
      <c r="G964" s="3" t="s">
        <v>13</v>
      </c>
      <c r="H964" s="3" t="s">
        <v>1422</v>
      </c>
      <c r="I964" s="3" t="s">
        <v>33</v>
      </c>
      <c r="J964" s="5"/>
      <c r="K964" s="5">
        <v>0</v>
      </c>
      <c r="L964" s="5"/>
      <c r="M964" s="5"/>
      <c r="N964" s="5">
        <v>0</v>
      </c>
      <c r="O964" s="9">
        <f t="shared" si="14"/>
        <v>0</v>
      </c>
    </row>
    <row r="965" spans="1:15" ht="30" x14ac:dyDescent="0.25">
      <c r="A965" s="3" t="s">
        <v>4</v>
      </c>
      <c r="B965" s="3" t="s">
        <v>652</v>
      </c>
      <c r="C965" s="3" t="s">
        <v>108</v>
      </c>
      <c r="D965" s="3" t="s">
        <v>855</v>
      </c>
      <c r="E965" s="3" t="s">
        <v>12</v>
      </c>
      <c r="F965" s="6">
        <v>45728</v>
      </c>
      <c r="G965" s="3" t="s">
        <v>1423</v>
      </c>
      <c r="H965" s="3" t="s">
        <v>1422</v>
      </c>
      <c r="I965" s="3" t="s">
        <v>33</v>
      </c>
      <c r="J965" s="5"/>
      <c r="K965" s="5">
        <v>207381.18</v>
      </c>
      <c r="L965" s="5"/>
      <c r="M965" s="5"/>
      <c r="N965" s="5"/>
      <c r="O965" s="9">
        <f t="shared" si="14"/>
        <v>207381.18</v>
      </c>
    </row>
    <row r="966" spans="1:15" ht="30" x14ac:dyDescent="0.25">
      <c r="A966" s="3" t="s">
        <v>4</v>
      </c>
      <c r="B966" s="3" t="s">
        <v>652</v>
      </c>
      <c r="C966" s="3" t="s">
        <v>108</v>
      </c>
      <c r="D966" s="3" t="s">
        <v>855</v>
      </c>
      <c r="E966" s="3" t="s">
        <v>12</v>
      </c>
      <c r="F966" s="6">
        <v>45890.5</v>
      </c>
      <c r="G966" s="3" t="s">
        <v>11</v>
      </c>
      <c r="H966" s="3" t="s">
        <v>1422</v>
      </c>
      <c r="I966" s="3" t="s">
        <v>33</v>
      </c>
      <c r="J966" s="5"/>
      <c r="K966" s="5">
        <v>0</v>
      </c>
      <c r="L966" s="5"/>
      <c r="M966" s="5"/>
      <c r="N966" s="5">
        <v>42801.7</v>
      </c>
      <c r="O966" s="9">
        <f t="shared" si="14"/>
        <v>42801.7</v>
      </c>
    </row>
    <row r="967" spans="1:15" ht="30" x14ac:dyDescent="0.25">
      <c r="A967" s="3" t="s">
        <v>4</v>
      </c>
      <c r="B967" s="3" t="s">
        <v>652</v>
      </c>
      <c r="C967" s="3" t="s">
        <v>108</v>
      </c>
      <c r="D967" s="3" t="s">
        <v>855</v>
      </c>
      <c r="E967" s="3" t="s">
        <v>12</v>
      </c>
      <c r="F967" s="6">
        <v>45953</v>
      </c>
      <c r="G967" s="3" t="s">
        <v>11</v>
      </c>
      <c r="H967" s="3" t="s">
        <v>1422</v>
      </c>
      <c r="I967" s="3" t="s">
        <v>33</v>
      </c>
      <c r="J967" s="5"/>
      <c r="K967" s="5">
        <v>50996.82</v>
      </c>
      <c r="L967" s="5"/>
      <c r="M967" s="5"/>
      <c r="N967" s="5">
        <v>10700.42</v>
      </c>
      <c r="O967" s="9">
        <f t="shared" ref="O967:O1030" si="15">J967+K967+L967+M967+N967</f>
        <v>61697.24</v>
      </c>
    </row>
    <row r="968" spans="1:15" ht="30" x14ac:dyDescent="0.25">
      <c r="A968" s="3" t="s">
        <v>4</v>
      </c>
      <c r="B968" s="3" t="s">
        <v>652</v>
      </c>
      <c r="C968" s="3" t="s">
        <v>108</v>
      </c>
      <c r="D968" s="3" t="s">
        <v>853</v>
      </c>
      <c r="E968" s="3" t="s">
        <v>12</v>
      </c>
      <c r="F968" s="6">
        <v>45294</v>
      </c>
      <c r="G968" s="3" t="s">
        <v>1423</v>
      </c>
      <c r="H968" s="3" t="s">
        <v>1422</v>
      </c>
      <c r="I968" s="3" t="s">
        <v>33</v>
      </c>
      <c r="J968" s="5"/>
      <c r="K968" s="5">
        <v>219215.7</v>
      </c>
      <c r="L968" s="5"/>
      <c r="M968" s="5"/>
      <c r="N968" s="5"/>
      <c r="O968" s="9">
        <f t="shared" si="15"/>
        <v>219215.7</v>
      </c>
    </row>
    <row r="969" spans="1:15" ht="30" x14ac:dyDescent="0.25">
      <c r="A969" s="3" t="s">
        <v>4</v>
      </c>
      <c r="B969" s="3" t="s">
        <v>652</v>
      </c>
      <c r="C969" s="3" t="s">
        <v>108</v>
      </c>
      <c r="D969" s="3" t="s">
        <v>853</v>
      </c>
      <c r="E969" s="3" t="s">
        <v>12</v>
      </c>
      <c r="F969" s="6">
        <v>45415.5</v>
      </c>
      <c r="G969" s="3" t="s">
        <v>1194</v>
      </c>
      <c r="H969" s="3" t="s">
        <v>1422</v>
      </c>
      <c r="I969" s="3" t="s">
        <v>33</v>
      </c>
      <c r="J969" s="5"/>
      <c r="K969" s="5">
        <v>181170</v>
      </c>
      <c r="L969" s="5">
        <v>0</v>
      </c>
      <c r="M969" s="5"/>
      <c r="N969" s="5"/>
      <c r="O969" s="9">
        <f t="shared" si="15"/>
        <v>181170</v>
      </c>
    </row>
    <row r="970" spans="1:15" ht="30" x14ac:dyDescent="0.25">
      <c r="A970" s="3" t="s">
        <v>4</v>
      </c>
      <c r="B970" s="3" t="s">
        <v>652</v>
      </c>
      <c r="C970" s="3" t="s">
        <v>108</v>
      </c>
      <c r="D970" s="3" t="s">
        <v>853</v>
      </c>
      <c r="E970" s="3" t="s">
        <v>12</v>
      </c>
      <c r="F970" s="6">
        <v>45596.5</v>
      </c>
      <c r="G970" s="3" t="s">
        <v>13</v>
      </c>
      <c r="H970" s="3" t="s">
        <v>1422</v>
      </c>
      <c r="I970" s="3" t="s">
        <v>33</v>
      </c>
      <c r="J970" s="5"/>
      <c r="K970" s="5">
        <v>82734.3</v>
      </c>
      <c r="L970" s="5">
        <v>63409.5</v>
      </c>
      <c r="M970" s="5"/>
      <c r="N970" s="5"/>
      <c r="O970" s="9">
        <f t="shared" si="15"/>
        <v>146143.79999999999</v>
      </c>
    </row>
    <row r="971" spans="1:15" ht="30" x14ac:dyDescent="0.25">
      <c r="A971" s="3" t="s">
        <v>4</v>
      </c>
      <c r="B971" s="3" t="s">
        <v>652</v>
      </c>
      <c r="C971" s="3" t="s">
        <v>108</v>
      </c>
      <c r="D971" s="3" t="s">
        <v>853</v>
      </c>
      <c r="E971" s="3" t="s">
        <v>12</v>
      </c>
      <c r="F971" s="6">
        <v>45637.5</v>
      </c>
      <c r="G971" s="3" t="s">
        <v>4</v>
      </c>
      <c r="H971" s="3" t="s">
        <v>1422</v>
      </c>
      <c r="I971" s="3" t="s">
        <v>33</v>
      </c>
      <c r="J971" s="5"/>
      <c r="K971" s="5">
        <v>138068</v>
      </c>
      <c r="L971" s="5">
        <v>63409.5</v>
      </c>
      <c r="M971" s="5"/>
      <c r="N971" s="5"/>
      <c r="O971" s="9">
        <f t="shared" si="15"/>
        <v>201477.5</v>
      </c>
    </row>
    <row r="972" spans="1:15" ht="30" x14ac:dyDescent="0.25">
      <c r="A972" s="3" t="s">
        <v>4</v>
      </c>
      <c r="B972" s="3" t="s">
        <v>652</v>
      </c>
      <c r="C972" s="3" t="s">
        <v>108</v>
      </c>
      <c r="D972" s="3" t="s">
        <v>851</v>
      </c>
      <c r="E972" s="3" t="s">
        <v>220</v>
      </c>
      <c r="F972" s="6">
        <v>45511</v>
      </c>
      <c r="G972" s="3" t="s">
        <v>1423</v>
      </c>
      <c r="H972" s="3" t="s">
        <v>1422</v>
      </c>
      <c r="I972" s="3" t="s">
        <v>33</v>
      </c>
      <c r="J972" s="5"/>
      <c r="K972" s="5">
        <v>101800</v>
      </c>
      <c r="L972" s="5"/>
      <c r="M972" s="5"/>
      <c r="N972" s="5"/>
      <c r="O972" s="9">
        <f t="shared" si="15"/>
        <v>101800</v>
      </c>
    </row>
    <row r="973" spans="1:15" ht="30" x14ac:dyDescent="0.25">
      <c r="A973" s="3" t="s">
        <v>4</v>
      </c>
      <c r="B973" s="3" t="s">
        <v>652</v>
      </c>
      <c r="C973" s="3" t="s">
        <v>108</v>
      </c>
      <c r="D973" s="3" t="s">
        <v>851</v>
      </c>
      <c r="E973" s="3" t="s">
        <v>220</v>
      </c>
      <c r="F973" s="6">
        <v>45664.5</v>
      </c>
      <c r="G973" s="3" t="s">
        <v>4</v>
      </c>
      <c r="H973" s="3" t="s">
        <v>1422</v>
      </c>
      <c r="I973" s="3" t="s">
        <v>33</v>
      </c>
      <c r="J973" s="5"/>
      <c r="K973" s="5">
        <v>0</v>
      </c>
      <c r="L973" s="5">
        <v>21378</v>
      </c>
      <c r="M973" s="5"/>
      <c r="N973" s="5"/>
      <c r="O973" s="9">
        <f t="shared" si="15"/>
        <v>21378</v>
      </c>
    </row>
    <row r="974" spans="1:15" ht="30" x14ac:dyDescent="0.25">
      <c r="A974" s="3" t="s">
        <v>4</v>
      </c>
      <c r="B974" s="3" t="s">
        <v>652</v>
      </c>
      <c r="C974" s="3" t="s">
        <v>108</v>
      </c>
      <c r="D974" s="3" t="s">
        <v>851</v>
      </c>
      <c r="E974" s="3" t="s">
        <v>220</v>
      </c>
      <c r="F974" s="6">
        <v>45807</v>
      </c>
      <c r="G974" s="3" t="s">
        <v>1424</v>
      </c>
      <c r="H974" s="3" t="s">
        <v>1422</v>
      </c>
      <c r="I974" s="3" t="s">
        <v>33</v>
      </c>
      <c r="J974" s="5"/>
      <c r="K974" s="5">
        <v>318772.8</v>
      </c>
      <c r="L974" s="5"/>
      <c r="M974" s="5"/>
      <c r="N974" s="5"/>
      <c r="O974" s="9">
        <f t="shared" si="15"/>
        <v>318772.8</v>
      </c>
    </row>
    <row r="975" spans="1:15" ht="30" x14ac:dyDescent="0.25">
      <c r="A975" s="3" t="s">
        <v>4</v>
      </c>
      <c r="B975" s="3" t="s">
        <v>652</v>
      </c>
      <c r="C975" s="3" t="s">
        <v>108</v>
      </c>
      <c r="D975" s="3" t="s">
        <v>1444</v>
      </c>
      <c r="E975" s="3" t="s">
        <v>1443</v>
      </c>
      <c r="F975" s="6">
        <v>45336.5</v>
      </c>
      <c r="G975" s="3" t="s">
        <v>1194</v>
      </c>
      <c r="H975" s="3" t="s">
        <v>1422</v>
      </c>
      <c r="I975" s="3" t="s">
        <v>33</v>
      </c>
      <c r="J975" s="5"/>
      <c r="K975" s="5">
        <v>0</v>
      </c>
      <c r="L975" s="5">
        <v>0</v>
      </c>
      <c r="M975" s="5"/>
      <c r="N975" s="5"/>
      <c r="O975" s="9">
        <f t="shared" si="15"/>
        <v>0</v>
      </c>
    </row>
    <row r="976" spans="1:15" ht="30" x14ac:dyDescent="0.25">
      <c r="A976" s="3" t="s">
        <v>4</v>
      </c>
      <c r="B976" s="3" t="s">
        <v>652</v>
      </c>
      <c r="C976" s="3" t="s">
        <v>108</v>
      </c>
      <c r="D976" s="3" t="s">
        <v>1444</v>
      </c>
      <c r="E976" s="3" t="s">
        <v>1443</v>
      </c>
      <c r="F976" s="6">
        <v>45303</v>
      </c>
      <c r="G976" s="3" t="s">
        <v>1423</v>
      </c>
      <c r="H976" s="3" t="s">
        <v>1422</v>
      </c>
      <c r="I976" s="3" t="s">
        <v>33</v>
      </c>
      <c r="J976" s="5"/>
      <c r="K976" s="5">
        <v>4500</v>
      </c>
      <c r="L976" s="5"/>
      <c r="M976" s="5"/>
      <c r="N976" s="5"/>
      <c r="O976" s="9">
        <f t="shared" si="15"/>
        <v>4500</v>
      </c>
    </row>
    <row r="977" spans="1:15" ht="30" x14ac:dyDescent="0.25">
      <c r="A977" s="3" t="s">
        <v>4</v>
      </c>
      <c r="B977" s="3" t="s">
        <v>652</v>
      </c>
      <c r="C977" s="3" t="s">
        <v>108</v>
      </c>
      <c r="D977" s="3" t="s">
        <v>849</v>
      </c>
      <c r="E977" s="3" t="s">
        <v>12</v>
      </c>
      <c r="F977" s="6">
        <v>45664</v>
      </c>
      <c r="G977" s="3" t="s">
        <v>1423</v>
      </c>
      <c r="H977" s="3" t="s">
        <v>1422</v>
      </c>
      <c r="I977" s="3" t="s">
        <v>33</v>
      </c>
      <c r="J977" s="5"/>
      <c r="K977" s="5">
        <v>384923.7</v>
      </c>
      <c r="L977" s="5"/>
      <c r="M977" s="5"/>
      <c r="N977" s="5"/>
      <c r="O977" s="9">
        <f t="shared" si="15"/>
        <v>384923.7</v>
      </c>
    </row>
    <row r="978" spans="1:15" ht="30" x14ac:dyDescent="0.25">
      <c r="A978" s="3" t="s">
        <v>4</v>
      </c>
      <c r="B978" s="3" t="s">
        <v>652</v>
      </c>
      <c r="C978" s="3" t="s">
        <v>108</v>
      </c>
      <c r="D978" s="3" t="s">
        <v>849</v>
      </c>
      <c r="E978" s="3" t="s">
        <v>12</v>
      </c>
      <c r="F978" s="6">
        <v>45750</v>
      </c>
      <c r="G978" s="3" t="s">
        <v>1424</v>
      </c>
      <c r="H978" s="3" t="s">
        <v>1422</v>
      </c>
      <c r="I978" s="3" t="s">
        <v>33</v>
      </c>
      <c r="J978" s="5"/>
      <c r="K978" s="5">
        <v>43860.3</v>
      </c>
      <c r="L978" s="5"/>
      <c r="M978" s="5"/>
      <c r="N978" s="5"/>
      <c r="O978" s="9">
        <f t="shared" si="15"/>
        <v>43860.3</v>
      </c>
    </row>
    <row r="979" spans="1:15" ht="30" x14ac:dyDescent="0.25">
      <c r="A979" s="3" t="s">
        <v>4</v>
      </c>
      <c r="B979" s="3" t="s">
        <v>652</v>
      </c>
      <c r="C979" s="3" t="s">
        <v>108</v>
      </c>
      <c r="D979" s="3" t="s">
        <v>849</v>
      </c>
      <c r="E979" s="3" t="s">
        <v>12</v>
      </c>
      <c r="F979" s="6">
        <v>45807.5</v>
      </c>
      <c r="G979" s="3" t="s">
        <v>4</v>
      </c>
      <c r="H979" s="3" t="s">
        <v>1422</v>
      </c>
      <c r="I979" s="3" t="s">
        <v>33</v>
      </c>
      <c r="J979" s="5"/>
      <c r="K979" s="5">
        <v>107196</v>
      </c>
      <c r="L979" s="5">
        <v>108349.5</v>
      </c>
      <c r="M979" s="5"/>
      <c r="N979" s="5"/>
      <c r="O979" s="9">
        <f t="shared" si="15"/>
        <v>215545.5</v>
      </c>
    </row>
    <row r="980" spans="1:15" ht="30" x14ac:dyDescent="0.25">
      <c r="A980" s="3" t="s">
        <v>4</v>
      </c>
      <c r="B980" s="3" t="s">
        <v>652</v>
      </c>
      <c r="C980" s="3" t="s">
        <v>108</v>
      </c>
      <c r="D980" s="3" t="s">
        <v>847</v>
      </c>
      <c r="E980" s="3" t="s">
        <v>12</v>
      </c>
      <c r="F980" s="6">
        <v>45692</v>
      </c>
      <c r="G980" s="3" t="s">
        <v>1423</v>
      </c>
      <c r="H980" s="3" t="s">
        <v>1422</v>
      </c>
      <c r="I980" s="3" t="s">
        <v>33</v>
      </c>
      <c r="J980" s="5"/>
      <c r="K980" s="5">
        <v>425120</v>
      </c>
      <c r="L980" s="5"/>
      <c r="M980" s="5"/>
      <c r="N980" s="5"/>
      <c r="O980" s="9">
        <f t="shared" si="15"/>
        <v>425120</v>
      </c>
    </row>
    <row r="981" spans="1:15" ht="30" x14ac:dyDescent="0.25">
      <c r="A981" s="3" t="s">
        <v>4</v>
      </c>
      <c r="B981" s="3" t="s">
        <v>652</v>
      </c>
      <c r="C981" s="3" t="s">
        <v>108</v>
      </c>
      <c r="D981" s="3" t="s">
        <v>847</v>
      </c>
      <c r="E981" s="3" t="s">
        <v>12</v>
      </c>
      <c r="F981" s="6">
        <v>45769.5</v>
      </c>
      <c r="G981" s="3" t="s">
        <v>4</v>
      </c>
      <c r="H981" s="3" t="s">
        <v>1422</v>
      </c>
      <c r="I981" s="3" t="s">
        <v>33</v>
      </c>
      <c r="J981" s="5"/>
      <c r="K981" s="5">
        <v>94642.17</v>
      </c>
      <c r="L981" s="5">
        <v>107352</v>
      </c>
      <c r="M981" s="5"/>
      <c r="N981" s="5"/>
      <c r="O981" s="9">
        <f t="shared" si="15"/>
        <v>201994.16999999998</v>
      </c>
    </row>
    <row r="982" spans="1:15" ht="30" x14ac:dyDescent="0.25">
      <c r="A982" s="3" t="s">
        <v>4</v>
      </c>
      <c r="B982" s="3" t="s">
        <v>652</v>
      </c>
      <c r="C982" s="3" t="s">
        <v>108</v>
      </c>
      <c r="D982" s="3" t="s">
        <v>845</v>
      </c>
      <c r="E982" s="3" t="s">
        <v>220</v>
      </c>
      <c r="F982" s="6">
        <v>45929</v>
      </c>
      <c r="G982" s="3" t="s">
        <v>1423</v>
      </c>
      <c r="H982" s="3" t="s">
        <v>1422</v>
      </c>
      <c r="I982" s="3" t="s">
        <v>33</v>
      </c>
      <c r="J982" s="5"/>
      <c r="K982" s="5">
        <v>372560</v>
      </c>
      <c r="L982" s="5"/>
      <c r="M982" s="5"/>
      <c r="N982" s="5"/>
      <c r="O982" s="9">
        <f t="shared" si="15"/>
        <v>372560</v>
      </c>
    </row>
    <row r="983" spans="1:15" x14ac:dyDescent="0.25">
      <c r="A983" s="3" t="s">
        <v>4</v>
      </c>
      <c r="B983" s="3" t="s">
        <v>652</v>
      </c>
      <c r="C983" s="3" t="s">
        <v>112</v>
      </c>
      <c r="D983" s="3" t="s">
        <v>843</v>
      </c>
      <c r="E983" s="3" t="s">
        <v>220</v>
      </c>
      <c r="F983" s="6">
        <v>45085</v>
      </c>
      <c r="G983" s="3" t="s">
        <v>1423</v>
      </c>
      <c r="H983" s="3" t="s">
        <v>1422</v>
      </c>
      <c r="I983" s="3" t="s">
        <v>114</v>
      </c>
      <c r="J983" s="5"/>
      <c r="K983" s="5">
        <v>95630.8</v>
      </c>
      <c r="L983" s="5"/>
      <c r="M983" s="5"/>
      <c r="N983" s="5"/>
      <c r="O983" s="9">
        <f t="shared" si="15"/>
        <v>95630.8</v>
      </c>
    </row>
    <row r="984" spans="1:15" x14ac:dyDescent="0.25">
      <c r="A984" s="3" t="s">
        <v>4</v>
      </c>
      <c r="B984" s="3" t="s">
        <v>652</v>
      </c>
      <c r="C984" s="3" t="s">
        <v>112</v>
      </c>
      <c r="D984" s="3" t="s">
        <v>843</v>
      </c>
      <c r="E984" s="3" t="s">
        <v>220</v>
      </c>
      <c r="F984" s="6">
        <v>45412.5</v>
      </c>
      <c r="G984" s="3" t="s">
        <v>1194</v>
      </c>
      <c r="H984" s="3" t="s">
        <v>1422</v>
      </c>
      <c r="I984" s="3" t="s">
        <v>114</v>
      </c>
      <c r="J984" s="5"/>
      <c r="K984" s="5">
        <v>97394.22</v>
      </c>
      <c r="L984" s="5">
        <v>20712.419999999998</v>
      </c>
      <c r="M984" s="5"/>
      <c r="N984" s="5"/>
      <c r="O984" s="9">
        <f t="shared" si="15"/>
        <v>118106.64</v>
      </c>
    </row>
    <row r="985" spans="1:15" x14ac:dyDescent="0.25">
      <c r="A985" s="3" t="s">
        <v>4</v>
      </c>
      <c r="B985" s="3" t="s">
        <v>652</v>
      </c>
      <c r="C985" s="3" t="s">
        <v>112</v>
      </c>
      <c r="D985" s="3" t="s">
        <v>843</v>
      </c>
      <c r="E985" s="3" t="s">
        <v>220</v>
      </c>
      <c r="F985" s="6">
        <v>45607.5</v>
      </c>
      <c r="G985" s="3" t="s">
        <v>13</v>
      </c>
      <c r="H985" s="3" t="s">
        <v>1422</v>
      </c>
      <c r="I985" s="3" t="s">
        <v>114</v>
      </c>
      <c r="J985" s="5"/>
      <c r="K985" s="5">
        <v>30668.37</v>
      </c>
      <c r="L985" s="5">
        <v>5817</v>
      </c>
      <c r="M985" s="5"/>
      <c r="N985" s="5"/>
      <c r="O985" s="9">
        <f t="shared" si="15"/>
        <v>36485.369999999995</v>
      </c>
    </row>
    <row r="986" spans="1:15" x14ac:dyDescent="0.25">
      <c r="A986" s="3" t="s">
        <v>4</v>
      </c>
      <c r="B986" s="3" t="s">
        <v>652</v>
      </c>
      <c r="C986" s="3" t="s">
        <v>112</v>
      </c>
      <c r="D986" s="3" t="s">
        <v>843</v>
      </c>
      <c r="E986" s="3" t="s">
        <v>220</v>
      </c>
      <c r="F986" s="6">
        <v>45715</v>
      </c>
      <c r="G986" s="3" t="s">
        <v>1424</v>
      </c>
      <c r="H986" s="3" t="s">
        <v>1422</v>
      </c>
      <c r="I986" s="3" t="s">
        <v>114</v>
      </c>
      <c r="J986" s="5"/>
      <c r="K986" s="5">
        <v>49606</v>
      </c>
      <c r="L986" s="5"/>
      <c r="M986" s="5"/>
      <c r="N986" s="5"/>
      <c r="O986" s="9">
        <f t="shared" si="15"/>
        <v>49606</v>
      </c>
    </row>
    <row r="987" spans="1:15" x14ac:dyDescent="0.25">
      <c r="A987" s="3" t="s">
        <v>4</v>
      </c>
      <c r="B987" s="3" t="s">
        <v>652</v>
      </c>
      <c r="C987" s="3" t="s">
        <v>112</v>
      </c>
      <c r="D987" s="3" t="s">
        <v>843</v>
      </c>
      <c r="E987" s="3" t="s">
        <v>220</v>
      </c>
      <c r="F987" s="6">
        <v>45926.5</v>
      </c>
      <c r="G987" s="3" t="s">
        <v>11</v>
      </c>
      <c r="H987" s="3" t="s">
        <v>1422</v>
      </c>
      <c r="I987" s="3" t="s">
        <v>114</v>
      </c>
      <c r="J987" s="5"/>
      <c r="K987" s="5">
        <v>136015.67999999999</v>
      </c>
      <c r="L987" s="5">
        <v>30877.439999999999</v>
      </c>
      <c r="M987" s="5"/>
      <c r="N987" s="5"/>
      <c r="O987" s="9">
        <f t="shared" si="15"/>
        <v>166893.12</v>
      </c>
    </row>
    <row r="988" spans="1:15" x14ac:dyDescent="0.25">
      <c r="A988" s="3" t="s">
        <v>4</v>
      </c>
      <c r="B988" s="3" t="s">
        <v>652</v>
      </c>
      <c r="C988" s="3" t="s">
        <v>112</v>
      </c>
      <c r="D988" s="3" t="s">
        <v>841</v>
      </c>
      <c r="E988" s="3" t="s">
        <v>220</v>
      </c>
      <c r="F988" s="6">
        <v>45397</v>
      </c>
      <c r="G988" s="3" t="s">
        <v>1423</v>
      </c>
      <c r="H988" s="3" t="s">
        <v>1422</v>
      </c>
      <c r="I988" s="3" t="s">
        <v>114</v>
      </c>
      <c r="J988" s="5"/>
      <c r="K988" s="5">
        <v>26375</v>
      </c>
      <c r="L988" s="5"/>
      <c r="M988" s="5"/>
      <c r="N988" s="5"/>
      <c r="O988" s="9">
        <f t="shared" si="15"/>
        <v>26375</v>
      </c>
    </row>
    <row r="989" spans="1:15" x14ac:dyDescent="0.25">
      <c r="A989" s="3" t="s">
        <v>4</v>
      </c>
      <c r="B989" s="3" t="s">
        <v>652</v>
      </c>
      <c r="C989" s="3" t="s">
        <v>112</v>
      </c>
      <c r="D989" s="3" t="s">
        <v>841</v>
      </c>
      <c r="E989" s="3" t="s">
        <v>220</v>
      </c>
      <c r="F989" s="6">
        <v>45551.5</v>
      </c>
      <c r="G989" s="3" t="s">
        <v>1194</v>
      </c>
      <c r="H989" s="3" t="s">
        <v>1422</v>
      </c>
      <c r="I989" s="3" t="s">
        <v>114</v>
      </c>
      <c r="J989" s="5"/>
      <c r="K989" s="5">
        <v>23020</v>
      </c>
      <c r="L989" s="5">
        <v>4834.2</v>
      </c>
      <c r="M989" s="5"/>
      <c r="N989" s="5"/>
      <c r="O989" s="9">
        <f t="shared" si="15"/>
        <v>27854.2</v>
      </c>
    </row>
    <row r="990" spans="1:15" x14ac:dyDescent="0.25">
      <c r="A990" s="3" t="s">
        <v>4</v>
      </c>
      <c r="B990" s="3" t="s">
        <v>652</v>
      </c>
      <c r="C990" s="3" t="s">
        <v>112</v>
      </c>
      <c r="D990" s="3" t="s">
        <v>841</v>
      </c>
      <c r="E990" s="3" t="s">
        <v>220</v>
      </c>
      <c r="F990" s="6">
        <v>45537</v>
      </c>
      <c r="G990" s="3" t="s">
        <v>1424</v>
      </c>
      <c r="H990" s="3" t="s">
        <v>1422</v>
      </c>
      <c r="I990" s="3" t="s">
        <v>114</v>
      </c>
      <c r="J990" s="5"/>
      <c r="K990" s="5">
        <v>40000</v>
      </c>
      <c r="L990" s="5"/>
      <c r="M990" s="5"/>
      <c r="N990" s="5"/>
      <c r="O990" s="9">
        <f t="shared" si="15"/>
        <v>40000</v>
      </c>
    </row>
    <row r="991" spans="1:15" x14ac:dyDescent="0.25">
      <c r="A991" s="3" t="s">
        <v>4</v>
      </c>
      <c r="B991" s="3" t="s">
        <v>652</v>
      </c>
      <c r="C991" s="3" t="s">
        <v>112</v>
      </c>
      <c r="D991" s="3" t="s">
        <v>841</v>
      </c>
      <c r="E991" s="3" t="s">
        <v>220</v>
      </c>
      <c r="F991" s="6">
        <v>45531.5</v>
      </c>
      <c r="G991" s="3" t="s">
        <v>13</v>
      </c>
      <c r="H991" s="3" t="s">
        <v>1422</v>
      </c>
      <c r="I991" s="3" t="s">
        <v>114</v>
      </c>
      <c r="J991" s="5"/>
      <c r="K991" s="5">
        <v>0</v>
      </c>
      <c r="L991" s="5">
        <v>0</v>
      </c>
      <c r="M991" s="5"/>
      <c r="N991" s="5"/>
      <c r="O991" s="9">
        <f t="shared" si="15"/>
        <v>0</v>
      </c>
    </row>
    <row r="992" spans="1:15" x14ac:dyDescent="0.25">
      <c r="A992" s="3" t="s">
        <v>4</v>
      </c>
      <c r="B992" s="3" t="s">
        <v>652</v>
      </c>
      <c r="C992" s="3" t="s">
        <v>112</v>
      </c>
      <c r="D992" s="3" t="s">
        <v>841</v>
      </c>
      <c r="E992" s="3" t="s">
        <v>220</v>
      </c>
      <c r="F992" s="6">
        <v>45714.5</v>
      </c>
      <c r="G992" s="3" t="s">
        <v>4</v>
      </c>
      <c r="H992" s="3" t="s">
        <v>1422</v>
      </c>
      <c r="I992" s="3" t="s">
        <v>114</v>
      </c>
      <c r="J992" s="5"/>
      <c r="K992" s="5">
        <v>83767.509999999995</v>
      </c>
      <c r="L992" s="5">
        <v>18481.29</v>
      </c>
      <c r="M992" s="5"/>
      <c r="N992" s="5"/>
      <c r="O992" s="9">
        <f t="shared" si="15"/>
        <v>102248.79999999999</v>
      </c>
    </row>
    <row r="993" spans="1:15" x14ac:dyDescent="0.25">
      <c r="A993" s="3" t="s">
        <v>4</v>
      </c>
      <c r="B993" s="3" t="s">
        <v>652</v>
      </c>
      <c r="C993" s="3" t="s">
        <v>112</v>
      </c>
      <c r="D993" s="3" t="s">
        <v>841</v>
      </c>
      <c r="E993" s="3" t="s">
        <v>220</v>
      </c>
      <c r="F993" s="6">
        <v>45853.5</v>
      </c>
      <c r="G993" s="3" t="s">
        <v>11</v>
      </c>
      <c r="H993" s="3" t="s">
        <v>1422</v>
      </c>
      <c r="I993" s="3" t="s">
        <v>114</v>
      </c>
      <c r="J993" s="5"/>
      <c r="K993" s="5">
        <v>164935.65</v>
      </c>
      <c r="L993" s="5">
        <v>36406.49</v>
      </c>
      <c r="M993" s="5"/>
      <c r="N993" s="5"/>
      <c r="O993" s="9">
        <f t="shared" si="15"/>
        <v>201342.13999999998</v>
      </c>
    </row>
    <row r="994" spans="1:15" x14ac:dyDescent="0.25">
      <c r="A994" s="3" t="s">
        <v>4</v>
      </c>
      <c r="B994" s="3" t="s">
        <v>652</v>
      </c>
      <c r="C994" s="3" t="s">
        <v>112</v>
      </c>
      <c r="D994" s="3" t="s">
        <v>837</v>
      </c>
      <c r="E994" s="3" t="s">
        <v>12</v>
      </c>
      <c r="F994" s="6">
        <v>45608.5</v>
      </c>
      <c r="G994" s="3" t="s">
        <v>1194</v>
      </c>
      <c r="H994" s="3" t="s">
        <v>1422</v>
      </c>
      <c r="I994" s="3" t="s">
        <v>114</v>
      </c>
      <c r="J994" s="5"/>
      <c r="K994" s="5">
        <v>6474</v>
      </c>
      <c r="L994" s="5">
        <v>1359.54</v>
      </c>
      <c r="M994" s="5"/>
      <c r="N994" s="5"/>
      <c r="O994" s="9">
        <f t="shared" si="15"/>
        <v>7833.54</v>
      </c>
    </row>
    <row r="995" spans="1:15" x14ac:dyDescent="0.25">
      <c r="A995" s="3" t="s">
        <v>4</v>
      </c>
      <c r="B995" s="3" t="s">
        <v>652</v>
      </c>
      <c r="C995" s="3" t="s">
        <v>112</v>
      </c>
      <c r="D995" s="3" t="s">
        <v>837</v>
      </c>
      <c r="E995" s="3" t="s">
        <v>12</v>
      </c>
      <c r="F995" s="6">
        <v>45586</v>
      </c>
      <c r="G995" s="3" t="s">
        <v>1423</v>
      </c>
      <c r="H995" s="3" t="s">
        <v>1422</v>
      </c>
      <c r="I995" s="3" t="s">
        <v>114</v>
      </c>
      <c r="J995" s="5"/>
      <c r="K995" s="5">
        <v>30000</v>
      </c>
      <c r="L995" s="5"/>
      <c r="M995" s="5">
        <v>0</v>
      </c>
      <c r="N995" s="5"/>
      <c r="O995" s="9">
        <f t="shared" si="15"/>
        <v>30000</v>
      </c>
    </row>
    <row r="996" spans="1:15" x14ac:dyDescent="0.25">
      <c r="A996" s="3" t="s">
        <v>4</v>
      </c>
      <c r="B996" s="3" t="s">
        <v>652</v>
      </c>
      <c r="C996" s="3" t="s">
        <v>112</v>
      </c>
      <c r="D996" s="3" t="s">
        <v>837</v>
      </c>
      <c r="E996" s="3" t="s">
        <v>12</v>
      </c>
      <c r="F996" s="6">
        <v>45688.5</v>
      </c>
      <c r="G996" s="3" t="s">
        <v>13</v>
      </c>
      <c r="H996" s="3" t="s">
        <v>1422</v>
      </c>
      <c r="I996" s="3" t="s">
        <v>114</v>
      </c>
      <c r="J996" s="5"/>
      <c r="K996" s="5">
        <v>55969.29</v>
      </c>
      <c r="L996" s="5">
        <v>11753.56</v>
      </c>
      <c r="M996" s="5"/>
      <c r="N996" s="5"/>
      <c r="O996" s="9">
        <f t="shared" si="15"/>
        <v>67722.850000000006</v>
      </c>
    </row>
    <row r="997" spans="1:15" x14ac:dyDescent="0.25">
      <c r="A997" s="3" t="s">
        <v>4</v>
      </c>
      <c r="B997" s="3" t="s">
        <v>652</v>
      </c>
      <c r="C997" s="3" t="s">
        <v>112</v>
      </c>
      <c r="D997" s="3" t="s">
        <v>837</v>
      </c>
      <c r="E997" s="3" t="s">
        <v>12</v>
      </c>
      <c r="F997" s="6">
        <v>45677</v>
      </c>
      <c r="G997" s="3" t="s">
        <v>1424</v>
      </c>
      <c r="H997" s="3" t="s">
        <v>1422</v>
      </c>
      <c r="I997" s="3" t="s">
        <v>114</v>
      </c>
      <c r="J997" s="5"/>
      <c r="K997" s="5">
        <v>16467.599999999999</v>
      </c>
      <c r="L997" s="5"/>
      <c r="M997" s="5">
        <v>0</v>
      </c>
      <c r="N997" s="5"/>
      <c r="O997" s="9">
        <f t="shared" si="15"/>
        <v>16467.599999999999</v>
      </c>
    </row>
    <row r="998" spans="1:15" x14ac:dyDescent="0.25">
      <c r="A998" s="3" t="s">
        <v>4</v>
      </c>
      <c r="B998" s="3" t="s">
        <v>652</v>
      </c>
      <c r="C998" s="3" t="s">
        <v>112</v>
      </c>
      <c r="D998" s="3" t="s">
        <v>837</v>
      </c>
      <c r="E998" s="3" t="s">
        <v>12</v>
      </c>
      <c r="F998" s="6">
        <v>45819.5</v>
      </c>
      <c r="G998" s="3" t="s">
        <v>4</v>
      </c>
      <c r="H998" s="3" t="s">
        <v>1422</v>
      </c>
      <c r="I998" s="3" t="s">
        <v>114</v>
      </c>
      <c r="J998" s="5"/>
      <c r="K998" s="5">
        <v>37862.370000000003</v>
      </c>
      <c r="L998" s="5">
        <v>17709.29</v>
      </c>
      <c r="M998" s="5"/>
      <c r="N998" s="5"/>
      <c r="O998" s="9">
        <f t="shared" si="15"/>
        <v>55571.66</v>
      </c>
    </row>
    <row r="999" spans="1:15" x14ac:dyDescent="0.25">
      <c r="A999" s="3" t="s">
        <v>4</v>
      </c>
      <c r="B999" s="3" t="s">
        <v>652</v>
      </c>
      <c r="C999" s="3" t="s">
        <v>112</v>
      </c>
      <c r="D999" s="3" t="s">
        <v>835</v>
      </c>
      <c r="E999" s="3" t="s">
        <v>220</v>
      </c>
      <c r="F999" s="6">
        <v>45344.5</v>
      </c>
      <c r="G999" s="3" t="s">
        <v>1194</v>
      </c>
      <c r="H999" s="3" t="s">
        <v>1422</v>
      </c>
      <c r="I999" s="3" t="s">
        <v>114</v>
      </c>
      <c r="J999" s="5"/>
      <c r="K999" s="5">
        <v>53504.35</v>
      </c>
      <c r="L999" s="5">
        <v>11235.91</v>
      </c>
      <c r="M999" s="5"/>
      <c r="N999" s="5"/>
      <c r="O999" s="9">
        <f t="shared" si="15"/>
        <v>64740.259999999995</v>
      </c>
    </row>
    <row r="1000" spans="1:15" x14ac:dyDescent="0.25">
      <c r="A1000" s="3" t="s">
        <v>4</v>
      </c>
      <c r="B1000" s="3" t="s">
        <v>652</v>
      </c>
      <c r="C1000" s="3" t="s">
        <v>112</v>
      </c>
      <c r="D1000" s="3" t="s">
        <v>835</v>
      </c>
      <c r="E1000" s="3" t="s">
        <v>220</v>
      </c>
      <c r="F1000" s="6">
        <v>45741.5</v>
      </c>
      <c r="G1000" s="3" t="s">
        <v>4</v>
      </c>
      <c r="H1000" s="3" t="s">
        <v>1422</v>
      </c>
      <c r="I1000" s="3" t="s">
        <v>114</v>
      </c>
      <c r="J1000" s="5"/>
      <c r="K1000" s="5">
        <v>14000</v>
      </c>
      <c r="L1000" s="5">
        <v>2940</v>
      </c>
      <c r="M1000" s="5"/>
      <c r="N1000" s="5"/>
      <c r="O1000" s="9">
        <f t="shared" si="15"/>
        <v>16940</v>
      </c>
    </row>
    <row r="1001" spans="1:15" x14ac:dyDescent="0.25">
      <c r="A1001" s="3" t="s">
        <v>4</v>
      </c>
      <c r="B1001" s="3" t="s">
        <v>652</v>
      </c>
      <c r="C1001" s="3" t="s">
        <v>112</v>
      </c>
      <c r="D1001" s="3" t="s">
        <v>835</v>
      </c>
      <c r="E1001" s="3" t="s">
        <v>220</v>
      </c>
      <c r="F1001" s="6">
        <v>45799</v>
      </c>
      <c r="G1001" s="3" t="s">
        <v>1423</v>
      </c>
      <c r="H1001" s="3" t="s">
        <v>1422</v>
      </c>
      <c r="I1001" s="3" t="s">
        <v>114</v>
      </c>
      <c r="J1001" s="5"/>
      <c r="K1001" s="5">
        <v>90000</v>
      </c>
      <c r="L1001" s="5"/>
      <c r="M1001" s="5"/>
      <c r="N1001" s="5"/>
      <c r="O1001" s="9">
        <f t="shared" si="15"/>
        <v>90000</v>
      </c>
    </row>
    <row r="1002" spans="1:15" x14ac:dyDescent="0.25">
      <c r="A1002" s="3" t="s">
        <v>4</v>
      </c>
      <c r="B1002" s="3" t="s">
        <v>652</v>
      </c>
      <c r="C1002" s="3" t="s">
        <v>112</v>
      </c>
      <c r="D1002" s="3" t="s">
        <v>835</v>
      </c>
      <c r="E1002" s="3" t="s">
        <v>220</v>
      </c>
      <c r="F1002" s="6">
        <v>45862.5</v>
      </c>
      <c r="G1002" s="3" t="s">
        <v>11</v>
      </c>
      <c r="H1002" s="3" t="s">
        <v>1422</v>
      </c>
      <c r="I1002" s="3" t="s">
        <v>114</v>
      </c>
      <c r="J1002" s="5"/>
      <c r="K1002" s="5">
        <v>68780.12</v>
      </c>
      <c r="L1002" s="5">
        <v>20412.009999999998</v>
      </c>
      <c r="M1002" s="5"/>
      <c r="N1002" s="5"/>
      <c r="O1002" s="9">
        <f t="shared" si="15"/>
        <v>89192.12999999999</v>
      </c>
    </row>
    <row r="1003" spans="1:15" x14ac:dyDescent="0.25">
      <c r="A1003" s="3" t="s">
        <v>4</v>
      </c>
      <c r="B1003" s="3" t="s">
        <v>652</v>
      </c>
      <c r="C1003" s="3" t="s">
        <v>112</v>
      </c>
      <c r="D1003" s="3" t="s">
        <v>833</v>
      </c>
      <c r="E1003" s="3" t="s">
        <v>12</v>
      </c>
      <c r="F1003" s="6">
        <v>45124</v>
      </c>
      <c r="G1003" s="3" t="s">
        <v>1423</v>
      </c>
      <c r="H1003" s="3" t="s">
        <v>1422</v>
      </c>
      <c r="I1003" s="3" t="s">
        <v>114</v>
      </c>
      <c r="J1003" s="5"/>
      <c r="K1003" s="5">
        <v>33300</v>
      </c>
      <c r="L1003" s="5"/>
      <c r="M1003" s="5">
        <v>0</v>
      </c>
      <c r="N1003" s="5"/>
      <c r="O1003" s="9">
        <f t="shared" si="15"/>
        <v>33300</v>
      </c>
    </row>
    <row r="1004" spans="1:15" x14ac:dyDescent="0.25">
      <c r="A1004" s="3" t="s">
        <v>4</v>
      </c>
      <c r="B1004" s="3" t="s">
        <v>652</v>
      </c>
      <c r="C1004" s="3" t="s">
        <v>112</v>
      </c>
      <c r="D1004" s="3" t="s">
        <v>833</v>
      </c>
      <c r="E1004" s="3" t="s">
        <v>12</v>
      </c>
      <c r="F1004" s="6">
        <v>45282.5</v>
      </c>
      <c r="G1004" s="3" t="s">
        <v>13</v>
      </c>
      <c r="H1004" s="3" t="s">
        <v>1422</v>
      </c>
      <c r="I1004" s="3" t="s">
        <v>114</v>
      </c>
      <c r="J1004" s="5"/>
      <c r="K1004" s="5">
        <v>20649.14</v>
      </c>
      <c r="L1004" s="5"/>
      <c r="M1004" s="5">
        <v>4564.55</v>
      </c>
      <c r="N1004" s="5"/>
      <c r="O1004" s="9">
        <f t="shared" si="15"/>
        <v>25213.69</v>
      </c>
    </row>
    <row r="1005" spans="1:15" x14ac:dyDescent="0.25">
      <c r="A1005" s="3" t="s">
        <v>4</v>
      </c>
      <c r="B1005" s="3" t="s">
        <v>652</v>
      </c>
      <c r="C1005" s="3" t="s">
        <v>112</v>
      </c>
      <c r="D1005" s="3" t="s">
        <v>833</v>
      </c>
      <c r="E1005" s="3" t="s">
        <v>12</v>
      </c>
      <c r="F1005" s="6">
        <v>45373.5</v>
      </c>
      <c r="G1005" s="3" t="s">
        <v>4</v>
      </c>
      <c r="H1005" s="3" t="s">
        <v>1422</v>
      </c>
      <c r="I1005" s="3" t="s">
        <v>114</v>
      </c>
      <c r="J1005" s="5"/>
      <c r="K1005" s="5">
        <v>53397.59</v>
      </c>
      <c r="L1005" s="5"/>
      <c r="M1005" s="5">
        <v>11803.68</v>
      </c>
      <c r="N1005" s="5"/>
      <c r="O1005" s="9">
        <f t="shared" si="15"/>
        <v>65201.27</v>
      </c>
    </row>
    <row r="1006" spans="1:15" x14ac:dyDescent="0.25">
      <c r="A1006" s="3" t="s">
        <v>4</v>
      </c>
      <c r="B1006" s="3" t="s">
        <v>652</v>
      </c>
      <c r="C1006" s="3" t="s">
        <v>112</v>
      </c>
      <c r="D1006" s="3" t="s">
        <v>833</v>
      </c>
      <c r="E1006" s="3" t="s">
        <v>12</v>
      </c>
      <c r="F1006" s="6">
        <v>45635.5</v>
      </c>
      <c r="G1006" s="3" t="s">
        <v>11</v>
      </c>
      <c r="H1006" s="3" t="s">
        <v>1422</v>
      </c>
      <c r="I1006" s="3" t="s">
        <v>114</v>
      </c>
      <c r="J1006" s="5"/>
      <c r="K1006" s="5">
        <v>44148.25</v>
      </c>
      <c r="L1006" s="5"/>
      <c r="M1006" s="5">
        <v>15534.74</v>
      </c>
      <c r="N1006" s="5"/>
      <c r="O1006" s="9">
        <f t="shared" si="15"/>
        <v>59682.99</v>
      </c>
    </row>
    <row r="1007" spans="1:15" x14ac:dyDescent="0.25">
      <c r="A1007" s="3" t="s">
        <v>4</v>
      </c>
      <c r="B1007" s="3" t="s">
        <v>652</v>
      </c>
      <c r="C1007" s="3" t="s">
        <v>112</v>
      </c>
      <c r="D1007" s="3" t="s">
        <v>831</v>
      </c>
      <c r="E1007" s="3" t="s">
        <v>12</v>
      </c>
      <c r="F1007" s="6">
        <v>45587.5</v>
      </c>
      <c r="G1007" s="3" t="s">
        <v>1194</v>
      </c>
      <c r="H1007" s="3" t="s">
        <v>1422</v>
      </c>
      <c r="I1007" s="3" t="s">
        <v>114</v>
      </c>
      <c r="J1007" s="5"/>
      <c r="K1007" s="5">
        <v>23468.76</v>
      </c>
      <c r="L1007" s="5">
        <v>4928.4399999999996</v>
      </c>
      <c r="M1007" s="5"/>
      <c r="N1007" s="5"/>
      <c r="O1007" s="9">
        <f t="shared" si="15"/>
        <v>28397.199999999997</v>
      </c>
    </row>
    <row r="1008" spans="1:15" x14ac:dyDescent="0.25">
      <c r="A1008" s="3" t="s">
        <v>4</v>
      </c>
      <c r="B1008" s="3" t="s">
        <v>652</v>
      </c>
      <c r="C1008" s="3" t="s">
        <v>112</v>
      </c>
      <c r="D1008" s="3" t="s">
        <v>831</v>
      </c>
      <c r="E1008" s="3" t="s">
        <v>12</v>
      </c>
      <c r="F1008" s="6">
        <v>45749.5</v>
      </c>
      <c r="G1008" s="3" t="s">
        <v>13</v>
      </c>
      <c r="H1008" s="3" t="s">
        <v>1422</v>
      </c>
      <c r="I1008" s="3" t="s">
        <v>114</v>
      </c>
      <c r="J1008" s="5"/>
      <c r="K1008" s="5">
        <v>32531.27</v>
      </c>
      <c r="L1008" s="5">
        <v>6695.07</v>
      </c>
      <c r="M1008" s="5"/>
      <c r="N1008" s="5"/>
      <c r="O1008" s="9">
        <f t="shared" si="15"/>
        <v>39226.339999999997</v>
      </c>
    </row>
    <row r="1009" spans="1:15" x14ac:dyDescent="0.25">
      <c r="A1009" s="3" t="s">
        <v>4</v>
      </c>
      <c r="B1009" s="3" t="s">
        <v>652</v>
      </c>
      <c r="C1009" s="3" t="s">
        <v>112</v>
      </c>
      <c r="D1009" s="3" t="s">
        <v>831</v>
      </c>
      <c r="E1009" s="3" t="s">
        <v>12</v>
      </c>
      <c r="F1009" s="6">
        <v>45923.5</v>
      </c>
      <c r="G1009" s="3" t="s">
        <v>4</v>
      </c>
      <c r="H1009" s="3" t="s">
        <v>1422</v>
      </c>
      <c r="I1009" s="3" t="s">
        <v>114</v>
      </c>
      <c r="J1009" s="5"/>
      <c r="K1009" s="5">
        <v>60482.29</v>
      </c>
      <c r="L1009" s="5">
        <v>12627.78</v>
      </c>
      <c r="M1009" s="5"/>
      <c r="N1009" s="5"/>
      <c r="O1009" s="9">
        <f t="shared" si="15"/>
        <v>73110.070000000007</v>
      </c>
    </row>
    <row r="1010" spans="1:15" x14ac:dyDescent="0.25">
      <c r="A1010" s="3" t="s">
        <v>4</v>
      </c>
      <c r="B1010" s="3" t="s">
        <v>652</v>
      </c>
      <c r="C1010" s="3" t="s">
        <v>112</v>
      </c>
      <c r="D1010" s="3" t="s">
        <v>829</v>
      </c>
      <c r="E1010" s="3" t="s">
        <v>220</v>
      </c>
      <c r="F1010" s="6">
        <v>45484</v>
      </c>
      <c r="G1010" s="3" t="s">
        <v>1423</v>
      </c>
      <c r="H1010" s="3" t="s">
        <v>1422</v>
      </c>
      <c r="I1010" s="3" t="s">
        <v>114</v>
      </c>
      <c r="J1010" s="5"/>
      <c r="K1010" s="5">
        <v>33300</v>
      </c>
      <c r="L1010" s="5"/>
      <c r="M1010" s="5"/>
      <c r="N1010" s="5"/>
      <c r="O1010" s="9">
        <f t="shared" si="15"/>
        <v>33300</v>
      </c>
    </row>
    <row r="1011" spans="1:15" x14ac:dyDescent="0.25">
      <c r="A1011" s="3" t="s">
        <v>4</v>
      </c>
      <c r="B1011" s="3" t="s">
        <v>652</v>
      </c>
      <c r="C1011" s="3" t="s">
        <v>112</v>
      </c>
      <c r="D1011" s="3" t="s">
        <v>829</v>
      </c>
      <c r="E1011" s="3" t="s">
        <v>220</v>
      </c>
      <c r="F1011" s="6">
        <v>45688.5</v>
      </c>
      <c r="G1011" s="3" t="s">
        <v>13</v>
      </c>
      <c r="H1011" s="3" t="s">
        <v>1422</v>
      </c>
      <c r="I1011" s="3" t="s">
        <v>114</v>
      </c>
      <c r="J1011" s="5"/>
      <c r="K1011" s="5">
        <v>41479.49</v>
      </c>
      <c r="L1011" s="5">
        <v>8710.69</v>
      </c>
      <c r="M1011" s="5"/>
      <c r="N1011" s="5"/>
      <c r="O1011" s="9">
        <f t="shared" si="15"/>
        <v>50190.18</v>
      </c>
    </row>
    <row r="1012" spans="1:15" x14ac:dyDescent="0.25">
      <c r="A1012" s="3" t="s">
        <v>4</v>
      </c>
      <c r="B1012" s="3" t="s">
        <v>652</v>
      </c>
      <c r="C1012" s="3" t="s">
        <v>112</v>
      </c>
      <c r="D1012" s="3" t="s">
        <v>827</v>
      </c>
      <c r="E1012" s="3" t="s">
        <v>220</v>
      </c>
      <c r="F1012" s="6">
        <v>45496.5</v>
      </c>
      <c r="G1012" s="3" t="s">
        <v>1194</v>
      </c>
      <c r="H1012" s="3" t="s">
        <v>1422</v>
      </c>
      <c r="I1012" s="3" t="s">
        <v>114</v>
      </c>
      <c r="J1012" s="5"/>
      <c r="K1012" s="5">
        <v>0</v>
      </c>
      <c r="L1012" s="5"/>
      <c r="M1012" s="5">
        <v>0</v>
      </c>
      <c r="N1012" s="5"/>
      <c r="O1012" s="9">
        <f t="shared" si="15"/>
        <v>0</v>
      </c>
    </row>
    <row r="1013" spans="1:15" x14ac:dyDescent="0.25">
      <c r="A1013" s="3" t="s">
        <v>4</v>
      </c>
      <c r="B1013" s="3" t="s">
        <v>652</v>
      </c>
      <c r="C1013" s="3" t="s">
        <v>112</v>
      </c>
      <c r="D1013" s="3" t="s">
        <v>827</v>
      </c>
      <c r="E1013" s="3" t="s">
        <v>220</v>
      </c>
      <c r="F1013" s="6">
        <v>45813.5</v>
      </c>
      <c r="G1013" s="3" t="s">
        <v>4</v>
      </c>
      <c r="H1013" s="3" t="s">
        <v>1422</v>
      </c>
      <c r="I1013" s="3" t="s">
        <v>114</v>
      </c>
      <c r="J1013" s="5"/>
      <c r="K1013" s="5">
        <v>896974.74</v>
      </c>
      <c r="L1013" s="5"/>
      <c r="M1013" s="5">
        <v>171929.93</v>
      </c>
      <c r="N1013" s="5"/>
      <c r="O1013" s="9">
        <f t="shared" si="15"/>
        <v>1068904.67</v>
      </c>
    </row>
    <row r="1014" spans="1:15" x14ac:dyDescent="0.25">
      <c r="A1014" s="3" t="s">
        <v>4</v>
      </c>
      <c r="B1014" s="3" t="s">
        <v>652</v>
      </c>
      <c r="C1014" s="3" t="s">
        <v>112</v>
      </c>
      <c r="D1014" s="3" t="s">
        <v>825</v>
      </c>
      <c r="E1014" s="3" t="s">
        <v>12</v>
      </c>
      <c r="F1014" s="6">
        <v>45301</v>
      </c>
      <c r="G1014" s="3" t="s">
        <v>1423</v>
      </c>
      <c r="H1014" s="3" t="s">
        <v>1422</v>
      </c>
      <c r="I1014" s="3" t="s">
        <v>114</v>
      </c>
      <c r="J1014" s="5"/>
      <c r="K1014" s="5">
        <v>21900</v>
      </c>
      <c r="L1014" s="5"/>
      <c r="M1014" s="5"/>
      <c r="N1014" s="5"/>
      <c r="O1014" s="9">
        <f t="shared" si="15"/>
        <v>21900</v>
      </c>
    </row>
    <row r="1015" spans="1:15" x14ac:dyDescent="0.25">
      <c r="A1015" s="3" t="s">
        <v>4</v>
      </c>
      <c r="B1015" s="3" t="s">
        <v>652</v>
      </c>
      <c r="C1015" s="3" t="s">
        <v>112</v>
      </c>
      <c r="D1015" s="3" t="s">
        <v>825</v>
      </c>
      <c r="E1015" s="3" t="s">
        <v>12</v>
      </c>
      <c r="F1015" s="6">
        <v>45546.5</v>
      </c>
      <c r="G1015" s="3" t="s">
        <v>1194</v>
      </c>
      <c r="H1015" s="3" t="s">
        <v>1422</v>
      </c>
      <c r="I1015" s="3" t="s">
        <v>114</v>
      </c>
      <c r="J1015" s="5"/>
      <c r="K1015" s="5">
        <v>21150</v>
      </c>
      <c r="L1015" s="5">
        <v>4441.5</v>
      </c>
      <c r="M1015" s="5"/>
      <c r="N1015" s="5"/>
      <c r="O1015" s="9">
        <f t="shared" si="15"/>
        <v>25591.5</v>
      </c>
    </row>
    <row r="1016" spans="1:15" x14ac:dyDescent="0.25">
      <c r="A1016" s="3" t="s">
        <v>4</v>
      </c>
      <c r="B1016" s="3" t="s">
        <v>652</v>
      </c>
      <c r="C1016" s="3" t="s">
        <v>112</v>
      </c>
      <c r="D1016" s="3" t="s">
        <v>825</v>
      </c>
      <c r="E1016" s="3" t="s">
        <v>12</v>
      </c>
      <c r="F1016" s="6">
        <v>45596</v>
      </c>
      <c r="G1016" s="3" t="s">
        <v>1424</v>
      </c>
      <c r="H1016" s="3" t="s">
        <v>1422</v>
      </c>
      <c r="I1016" s="3" t="s">
        <v>114</v>
      </c>
      <c r="J1016" s="5"/>
      <c r="K1016" s="5">
        <v>80000</v>
      </c>
      <c r="L1016" s="5"/>
      <c r="M1016" s="5"/>
      <c r="N1016" s="5"/>
      <c r="O1016" s="9">
        <f t="shared" si="15"/>
        <v>80000</v>
      </c>
    </row>
    <row r="1017" spans="1:15" x14ac:dyDescent="0.25">
      <c r="A1017" s="3" t="s">
        <v>4</v>
      </c>
      <c r="B1017" s="3" t="s">
        <v>652</v>
      </c>
      <c r="C1017" s="3" t="s">
        <v>112</v>
      </c>
      <c r="D1017" s="3" t="s">
        <v>825</v>
      </c>
      <c r="E1017" s="3" t="s">
        <v>12</v>
      </c>
      <c r="F1017" s="6">
        <v>45688.5</v>
      </c>
      <c r="G1017" s="3" t="s">
        <v>4</v>
      </c>
      <c r="H1017" s="3" t="s">
        <v>1422</v>
      </c>
      <c r="I1017" s="3" t="s">
        <v>114</v>
      </c>
      <c r="J1017" s="5"/>
      <c r="K1017" s="5">
        <v>118675.51</v>
      </c>
      <c r="L1017" s="5">
        <v>24921.85</v>
      </c>
      <c r="M1017" s="5"/>
      <c r="N1017" s="5"/>
      <c r="O1017" s="9">
        <f t="shared" si="15"/>
        <v>143597.35999999999</v>
      </c>
    </row>
    <row r="1018" spans="1:15" x14ac:dyDescent="0.25">
      <c r="A1018" s="3" t="s">
        <v>4</v>
      </c>
      <c r="B1018" s="3" t="s">
        <v>652</v>
      </c>
      <c r="C1018" s="3" t="s">
        <v>112</v>
      </c>
      <c r="D1018" s="3" t="s">
        <v>825</v>
      </c>
      <c r="E1018" s="3" t="s">
        <v>12</v>
      </c>
      <c r="F1018" s="6">
        <v>45761.5</v>
      </c>
      <c r="G1018" s="3" t="s">
        <v>11</v>
      </c>
      <c r="H1018" s="3" t="s">
        <v>1422</v>
      </c>
      <c r="I1018" s="3" t="s">
        <v>114</v>
      </c>
      <c r="J1018" s="5"/>
      <c r="K1018" s="5">
        <v>93135.17</v>
      </c>
      <c r="L1018" s="5">
        <v>19558.400000000001</v>
      </c>
      <c r="M1018" s="5"/>
      <c r="N1018" s="5"/>
      <c r="O1018" s="9">
        <f t="shared" si="15"/>
        <v>112693.57</v>
      </c>
    </row>
    <row r="1019" spans="1:15" x14ac:dyDescent="0.25">
      <c r="A1019" s="3" t="s">
        <v>4</v>
      </c>
      <c r="B1019" s="3" t="s">
        <v>652</v>
      </c>
      <c r="C1019" s="3" t="s">
        <v>112</v>
      </c>
      <c r="D1019" s="3" t="s">
        <v>825</v>
      </c>
      <c r="E1019" s="3" t="s">
        <v>12</v>
      </c>
      <c r="F1019" s="6">
        <v>45854.5</v>
      </c>
      <c r="G1019" s="3" t="s">
        <v>315</v>
      </c>
      <c r="H1019" s="3" t="s">
        <v>1422</v>
      </c>
      <c r="I1019" s="3" t="s">
        <v>114</v>
      </c>
      <c r="J1019" s="5"/>
      <c r="K1019" s="5">
        <v>0</v>
      </c>
      <c r="L1019" s="5">
        <v>18498.34</v>
      </c>
      <c r="M1019" s="5"/>
      <c r="N1019" s="5"/>
      <c r="O1019" s="9">
        <f t="shared" si="15"/>
        <v>18498.34</v>
      </c>
    </row>
    <row r="1020" spans="1:15" x14ac:dyDescent="0.25">
      <c r="A1020" s="3" t="s">
        <v>4</v>
      </c>
      <c r="B1020" s="3" t="s">
        <v>652</v>
      </c>
      <c r="C1020" s="3" t="s">
        <v>112</v>
      </c>
      <c r="D1020" s="3" t="s">
        <v>823</v>
      </c>
      <c r="E1020" s="3" t="s">
        <v>220</v>
      </c>
      <c r="F1020" s="6">
        <v>45491</v>
      </c>
      <c r="G1020" s="3" t="s">
        <v>1423</v>
      </c>
      <c r="H1020" s="3" t="s">
        <v>1422</v>
      </c>
      <c r="I1020" s="3" t="s">
        <v>114</v>
      </c>
      <c r="J1020" s="5"/>
      <c r="K1020" s="5">
        <v>17200</v>
      </c>
      <c r="L1020" s="5"/>
      <c r="M1020" s="5">
        <v>0</v>
      </c>
      <c r="N1020" s="5"/>
      <c r="O1020" s="9">
        <f t="shared" si="15"/>
        <v>17200</v>
      </c>
    </row>
    <row r="1021" spans="1:15" x14ac:dyDescent="0.25">
      <c r="A1021" s="3" t="s">
        <v>4</v>
      </c>
      <c r="B1021" s="3" t="s">
        <v>652</v>
      </c>
      <c r="C1021" s="3" t="s">
        <v>112</v>
      </c>
      <c r="D1021" s="3" t="s">
        <v>823</v>
      </c>
      <c r="E1021" s="3" t="s">
        <v>220</v>
      </c>
      <c r="F1021" s="6">
        <v>45700.5</v>
      </c>
      <c r="G1021" s="3" t="s">
        <v>13</v>
      </c>
      <c r="H1021" s="3" t="s">
        <v>1422</v>
      </c>
      <c r="I1021" s="3" t="s">
        <v>114</v>
      </c>
      <c r="J1021" s="5"/>
      <c r="K1021" s="5">
        <v>16735.599999999999</v>
      </c>
      <c r="L1021" s="5">
        <v>3612</v>
      </c>
      <c r="M1021" s="5"/>
      <c r="N1021" s="5"/>
      <c r="O1021" s="9">
        <f t="shared" si="15"/>
        <v>20347.599999999999</v>
      </c>
    </row>
    <row r="1022" spans="1:15" x14ac:dyDescent="0.25">
      <c r="A1022" s="3" t="s">
        <v>4</v>
      </c>
      <c r="B1022" s="3" t="s">
        <v>652</v>
      </c>
      <c r="C1022" s="3" t="s">
        <v>112</v>
      </c>
      <c r="D1022" s="3" t="s">
        <v>823</v>
      </c>
      <c r="E1022" s="3" t="s">
        <v>220</v>
      </c>
      <c r="F1022" s="6">
        <v>45692</v>
      </c>
      <c r="G1022" s="3" t="s">
        <v>1424</v>
      </c>
      <c r="H1022" s="3" t="s">
        <v>1422</v>
      </c>
      <c r="I1022" s="3" t="s">
        <v>114</v>
      </c>
      <c r="J1022" s="5"/>
      <c r="K1022" s="5">
        <v>49267.6</v>
      </c>
      <c r="L1022" s="5"/>
      <c r="M1022" s="5">
        <v>0</v>
      </c>
      <c r="N1022" s="5"/>
      <c r="O1022" s="9">
        <f t="shared" si="15"/>
        <v>49267.6</v>
      </c>
    </row>
    <row r="1023" spans="1:15" x14ac:dyDescent="0.25">
      <c r="A1023" s="3" t="s">
        <v>4</v>
      </c>
      <c r="B1023" s="3" t="s">
        <v>652</v>
      </c>
      <c r="C1023" s="3" t="s">
        <v>112</v>
      </c>
      <c r="D1023" s="3" t="s">
        <v>823</v>
      </c>
      <c r="E1023" s="3" t="s">
        <v>220</v>
      </c>
      <c r="F1023" s="6">
        <v>45817.5</v>
      </c>
      <c r="G1023" s="3" t="s">
        <v>11</v>
      </c>
      <c r="H1023" s="3" t="s">
        <v>1422</v>
      </c>
      <c r="I1023" s="3" t="s">
        <v>114</v>
      </c>
      <c r="J1023" s="5"/>
      <c r="K1023" s="5">
        <v>43601.37</v>
      </c>
      <c r="L1023" s="5">
        <v>9156.2900000000009</v>
      </c>
      <c r="M1023" s="5"/>
      <c r="N1023" s="5"/>
      <c r="O1023" s="9">
        <f t="shared" si="15"/>
        <v>52757.66</v>
      </c>
    </row>
    <row r="1024" spans="1:15" x14ac:dyDescent="0.25">
      <c r="A1024" s="3" t="s">
        <v>4</v>
      </c>
      <c r="B1024" s="3" t="s">
        <v>652</v>
      </c>
      <c r="C1024" s="3" t="s">
        <v>112</v>
      </c>
      <c r="D1024" s="3" t="s">
        <v>823</v>
      </c>
      <c r="E1024" s="3" t="s">
        <v>220</v>
      </c>
      <c r="F1024" s="6">
        <v>45799</v>
      </c>
      <c r="G1024" s="3" t="s">
        <v>1431</v>
      </c>
      <c r="H1024" s="3" t="s">
        <v>1422</v>
      </c>
      <c r="I1024" s="3" t="s">
        <v>114</v>
      </c>
      <c r="J1024" s="5"/>
      <c r="K1024" s="5">
        <v>26467.599999999999</v>
      </c>
      <c r="L1024" s="5"/>
      <c r="M1024" s="5">
        <v>0</v>
      </c>
      <c r="N1024" s="5"/>
      <c r="O1024" s="9">
        <f t="shared" si="15"/>
        <v>26467.599999999999</v>
      </c>
    </row>
    <row r="1025" spans="1:15" x14ac:dyDescent="0.25">
      <c r="A1025" s="3" t="s">
        <v>4</v>
      </c>
      <c r="B1025" s="3" t="s">
        <v>652</v>
      </c>
      <c r="C1025" s="3" t="s">
        <v>112</v>
      </c>
      <c r="D1025" s="3" t="s">
        <v>823</v>
      </c>
      <c r="E1025" s="3" t="s">
        <v>220</v>
      </c>
      <c r="F1025" s="6">
        <v>45952.5</v>
      </c>
      <c r="G1025" s="3" t="s">
        <v>315</v>
      </c>
      <c r="H1025" s="3" t="s">
        <v>1422</v>
      </c>
      <c r="I1025" s="3" t="s">
        <v>114</v>
      </c>
      <c r="J1025" s="5"/>
      <c r="K1025" s="5">
        <v>110887.58</v>
      </c>
      <c r="L1025" s="5">
        <v>23286.39</v>
      </c>
      <c r="M1025" s="5"/>
      <c r="N1025" s="5"/>
      <c r="O1025" s="9">
        <f t="shared" si="15"/>
        <v>134173.97</v>
      </c>
    </row>
    <row r="1026" spans="1:15" x14ac:dyDescent="0.25">
      <c r="A1026" s="3" t="s">
        <v>4</v>
      </c>
      <c r="B1026" s="3" t="s">
        <v>652</v>
      </c>
      <c r="C1026" s="3" t="s">
        <v>112</v>
      </c>
      <c r="D1026" s="3" t="s">
        <v>821</v>
      </c>
      <c r="E1026" s="3" t="s">
        <v>12</v>
      </c>
      <c r="F1026" s="6">
        <v>44950</v>
      </c>
      <c r="G1026" s="3" t="s">
        <v>1423</v>
      </c>
      <c r="H1026" s="3" t="s">
        <v>1422</v>
      </c>
      <c r="I1026" s="3" t="s">
        <v>114</v>
      </c>
      <c r="J1026" s="5"/>
      <c r="K1026" s="5">
        <v>33300</v>
      </c>
      <c r="L1026" s="5"/>
      <c r="M1026" s="5"/>
      <c r="N1026" s="5"/>
      <c r="O1026" s="9">
        <f t="shared" si="15"/>
        <v>33300</v>
      </c>
    </row>
    <row r="1027" spans="1:15" x14ac:dyDescent="0.25">
      <c r="A1027" s="3" t="s">
        <v>4</v>
      </c>
      <c r="B1027" s="3" t="s">
        <v>652</v>
      </c>
      <c r="C1027" s="3" t="s">
        <v>112</v>
      </c>
      <c r="D1027" s="3" t="s">
        <v>821</v>
      </c>
      <c r="E1027" s="3" t="s">
        <v>12</v>
      </c>
      <c r="F1027" s="6">
        <v>44970.5</v>
      </c>
      <c r="G1027" s="3" t="s">
        <v>1194</v>
      </c>
      <c r="H1027" s="3" t="s">
        <v>1422</v>
      </c>
      <c r="I1027" s="3" t="s">
        <v>114</v>
      </c>
      <c r="J1027" s="5"/>
      <c r="K1027" s="5">
        <v>5231</v>
      </c>
      <c r="L1027" s="5">
        <v>1098.51</v>
      </c>
      <c r="M1027" s="5"/>
      <c r="N1027" s="5"/>
      <c r="O1027" s="9">
        <f t="shared" si="15"/>
        <v>6329.51</v>
      </c>
    </row>
    <row r="1028" spans="1:15" x14ac:dyDescent="0.25">
      <c r="A1028" s="3" t="s">
        <v>4</v>
      </c>
      <c r="B1028" s="3" t="s">
        <v>652</v>
      </c>
      <c r="C1028" s="3" t="s">
        <v>112</v>
      </c>
      <c r="D1028" s="3" t="s">
        <v>821</v>
      </c>
      <c r="E1028" s="3" t="s">
        <v>12</v>
      </c>
      <c r="F1028" s="6">
        <v>45155.5</v>
      </c>
      <c r="G1028" s="3" t="s">
        <v>13</v>
      </c>
      <c r="H1028" s="3" t="s">
        <v>1422</v>
      </c>
      <c r="I1028" s="3" t="s">
        <v>114</v>
      </c>
      <c r="J1028" s="5"/>
      <c r="K1028" s="5">
        <v>47911.94</v>
      </c>
      <c r="L1028" s="5">
        <v>9631.81</v>
      </c>
      <c r="M1028" s="5"/>
      <c r="N1028" s="5"/>
      <c r="O1028" s="9">
        <f t="shared" si="15"/>
        <v>57543.75</v>
      </c>
    </row>
    <row r="1029" spans="1:15" x14ac:dyDescent="0.25">
      <c r="A1029" s="3" t="s">
        <v>4</v>
      </c>
      <c r="B1029" s="3" t="s">
        <v>652</v>
      </c>
      <c r="C1029" s="3" t="s">
        <v>112</v>
      </c>
      <c r="D1029" s="3" t="s">
        <v>821</v>
      </c>
      <c r="E1029" s="3" t="s">
        <v>12</v>
      </c>
      <c r="F1029" s="6">
        <v>45281.5</v>
      </c>
      <c r="G1029" s="3" t="s">
        <v>4</v>
      </c>
      <c r="H1029" s="3" t="s">
        <v>1422</v>
      </c>
      <c r="I1029" s="3" t="s">
        <v>114</v>
      </c>
      <c r="J1029" s="5"/>
      <c r="K1029" s="5">
        <v>4020.92</v>
      </c>
      <c r="L1029" s="5">
        <v>265.95</v>
      </c>
      <c r="M1029" s="5"/>
      <c r="N1029" s="5"/>
      <c r="O1029" s="9">
        <f t="shared" si="15"/>
        <v>4286.87</v>
      </c>
    </row>
    <row r="1030" spans="1:15" x14ac:dyDescent="0.25">
      <c r="A1030" s="3" t="s">
        <v>4</v>
      </c>
      <c r="B1030" s="3" t="s">
        <v>652</v>
      </c>
      <c r="C1030" s="3" t="s">
        <v>112</v>
      </c>
      <c r="D1030" s="3" t="s">
        <v>819</v>
      </c>
      <c r="E1030" s="3" t="s">
        <v>12</v>
      </c>
      <c r="F1030" s="6">
        <v>45307</v>
      </c>
      <c r="G1030" s="3" t="s">
        <v>1423</v>
      </c>
      <c r="H1030" s="3" t="s">
        <v>1422</v>
      </c>
      <c r="I1030" s="3" t="s">
        <v>114</v>
      </c>
      <c r="J1030" s="5"/>
      <c r="K1030" s="5">
        <v>19653.310000000001</v>
      </c>
      <c r="L1030" s="5"/>
      <c r="M1030" s="5"/>
      <c r="N1030" s="5"/>
      <c r="O1030" s="9">
        <f t="shared" si="15"/>
        <v>19653.310000000001</v>
      </c>
    </row>
    <row r="1031" spans="1:15" x14ac:dyDescent="0.25">
      <c r="A1031" s="3" t="s">
        <v>4</v>
      </c>
      <c r="B1031" s="3" t="s">
        <v>652</v>
      </c>
      <c r="C1031" s="3" t="s">
        <v>112</v>
      </c>
      <c r="D1031" s="3" t="s">
        <v>819</v>
      </c>
      <c r="E1031" s="3" t="s">
        <v>12</v>
      </c>
      <c r="F1031" s="6">
        <v>45525.5</v>
      </c>
      <c r="G1031" s="3" t="s">
        <v>1194</v>
      </c>
      <c r="H1031" s="3" t="s">
        <v>1422</v>
      </c>
      <c r="I1031" s="3" t="s">
        <v>114</v>
      </c>
      <c r="J1031" s="5"/>
      <c r="K1031" s="5">
        <v>33200</v>
      </c>
      <c r="L1031" s="5">
        <v>6972</v>
      </c>
      <c r="M1031" s="5"/>
      <c r="N1031" s="5"/>
      <c r="O1031" s="9">
        <f t="shared" ref="O1031:O1094" si="16">J1031+K1031+L1031+M1031+N1031</f>
        <v>40172</v>
      </c>
    </row>
    <row r="1032" spans="1:15" x14ac:dyDescent="0.25">
      <c r="A1032" s="3" t="s">
        <v>4</v>
      </c>
      <c r="B1032" s="3" t="s">
        <v>652</v>
      </c>
      <c r="C1032" s="3" t="s">
        <v>112</v>
      </c>
      <c r="D1032" s="3" t="s">
        <v>819</v>
      </c>
      <c r="E1032" s="3" t="s">
        <v>12</v>
      </c>
      <c r="F1032" s="6">
        <v>45482</v>
      </c>
      <c r="G1032" s="3" t="s">
        <v>1424</v>
      </c>
      <c r="H1032" s="3" t="s">
        <v>1422</v>
      </c>
      <c r="I1032" s="3" t="s">
        <v>114</v>
      </c>
      <c r="J1032" s="5"/>
      <c r="K1032" s="5">
        <v>26814.29</v>
      </c>
      <c r="L1032" s="5"/>
      <c r="M1032" s="5"/>
      <c r="N1032" s="5"/>
      <c r="O1032" s="9">
        <f t="shared" si="16"/>
        <v>26814.29</v>
      </c>
    </row>
    <row r="1033" spans="1:15" x14ac:dyDescent="0.25">
      <c r="A1033" s="3" t="s">
        <v>4</v>
      </c>
      <c r="B1033" s="3" t="s">
        <v>652</v>
      </c>
      <c r="C1033" s="3" t="s">
        <v>112</v>
      </c>
      <c r="D1033" s="3" t="s">
        <v>819</v>
      </c>
      <c r="E1033" s="3" t="s">
        <v>12</v>
      </c>
      <c r="F1033" s="6">
        <v>45601.5</v>
      </c>
      <c r="G1033" s="3" t="s">
        <v>13</v>
      </c>
      <c r="H1033" s="3" t="s">
        <v>1422</v>
      </c>
      <c r="I1033" s="3" t="s">
        <v>114</v>
      </c>
      <c r="J1033" s="5"/>
      <c r="K1033" s="5">
        <v>15073.02</v>
      </c>
      <c r="L1033" s="5">
        <v>68298.03</v>
      </c>
      <c r="M1033" s="5"/>
      <c r="N1033" s="5"/>
      <c r="O1033" s="9">
        <f t="shared" si="16"/>
        <v>83371.05</v>
      </c>
    </row>
    <row r="1034" spans="1:15" x14ac:dyDescent="0.25">
      <c r="A1034" s="3" t="s">
        <v>4</v>
      </c>
      <c r="B1034" s="3" t="s">
        <v>652</v>
      </c>
      <c r="C1034" s="3" t="s">
        <v>112</v>
      </c>
      <c r="D1034" s="3" t="s">
        <v>819</v>
      </c>
      <c r="E1034" s="3" t="s">
        <v>12</v>
      </c>
      <c r="F1034" s="6">
        <v>45716.5</v>
      </c>
      <c r="G1034" s="3" t="s">
        <v>4</v>
      </c>
      <c r="H1034" s="3" t="s">
        <v>1422</v>
      </c>
      <c r="I1034" s="3" t="s">
        <v>114</v>
      </c>
      <c r="J1034" s="5"/>
      <c r="K1034" s="5">
        <v>53802.53</v>
      </c>
      <c r="L1034" s="5">
        <v>80579.679999999993</v>
      </c>
      <c r="M1034" s="5"/>
      <c r="N1034" s="5"/>
      <c r="O1034" s="9">
        <f t="shared" si="16"/>
        <v>134382.21</v>
      </c>
    </row>
    <row r="1035" spans="1:15" x14ac:dyDescent="0.25">
      <c r="A1035" s="3" t="s">
        <v>4</v>
      </c>
      <c r="B1035" s="3" t="s">
        <v>652</v>
      </c>
      <c r="C1035" s="3" t="s">
        <v>112</v>
      </c>
      <c r="D1035" s="3" t="s">
        <v>819</v>
      </c>
      <c r="E1035" s="3" t="s">
        <v>12</v>
      </c>
      <c r="F1035" s="6">
        <v>45716.5</v>
      </c>
      <c r="G1035" s="3" t="s">
        <v>13</v>
      </c>
      <c r="H1035" s="3" t="s">
        <v>1422</v>
      </c>
      <c r="I1035" s="3" t="s">
        <v>114</v>
      </c>
      <c r="J1035" s="5"/>
      <c r="K1035" s="5">
        <v>6348.85</v>
      </c>
      <c r="L1035" s="5">
        <v>0</v>
      </c>
      <c r="M1035" s="5"/>
      <c r="N1035" s="5"/>
      <c r="O1035" s="9">
        <f t="shared" si="16"/>
        <v>6348.85</v>
      </c>
    </row>
    <row r="1036" spans="1:15" x14ac:dyDescent="0.25">
      <c r="A1036" s="3" t="s">
        <v>4</v>
      </c>
      <c r="B1036" s="3" t="s">
        <v>652</v>
      </c>
      <c r="C1036" s="3" t="s">
        <v>112</v>
      </c>
      <c r="D1036" s="3" t="s">
        <v>817</v>
      </c>
      <c r="E1036" s="3" t="s">
        <v>220</v>
      </c>
      <c r="F1036" s="6">
        <v>45441</v>
      </c>
      <c r="G1036" s="3" t="s">
        <v>1423</v>
      </c>
      <c r="H1036" s="3" t="s">
        <v>1422</v>
      </c>
      <c r="I1036" s="3" t="s">
        <v>114</v>
      </c>
      <c r="J1036" s="5"/>
      <c r="K1036" s="5">
        <v>19264</v>
      </c>
      <c r="L1036" s="5"/>
      <c r="M1036" s="5">
        <v>0</v>
      </c>
      <c r="N1036" s="5"/>
      <c r="O1036" s="9">
        <f t="shared" si="16"/>
        <v>19264</v>
      </c>
    </row>
    <row r="1037" spans="1:15" x14ac:dyDescent="0.25">
      <c r="A1037" s="3" t="s">
        <v>4</v>
      </c>
      <c r="B1037" s="3" t="s">
        <v>652</v>
      </c>
      <c r="C1037" s="3" t="s">
        <v>112</v>
      </c>
      <c r="D1037" s="3" t="s">
        <v>817</v>
      </c>
      <c r="E1037" s="3" t="s">
        <v>220</v>
      </c>
      <c r="F1037" s="6">
        <v>45643.5</v>
      </c>
      <c r="G1037" s="3" t="s">
        <v>1194</v>
      </c>
      <c r="H1037" s="3" t="s">
        <v>1422</v>
      </c>
      <c r="I1037" s="3" t="s">
        <v>114</v>
      </c>
      <c r="J1037" s="5"/>
      <c r="K1037" s="5">
        <v>18686.05</v>
      </c>
      <c r="L1037" s="5">
        <v>4045.44</v>
      </c>
      <c r="M1037" s="5"/>
      <c r="N1037" s="5"/>
      <c r="O1037" s="9">
        <f t="shared" si="16"/>
        <v>22731.489999999998</v>
      </c>
    </row>
    <row r="1038" spans="1:15" x14ac:dyDescent="0.25">
      <c r="A1038" s="3" t="s">
        <v>4</v>
      </c>
      <c r="B1038" s="3" t="s">
        <v>652</v>
      </c>
      <c r="C1038" s="3" t="s">
        <v>112</v>
      </c>
      <c r="D1038" s="3" t="s">
        <v>817</v>
      </c>
      <c r="E1038" s="3" t="s">
        <v>220</v>
      </c>
      <c r="F1038" s="6">
        <v>45762</v>
      </c>
      <c r="G1038" s="3" t="s">
        <v>1424</v>
      </c>
      <c r="H1038" s="3" t="s">
        <v>1422</v>
      </c>
      <c r="I1038" s="3" t="s">
        <v>114</v>
      </c>
      <c r="J1038" s="5"/>
      <c r="K1038" s="5">
        <v>27203.599999999999</v>
      </c>
      <c r="L1038" s="5"/>
      <c r="M1038" s="5">
        <v>0</v>
      </c>
      <c r="N1038" s="5"/>
      <c r="O1038" s="9">
        <f t="shared" si="16"/>
        <v>27203.599999999999</v>
      </c>
    </row>
    <row r="1039" spans="1:15" x14ac:dyDescent="0.25">
      <c r="A1039" s="3" t="s">
        <v>4</v>
      </c>
      <c r="B1039" s="3" t="s">
        <v>652</v>
      </c>
      <c r="C1039" s="3" t="s">
        <v>112</v>
      </c>
      <c r="D1039" s="3" t="s">
        <v>817</v>
      </c>
      <c r="E1039" s="3" t="s">
        <v>220</v>
      </c>
      <c r="F1039" s="6">
        <v>45966.5</v>
      </c>
      <c r="G1039" s="3" t="s">
        <v>4</v>
      </c>
      <c r="H1039" s="3" t="s">
        <v>1422</v>
      </c>
      <c r="I1039" s="3" t="s">
        <v>114</v>
      </c>
      <c r="J1039" s="5"/>
      <c r="K1039" s="5">
        <v>14828.89</v>
      </c>
      <c r="L1039" s="5">
        <v>9800.1299999999992</v>
      </c>
      <c r="M1039" s="5"/>
      <c r="N1039" s="5"/>
      <c r="O1039" s="9">
        <f t="shared" si="16"/>
        <v>24629.019999999997</v>
      </c>
    </row>
    <row r="1040" spans="1:15" x14ac:dyDescent="0.25">
      <c r="A1040" s="3" t="s">
        <v>4</v>
      </c>
      <c r="B1040" s="3" t="s">
        <v>652</v>
      </c>
      <c r="C1040" s="3" t="s">
        <v>112</v>
      </c>
      <c r="D1040" s="3" t="s">
        <v>817</v>
      </c>
      <c r="E1040" s="3" t="s">
        <v>220</v>
      </c>
      <c r="F1040" s="6">
        <v>46003.5</v>
      </c>
      <c r="G1040" s="3" t="s">
        <v>11</v>
      </c>
      <c r="H1040" s="3" t="s">
        <v>1422</v>
      </c>
      <c r="I1040" s="3" t="s">
        <v>114</v>
      </c>
      <c r="J1040" s="5"/>
      <c r="K1040" s="5">
        <v>37417.919999999998</v>
      </c>
      <c r="L1040" s="5">
        <v>24727.78</v>
      </c>
      <c r="M1040" s="5"/>
      <c r="N1040" s="5"/>
      <c r="O1040" s="9">
        <f t="shared" si="16"/>
        <v>62145.7</v>
      </c>
    </row>
    <row r="1041" spans="1:15" x14ac:dyDescent="0.25">
      <c r="A1041" s="3" t="s">
        <v>4</v>
      </c>
      <c r="B1041" s="3" t="s">
        <v>652</v>
      </c>
      <c r="C1041" s="3" t="s">
        <v>112</v>
      </c>
      <c r="D1041" s="3" t="s">
        <v>815</v>
      </c>
      <c r="E1041" s="3" t="s">
        <v>12</v>
      </c>
      <c r="F1041" s="6">
        <v>45477.5</v>
      </c>
      <c r="G1041" s="3" t="s">
        <v>1194</v>
      </c>
      <c r="H1041" s="3" t="s">
        <v>1422</v>
      </c>
      <c r="I1041" s="3" t="s">
        <v>114</v>
      </c>
      <c r="J1041" s="5"/>
      <c r="K1041" s="5">
        <v>13230</v>
      </c>
      <c r="L1041" s="5">
        <v>3087</v>
      </c>
      <c r="M1041" s="5"/>
      <c r="N1041" s="5"/>
      <c r="O1041" s="9">
        <f t="shared" si="16"/>
        <v>16317</v>
      </c>
    </row>
    <row r="1042" spans="1:15" x14ac:dyDescent="0.25">
      <c r="A1042" s="3" t="s">
        <v>4</v>
      </c>
      <c r="B1042" s="3" t="s">
        <v>652</v>
      </c>
      <c r="C1042" s="3" t="s">
        <v>112</v>
      </c>
      <c r="D1042" s="3" t="s">
        <v>815</v>
      </c>
      <c r="E1042" s="3" t="s">
        <v>12</v>
      </c>
      <c r="F1042" s="6">
        <v>45427</v>
      </c>
      <c r="G1042" s="3" t="s">
        <v>1423</v>
      </c>
      <c r="H1042" s="3" t="s">
        <v>1422</v>
      </c>
      <c r="I1042" s="3" t="s">
        <v>114</v>
      </c>
      <c r="J1042" s="5"/>
      <c r="K1042" s="5">
        <v>33300</v>
      </c>
      <c r="L1042" s="5"/>
      <c r="M1042" s="5"/>
      <c r="N1042" s="5"/>
      <c r="O1042" s="9">
        <f t="shared" si="16"/>
        <v>33300</v>
      </c>
    </row>
    <row r="1043" spans="1:15" x14ac:dyDescent="0.25">
      <c r="A1043" s="3" t="s">
        <v>4</v>
      </c>
      <c r="B1043" s="3" t="s">
        <v>652</v>
      </c>
      <c r="C1043" s="3" t="s">
        <v>112</v>
      </c>
      <c r="D1043" s="3" t="s">
        <v>815</v>
      </c>
      <c r="E1043" s="3" t="s">
        <v>12</v>
      </c>
      <c r="F1043" s="6">
        <v>45575.5</v>
      </c>
      <c r="G1043" s="3" t="s">
        <v>13</v>
      </c>
      <c r="H1043" s="3" t="s">
        <v>1422</v>
      </c>
      <c r="I1043" s="3" t="s">
        <v>114</v>
      </c>
      <c r="J1043" s="5"/>
      <c r="K1043" s="5">
        <v>62819.55</v>
      </c>
      <c r="L1043" s="5">
        <v>15568.41</v>
      </c>
      <c r="M1043" s="5"/>
      <c r="N1043" s="5"/>
      <c r="O1043" s="9">
        <f t="shared" si="16"/>
        <v>78387.960000000006</v>
      </c>
    </row>
    <row r="1044" spans="1:15" x14ac:dyDescent="0.25">
      <c r="A1044" s="3" t="s">
        <v>4</v>
      </c>
      <c r="B1044" s="3" t="s">
        <v>652</v>
      </c>
      <c r="C1044" s="3" t="s">
        <v>112</v>
      </c>
      <c r="D1044" s="3" t="s">
        <v>815</v>
      </c>
      <c r="E1044" s="3" t="s">
        <v>12</v>
      </c>
      <c r="F1044" s="6">
        <v>45546</v>
      </c>
      <c r="G1044" s="3" t="s">
        <v>1424</v>
      </c>
      <c r="H1044" s="3" t="s">
        <v>1422</v>
      </c>
      <c r="I1044" s="3" t="s">
        <v>114</v>
      </c>
      <c r="J1044" s="5"/>
      <c r="K1044" s="5">
        <v>13167.6</v>
      </c>
      <c r="L1044" s="5"/>
      <c r="M1044" s="5"/>
      <c r="N1044" s="5"/>
      <c r="O1044" s="9">
        <f t="shared" si="16"/>
        <v>13167.6</v>
      </c>
    </row>
    <row r="1045" spans="1:15" x14ac:dyDescent="0.25">
      <c r="A1045" s="3" t="s">
        <v>4</v>
      </c>
      <c r="B1045" s="3" t="s">
        <v>652</v>
      </c>
      <c r="C1045" s="3" t="s">
        <v>112</v>
      </c>
      <c r="D1045" s="3" t="s">
        <v>815</v>
      </c>
      <c r="E1045" s="3" t="s">
        <v>12</v>
      </c>
      <c r="F1045" s="6">
        <v>45638.5</v>
      </c>
      <c r="G1045" s="3" t="s">
        <v>4</v>
      </c>
      <c r="H1045" s="3" t="s">
        <v>1422</v>
      </c>
      <c r="I1045" s="3" t="s">
        <v>114</v>
      </c>
      <c r="J1045" s="5"/>
      <c r="K1045" s="5">
        <v>2284.6799999999998</v>
      </c>
      <c r="L1045" s="5">
        <v>7810.62</v>
      </c>
      <c r="M1045" s="5"/>
      <c r="N1045" s="5"/>
      <c r="O1045" s="9">
        <f t="shared" si="16"/>
        <v>10095.299999999999</v>
      </c>
    </row>
    <row r="1046" spans="1:15" x14ac:dyDescent="0.25">
      <c r="A1046" s="3" t="s">
        <v>4</v>
      </c>
      <c r="B1046" s="3" t="s">
        <v>652</v>
      </c>
      <c r="C1046" s="3" t="s">
        <v>112</v>
      </c>
      <c r="D1046" s="3" t="s">
        <v>815</v>
      </c>
      <c r="E1046" s="3" t="s">
        <v>12</v>
      </c>
      <c r="F1046" s="6">
        <v>45715.5</v>
      </c>
      <c r="G1046" s="3" t="s">
        <v>11</v>
      </c>
      <c r="H1046" s="3" t="s">
        <v>1422</v>
      </c>
      <c r="I1046" s="3" t="s">
        <v>114</v>
      </c>
      <c r="J1046" s="5"/>
      <c r="K1046" s="5">
        <v>340</v>
      </c>
      <c r="L1046" s="5">
        <v>71.400000000000006</v>
      </c>
      <c r="M1046" s="5"/>
      <c r="N1046" s="5"/>
      <c r="O1046" s="9">
        <f t="shared" si="16"/>
        <v>411.4</v>
      </c>
    </row>
    <row r="1047" spans="1:15" x14ac:dyDescent="0.25">
      <c r="A1047" s="3" t="s">
        <v>4</v>
      </c>
      <c r="B1047" s="3" t="s">
        <v>652</v>
      </c>
      <c r="C1047" s="3" t="s">
        <v>112</v>
      </c>
      <c r="D1047" s="3" t="s">
        <v>815</v>
      </c>
      <c r="E1047" s="3" t="s">
        <v>12</v>
      </c>
      <c r="F1047" s="6">
        <v>45715.5</v>
      </c>
      <c r="G1047" s="3" t="s">
        <v>4</v>
      </c>
      <c r="H1047" s="3" t="s">
        <v>1422</v>
      </c>
      <c r="I1047" s="3" t="s">
        <v>114</v>
      </c>
      <c r="J1047" s="5"/>
      <c r="K1047" s="5">
        <v>14038.67</v>
      </c>
      <c r="L1047" s="5">
        <v>2976.75</v>
      </c>
      <c r="M1047" s="5"/>
      <c r="N1047" s="5"/>
      <c r="O1047" s="9">
        <f t="shared" si="16"/>
        <v>17015.419999999998</v>
      </c>
    </row>
    <row r="1048" spans="1:15" x14ac:dyDescent="0.25">
      <c r="A1048" s="3" t="s">
        <v>4</v>
      </c>
      <c r="B1048" s="3" t="s">
        <v>652</v>
      </c>
      <c r="C1048" s="3" t="s">
        <v>112</v>
      </c>
      <c r="D1048" s="3" t="s">
        <v>813</v>
      </c>
      <c r="E1048" s="3" t="s">
        <v>12</v>
      </c>
      <c r="F1048" s="6">
        <v>45006</v>
      </c>
      <c r="G1048" s="3" t="s">
        <v>1423</v>
      </c>
      <c r="H1048" s="3" t="s">
        <v>1422</v>
      </c>
      <c r="I1048" s="3" t="s">
        <v>114</v>
      </c>
      <c r="J1048" s="5"/>
      <c r="K1048" s="5">
        <v>99900</v>
      </c>
      <c r="L1048" s="5"/>
      <c r="M1048" s="5"/>
      <c r="N1048" s="5"/>
      <c r="O1048" s="9">
        <f t="shared" si="16"/>
        <v>99900</v>
      </c>
    </row>
    <row r="1049" spans="1:15" x14ac:dyDescent="0.25">
      <c r="A1049" s="3" t="s">
        <v>4</v>
      </c>
      <c r="B1049" s="3" t="s">
        <v>652</v>
      </c>
      <c r="C1049" s="3" t="s">
        <v>112</v>
      </c>
      <c r="D1049" s="3" t="s">
        <v>813</v>
      </c>
      <c r="E1049" s="3" t="s">
        <v>12</v>
      </c>
      <c r="F1049" s="6">
        <v>45104.5</v>
      </c>
      <c r="G1049" s="3" t="s">
        <v>1194</v>
      </c>
      <c r="H1049" s="3" t="s">
        <v>1422</v>
      </c>
      <c r="I1049" s="3" t="s">
        <v>114</v>
      </c>
      <c r="J1049" s="5"/>
      <c r="K1049" s="5">
        <v>8300</v>
      </c>
      <c r="L1049" s="5">
        <v>1743</v>
      </c>
      <c r="M1049" s="5"/>
      <c r="N1049" s="5"/>
      <c r="O1049" s="9">
        <f t="shared" si="16"/>
        <v>10043</v>
      </c>
    </row>
    <row r="1050" spans="1:15" x14ac:dyDescent="0.25">
      <c r="A1050" s="3" t="s">
        <v>4</v>
      </c>
      <c r="B1050" s="3" t="s">
        <v>652</v>
      </c>
      <c r="C1050" s="3" t="s">
        <v>112</v>
      </c>
      <c r="D1050" s="3" t="s">
        <v>813</v>
      </c>
      <c r="E1050" s="3" t="s">
        <v>12</v>
      </c>
      <c r="F1050" s="6">
        <v>45281.5</v>
      </c>
      <c r="G1050" s="3" t="s">
        <v>13</v>
      </c>
      <c r="H1050" s="3" t="s">
        <v>1422</v>
      </c>
      <c r="I1050" s="3" t="s">
        <v>114</v>
      </c>
      <c r="J1050" s="5"/>
      <c r="K1050" s="5">
        <v>108654.92</v>
      </c>
      <c r="L1050" s="5">
        <v>21336.63</v>
      </c>
      <c r="M1050" s="5"/>
      <c r="N1050" s="5"/>
      <c r="O1050" s="9">
        <f t="shared" si="16"/>
        <v>129991.55</v>
      </c>
    </row>
    <row r="1051" spans="1:15" x14ac:dyDescent="0.25">
      <c r="A1051" s="3" t="s">
        <v>4</v>
      </c>
      <c r="B1051" s="3" t="s">
        <v>652</v>
      </c>
      <c r="C1051" s="3" t="s">
        <v>112</v>
      </c>
      <c r="D1051" s="3" t="s">
        <v>813</v>
      </c>
      <c r="E1051" s="3" t="s">
        <v>12</v>
      </c>
      <c r="F1051" s="6">
        <v>45490.5</v>
      </c>
      <c r="G1051" s="3" t="s">
        <v>4</v>
      </c>
      <c r="H1051" s="3" t="s">
        <v>1422</v>
      </c>
      <c r="I1051" s="3" t="s">
        <v>114</v>
      </c>
      <c r="J1051" s="5"/>
      <c r="K1051" s="5">
        <v>42665.61</v>
      </c>
      <c r="L1051" s="5">
        <v>26249.759999999998</v>
      </c>
      <c r="M1051" s="5"/>
      <c r="N1051" s="5"/>
      <c r="O1051" s="9">
        <f t="shared" si="16"/>
        <v>68915.37</v>
      </c>
    </row>
    <row r="1052" spans="1:15" x14ac:dyDescent="0.25">
      <c r="A1052" s="3" t="s">
        <v>4</v>
      </c>
      <c r="B1052" s="3" t="s">
        <v>652</v>
      </c>
      <c r="C1052" s="3" t="s">
        <v>112</v>
      </c>
      <c r="D1052" s="3" t="s">
        <v>813</v>
      </c>
      <c r="E1052" s="3" t="s">
        <v>12</v>
      </c>
      <c r="F1052" s="6">
        <v>45688.5</v>
      </c>
      <c r="G1052" s="3" t="s">
        <v>11</v>
      </c>
      <c r="H1052" s="3" t="s">
        <v>1422</v>
      </c>
      <c r="I1052" s="3" t="s">
        <v>114</v>
      </c>
      <c r="J1052" s="5"/>
      <c r="K1052" s="5">
        <v>23979.56</v>
      </c>
      <c r="L1052" s="5">
        <v>4024</v>
      </c>
      <c r="M1052" s="5"/>
      <c r="N1052" s="5"/>
      <c r="O1052" s="9">
        <f t="shared" si="16"/>
        <v>28003.56</v>
      </c>
    </row>
    <row r="1053" spans="1:15" x14ac:dyDescent="0.25">
      <c r="A1053" s="3" t="s">
        <v>4</v>
      </c>
      <c r="B1053" s="3" t="s">
        <v>652</v>
      </c>
      <c r="C1053" s="3" t="s">
        <v>112</v>
      </c>
      <c r="D1053" s="3" t="s">
        <v>811</v>
      </c>
      <c r="E1053" s="3" t="s">
        <v>12</v>
      </c>
      <c r="F1053" s="6">
        <v>45428</v>
      </c>
      <c r="G1053" s="3" t="s">
        <v>1423</v>
      </c>
      <c r="H1053" s="3" t="s">
        <v>1422</v>
      </c>
      <c r="I1053" s="3" t="s">
        <v>114</v>
      </c>
      <c r="J1053" s="5"/>
      <c r="K1053" s="5">
        <v>17600</v>
      </c>
      <c r="L1053" s="5"/>
      <c r="M1053" s="5"/>
      <c r="N1053" s="5"/>
      <c r="O1053" s="9">
        <f t="shared" si="16"/>
        <v>17600</v>
      </c>
    </row>
    <row r="1054" spans="1:15" x14ac:dyDescent="0.25">
      <c r="A1054" s="3" t="s">
        <v>4</v>
      </c>
      <c r="B1054" s="3" t="s">
        <v>652</v>
      </c>
      <c r="C1054" s="3" t="s">
        <v>112</v>
      </c>
      <c r="D1054" s="3" t="s">
        <v>811</v>
      </c>
      <c r="E1054" s="3" t="s">
        <v>12</v>
      </c>
      <c r="F1054" s="6">
        <v>45629.5</v>
      </c>
      <c r="G1054" s="3" t="s">
        <v>1194</v>
      </c>
      <c r="H1054" s="3" t="s">
        <v>1422</v>
      </c>
      <c r="I1054" s="3" t="s">
        <v>114</v>
      </c>
      <c r="J1054" s="5"/>
      <c r="K1054" s="5">
        <v>17600</v>
      </c>
      <c r="L1054" s="5">
        <v>3696</v>
      </c>
      <c r="M1054" s="5"/>
      <c r="N1054" s="5"/>
      <c r="O1054" s="9">
        <f t="shared" si="16"/>
        <v>21296</v>
      </c>
    </row>
    <row r="1055" spans="1:15" x14ac:dyDescent="0.25">
      <c r="A1055" s="3" t="s">
        <v>4</v>
      </c>
      <c r="B1055" s="3" t="s">
        <v>652</v>
      </c>
      <c r="C1055" s="3" t="s">
        <v>112</v>
      </c>
      <c r="D1055" s="3" t="s">
        <v>811</v>
      </c>
      <c r="E1055" s="3" t="s">
        <v>12</v>
      </c>
      <c r="F1055" s="6">
        <v>45715.5</v>
      </c>
      <c r="G1055" s="3" t="s">
        <v>13</v>
      </c>
      <c r="H1055" s="3" t="s">
        <v>1422</v>
      </c>
      <c r="I1055" s="3" t="s">
        <v>114</v>
      </c>
      <c r="J1055" s="5"/>
      <c r="K1055" s="5">
        <v>142084.64000000001</v>
      </c>
      <c r="L1055" s="5">
        <v>29837.79</v>
      </c>
      <c r="M1055" s="5"/>
      <c r="N1055" s="5"/>
      <c r="O1055" s="9">
        <f t="shared" si="16"/>
        <v>171922.43000000002</v>
      </c>
    </row>
    <row r="1056" spans="1:15" x14ac:dyDescent="0.25">
      <c r="A1056" s="3" t="s">
        <v>4</v>
      </c>
      <c r="B1056" s="3" t="s">
        <v>652</v>
      </c>
      <c r="C1056" s="3" t="s">
        <v>112</v>
      </c>
      <c r="D1056" s="3" t="s">
        <v>811</v>
      </c>
      <c r="E1056" s="3" t="s">
        <v>12</v>
      </c>
      <c r="F1056" s="6">
        <v>45923.5</v>
      </c>
      <c r="G1056" s="3" t="s">
        <v>4</v>
      </c>
      <c r="H1056" s="3" t="s">
        <v>1422</v>
      </c>
      <c r="I1056" s="3" t="s">
        <v>114</v>
      </c>
      <c r="J1056" s="5"/>
      <c r="K1056" s="5">
        <v>112043.06</v>
      </c>
      <c r="L1056" s="5">
        <v>27225.040000000001</v>
      </c>
      <c r="M1056" s="5"/>
      <c r="N1056" s="5"/>
      <c r="O1056" s="9">
        <f t="shared" si="16"/>
        <v>139268.1</v>
      </c>
    </row>
    <row r="1057" spans="1:15" x14ac:dyDescent="0.25">
      <c r="A1057" s="3" t="s">
        <v>4</v>
      </c>
      <c r="B1057" s="3" t="s">
        <v>652</v>
      </c>
      <c r="C1057" s="3" t="s">
        <v>112</v>
      </c>
      <c r="D1057" s="3" t="s">
        <v>811</v>
      </c>
      <c r="E1057" s="3" t="s">
        <v>12</v>
      </c>
      <c r="F1057" s="6">
        <v>45985.5</v>
      </c>
      <c r="G1057" s="3" t="s">
        <v>4</v>
      </c>
      <c r="H1057" s="3" t="s">
        <v>1422</v>
      </c>
      <c r="I1057" s="3" t="s">
        <v>114</v>
      </c>
      <c r="J1057" s="5"/>
      <c r="K1057" s="5">
        <v>537</v>
      </c>
      <c r="L1057" s="5">
        <v>112.77</v>
      </c>
      <c r="M1057" s="5"/>
      <c r="N1057" s="5"/>
      <c r="O1057" s="9">
        <f t="shared" si="16"/>
        <v>649.77</v>
      </c>
    </row>
    <row r="1058" spans="1:15" x14ac:dyDescent="0.25">
      <c r="A1058" s="3" t="s">
        <v>4</v>
      </c>
      <c r="B1058" s="3" t="s">
        <v>652</v>
      </c>
      <c r="C1058" s="3" t="s">
        <v>112</v>
      </c>
      <c r="D1058" s="3" t="s">
        <v>809</v>
      </c>
      <c r="E1058" s="3" t="s">
        <v>220</v>
      </c>
      <c r="F1058" s="6">
        <v>45544.5</v>
      </c>
      <c r="G1058" s="3" t="s">
        <v>1194</v>
      </c>
      <c r="H1058" s="3" t="s">
        <v>1422</v>
      </c>
      <c r="I1058" s="3" t="s">
        <v>114</v>
      </c>
      <c r="J1058" s="5"/>
      <c r="K1058" s="5">
        <v>4200</v>
      </c>
      <c r="L1058" s="5">
        <v>882</v>
      </c>
      <c r="M1058" s="5"/>
      <c r="N1058" s="5"/>
      <c r="O1058" s="9">
        <f t="shared" si="16"/>
        <v>5082</v>
      </c>
    </row>
    <row r="1059" spans="1:15" x14ac:dyDescent="0.25">
      <c r="A1059" s="3" t="s">
        <v>4</v>
      </c>
      <c r="B1059" s="3" t="s">
        <v>652</v>
      </c>
      <c r="C1059" s="3" t="s">
        <v>112</v>
      </c>
      <c r="D1059" s="3" t="s">
        <v>809</v>
      </c>
      <c r="E1059" s="3" t="s">
        <v>220</v>
      </c>
      <c r="F1059" s="6">
        <v>45799.5</v>
      </c>
      <c r="G1059" s="3" t="s">
        <v>13</v>
      </c>
      <c r="H1059" s="3" t="s">
        <v>1422</v>
      </c>
      <c r="I1059" s="3" t="s">
        <v>114</v>
      </c>
      <c r="J1059" s="5"/>
      <c r="K1059" s="5">
        <v>52536.23</v>
      </c>
      <c r="L1059" s="5">
        <v>11032.59</v>
      </c>
      <c r="M1059" s="5"/>
      <c r="N1059" s="5"/>
      <c r="O1059" s="9">
        <f t="shared" si="16"/>
        <v>63568.820000000007</v>
      </c>
    </row>
    <row r="1060" spans="1:15" x14ac:dyDescent="0.25">
      <c r="A1060" s="3" t="s">
        <v>4</v>
      </c>
      <c r="B1060" s="3" t="s">
        <v>652</v>
      </c>
      <c r="C1060" s="3" t="s">
        <v>112</v>
      </c>
      <c r="D1060" s="3" t="s">
        <v>809</v>
      </c>
      <c r="E1060" s="3" t="s">
        <v>220</v>
      </c>
      <c r="F1060" s="6">
        <v>45876.5</v>
      </c>
      <c r="G1060" s="3" t="s">
        <v>4</v>
      </c>
      <c r="H1060" s="3" t="s">
        <v>1422</v>
      </c>
      <c r="I1060" s="3" t="s">
        <v>114</v>
      </c>
      <c r="J1060" s="5"/>
      <c r="K1060" s="5">
        <v>0</v>
      </c>
      <c r="L1060" s="5">
        <v>0</v>
      </c>
      <c r="M1060" s="5"/>
      <c r="N1060" s="5"/>
      <c r="O1060" s="9">
        <f t="shared" si="16"/>
        <v>0</v>
      </c>
    </row>
    <row r="1061" spans="1:15" x14ac:dyDescent="0.25">
      <c r="A1061" s="3" t="s">
        <v>4</v>
      </c>
      <c r="B1061" s="3" t="s">
        <v>652</v>
      </c>
      <c r="C1061" s="3" t="s">
        <v>112</v>
      </c>
      <c r="D1061" s="3" t="s">
        <v>809</v>
      </c>
      <c r="E1061" s="3" t="s">
        <v>220</v>
      </c>
      <c r="F1061" s="6">
        <v>45937.5</v>
      </c>
      <c r="G1061" s="3" t="s">
        <v>11</v>
      </c>
      <c r="H1061" s="3" t="s">
        <v>1422</v>
      </c>
      <c r="I1061" s="3" t="s">
        <v>114</v>
      </c>
      <c r="J1061" s="5"/>
      <c r="K1061" s="5">
        <v>0</v>
      </c>
      <c r="L1061" s="5">
        <v>0</v>
      </c>
      <c r="M1061" s="5"/>
      <c r="N1061" s="5"/>
      <c r="O1061" s="9">
        <f t="shared" si="16"/>
        <v>0</v>
      </c>
    </row>
    <row r="1062" spans="1:15" x14ac:dyDescent="0.25">
      <c r="A1062" s="3" t="s">
        <v>4</v>
      </c>
      <c r="B1062" s="3" t="s">
        <v>652</v>
      </c>
      <c r="C1062" s="3" t="s">
        <v>112</v>
      </c>
      <c r="D1062" s="3" t="s">
        <v>809</v>
      </c>
      <c r="E1062" s="3" t="s">
        <v>220</v>
      </c>
      <c r="F1062" s="6">
        <v>45973</v>
      </c>
      <c r="G1062" s="3" t="s">
        <v>1423</v>
      </c>
      <c r="H1062" s="3" t="s">
        <v>1422</v>
      </c>
      <c r="I1062" s="3" t="s">
        <v>114</v>
      </c>
      <c r="J1062" s="5"/>
      <c r="K1062" s="5">
        <v>40000</v>
      </c>
      <c r="L1062" s="5"/>
      <c r="M1062" s="5"/>
      <c r="N1062" s="5"/>
      <c r="O1062" s="9">
        <f t="shared" si="16"/>
        <v>40000</v>
      </c>
    </row>
    <row r="1063" spans="1:15" x14ac:dyDescent="0.25">
      <c r="A1063" s="3" t="s">
        <v>4</v>
      </c>
      <c r="B1063" s="3" t="s">
        <v>652</v>
      </c>
      <c r="C1063" s="3" t="s">
        <v>112</v>
      </c>
      <c r="D1063" s="3" t="s">
        <v>806</v>
      </c>
      <c r="E1063" s="3" t="s">
        <v>220</v>
      </c>
      <c r="F1063" s="6">
        <v>45328</v>
      </c>
      <c r="G1063" s="3" t="s">
        <v>1423</v>
      </c>
      <c r="H1063" s="3" t="s">
        <v>1422</v>
      </c>
      <c r="I1063" s="3" t="s">
        <v>114</v>
      </c>
      <c r="J1063" s="5"/>
      <c r="K1063" s="5">
        <v>604078.78</v>
      </c>
      <c r="L1063" s="5"/>
      <c r="M1063" s="5"/>
      <c r="N1063" s="5"/>
      <c r="O1063" s="9">
        <f t="shared" si="16"/>
        <v>604078.78</v>
      </c>
    </row>
    <row r="1064" spans="1:15" x14ac:dyDescent="0.25">
      <c r="A1064" s="3" t="s">
        <v>4</v>
      </c>
      <c r="B1064" s="3" t="s">
        <v>652</v>
      </c>
      <c r="C1064" s="3" t="s">
        <v>112</v>
      </c>
      <c r="D1064" s="3" t="s">
        <v>806</v>
      </c>
      <c r="E1064" s="3" t="s">
        <v>220</v>
      </c>
      <c r="F1064" s="6">
        <v>45539.5</v>
      </c>
      <c r="G1064" s="3" t="s">
        <v>1194</v>
      </c>
      <c r="H1064" s="3" t="s">
        <v>1422</v>
      </c>
      <c r="I1064" s="3" t="s">
        <v>114</v>
      </c>
      <c r="J1064" s="5"/>
      <c r="K1064" s="5">
        <v>416125.99</v>
      </c>
      <c r="L1064" s="5">
        <v>87386.45</v>
      </c>
      <c r="M1064" s="5"/>
      <c r="N1064" s="5"/>
      <c r="O1064" s="9">
        <f t="shared" si="16"/>
        <v>503512.44</v>
      </c>
    </row>
    <row r="1065" spans="1:15" x14ac:dyDescent="0.25">
      <c r="A1065" s="3" t="s">
        <v>4</v>
      </c>
      <c r="B1065" s="3" t="s">
        <v>652</v>
      </c>
      <c r="C1065" s="3" t="s">
        <v>112</v>
      </c>
      <c r="D1065" s="3" t="s">
        <v>806</v>
      </c>
      <c r="E1065" s="3" t="s">
        <v>220</v>
      </c>
      <c r="F1065" s="6">
        <v>45630.5</v>
      </c>
      <c r="G1065" s="3" t="s">
        <v>13</v>
      </c>
      <c r="H1065" s="3" t="s">
        <v>1422</v>
      </c>
      <c r="I1065" s="3" t="s">
        <v>114</v>
      </c>
      <c r="J1065" s="5"/>
      <c r="K1065" s="5">
        <v>461112.12</v>
      </c>
      <c r="L1065" s="5">
        <v>96833.55</v>
      </c>
      <c r="M1065" s="5"/>
      <c r="N1065" s="5"/>
      <c r="O1065" s="9">
        <f t="shared" si="16"/>
        <v>557945.67000000004</v>
      </c>
    </row>
    <row r="1066" spans="1:15" x14ac:dyDescent="0.25">
      <c r="A1066" s="3" t="s">
        <v>4</v>
      </c>
      <c r="B1066" s="3" t="s">
        <v>652</v>
      </c>
      <c r="C1066" s="3" t="s">
        <v>112</v>
      </c>
      <c r="D1066" s="3" t="s">
        <v>806</v>
      </c>
      <c r="E1066" s="3" t="s">
        <v>220</v>
      </c>
      <c r="F1066" s="6">
        <v>45807.5</v>
      </c>
      <c r="G1066" s="3" t="s">
        <v>4</v>
      </c>
      <c r="H1066" s="3" t="s">
        <v>1422</v>
      </c>
      <c r="I1066" s="3" t="s">
        <v>114</v>
      </c>
      <c r="J1066" s="5"/>
      <c r="K1066" s="5">
        <v>305789.58</v>
      </c>
      <c r="L1066" s="5">
        <v>191072.34</v>
      </c>
      <c r="M1066" s="5"/>
      <c r="N1066" s="5"/>
      <c r="O1066" s="9">
        <f t="shared" si="16"/>
        <v>496861.92000000004</v>
      </c>
    </row>
    <row r="1067" spans="1:15" x14ac:dyDescent="0.25">
      <c r="A1067" s="3" t="s">
        <v>4</v>
      </c>
      <c r="B1067" s="3" t="s">
        <v>652</v>
      </c>
      <c r="C1067" s="3" t="s">
        <v>112</v>
      </c>
      <c r="D1067" s="3" t="s">
        <v>804</v>
      </c>
      <c r="E1067" s="3" t="s">
        <v>12</v>
      </c>
      <c r="F1067" s="6">
        <v>45370</v>
      </c>
      <c r="G1067" s="3" t="s">
        <v>1423</v>
      </c>
      <c r="H1067" s="3" t="s">
        <v>1422</v>
      </c>
      <c r="I1067" s="3" t="s">
        <v>114</v>
      </c>
      <c r="J1067" s="5"/>
      <c r="K1067" s="5">
        <v>46312.71</v>
      </c>
      <c r="L1067" s="5"/>
      <c r="M1067" s="5">
        <v>0</v>
      </c>
      <c r="N1067" s="5"/>
      <c r="O1067" s="9">
        <f t="shared" si="16"/>
        <v>46312.71</v>
      </c>
    </row>
    <row r="1068" spans="1:15" x14ac:dyDescent="0.25">
      <c r="A1068" s="3" t="s">
        <v>4</v>
      </c>
      <c r="B1068" s="3" t="s">
        <v>652</v>
      </c>
      <c r="C1068" s="3" t="s">
        <v>112</v>
      </c>
      <c r="D1068" s="3" t="s">
        <v>804</v>
      </c>
      <c r="E1068" s="3" t="s">
        <v>12</v>
      </c>
      <c r="F1068" s="6">
        <v>45642.5</v>
      </c>
      <c r="G1068" s="3" t="s">
        <v>13</v>
      </c>
      <c r="H1068" s="3" t="s">
        <v>1422</v>
      </c>
      <c r="I1068" s="3" t="s">
        <v>114</v>
      </c>
      <c r="J1068" s="5"/>
      <c r="K1068" s="5">
        <v>86254.080000000002</v>
      </c>
      <c r="L1068" s="5">
        <v>27876.83</v>
      </c>
      <c r="M1068" s="5"/>
      <c r="N1068" s="5"/>
      <c r="O1068" s="9">
        <f t="shared" si="16"/>
        <v>114130.91</v>
      </c>
    </row>
    <row r="1069" spans="1:15" x14ac:dyDescent="0.25">
      <c r="A1069" s="3" t="s">
        <v>4</v>
      </c>
      <c r="B1069" s="3" t="s">
        <v>652</v>
      </c>
      <c r="C1069" s="3" t="s">
        <v>112</v>
      </c>
      <c r="D1069" s="3" t="s">
        <v>804</v>
      </c>
      <c r="E1069" s="3" t="s">
        <v>12</v>
      </c>
      <c r="F1069" s="6">
        <v>45733.5</v>
      </c>
      <c r="G1069" s="3" t="s">
        <v>4</v>
      </c>
      <c r="H1069" s="3" t="s">
        <v>1422</v>
      </c>
      <c r="I1069" s="3" t="s">
        <v>114</v>
      </c>
      <c r="J1069" s="5"/>
      <c r="K1069" s="5">
        <v>300</v>
      </c>
      <c r="L1069" s="5">
        <v>21</v>
      </c>
      <c r="M1069" s="5"/>
      <c r="N1069" s="5"/>
      <c r="O1069" s="9">
        <f t="shared" si="16"/>
        <v>321</v>
      </c>
    </row>
    <row r="1070" spans="1:15" x14ac:dyDescent="0.25">
      <c r="A1070" s="3" t="s">
        <v>4</v>
      </c>
      <c r="B1070" s="3" t="s">
        <v>652</v>
      </c>
      <c r="C1070" s="3" t="s">
        <v>112</v>
      </c>
      <c r="D1070" s="3" t="s">
        <v>804</v>
      </c>
      <c r="E1070" s="3" t="s">
        <v>12</v>
      </c>
      <c r="F1070" s="6">
        <v>45733.5</v>
      </c>
      <c r="G1070" s="3" t="s">
        <v>13</v>
      </c>
      <c r="H1070" s="3" t="s">
        <v>1422</v>
      </c>
      <c r="I1070" s="3" t="s">
        <v>114</v>
      </c>
      <c r="J1070" s="5"/>
      <c r="K1070" s="5">
        <v>14729.64</v>
      </c>
      <c r="L1070" s="5">
        <v>3097.42</v>
      </c>
      <c r="M1070" s="5"/>
      <c r="N1070" s="5"/>
      <c r="O1070" s="9">
        <f t="shared" si="16"/>
        <v>17827.059999999998</v>
      </c>
    </row>
    <row r="1071" spans="1:15" x14ac:dyDescent="0.25">
      <c r="A1071" s="3" t="s">
        <v>4</v>
      </c>
      <c r="B1071" s="3" t="s">
        <v>652</v>
      </c>
      <c r="C1071" s="3" t="s">
        <v>112</v>
      </c>
      <c r="D1071" s="3" t="s">
        <v>802</v>
      </c>
      <c r="E1071" s="3" t="s">
        <v>220</v>
      </c>
      <c r="F1071" s="6">
        <v>45594</v>
      </c>
      <c r="G1071" s="3" t="s">
        <v>1424</v>
      </c>
      <c r="H1071" s="3" t="s">
        <v>1422</v>
      </c>
      <c r="I1071" s="3" t="s">
        <v>114</v>
      </c>
      <c r="J1071" s="5"/>
      <c r="K1071" s="5">
        <v>9300</v>
      </c>
      <c r="L1071" s="5"/>
      <c r="M1071" s="5">
        <v>0</v>
      </c>
      <c r="N1071" s="5"/>
      <c r="O1071" s="9">
        <f t="shared" si="16"/>
        <v>9300</v>
      </c>
    </row>
    <row r="1072" spans="1:15" x14ac:dyDescent="0.25">
      <c r="A1072" s="3" t="s">
        <v>4</v>
      </c>
      <c r="B1072" s="3" t="s">
        <v>652</v>
      </c>
      <c r="C1072" s="3" t="s">
        <v>112</v>
      </c>
      <c r="D1072" s="3" t="s">
        <v>802</v>
      </c>
      <c r="E1072" s="3" t="s">
        <v>220</v>
      </c>
      <c r="F1072" s="6">
        <v>45672.5</v>
      </c>
      <c r="G1072" s="3" t="s">
        <v>13</v>
      </c>
      <c r="H1072" s="3" t="s">
        <v>1422</v>
      </c>
      <c r="I1072" s="3" t="s">
        <v>114</v>
      </c>
      <c r="J1072" s="5"/>
      <c r="K1072" s="5">
        <v>9300</v>
      </c>
      <c r="L1072" s="5">
        <v>1953</v>
      </c>
      <c r="M1072" s="5"/>
      <c r="N1072" s="5"/>
      <c r="O1072" s="9">
        <f t="shared" si="16"/>
        <v>11253</v>
      </c>
    </row>
    <row r="1073" spans="1:15" x14ac:dyDescent="0.25">
      <c r="A1073" s="3" t="s">
        <v>4</v>
      </c>
      <c r="B1073" s="3" t="s">
        <v>652</v>
      </c>
      <c r="C1073" s="3" t="s">
        <v>112</v>
      </c>
      <c r="D1073" s="3" t="s">
        <v>802</v>
      </c>
      <c r="E1073" s="3" t="s">
        <v>220</v>
      </c>
      <c r="F1073" s="6">
        <v>45790</v>
      </c>
      <c r="G1073" s="3" t="s">
        <v>1431</v>
      </c>
      <c r="H1073" s="3" t="s">
        <v>1422</v>
      </c>
      <c r="I1073" s="3" t="s">
        <v>114</v>
      </c>
      <c r="J1073" s="5"/>
      <c r="K1073" s="5">
        <v>37000</v>
      </c>
      <c r="L1073" s="5"/>
      <c r="M1073" s="5">
        <v>0</v>
      </c>
      <c r="N1073" s="5"/>
      <c r="O1073" s="9">
        <f t="shared" si="16"/>
        <v>37000</v>
      </c>
    </row>
    <row r="1074" spans="1:15" x14ac:dyDescent="0.25">
      <c r="A1074" s="3" t="s">
        <v>4</v>
      </c>
      <c r="B1074" s="3" t="s">
        <v>652</v>
      </c>
      <c r="C1074" s="3" t="s">
        <v>112</v>
      </c>
      <c r="D1074" s="3" t="s">
        <v>802</v>
      </c>
      <c r="E1074" s="3" t="s">
        <v>220</v>
      </c>
      <c r="F1074" s="6">
        <v>45821.5</v>
      </c>
      <c r="G1074" s="3" t="s">
        <v>4</v>
      </c>
      <c r="H1074" s="3" t="s">
        <v>1422</v>
      </c>
      <c r="I1074" s="3" t="s">
        <v>114</v>
      </c>
      <c r="J1074" s="5"/>
      <c r="K1074" s="5">
        <v>83802.8</v>
      </c>
      <c r="L1074" s="5">
        <v>38801.31</v>
      </c>
      <c r="M1074" s="5"/>
      <c r="N1074" s="5"/>
      <c r="O1074" s="9">
        <f t="shared" si="16"/>
        <v>122604.11</v>
      </c>
    </row>
    <row r="1075" spans="1:15" x14ac:dyDescent="0.25">
      <c r="A1075" s="3" t="s">
        <v>4</v>
      </c>
      <c r="B1075" s="3" t="s">
        <v>652</v>
      </c>
      <c r="C1075" s="3" t="s">
        <v>112</v>
      </c>
      <c r="D1075" s="3" t="s">
        <v>800</v>
      </c>
      <c r="E1075" s="3" t="s">
        <v>12</v>
      </c>
      <c r="F1075" s="6">
        <v>45617</v>
      </c>
      <c r="G1075" s="3" t="s">
        <v>1423</v>
      </c>
      <c r="H1075" s="3" t="s">
        <v>1422</v>
      </c>
      <c r="I1075" s="3" t="s">
        <v>114</v>
      </c>
      <c r="J1075" s="5"/>
      <c r="K1075" s="5">
        <v>24792</v>
      </c>
      <c r="L1075" s="5"/>
      <c r="M1075" s="5">
        <v>5208</v>
      </c>
      <c r="N1075" s="5"/>
      <c r="O1075" s="9">
        <f t="shared" si="16"/>
        <v>30000</v>
      </c>
    </row>
    <row r="1076" spans="1:15" x14ac:dyDescent="0.25">
      <c r="A1076" s="3" t="s">
        <v>4</v>
      </c>
      <c r="B1076" s="3" t="s">
        <v>652</v>
      </c>
      <c r="C1076" s="3" t="s">
        <v>112</v>
      </c>
      <c r="D1076" s="3" t="s">
        <v>800</v>
      </c>
      <c r="E1076" s="3" t="s">
        <v>12</v>
      </c>
      <c r="F1076" s="6">
        <v>45712.5</v>
      </c>
      <c r="G1076" s="3" t="s">
        <v>13</v>
      </c>
      <c r="H1076" s="3" t="s">
        <v>1422</v>
      </c>
      <c r="I1076" s="3" t="s">
        <v>114</v>
      </c>
      <c r="J1076" s="5"/>
      <c r="K1076" s="5">
        <v>39290.28</v>
      </c>
      <c r="L1076" s="5"/>
      <c r="M1076" s="5">
        <v>8250.9599999999991</v>
      </c>
      <c r="N1076" s="5"/>
      <c r="O1076" s="9">
        <f t="shared" si="16"/>
        <v>47541.24</v>
      </c>
    </row>
    <row r="1077" spans="1:15" x14ac:dyDescent="0.25">
      <c r="A1077" s="3" t="s">
        <v>4</v>
      </c>
      <c r="B1077" s="3" t="s">
        <v>652</v>
      </c>
      <c r="C1077" s="3" t="s">
        <v>112</v>
      </c>
      <c r="D1077" s="3" t="s">
        <v>800</v>
      </c>
      <c r="E1077" s="3" t="s">
        <v>12</v>
      </c>
      <c r="F1077" s="6">
        <v>45786</v>
      </c>
      <c r="G1077" s="3" t="s">
        <v>1424</v>
      </c>
      <c r="H1077" s="3" t="s">
        <v>1422</v>
      </c>
      <c r="I1077" s="3" t="s">
        <v>114</v>
      </c>
      <c r="J1077" s="5"/>
      <c r="K1077" s="5">
        <v>30103.61</v>
      </c>
      <c r="L1077" s="5"/>
      <c r="M1077" s="5">
        <v>6321.76</v>
      </c>
      <c r="N1077" s="5"/>
      <c r="O1077" s="9">
        <f t="shared" si="16"/>
        <v>36425.370000000003</v>
      </c>
    </row>
    <row r="1078" spans="1:15" x14ac:dyDescent="0.25">
      <c r="A1078" s="3" t="s">
        <v>4</v>
      </c>
      <c r="B1078" s="3" t="s">
        <v>652</v>
      </c>
      <c r="C1078" s="3" t="s">
        <v>112</v>
      </c>
      <c r="D1078" s="3" t="s">
        <v>800</v>
      </c>
      <c r="E1078" s="3" t="s">
        <v>12</v>
      </c>
      <c r="F1078" s="6">
        <v>45811.5</v>
      </c>
      <c r="G1078" s="3" t="s">
        <v>4</v>
      </c>
      <c r="H1078" s="3" t="s">
        <v>1422</v>
      </c>
      <c r="I1078" s="3" t="s">
        <v>114</v>
      </c>
      <c r="J1078" s="5"/>
      <c r="K1078" s="5">
        <v>4628.71</v>
      </c>
      <c r="L1078" s="5"/>
      <c r="M1078" s="5">
        <v>970.35</v>
      </c>
      <c r="N1078" s="5"/>
      <c r="O1078" s="9">
        <f t="shared" si="16"/>
        <v>5599.06</v>
      </c>
    </row>
    <row r="1079" spans="1:15" x14ac:dyDescent="0.25">
      <c r="A1079" s="3" t="s">
        <v>4</v>
      </c>
      <c r="B1079" s="3" t="s">
        <v>652</v>
      </c>
      <c r="C1079" s="3" t="s">
        <v>112</v>
      </c>
      <c r="D1079" s="3" t="s">
        <v>800</v>
      </c>
      <c r="E1079" s="3" t="s">
        <v>12</v>
      </c>
      <c r="F1079" s="6">
        <v>45901.5</v>
      </c>
      <c r="G1079" s="3" t="s">
        <v>11</v>
      </c>
      <c r="H1079" s="3" t="s">
        <v>1422</v>
      </c>
      <c r="I1079" s="3" t="s">
        <v>114</v>
      </c>
      <c r="J1079" s="5"/>
      <c r="K1079" s="5">
        <v>10979.4</v>
      </c>
      <c r="L1079" s="5"/>
      <c r="M1079" s="5">
        <v>2305.67</v>
      </c>
      <c r="N1079" s="5"/>
      <c r="O1079" s="9">
        <f t="shared" si="16"/>
        <v>13285.07</v>
      </c>
    </row>
    <row r="1080" spans="1:15" x14ac:dyDescent="0.25">
      <c r="A1080" s="3" t="s">
        <v>4</v>
      </c>
      <c r="B1080" s="3" t="s">
        <v>652</v>
      </c>
      <c r="C1080" s="3" t="s">
        <v>112</v>
      </c>
      <c r="D1080" s="3" t="s">
        <v>797</v>
      </c>
      <c r="E1080" s="3" t="s">
        <v>220</v>
      </c>
      <c r="F1080" s="6">
        <v>45551</v>
      </c>
      <c r="G1080" s="3" t="s">
        <v>1423</v>
      </c>
      <c r="H1080" s="3" t="s">
        <v>1422</v>
      </c>
      <c r="I1080" s="3" t="s">
        <v>114</v>
      </c>
      <c r="J1080" s="5"/>
      <c r="K1080" s="5">
        <v>324</v>
      </c>
      <c r="L1080" s="5"/>
      <c r="M1080" s="5">
        <v>0</v>
      </c>
      <c r="N1080" s="5"/>
      <c r="O1080" s="9">
        <f t="shared" si="16"/>
        <v>324</v>
      </c>
    </row>
    <row r="1081" spans="1:15" x14ac:dyDescent="0.25">
      <c r="A1081" s="3" t="s">
        <v>4</v>
      </c>
      <c r="B1081" s="3" t="s">
        <v>652</v>
      </c>
      <c r="C1081" s="3" t="s">
        <v>112</v>
      </c>
      <c r="D1081" s="3" t="s">
        <v>797</v>
      </c>
      <c r="E1081" s="3" t="s">
        <v>220</v>
      </c>
      <c r="F1081" s="6">
        <v>45624.5</v>
      </c>
      <c r="G1081" s="3" t="s">
        <v>13</v>
      </c>
      <c r="H1081" s="3" t="s">
        <v>1422</v>
      </c>
      <c r="I1081" s="3" t="s">
        <v>114</v>
      </c>
      <c r="J1081" s="5"/>
      <c r="K1081" s="5">
        <v>324</v>
      </c>
      <c r="L1081" s="5"/>
      <c r="M1081" s="5">
        <v>0</v>
      </c>
      <c r="N1081" s="5"/>
      <c r="O1081" s="9">
        <f t="shared" si="16"/>
        <v>324</v>
      </c>
    </row>
    <row r="1082" spans="1:15" x14ac:dyDescent="0.25">
      <c r="A1082" s="3" t="s">
        <v>4</v>
      </c>
      <c r="B1082" s="3" t="s">
        <v>652</v>
      </c>
      <c r="C1082" s="3" t="s">
        <v>112</v>
      </c>
      <c r="D1082" s="3" t="s">
        <v>797</v>
      </c>
      <c r="E1082" s="3" t="s">
        <v>220</v>
      </c>
      <c r="F1082" s="6">
        <v>45855</v>
      </c>
      <c r="G1082" s="3" t="s">
        <v>1424</v>
      </c>
      <c r="H1082" s="3" t="s">
        <v>1422</v>
      </c>
      <c r="I1082" s="3" t="s">
        <v>114</v>
      </c>
      <c r="J1082" s="5"/>
      <c r="K1082" s="5">
        <v>17100</v>
      </c>
      <c r="L1082" s="5"/>
      <c r="M1082" s="5">
        <v>3591</v>
      </c>
      <c r="N1082" s="5"/>
      <c r="O1082" s="9">
        <f t="shared" si="16"/>
        <v>20691</v>
      </c>
    </row>
    <row r="1083" spans="1:15" x14ac:dyDescent="0.25">
      <c r="A1083" s="3" t="s">
        <v>4</v>
      </c>
      <c r="B1083" s="3" t="s">
        <v>652</v>
      </c>
      <c r="C1083" s="3" t="s">
        <v>112</v>
      </c>
      <c r="D1083" s="3" t="s">
        <v>797</v>
      </c>
      <c r="E1083" s="3" t="s">
        <v>220</v>
      </c>
      <c r="F1083" s="6">
        <v>45958.5</v>
      </c>
      <c r="G1083" s="3" t="s">
        <v>4</v>
      </c>
      <c r="H1083" s="3" t="s">
        <v>1422</v>
      </c>
      <c r="I1083" s="3" t="s">
        <v>114</v>
      </c>
      <c r="J1083" s="5"/>
      <c r="K1083" s="5">
        <v>3000</v>
      </c>
      <c r="L1083" s="5"/>
      <c r="M1083" s="5">
        <v>630</v>
      </c>
      <c r="N1083" s="5"/>
      <c r="O1083" s="9">
        <f t="shared" si="16"/>
        <v>3630</v>
      </c>
    </row>
    <row r="1084" spans="1:15" x14ac:dyDescent="0.25">
      <c r="A1084" s="3" t="s">
        <v>4</v>
      </c>
      <c r="B1084" s="3" t="s">
        <v>652</v>
      </c>
      <c r="C1084" s="3" t="s">
        <v>112</v>
      </c>
      <c r="D1084" s="3" t="s">
        <v>794</v>
      </c>
      <c r="E1084" s="3" t="s">
        <v>220</v>
      </c>
      <c r="F1084" s="6">
        <v>45523.5</v>
      </c>
      <c r="G1084" s="3" t="s">
        <v>1194</v>
      </c>
      <c r="H1084" s="3" t="s">
        <v>1422</v>
      </c>
      <c r="I1084" s="3" t="s">
        <v>114</v>
      </c>
      <c r="J1084" s="5"/>
      <c r="K1084" s="5">
        <v>1446.28</v>
      </c>
      <c r="L1084" s="5"/>
      <c r="M1084" s="5">
        <v>303.72000000000003</v>
      </c>
      <c r="N1084" s="5"/>
      <c r="O1084" s="9">
        <f t="shared" si="16"/>
        <v>1750</v>
      </c>
    </row>
    <row r="1085" spans="1:15" x14ac:dyDescent="0.25">
      <c r="A1085" s="3" t="s">
        <v>4</v>
      </c>
      <c r="B1085" s="3" t="s">
        <v>652</v>
      </c>
      <c r="C1085" s="3" t="s">
        <v>112</v>
      </c>
      <c r="D1085" s="3" t="s">
        <v>794</v>
      </c>
      <c r="E1085" s="3" t="s">
        <v>220</v>
      </c>
      <c r="F1085" s="6">
        <v>45734.5</v>
      </c>
      <c r="G1085" s="3" t="s">
        <v>13</v>
      </c>
      <c r="H1085" s="3" t="s">
        <v>1422</v>
      </c>
      <c r="I1085" s="3" t="s">
        <v>114</v>
      </c>
      <c r="J1085" s="5"/>
      <c r="K1085" s="5">
        <v>950</v>
      </c>
      <c r="L1085" s="5"/>
      <c r="M1085" s="5">
        <v>199.5</v>
      </c>
      <c r="N1085" s="5"/>
      <c r="O1085" s="9">
        <f t="shared" si="16"/>
        <v>1149.5</v>
      </c>
    </row>
    <row r="1086" spans="1:15" x14ac:dyDescent="0.25">
      <c r="A1086" s="3" t="s">
        <v>4</v>
      </c>
      <c r="B1086" s="3" t="s">
        <v>652</v>
      </c>
      <c r="C1086" s="3" t="s">
        <v>112</v>
      </c>
      <c r="D1086" s="3" t="s">
        <v>794</v>
      </c>
      <c r="E1086" s="3" t="s">
        <v>220</v>
      </c>
      <c r="F1086" s="6">
        <v>45806</v>
      </c>
      <c r="G1086" s="3" t="s">
        <v>1423</v>
      </c>
      <c r="H1086" s="3" t="s">
        <v>1422</v>
      </c>
      <c r="I1086" s="3" t="s">
        <v>114</v>
      </c>
      <c r="J1086" s="5"/>
      <c r="K1086" s="5">
        <v>18330</v>
      </c>
      <c r="L1086" s="5"/>
      <c r="M1086" s="5">
        <v>3849.3</v>
      </c>
      <c r="N1086" s="5"/>
      <c r="O1086" s="9">
        <f t="shared" si="16"/>
        <v>22179.3</v>
      </c>
    </row>
    <row r="1087" spans="1:15" x14ac:dyDescent="0.25">
      <c r="A1087" s="3" t="s">
        <v>4</v>
      </c>
      <c r="B1087" s="3" t="s">
        <v>652</v>
      </c>
      <c r="C1087" s="3" t="s">
        <v>112</v>
      </c>
      <c r="D1087" s="3" t="s">
        <v>794</v>
      </c>
      <c r="E1087" s="3" t="s">
        <v>220</v>
      </c>
      <c r="F1087" s="6">
        <v>45862.5</v>
      </c>
      <c r="G1087" s="3" t="s">
        <v>4</v>
      </c>
      <c r="H1087" s="3" t="s">
        <v>1422</v>
      </c>
      <c r="I1087" s="3" t="s">
        <v>114</v>
      </c>
      <c r="J1087" s="5"/>
      <c r="K1087" s="5">
        <v>18330</v>
      </c>
      <c r="L1087" s="5"/>
      <c r="M1087" s="5">
        <v>3849.3</v>
      </c>
      <c r="N1087" s="5"/>
      <c r="O1087" s="9">
        <f t="shared" si="16"/>
        <v>22179.3</v>
      </c>
    </row>
    <row r="1088" spans="1:15" x14ac:dyDescent="0.25">
      <c r="A1088" s="3" t="s">
        <v>4</v>
      </c>
      <c r="B1088" s="3" t="s">
        <v>652</v>
      </c>
      <c r="C1088" s="3" t="s">
        <v>112</v>
      </c>
      <c r="D1088" s="3" t="s">
        <v>794</v>
      </c>
      <c r="E1088" s="3" t="s">
        <v>220</v>
      </c>
      <c r="F1088" s="6">
        <v>45939</v>
      </c>
      <c r="G1088" s="3" t="s">
        <v>1424</v>
      </c>
      <c r="H1088" s="3" t="s">
        <v>1422</v>
      </c>
      <c r="I1088" s="3" t="s">
        <v>114</v>
      </c>
      <c r="J1088" s="5"/>
      <c r="K1088" s="5">
        <v>17500</v>
      </c>
      <c r="L1088" s="5"/>
      <c r="M1088" s="5">
        <v>3675</v>
      </c>
      <c r="N1088" s="5"/>
      <c r="O1088" s="9">
        <f t="shared" si="16"/>
        <v>21175</v>
      </c>
    </row>
    <row r="1089" spans="1:15" x14ac:dyDescent="0.25">
      <c r="A1089" s="3" t="s">
        <v>4</v>
      </c>
      <c r="B1089" s="3" t="s">
        <v>652</v>
      </c>
      <c r="C1089" s="3" t="s">
        <v>112</v>
      </c>
      <c r="D1089" s="3" t="s">
        <v>794</v>
      </c>
      <c r="E1089" s="3" t="s">
        <v>220</v>
      </c>
      <c r="F1089" s="6">
        <v>45959.5</v>
      </c>
      <c r="G1089" s="3" t="s">
        <v>11</v>
      </c>
      <c r="H1089" s="3" t="s">
        <v>1422</v>
      </c>
      <c r="I1089" s="3" t="s">
        <v>114</v>
      </c>
      <c r="J1089" s="5"/>
      <c r="K1089" s="5">
        <v>17706.62</v>
      </c>
      <c r="L1089" s="5"/>
      <c r="M1089" s="5">
        <v>3718.39</v>
      </c>
      <c r="N1089" s="5"/>
      <c r="O1089" s="9">
        <f t="shared" si="16"/>
        <v>21425.01</v>
      </c>
    </row>
    <row r="1090" spans="1:15" x14ac:dyDescent="0.25">
      <c r="A1090" s="3" t="s">
        <v>4</v>
      </c>
      <c r="B1090" s="3" t="s">
        <v>652</v>
      </c>
      <c r="C1090" s="3" t="s">
        <v>112</v>
      </c>
      <c r="D1090" s="3" t="s">
        <v>792</v>
      </c>
      <c r="E1090" s="3" t="s">
        <v>220</v>
      </c>
      <c r="F1090" s="6">
        <v>45519</v>
      </c>
      <c r="G1090" s="3" t="s">
        <v>1423</v>
      </c>
      <c r="H1090" s="3" t="s">
        <v>1422</v>
      </c>
      <c r="I1090" s="3" t="s">
        <v>114</v>
      </c>
      <c r="J1090" s="5"/>
      <c r="K1090" s="5">
        <v>27436.48</v>
      </c>
      <c r="L1090" s="5"/>
      <c r="M1090" s="5">
        <v>5763.52</v>
      </c>
      <c r="N1090" s="5"/>
      <c r="O1090" s="9">
        <f t="shared" si="16"/>
        <v>33200</v>
      </c>
    </row>
    <row r="1091" spans="1:15" x14ac:dyDescent="0.25">
      <c r="A1091" s="3" t="s">
        <v>4</v>
      </c>
      <c r="B1091" s="3" t="s">
        <v>652</v>
      </c>
      <c r="C1091" s="3" t="s">
        <v>112</v>
      </c>
      <c r="D1091" s="3" t="s">
        <v>792</v>
      </c>
      <c r="E1091" s="3" t="s">
        <v>220</v>
      </c>
      <c r="F1091" s="6">
        <v>45701.5</v>
      </c>
      <c r="G1091" s="3" t="s">
        <v>13</v>
      </c>
      <c r="H1091" s="3" t="s">
        <v>1422</v>
      </c>
      <c r="I1091" s="3" t="s">
        <v>114</v>
      </c>
      <c r="J1091" s="5"/>
      <c r="K1091" s="5">
        <v>21970.82</v>
      </c>
      <c r="L1091" s="5"/>
      <c r="M1091" s="5">
        <v>4612.01</v>
      </c>
      <c r="N1091" s="5"/>
      <c r="O1091" s="9">
        <f t="shared" si="16"/>
        <v>26582.83</v>
      </c>
    </row>
    <row r="1092" spans="1:15" x14ac:dyDescent="0.25">
      <c r="A1092" s="3" t="s">
        <v>4</v>
      </c>
      <c r="B1092" s="3" t="s">
        <v>652</v>
      </c>
      <c r="C1092" s="3" t="s">
        <v>112</v>
      </c>
      <c r="D1092" s="3" t="s">
        <v>789</v>
      </c>
      <c r="E1092" s="3" t="s">
        <v>220</v>
      </c>
      <c r="F1092" s="6">
        <v>45532.5</v>
      </c>
      <c r="G1092" s="3" t="s">
        <v>1194</v>
      </c>
      <c r="H1092" s="3" t="s">
        <v>1422</v>
      </c>
      <c r="I1092" s="3" t="s">
        <v>114</v>
      </c>
      <c r="J1092" s="5"/>
      <c r="K1092" s="5">
        <v>390</v>
      </c>
      <c r="L1092" s="5"/>
      <c r="M1092" s="5">
        <v>0</v>
      </c>
      <c r="N1092" s="5"/>
      <c r="O1092" s="9">
        <f t="shared" si="16"/>
        <v>390</v>
      </c>
    </row>
    <row r="1093" spans="1:15" x14ac:dyDescent="0.25">
      <c r="A1093" s="3" t="s">
        <v>4</v>
      </c>
      <c r="B1093" s="3" t="s">
        <v>652</v>
      </c>
      <c r="C1093" s="3" t="s">
        <v>112</v>
      </c>
      <c r="D1093" s="3" t="s">
        <v>789</v>
      </c>
      <c r="E1093" s="3" t="s">
        <v>220</v>
      </c>
      <c r="F1093" s="6">
        <v>45663.5</v>
      </c>
      <c r="G1093" s="3" t="s">
        <v>13</v>
      </c>
      <c r="H1093" s="3" t="s">
        <v>1422</v>
      </c>
      <c r="I1093" s="3" t="s">
        <v>114</v>
      </c>
      <c r="J1093" s="5"/>
      <c r="K1093" s="5">
        <v>170</v>
      </c>
      <c r="L1093" s="5"/>
      <c r="M1093" s="5">
        <v>0</v>
      </c>
      <c r="N1093" s="5"/>
      <c r="O1093" s="9">
        <f t="shared" si="16"/>
        <v>170</v>
      </c>
    </row>
    <row r="1094" spans="1:15" x14ac:dyDescent="0.25">
      <c r="A1094" s="3" t="s">
        <v>4</v>
      </c>
      <c r="B1094" s="3" t="s">
        <v>652</v>
      </c>
      <c r="C1094" s="3" t="s">
        <v>112</v>
      </c>
      <c r="D1094" s="3" t="s">
        <v>789</v>
      </c>
      <c r="E1094" s="3" t="s">
        <v>220</v>
      </c>
      <c r="F1094" s="6">
        <v>45737.5</v>
      </c>
      <c r="G1094" s="3" t="s">
        <v>4</v>
      </c>
      <c r="H1094" s="3" t="s">
        <v>1422</v>
      </c>
      <c r="I1094" s="3" t="s">
        <v>114</v>
      </c>
      <c r="J1094" s="5"/>
      <c r="K1094" s="5">
        <v>170</v>
      </c>
      <c r="L1094" s="5"/>
      <c r="M1094" s="5">
        <v>0</v>
      </c>
      <c r="N1094" s="5"/>
      <c r="O1094" s="9">
        <f t="shared" si="16"/>
        <v>170</v>
      </c>
    </row>
    <row r="1095" spans="1:15" x14ac:dyDescent="0.25">
      <c r="A1095" s="3" t="s">
        <v>4</v>
      </c>
      <c r="B1095" s="3" t="s">
        <v>652</v>
      </c>
      <c r="C1095" s="3" t="s">
        <v>112</v>
      </c>
      <c r="D1095" s="3" t="s">
        <v>789</v>
      </c>
      <c r="E1095" s="3" t="s">
        <v>220</v>
      </c>
      <c r="F1095" s="6">
        <v>45939</v>
      </c>
      <c r="G1095" s="3" t="s">
        <v>1423</v>
      </c>
      <c r="H1095" s="3" t="s">
        <v>1422</v>
      </c>
      <c r="I1095" s="3" t="s">
        <v>114</v>
      </c>
      <c r="J1095" s="5"/>
      <c r="K1095" s="5">
        <v>46019.01</v>
      </c>
      <c r="L1095" s="5"/>
      <c r="M1095" s="5">
        <v>9663.99</v>
      </c>
      <c r="N1095" s="5"/>
      <c r="O1095" s="9">
        <f t="shared" ref="O1095:O1158" si="17">J1095+K1095+L1095+M1095+N1095</f>
        <v>55683</v>
      </c>
    </row>
    <row r="1096" spans="1:15" x14ac:dyDescent="0.25">
      <c r="A1096" s="3" t="s">
        <v>4</v>
      </c>
      <c r="B1096" s="3" t="s">
        <v>652</v>
      </c>
      <c r="C1096" s="3" t="s">
        <v>112</v>
      </c>
      <c r="D1096" s="3" t="s">
        <v>786</v>
      </c>
      <c r="E1096" s="3" t="s">
        <v>220</v>
      </c>
      <c r="F1096" s="6">
        <v>45511.5</v>
      </c>
      <c r="G1096" s="3" t="s">
        <v>1194</v>
      </c>
      <c r="H1096" s="3" t="s">
        <v>1422</v>
      </c>
      <c r="I1096" s="3" t="s">
        <v>114</v>
      </c>
      <c r="J1096" s="5"/>
      <c r="K1096" s="5">
        <v>150</v>
      </c>
      <c r="L1096" s="5"/>
      <c r="M1096" s="5">
        <v>0</v>
      </c>
      <c r="N1096" s="5"/>
      <c r="O1096" s="9">
        <f t="shared" si="17"/>
        <v>150</v>
      </c>
    </row>
    <row r="1097" spans="1:15" x14ac:dyDescent="0.25">
      <c r="A1097" s="3" t="s">
        <v>4</v>
      </c>
      <c r="B1097" s="3" t="s">
        <v>652</v>
      </c>
      <c r="C1097" s="3" t="s">
        <v>112</v>
      </c>
      <c r="D1097" s="3" t="s">
        <v>786</v>
      </c>
      <c r="E1097" s="3" t="s">
        <v>220</v>
      </c>
      <c r="F1097" s="6">
        <v>45645.5</v>
      </c>
      <c r="G1097" s="3" t="s">
        <v>13</v>
      </c>
      <c r="H1097" s="3" t="s">
        <v>1422</v>
      </c>
      <c r="I1097" s="3" t="s">
        <v>114</v>
      </c>
      <c r="J1097" s="5"/>
      <c r="K1097" s="5">
        <v>100</v>
      </c>
      <c r="L1097" s="5">
        <v>0</v>
      </c>
      <c r="M1097" s="5">
        <v>0</v>
      </c>
      <c r="N1097" s="5"/>
      <c r="O1097" s="9">
        <f t="shared" si="17"/>
        <v>100</v>
      </c>
    </row>
    <row r="1098" spans="1:15" x14ac:dyDescent="0.25">
      <c r="A1098" s="3" t="s">
        <v>4</v>
      </c>
      <c r="B1098" s="3" t="s">
        <v>652</v>
      </c>
      <c r="C1098" s="3" t="s">
        <v>112</v>
      </c>
      <c r="D1098" s="3" t="s">
        <v>783</v>
      </c>
      <c r="E1098" s="3" t="s">
        <v>220</v>
      </c>
      <c r="F1098" s="6">
        <v>45918</v>
      </c>
      <c r="G1098" s="3" t="s">
        <v>1423</v>
      </c>
      <c r="H1098" s="3" t="s">
        <v>1422</v>
      </c>
      <c r="I1098" s="3" t="s">
        <v>114</v>
      </c>
      <c r="J1098" s="5"/>
      <c r="K1098" s="5">
        <v>16528.93</v>
      </c>
      <c r="L1098" s="5"/>
      <c r="M1098" s="5">
        <v>3471.07</v>
      </c>
      <c r="N1098" s="5"/>
      <c r="O1098" s="9">
        <f t="shared" si="17"/>
        <v>20000</v>
      </c>
    </row>
    <row r="1099" spans="1:15" x14ac:dyDescent="0.25">
      <c r="A1099" s="3" t="s">
        <v>4</v>
      </c>
      <c r="B1099" s="3" t="s">
        <v>652</v>
      </c>
      <c r="C1099" s="3" t="s">
        <v>112</v>
      </c>
      <c r="D1099" s="3" t="s">
        <v>780</v>
      </c>
      <c r="E1099" s="3" t="s">
        <v>220</v>
      </c>
      <c r="F1099" s="6">
        <v>45532</v>
      </c>
      <c r="G1099" s="3" t="s">
        <v>1423</v>
      </c>
      <c r="H1099" s="3" t="s">
        <v>1422</v>
      </c>
      <c r="I1099" s="3" t="s">
        <v>114</v>
      </c>
      <c r="J1099" s="5"/>
      <c r="K1099" s="5">
        <v>6323.9</v>
      </c>
      <c r="L1099" s="5"/>
      <c r="M1099" s="5">
        <v>1167.0999999999999</v>
      </c>
      <c r="N1099" s="5"/>
      <c r="O1099" s="9">
        <f t="shared" si="17"/>
        <v>7491</v>
      </c>
    </row>
    <row r="1100" spans="1:15" x14ac:dyDescent="0.25">
      <c r="A1100" s="3" t="s">
        <v>4</v>
      </c>
      <c r="B1100" s="3" t="s">
        <v>652</v>
      </c>
      <c r="C1100" s="3" t="s">
        <v>112</v>
      </c>
      <c r="D1100" s="3" t="s">
        <v>780</v>
      </c>
      <c r="E1100" s="3" t="s">
        <v>220</v>
      </c>
      <c r="F1100" s="6">
        <v>45751.5</v>
      </c>
      <c r="G1100" s="3" t="s">
        <v>13</v>
      </c>
      <c r="H1100" s="3" t="s">
        <v>1422</v>
      </c>
      <c r="I1100" s="3" t="s">
        <v>114</v>
      </c>
      <c r="J1100" s="5"/>
      <c r="K1100" s="5">
        <v>5048.5</v>
      </c>
      <c r="L1100" s="5"/>
      <c r="M1100" s="5">
        <v>1158.0999999999999</v>
      </c>
      <c r="N1100" s="5"/>
      <c r="O1100" s="9">
        <f t="shared" si="17"/>
        <v>6206.6</v>
      </c>
    </row>
    <row r="1101" spans="1:15" x14ac:dyDescent="0.25">
      <c r="A1101" s="3" t="s">
        <v>4</v>
      </c>
      <c r="B1101" s="3" t="s">
        <v>652</v>
      </c>
      <c r="C1101" s="3" t="s">
        <v>112</v>
      </c>
      <c r="D1101" s="3" t="s">
        <v>780</v>
      </c>
      <c r="E1101" s="3" t="s">
        <v>220</v>
      </c>
      <c r="F1101" s="6">
        <v>45820.5</v>
      </c>
      <c r="G1101" s="3" t="s">
        <v>4</v>
      </c>
      <c r="H1101" s="3" t="s">
        <v>1422</v>
      </c>
      <c r="I1101" s="3" t="s">
        <v>114</v>
      </c>
      <c r="J1101" s="5"/>
      <c r="K1101" s="5">
        <v>880</v>
      </c>
      <c r="L1101" s="5"/>
      <c r="M1101" s="5">
        <v>184.8</v>
      </c>
      <c r="N1101" s="5"/>
      <c r="O1101" s="9">
        <f t="shared" si="17"/>
        <v>1064.8</v>
      </c>
    </row>
    <row r="1102" spans="1:15" x14ac:dyDescent="0.25">
      <c r="A1102" s="3" t="s">
        <v>4</v>
      </c>
      <c r="B1102" s="3" t="s">
        <v>652</v>
      </c>
      <c r="C1102" s="3" t="s">
        <v>112</v>
      </c>
      <c r="D1102" s="3" t="s">
        <v>777</v>
      </c>
      <c r="E1102" s="3" t="s">
        <v>220</v>
      </c>
      <c r="F1102" s="6">
        <v>45530.5</v>
      </c>
      <c r="G1102" s="3" t="s">
        <v>1194</v>
      </c>
      <c r="H1102" s="3" t="s">
        <v>1422</v>
      </c>
      <c r="I1102" s="3" t="s">
        <v>114</v>
      </c>
      <c r="J1102" s="5"/>
      <c r="K1102" s="5">
        <v>900</v>
      </c>
      <c r="L1102" s="5"/>
      <c r="M1102" s="5">
        <v>0</v>
      </c>
      <c r="N1102" s="5"/>
      <c r="O1102" s="9">
        <f t="shared" si="17"/>
        <v>900</v>
      </c>
    </row>
    <row r="1103" spans="1:15" x14ac:dyDescent="0.25">
      <c r="A1103" s="3" t="s">
        <v>4</v>
      </c>
      <c r="B1103" s="3" t="s">
        <v>652</v>
      </c>
      <c r="C1103" s="3" t="s">
        <v>112</v>
      </c>
      <c r="D1103" s="3" t="s">
        <v>777</v>
      </c>
      <c r="E1103" s="3" t="s">
        <v>220</v>
      </c>
      <c r="F1103" s="6">
        <v>45684.5</v>
      </c>
      <c r="G1103" s="3" t="s">
        <v>13</v>
      </c>
      <c r="H1103" s="3" t="s">
        <v>1422</v>
      </c>
      <c r="I1103" s="3" t="s">
        <v>114</v>
      </c>
      <c r="J1103" s="5"/>
      <c r="K1103" s="5">
        <v>180</v>
      </c>
      <c r="L1103" s="5"/>
      <c r="M1103" s="5">
        <v>0</v>
      </c>
      <c r="N1103" s="5"/>
      <c r="O1103" s="9">
        <f t="shared" si="17"/>
        <v>180</v>
      </c>
    </row>
    <row r="1104" spans="1:15" x14ac:dyDescent="0.25">
      <c r="A1104" s="3" t="s">
        <v>4</v>
      </c>
      <c r="B1104" s="3" t="s">
        <v>652</v>
      </c>
      <c r="C1104" s="3" t="s">
        <v>112</v>
      </c>
      <c r="D1104" s="3" t="s">
        <v>777</v>
      </c>
      <c r="E1104" s="3" t="s">
        <v>220</v>
      </c>
      <c r="F1104" s="6">
        <v>45709</v>
      </c>
      <c r="G1104" s="3" t="s">
        <v>1423</v>
      </c>
      <c r="H1104" s="3" t="s">
        <v>1422</v>
      </c>
      <c r="I1104" s="3" t="s">
        <v>114</v>
      </c>
      <c r="J1104" s="5"/>
      <c r="K1104" s="5">
        <v>12780</v>
      </c>
      <c r="L1104" s="5"/>
      <c r="M1104" s="5">
        <v>2683.8</v>
      </c>
      <c r="N1104" s="5"/>
      <c r="O1104" s="9">
        <f t="shared" si="17"/>
        <v>15463.8</v>
      </c>
    </row>
    <row r="1105" spans="1:15" x14ac:dyDescent="0.25">
      <c r="A1105" s="3" t="s">
        <v>4</v>
      </c>
      <c r="B1105" s="3" t="s">
        <v>652</v>
      </c>
      <c r="C1105" s="3" t="s">
        <v>112</v>
      </c>
      <c r="D1105" s="3" t="s">
        <v>777</v>
      </c>
      <c r="E1105" s="3" t="s">
        <v>220</v>
      </c>
      <c r="F1105" s="6">
        <v>45915.5</v>
      </c>
      <c r="G1105" s="3" t="s">
        <v>4</v>
      </c>
      <c r="H1105" s="3" t="s">
        <v>1422</v>
      </c>
      <c r="I1105" s="3" t="s">
        <v>114</v>
      </c>
      <c r="J1105" s="5"/>
      <c r="K1105" s="5">
        <v>12780</v>
      </c>
      <c r="L1105" s="5"/>
      <c r="M1105" s="5">
        <v>2683.8</v>
      </c>
      <c r="N1105" s="5"/>
      <c r="O1105" s="9">
        <f t="shared" si="17"/>
        <v>15463.8</v>
      </c>
    </row>
    <row r="1106" spans="1:15" x14ac:dyDescent="0.25">
      <c r="A1106" s="3" t="s">
        <v>4</v>
      </c>
      <c r="B1106" s="3" t="s">
        <v>652</v>
      </c>
      <c r="C1106" s="3" t="s">
        <v>112</v>
      </c>
      <c r="D1106" s="3" t="s">
        <v>774</v>
      </c>
      <c r="E1106" s="3" t="s">
        <v>220</v>
      </c>
      <c r="F1106" s="6">
        <v>45523.5</v>
      </c>
      <c r="G1106" s="3" t="s">
        <v>1194</v>
      </c>
      <c r="H1106" s="3" t="s">
        <v>1422</v>
      </c>
      <c r="I1106" s="3" t="s">
        <v>114</v>
      </c>
      <c r="J1106" s="5"/>
      <c r="K1106" s="5">
        <v>580</v>
      </c>
      <c r="L1106" s="5"/>
      <c r="M1106" s="5">
        <v>0</v>
      </c>
      <c r="N1106" s="5"/>
      <c r="O1106" s="9">
        <f t="shared" si="17"/>
        <v>580</v>
      </c>
    </row>
    <row r="1107" spans="1:15" x14ac:dyDescent="0.25">
      <c r="A1107" s="3" t="s">
        <v>4</v>
      </c>
      <c r="B1107" s="3" t="s">
        <v>652</v>
      </c>
      <c r="C1107" s="3" t="s">
        <v>112</v>
      </c>
      <c r="D1107" s="3" t="s">
        <v>774</v>
      </c>
      <c r="E1107" s="3" t="s">
        <v>220</v>
      </c>
      <c r="F1107" s="6">
        <v>45993</v>
      </c>
      <c r="G1107" s="3" t="s">
        <v>1423</v>
      </c>
      <c r="H1107" s="3" t="s">
        <v>1422</v>
      </c>
      <c r="I1107" s="3" t="s">
        <v>114</v>
      </c>
      <c r="J1107" s="5"/>
      <c r="K1107" s="5">
        <v>18212.22</v>
      </c>
      <c r="L1107" s="5"/>
      <c r="M1107" s="5">
        <v>3824.57</v>
      </c>
      <c r="N1107" s="5"/>
      <c r="O1107" s="9">
        <f t="shared" si="17"/>
        <v>22036.79</v>
      </c>
    </row>
    <row r="1108" spans="1:15" x14ac:dyDescent="0.25">
      <c r="A1108" s="3" t="s">
        <v>4</v>
      </c>
      <c r="B1108" s="3" t="s">
        <v>652</v>
      </c>
      <c r="C1108" s="3" t="s">
        <v>112</v>
      </c>
      <c r="D1108" s="3" t="s">
        <v>771</v>
      </c>
      <c r="E1108" s="3" t="s">
        <v>220</v>
      </c>
      <c r="F1108" s="6">
        <v>45476.5</v>
      </c>
      <c r="G1108" s="3" t="s">
        <v>1194</v>
      </c>
      <c r="H1108" s="3" t="s">
        <v>1422</v>
      </c>
      <c r="I1108" s="3" t="s">
        <v>114</v>
      </c>
      <c r="J1108" s="5"/>
      <c r="K1108" s="5">
        <v>2066.1</v>
      </c>
      <c r="L1108" s="5"/>
      <c r="M1108" s="5">
        <v>433.9</v>
      </c>
      <c r="N1108" s="5"/>
      <c r="O1108" s="9">
        <f t="shared" si="17"/>
        <v>2500</v>
      </c>
    </row>
    <row r="1109" spans="1:15" x14ac:dyDescent="0.25">
      <c r="A1109" s="3" t="s">
        <v>4</v>
      </c>
      <c r="B1109" s="3" t="s">
        <v>652</v>
      </c>
      <c r="C1109" s="3" t="s">
        <v>112</v>
      </c>
      <c r="D1109" s="3" t="s">
        <v>771</v>
      </c>
      <c r="E1109" s="3" t="s">
        <v>220</v>
      </c>
      <c r="F1109" s="6">
        <v>45664.5</v>
      </c>
      <c r="G1109" s="3" t="s">
        <v>13</v>
      </c>
      <c r="H1109" s="3" t="s">
        <v>1422</v>
      </c>
      <c r="I1109" s="3" t="s">
        <v>114</v>
      </c>
      <c r="J1109" s="5"/>
      <c r="K1109" s="5">
        <v>619.83000000000004</v>
      </c>
      <c r="L1109" s="5"/>
      <c r="M1109" s="5">
        <v>130.16999999999999</v>
      </c>
      <c r="N1109" s="5"/>
      <c r="O1109" s="9">
        <f t="shared" si="17"/>
        <v>750</v>
      </c>
    </row>
    <row r="1110" spans="1:15" x14ac:dyDescent="0.25">
      <c r="A1110" s="3" t="s">
        <v>4</v>
      </c>
      <c r="B1110" s="3" t="s">
        <v>652</v>
      </c>
      <c r="C1110" s="3" t="s">
        <v>112</v>
      </c>
      <c r="D1110" s="3" t="s">
        <v>771</v>
      </c>
      <c r="E1110" s="3" t="s">
        <v>220</v>
      </c>
      <c r="F1110" s="6">
        <v>45814</v>
      </c>
      <c r="G1110" s="3" t="s">
        <v>1423</v>
      </c>
      <c r="H1110" s="3" t="s">
        <v>1422</v>
      </c>
      <c r="I1110" s="3" t="s">
        <v>114</v>
      </c>
      <c r="J1110" s="5"/>
      <c r="K1110" s="5">
        <v>55785.120000000003</v>
      </c>
      <c r="L1110" s="5"/>
      <c r="M1110" s="5">
        <v>11714.88</v>
      </c>
      <c r="N1110" s="5"/>
      <c r="O1110" s="9">
        <f t="shared" si="17"/>
        <v>67500</v>
      </c>
    </row>
    <row r="1111" spans="1:15" x14ac:dyDescent="0.25">
      <c r="A1111" s="3" t="s">
        <v>4</v>
      </c>
      <c r="B1111" s="3" t="s">
        <v>652</v>
      </c>
      <c r="C1111" s="3" t="s">
        <v>112</v>
      </c>
      <c r="D1111" s="3" t="s">
        <v>771</v>
      </c>
      <c r="E1111" s="3" t="s">
        <v>220</v>
      </c>
      <c r="F1111" s="6">
        <v>45975.5</v>
      </c>
      <c r="G1111" s="3" t="s">
        <v>11</v>
      </c>
      <c r="H1111" s="3" t="s">
        <v>1422</v>
      </c>
      <c r="I1111" s="3" t="s">
        <v>114</v>
      </c>
      <c r="J1111" s="5"/>
      <c r="K1111" s="5">
        <v>70040.460000000006</v>
      </c>
      <c r="L1111" s="5"/>
      <c r="M1111" s="5">
        <v>14708.5</v>
      </c>
      <c r="N1111" s="5"/>
      <c r="O1111" s="9">
        <f t="shared" si="17"/>
        <v>84748.96</v>
      </c>
    </row>
    <row r="1112" spans="1:15" x14ac:dyDescent="0.25">
      <c r="A1112" s="3" t="s">
        <v>4</v>
      </c>
      <c r="B1112" s="3" t="s">
        <v>652</v>
      </c>
      <c r="C1112" s="3" t="s">
        <v>112</v>
      </c>
      <c r="D1112" s="3" t="s">
        <v>771</v>
      </c>
      <c r="E1112" s="3" t="s">
        <v>220</v>
      </c>
      <c r="F1112" s="6">
        <v>45986</v>
      </c>
      <c r="G1112" s="3" t="s">
        <v>1424</v>
      </c>
      <c r="H1112" s="3" t="s">
        <v>1422</v>
      </c>
      <c r="I1112" s="3" t="s">
        <v>114</v>
      </c>
      <c r="J1112" s="5"/>
      <c r="K1112" s="5">
        <v>16941.2</v>
      </c>
      <c r="L1112" s="5"/>
      <c r="M1112" s="5">
        <v>3558.8</v>
      </c>
      <c r="N1112" s="5"/>
      <c r="O1112" s="9">
        <f t="shared" si="17"/>
        <v>20500</v>
      </c>
    </row>
    <row r="1113" spans="1:15" x14ac:dyDescent="0.25">
      <c r="A1113" s="3" t="s">
        <v>4</v>
      </c>
      <c r="B1113" s="3" t="s">
        <v>652</v>
      </c>
      <c r="C1113" s="3" t="s">
        <v>112</v>
      </c>
      <c r="D1113" s="3" t="s">
        <v>768</v>
      </c>
      <c r="E1113" s="3" t="s">
        <v>220</v>
      </c>
      <c r="F1113" s="6">
        <v>45525.5</v>
      </c>
      <c r="G1113" s="3" t="s">
        <v>1194</v>
      </c>
      <c r="H1113" s="3" t="s">
        <v>1422</v>
      </c>
      <c r="I1113" s="3" t="s">
        <v>114</v>
      </c>
      <c r="J1113" s="5"/>
      <c r="K1113" s="5">
        <v>1038.1500000000001</v>
      </c>
      <c r="L1113" s="5"/>
      <c r="M1113" s="5">
        <v>0</v>
      </c>
      <c r="N1113" s="5"/>
      <c r="O1113" s="9">
        <f t="shared" si="17"/>
        <v>1038.1500000000001</v>
      </c>
    </row>
    <row r="1114" spans="1:15" x14ac:dyDescent="0.25">
      <c r="A1114" s="3" t="s">
        <v>4</v>
      </c>
      <c r="B1114" s="3" t="s">
        <v>652</v>
      </c>
      <c r="C1114" s="3" t="s">
        <v>112</v>
      </c>
      <c r="D1114" s="3" t="s">
        <v>768</v>
      </c>
      <c r="E1114" s="3" t="s">
        <v>220</v>
      </c>
      <c r="F1114" s="6">
        <v>45828</v>
      </c>
      <c r="G1114" s="3" t="s">
        <v>1423</v>
      </c>
      <c r="H1114" s="3" t="s">
        <v>1422</v>
      </c>
      <c r="I1114" s="3" t="s">
        <v>114</v>
      </c>
      <c r="J1114" s="5"/>
      <c r="K1114" s="5">
        <v>46280.99</v>
      </c>
      <c r="L1114" s="5"/>
      <c r="M1114" s="5">
        <v>9719.01</v>
      </c>
      <c r="N1114" s="5"/>
      <c r="O1114" s="9">
        <f t="shared" si="17"/>
        <v>56000</v>
      </c>
    </row>
    <row r="1115" spans="1:15" x14ac:dyDescent="0.25">
      <c r="A1115" s="3" t="s">
        <v>4</v>
      </c>
      <c r="B1115" s="3" t="s">
        <v>652</v>
      </c>
      <c r="C1115" s="3" t="s">
        <v>112</v>
      </c>
      <c r="D1115" s="3" t="s">
        <v>765</v>
      </c>
      <c r="E1115" s="3" t="s">
        <v>220</v>
      </c>
      <c r="F1115" s="6">
        <v>45518.5</v>
      </c>
      <c r="G1115" s="3" t="s">
        <v>1194</v>
      </c>
      <c r="H1115" s="3" t="s">
        <v>1422</v>
      </c>
      <c r="I1115" s="3" t="s">
        <v>114</v>
      </c>
      <c r="J1115" s="5"/>
      <c r="K1115" s="5">
        <v>6600</v>
      </c>
      <c r="L1115" s="5"/>
      <c r="M1115" s="5">
        <v>1260</v>
      </c>
      <c r="N1115" s="5"/>
      <c r="O1115" s="9">
        <f t="shared" si="17"/>
        <v>7860</v>
      </c>
    </row>
    <row r="1116" spans="1:15" x14ac:dyDescent="0.25">
      <c r="A1116" s="3" t="s">
        <v>4</v>
      </c>
      <c r="B1116" s="3" t="s">
        <v>652</v>
      </c>
      <c r="C1116" s="3" t="s">
        <v>112</v>
      </c>
      <c r="D1116" s="3" t="s">
        <v>765</v>
      </c>
      <c r="E1116" s="3" t="s">
        <v>220</v>
      </c>
      <c r="F1116" s="6">
        <v>45720</v>
      </c>
      <c r="G1116" s="3" t="s">
        <v>1423</v>
      </c>
      <c r="H1116" s="3" t="s">
        <v>1422</v>
      </c>
      <c r="I1116" s="3" t="s">
        <v>114</v>
      </c>
      <c r="J1116" s="5"/>
      <c r="K1116" s="5">
        <v>21959.5</v>
      </c>
      <c r="L1116" s="5"/>
      <c r="M1116" s="5">
        <v>4611.5</v>
      </c>
      <c r="N1116" s="5"/>
      <c r="O1116" s="9">
        <f t="shared" si="17"/>
        <v>26571</v>
      </c>
    </row>
    <row r="1117" spans="1:15" x14ac:dyDescent="0.25">
      <c r="A1117" s="3" t="s">
        <v>4</v>
      </c>
      <c r="B1117" s="3" t="s">
        <v>652</v>
      </c>
      <c r="C1117" s="3" t="s">
        <v>112</v>
      </c>
      <c r="D1117" s="3" t="s">
        <v>765</v>
      </c>
      <c r="E1117" s="3" t="s">
        <v>220</v>
      </c>
      <c r="F1117" s="6">
        <v>45847.5</v>
      </c>
      <c r="G1117" s="3" t="s">
        <v>4</v>
      </c>
      <c r="H1117" s="3" t="s">
        <v>1422</v>
      </c>
      <c r="I1117" s="3" t="s">
        <v>114</v>
      </c>
      <c r="J1117" s="5"/>
      <c r="K1117" s="5">
        <v>13902.9</v>
      </c>
      <c r="L1117" s="5"/>
      <c r="M1117" s="5">
        <v>3073.28</v>
      </c>
      <c r="N1117" s="5"/>
      <c r="O1117" s="9">
        <f t="shared" si="17"/>
        <v>16976.18</v>
      </c>
    </row>
    <row r="1118" spans="1:15" x14ac:dyDescent="0.25">
      <c r="A1118" s="3" t="s">
        <v>4</v>
      </c>
      <c r="B1118" s="3" t="s">
        <v>652</v>
      </c>
      <c r="C1118" s="3" t="s">
        <v>112</v>
      </c>
      <c r="D1118" s="3" t="s">
        <v>762</v>
      </c>
      <c r="E1118" s="3" t="s">
        <v>12</v>
      </c>
      <c r="F1118" s="6">
        <v>45554</v>
      </c>
      <c r="G1118" s="3" t="s">
        <v>1423</v>
      </c>
      <c r="H1118" s="3" t="s">
        <v>1422</v>
      </c>
      <c r="I1118" s="3" t="s">
        <v>114</v>
      </c>
      <c r="J1118" s="5"/>
      <c r="K1118" s="5">
        <v>18299</v>
      </c>
      <c r="L1118" s="5"/>
      <c r="M1118" s="5">
        <v>3842.79</v>
      </c>
      <c r="N1118" s="5"/>
      <c r="O1118" s="9">
        <f t="shared" si="17"/>
        <v>22141.79</v>
      </c>
    </row>
    <row r="1119" spans="1:15" x14ac:dyDescent="0.25">
      <c r="A1119" s="3" t="s">
        <v>4</v>
      </c>
      <c r="B1119" s="3" t="s">
        <v>652</v>
      </c>
      <c r="C1119" s="3" t="s">
        <v>112</v>
      </c>
      <c r="D1119" s="3" t="s">
        <v>762</v>
      </c>
      <c r="E1119" s="3" t="s">
        <v>12</v>
      </c>
      <c r="F1119" s="6">
        <v>45708.5</v>
      </c>
      <c r="G1119" s="3" t="s">
        <v>13</v>
      </c>
      <c r="H1119" s="3" t="s">
        <v>1422</v>
      </c>
      <c r="I1119" s="3" t="s">
        <v>114</v>
      </c>
      <c r="J1119" s="5"/>
      <c r="K1119" s="5">
        <v>5000.51</v>
      </c>
      <c r="L1119" s="5"/>
      <c r="M1119" s="5">
        <v>1050.1099999999999</v>
      </c>
      <c r="N1119" s="5"/>
      <c r="O1119" s="9">
        <f t="shared" si="17"/>
        <v>6050.62</v>
      </c>
    </row>
    <row r="1120" spans="1:15" x14ac:dyDescent="0.25">
      <c r="A1120" s="3" t="s">
        <v>4</v>
      </c>
      <c r="B1120" s="3" t="s">
        <v>652</v>
      </c>
      <c r="C1120" s="3" t="s">
        <v>112</v>
      </c>
      <c r="D1120" s="3" t="s">
        <v>759</v>
      </c>
      <c r="E1120" s="3" t="s">
        <v>220</v>
      </c>
      <c r="F1120" s="6">
        <v>45503.5</v>
      </c>
      <c r="G1120" s="3" t="s">
        <v>1194</v>
      </c>
      <c r="H1120" s="3" t="s">
        <v>1422</v>
      </c>
      <c r="I1120" s="3" t="s">
        <v>114</v>
      </c>
      <c r="J1120" s="5"/>
      <c r="K1120" s="5">
        <v>1190</v>
      </c>
      <c r="L1120" s="5"/>
      <c r="M1120" s="5">
        <v>0</v>
      </c>
      <c r="N1120" s="5"/>
      <c r="O1120" s="9">
        <f t="shared" si="17"/>
        <v>1190</v>
      </c>
    </row>
    <row r="1121" spans="1:15" x14ac:dyDescent="0.25">
      <c r="A1121" s="3" t="s">
        <v>4</v>
      </c>
      <c r="B1121" s="3" t="s">
        <v>652</v>
      </c>
      <c r="C1121" s="3" t="s">
        <v>112</v>
      </c>
      <c r="D1121" s="3" t="s">
        <v>759</v>
      </c>
      <c r="E1121" s="3" t="s">
        <v>220</v>
      </c>
      <c r="F1121" s="6">
        <v>45729.5</v>
      </c>
      <c r="G1121" s="3" t="s">
        <v>13</v>
      </c>
      <c r="H1121" s="3" t="s">
        <v>1422</v>
      </c>
      <c r="I1121" s="3" t="s">
        <v>114</v>
      </c>
      <c r="J1121" s="5"/>
      <c r="K1121" s="5">
        <v>270</v>
      </c>
      <c r="L1121" s="5"/>
      <c r="M1121" s="5">
        <v>0</v>
      </c>
      <c r="N1121" s="5"/>
      <c r="O1121" s="9">
        <f t="shared" si="17"/>
        <v>270</v>
      </c>
    </row>
    <row r="1122" spans="1:15" x14ac:dyDescent="0.25">
      <c r="A1122" s="3" t="s">
        <v>4</v>
      </c>
      <c r="B1122" s="3" t="s">
        <v>652</v>
      </c>
      <c r="C1122" s="3" t="s">
        <v>112</v>
      </c>
      <c r="D1122" s="3" t="s">
        <v>759</v>
      </c>
      <c r="E1122" s="3" t="s">
        <v>220</v>
      </c>
      <c r="F1122" s="6">
        <v>45800</v>
      </c>
      <c r="G1122" s="3" t="s">
        <v>1423</v>
      </c>
      <c r="H1122" s="3" t="s">
        <v>1422</v>
      </c>
      <c r="I1122" s="3" t="s">
        <v>114</v>
      </c>
      <c r="J1122" s="5"/>
      <c r="K1122" s="5">
        <v>46100.91</v>
      </c>
      <c r="L1122" s="5"/>
      <c r="M1122" s="5">
        <v>9681.19</v>
      </c>
      <c r="N1122" s="5"/>
      <c r="O1122" s="9">
        <f t="shared" si="17"/>
        <v>55782.100000000006</v>
      </c>
    </row>
    <row r="1123" spans="1:15" x14ac:dyDescent="0.25">
      <c r="A1123" s="3" t="s">
        <v>4</v>
      </c>
      <c r="B1123" s="3" t="s">
        <v>652</v>
      </c>
      <c r="C1123" s="3" t="s">
        <v>112</v>
      </c>
      <c r="D1123" s="3" t="s">
        <v>759</v>
      </c>
      <c r="E1123" s="3" t="s">
        <v>220</v>
      </c>
      <c r="F1123" s="6">
        <v>45800.5</v>
      </c>
      <c r="G1123" s="3" t="s">
        <v>4</v>
      </c>
      <c r="H1123" s="3" t="s">
        <v>1422</v>
      </c>
      <c r="I1123" s="3" t="s">
        <v>114</v>
      </c>
      <c r="J1123" s="5"/>
      <c r="K1123" s="5">
        <v>0</v>
      </c>
      <c r="L1123" s="5"/>
      <c r="M1123" s="5">
        <v>0</v>
      </c>
      <c r="N1123" s="5"/>
      <c r="O1123" s="9">
        <f t="shared" si="17"/>
        <v>0</v>
      </c>
    </row>
    <row r="1124" spans="1:15" x14ac:dyDescent="0.25">
      <c r="A1124" s="3" t="s">
        <v>4</v>
      </c>
      <c r="B1124" s="3" t="s">
        <v>652</v>
      </c>
      <c r="C1124" s="3" t="s">
        <v>112</v>
      </c>
      <c r="D1124" s="3" t="s">
        <v>759</v>
      </c>
      <c r="E1124" s="3" t="s">
        <v>220</v>
      </c>
      <c r="F1124" s="6">
        <v>45825.5</v>
      </c>
      <c r="G1124" s="3" t="s">
        <v>11</v>
      </c>
      <c r="H1124" s="3" t="s">
        <v>1422</v>
      </c>
      <c r="I1124" s="3" t="s">
        <v>114</v>
      </c>
      <c r="J1124" s="5"/>
      <c r="K1124" s="5">
        <v>0</v>
      </c>
      <c r="L1124" s="5"/>
      <c r="M1124" s="5">
        <v>0</v>
      </c>
      <c r="N1124" s="5"/>
      <c r="O1124" s="9">
        <f t="shared" si="17"/>
        <v>0</v>
      </c>
    </row>
    <row r="1125" spans="1:15" x14ac:dyDescent="0.25">
      <c r="A1125" s="3" t="s">
        <v>4</v>
      </c>
      <c r="B1125" s="3" t="s">
        <v>652</v>
      </c>
      <c r="C1125" s="3" t="s">
        <v>112</v>
      </c>
      <c r="D1125" s="3" t="s">
        <v>756</v>
      </c>
      <c r="E1125" s="3" t="s">
        <v>220</v>
      </c>
      <c r="F1125" s="6">
        <v>45525.5</v>
      </c>
      <c r="G1125" s="3" t="s">
        <v>1194</v>
      </c>
      <c r="H1125" s="3" t="s">
        <v>1422</v>
      </c>
      <c r="I1125" s="3" t="s">
        <v>114</v>
      </c>
      <c r="J1125" s="5"/>
      <c r="K1125" s="5">
        <v>960</v>
      </c>
      <c r="L1125" s="5"/>
      <c r="M1125" s="5">
        <v>117.6</v>
      </c>
      <c r="N1125" s="5"/>
      <c r="O1125" s="9">
        <f t="shared" si="17"/>
        <v>1077.5999999999999</v>
      </c>
    </row>
    <row r="1126" spans="1:15" x14ac:dyDescent="0.25">
      <c r="A1126" s="3" t="s">
        <v>4</v>
      </c>
      <c r="B1126" s="3" t="s">
        <v>652</v>
      </c>
      <c r="C1126" s="3" t="s">
        <v>112</v>
      </c>
      <c r="D1126" s="3" t="s">
        <v>756</v>
      </c>
      <c r="E1126" s="3" t="s">
        <v>220</v>
      </c>
      <c r="F1126" s="6">
        <v>45719.5</v>
      </c>
      <c r="G1126" s="3" t="s">
        <v>4</v>
      </c>
      <c r="H1126" s="3" t="s">
        <v>1422</v>
      </c>
      <c r="I1126" s="3" t="s">
        <v>114</v>
      </c>
      <c r="J1126" s="5"/>
      <c r="K1126" s="5">
        <v>13746</v>
      </c>
      <c r="L1126" s="5"/>
      <c r="M1126" s="5">
        <v>2886.66</v>
      </c>
      <c r="N1126" s="5"/>
      <c r="O1126" s="9">
        <f t="shared" si="17"/>
        <v>16632.66</v>
      </c>
    </row>
    <row r="1127" spans="1:15" x14ac:dyDescent="0.25">
      <c r="A1127" s="3" t="s">
        <v>4</v>
      </c>
      <c r="B1127" s="3" t="s">
        <v>652</v>
      </c>
      <c r="C1127" s="3" t="s">
        <v>112</v>
      </c>
      <c r="D1127" s="3" t="s">
        <v>756</v>
      </c>
      <c r="E1127" s="3" t="s">
        <v>220</v>
      </c>
      <c r="F1127" s="6">
        <v>45792.5</v>
      </c>
      <c r="G1127" s="3" t="s">
        <v>11</v>
      </c>
      <c r="H1127" s="3" t="s">
        <v>1422</v>
      </c>
      <c r="I1127" s="3" t="s">
        <v>114</v>
      </c>
      <c r="J1127" s="5"/>
      <c r="K1127" s="5">
        <v>12169.4</v>
      </c>
      <c r="L1127" s="5"/>
      <c r="M1127" s="5">
        <v>2527.4299999999998</v>
      </c>
      <c r="N1127" s="5"/>
      <c r="O1127" s="9">
        <f t="shared" si="17"/>
        <v>14696.83</v>
      </c>
    </row>
    <row r="1128" spans="1:15" x14ac:dyDescent="0.25">
      <c r="A1128" s="3" t="s">
        <v>4</v>
      </c>
      <c r="B1128" s="3" t="s">
        <v>652</v>
      </c>
      <c r="C1128" s="3" t="s">
        <v>112</v>
      </c>
      <c r="D1128" s="3" t="s">
        <v>756</v>
      </c>
      <c r="E1128" s="3" t="s">
        <v>220</v>
      </c>
      <c r="F1128" s="6">
        <v>45968.5</v>
      </c>
      <c r="G1128" s="3" t="s">
        <v>315</v>
      </c>
      <c r="H1128" s="3" t="s">
        <v>1422</v>
      </c>
      <c r="I1128" s="3" t="s">
        <v>114</v>
      </c>
      <c r="J1128" s="5"/>
      <c r="K1128" s="5">
        <v>345</v>
      </c>
      <c r="L1128" s="5"/>
      <c r="M1128" s="5">
        <v>72.45</v>
      </c>
      <c r="N1128" s="5"/>
      <c r="O1128" s="9">
        <f t="shared" si="17"/>
        <v>417.45</v>
      </c>
    </row>
    <row r="1129" spans="1:15" x14ac:dyDescent="0.25">
      <c r="A1129" s="3" t="s">
        <v>4</v>
      </c>
      <c r="B1129" s="3" t="s">
        <v>652</v>
      </c>
      <c r="C1129" s="3" t="s">
        <v>112</v>
      </c>
      <c r="D1129" s="3" t="s">
        <v>753</v>
      </c>
      <c r="E1129" s="3" t="s">
        <v>220</v>
      </c>
      <c r="F1129" s="6">
        <v>45525.5</v>
      </c>
      <c r="G1129" s="3" t="s">
        <v>1194</v>
      </c>
      <c r="H1129" s="3" t="s">
        <v>1422</v>
      </c>
      <c r="I1129" s="3" t="s">
        <v>114</v>
      </c>
      <c r="J1129" s="5"/>
      <c r="K1129" s="5">
        <v>900</v>
      </c>
      <c r="L1129" s="5"/>
      <c r="M1129" s="5">
        <v>0</v>
      </c>
      <c r="N1129" s="5"/>
      <c r="O1129" s="9">
        <f t="shared" si="17"/>
        <v>900</v>
      </c>
    </row>
    <row r="1130" spans="1:15" x14ac:dyDescent="0.25">
      <c r="A1130" s="3" t="s">
        <v>4</v>
      </c>
      <c r="B1130" s="3" t="s">
        <v>652</v>
      </c>
      <c r="C1130" s="3" t="s">
        <v>112</v>
      </c>
      <c r="D1130" s="3" t="s">
        <v>750</v>
      </c>
      <c r="E1130" s="3" t="s">
        <v>220</v>
      </c>
      <c r="F1130" s="6">
        <v>45770</v>
      </c>
      <c r="G1130" s="3" t="s">
        <v>1423</v>
      </c>
      <c r="H1130" s="3" t="s">
        <v>1422</v>
      </c>
      <c r="I1130" s="3" t="s">
        <v>114</v>
      </c>
      <c r="J1130" s="5"/>
      <c r="K1130" s="5">
        <v>15055</v>
      </c>
      <c r="L1130" s="5"/>
      <c r="M1130" s="5">
        <v>3161.55</v>
      </c>
      <c r="N1130" s="5"/>
      <c r="O1130" s="9">
        <f t="shared" si="17"/>
        <v>18216.55</v>
      </c>
    </row>
    <row r="1131" spans="1:15" x14ac:dyDescent="0.25">
      <c r="A1131" s="3" t="s">
        <v>4</v>
      </c>
      <c r="B1131" s="3" t="s">
        <v>652</v>
      </c>
      <c r="C1131" s="3" t="s">
        <v>112</v>
      </c>
      <c r="D1131" s="3" t="s">
        <v>750</v>
      </c>
      <c r="E1131" s="3" t="s">
        <v>220</v>
      </c>
      <c r="F1131" s="6">
        <v>45944.5</v>
      </c>
      <c r="G1131" s="3" t="s">
        <v>13</v>
      </c>
      <c r="H1131" s="3" t="s">
        <v>1422</v>
      </c>
      <c r="I1131" s="3" t="s">
        <v>114</v>
      </c>
      <c r="J1131" s="5"/>
      <c r="K1131" s="5">
        <v>14904.45</v>
      </c>
      <c r="L1131" s="5"/>
      <c r="M1131" s="5">
        <v>3161.55</v>
      </c>
      <c r="N1131" s="5"/>
      <c r="O1131" s="9">
        <f t="shared" si="17"/>
        <v>18066</v>
      </c>
    </row>
    <row r="1132" spans="1:15" x14ac:dyDescent="0.25">
      <c r="A1132" s="3" t="s">
        <v>4</v>
      </c>
      <c r="B1132" s="3" t="s">
        <v>652</v>
      </c>
      <c r="C1132" s="3" t="s">
        <v>112</v>
      </c>
      <c r="D1132" s="3" t="s">
        <v>747</v>
      </c>
      <c r="E1132" s="3" t="s">
        <v>12</v>
      </c>
      <c r="F1132" s="6">
        <v>45685</v>
      </c>
      <c r="G1132" s="3" t="s">
        <v>1423</v>
      </c>
      <c r="H1132" s="3" t="s">
        <v>1422</v>
      </c>
      <c r="I1132" s="3" t="s">
        <v>114</v>
      </c>
      <c r="J1132" s="5"/>
      <c r="K1132" s="5">
        <v>7900</v>
      </c>
      <c r="L1132" s="5"/>
      <c r="M1132" s="5">
        <v>1659</v>
      </c>
      <c r="N1132" s="5"/>
      <c r="O1132" s="9">
        <f t="shared" si="17"/>
        <v>9559</v>
      </c>
    </row>
    <row r="1133" spans="1:15" x14ac:dyDescent="0.25">
      <c r="A1133" s="3" t="s">
        <v>4</v>
      </c>
      <c r="B1133" s="3" t="s">
        <v>652</v>
      </c>
      <c r="C1133" s="3" t="s">
        <v>112</v>
      </c>
      <c r="D1133" s="3" t="s">
        <v>747</v>
      </c>
      <c r="E1133" s="3" t="s">
        <v>12</v>
      </c>
      <c r="F1133" s="6">
        <v>45826.5</v>
      </c>
      <c r="G1133" s="3" t="s">
        <v>4</v>
      </c>
      <c r="H1133" s="3" t="s">
        <v>1422</v>
      </c>
      <c r="I1133" s="3" t="s">
        <v>114</v>
      </c>
      <c r="J1133" s="5"/>
      <c r="K1133" s="5">
        <v>9389.2900000000009</v>
      </c>
      <c r="L1133" s="5"/>
      <c r="M1133" s="5">
        <v>1971.75</v>
      </c>
      <c r="N1133" s="5"/>
      <c r="O1133" s="9">
        <f t="shared" si="17"/>
        <v>11361.04</v>
      </c>
    </row>
    <row r="1134" spans="1:15" x14ac:dyDescent="0.25">
      <c r="A1134" s="3" t="s">
        <v>4</v>
      </c>
      <c r="B1134" s="3" t="s">
        <v>652</v>
      </c>
      <c r="C1134" s="3" t="s">
        <v>112</v>
      </c>
      <c r="D1134" s="3" t="s">
        <v>747</v>
      </c>
      <c r="E1134" s="3" t="s">
        <v>12</v>
      </c>
      <c r="F1134" s="6">
        <v>45846</v>
      </c>
      <c r="G1134" s="3" t="s">
        <v>1424</v>
      </c>
      <c r="H1134" s="3" t="s">
        <v>1422</v>
      </c>
      <c r="I1134" s="3" t="s">
        <v>114</v>
      </c>
      <c r="J1134" s="5"/>
      <c r="K1134" s="5">
        <v>74423.14</v>
      </c>
      <c r="L1134" s="5"/>
      <c r="M1134" s="5">
        <v>15628.86</v>
      </c>
      <c r="N1134" s="5"/>
      <c r="O1134" s="9">
        <f t="shared" si="17"/>
        <v>90052</v>
      </c>
    </row>
    <row r="1135" spans="1:15" x14ac:dyDescent="0.25">
      <c r="A1135" s="3" t="s">
        <v>4</v>
      </c>
      <c r="B1135" s="3" t="s">
        <v>652</v>
      </c>
      <c r="C1135" s="3" t="s">
        <v>112</v>
      </c>
      <c r="D1135" s="3" t="s">
        <v>747</v>
      </c>
      <c r="E1135" s="3" t="s">
        <v>12</v>
      </c>
      <c r="F1135" s="6">
        <v>45944.5</v>
      </c>
      <c r="G1135" s="3" t="s">
        <v>315</v>
      </c>
      <c r="H1135" s="3" t="s">
        <v>1422</v>
      </c>
      <c r="I1135" s="3" t="s">
        <v>114</v>
      </c>
      <c r="J1135" s="5"/>
      <c r="K1135" s="5">
        <v>11815.67</v>
      </c>
      <c r="L1135" s="5"/>
      <c r="M1135" s="5">
        <v>2611.89</v>
      </c>
      <c r="N1135" s="5"/>
      <c r="O1135" s="9">
        <f t="shared" si="17"/>
        <v>14427.56</v>
      </c>
    </row>
    <row r="1136" spans="1:15" x14ac:dyDescent="0.25">
      <c r="A1136" s="3" t="s">
        <v>4</v>
      </c>
      <c r="B1136" s="3" t="s">
        <v>652</v>
      </c>
      <c r="C1136" s="3" t="s">
        <v>112</v>
      </c>
      <c r="D1136" s="3" t="s">
        <v>747</v>
      </c>
      <c r="E1136" s="3" t="s">
        <v>12</v>
      </c>
      <c r="F1136" s="6">
        <v>45995.5</v>
      </c>
      <c r="G1136" s="3" t="s">
        <v>240</v>
      </c>
      <c r="H1136" s="3" t="s">
        <v>1422</v>
      </c>
      <c r="I1136" s="3" t="s">
        <v>114</v>
      </c>
      <c r="J1136" s="5"/>
      <c r="K1136" s="5">
        <v>56817.16</v>
      </c>
      <c r="L1136" s="5"/>
      <c r="M1136" s="5">
        <v>11801</v>
      </c>
      <c r="N1136" s="5"/>
      <c r="O1136" s="9">
        <f t="shared" si="17"/>
        <v>68618.16</v>
      </c>
    </row>
    <row r="1137" spans="1:15" x14ac:dyDescent="0.25">
      <c r="A1137" s="3" t="s">
        <v>4</v>
      </c>
      <c r="B1137" s="3" t="s">
        <v>652</v>
      </c>
      <c r="C1137" s="3" t="s">
        <v>112</v>
      </c>
      <c r="D1137" s="3" t="s">
        <v>744</v>
      </c>
      <c r="E1137" s="3" t="s">
        <v>220</v>
      </c>
      <c r="F1137" s="6">
        <v>45740.5</v>
      </c>
      <c r="G1137" s="3" t="s">
        <v>13</v>
      </c>
      <c r="H1137" s="3" t="s">
        <v>1422</v>
      </c>
      <c r="I1137" s="3" t="s">
        <v>114</v>
      </c>
      <c r="J1137" s="5"/>
      <c r="K1137" s="5">
        <v>0</v>
      </c>
      <c r="L1137" s="5"/>
      <c r="M1137" s="5">
        <v>0</v>
      </c>
      <c r="N1137" s="5"/>
      <c r="O1137" s="9">
        <f t="shared" si="17"/>
        <v>0</v>
      </c>
    </row>
    <row r="1138" spans="1:15" x14ac:dyDescent="0.25">
      <c r="A1138" s="3" t="s">
        <v>4</v>
      </c>
      <c r="B1138" s="3" t="s">
        <v>652</v>
      </c>
      <c r="C1138" s="3" t="s">
        <v>112</v>
      </c>
      <c r="D1138" s="3" t="s">
        <v>744</v>
      </c>
      <c r="E1138" s="3" t="s">
        <v>220</v>
      </c>
      <c r="F1138" s="6">
        <v>45786</v>
      </c>
      <c r="G1138" s="3" t="s">
        <v>1423</v>
      </c>
      <c r="H1138" s="3" t="s">
        <v>1422</v>
      </c>
      <c r="I1138" s="3" t="s">
        <v>114</v>
      </c>
      <c r="J1138" s="5"/>
      <c r="K1138" s="5">
        <v>64046.5</v>
      </c>
      <c r="L1138" s="5"/>
      <c r="M1138" s="5">
        <v>12062.18</v>
      </c>
      <c r="N1138" s="5"/>
      <c r="O1138" s="9">
        <f t="shared" si="17"/>
        <v>76108.679999999993</v>
      </c>
    </row>
    <row r="1139" spans="1:15" x14ac:dyDescent="0.25">
      <c r="A1139" s="3" t="s">
        <v>4</v>
      </c>
      <c r="B1139" s="3" t="s">
        <v>652</v>
      </c>
      <c r="C1139" s="3" t="s">
        <v>112</v>
      </c>
      <c r="D1139" s="3" t="s">
        <v>741</v>
      </c>
      <c r="E1139" s="3" t="s">
        <v>220</v>
      </c>
      <c r="F1139" s="6">
        <v>45544.5</v>
      </c>
      <c r="G1139" s="3" t="s">
        <v>1194</v>
      </c>
      <c r="H1139" s="3" t="s">
        <v>1422</v>
      </c>
      <c r="I1139" s="3" t="s">
        <v>114</v>
      </c>
      <c r="J1139" s="5"/>
      <c r="K1139" s="5">
        <v>1989.99</v>
      </c>
      <c r="L1139" s="5"/>
      <c r="M1139" s="5">
        <v>0</v>
      </c>
      <c r="N1139" s="5"/>
      <c r="O1139" s="9">
        <f t="shared" si="17"/>
        <v>1989.99</v>
      </c>
    </row>
    <row r="1140" spans="1:15" x14ac:dyDescent="0.25">
      <c r="A1140" s="3" t="s">
        <v>4</v>
      </c>
      <c r="B1140" s="3" t="s">
        <v>652</v>
      </c>
      <c r="C1140" s="3" t="s">
        <v>112</v>
      </c>
      <c r="D1140" s="3" t="s">
        <v>741</v>
      </c>
      <c r="E1140" s="3" t="s">
        <v>220</v>
      </c>
      <c r="F1140" s="6">
        <v>45918</v>
      </c>
      <c r="G1140" s="3" t="s">
        <v>1423</v>
      </c>
      <c r="H1140" s="3" t="s">
        <v>1422</v>
      </c>
      <c r="I1140" s="3" t="s">
        <v>114</v>
      </c>
      <c r="J1140" s="5"/>
      <c r="K1140" s="5">
        <v>14635.57</v>
      </c>
      <c r="L1140" s="5"/>
      <c r="M1140" s="5">
        <v>2672.58</v>
      </c>
      <c r="N1140" s="5"/>
      <c r="O1140" s="9">
        <f t="shared" si="17"/>
        <v>17308.150000000001</v>
      </c>
    </row>
    <row r="1141" spans="1:15" x14ac:dyDescent="0.25">
      <c r="A1141" s="3" t="s">
        <v>4</v>
      </c>
      <c r="B1141" s="3" t="s">
        <v>652</v>
      </c>
      <c r="C1141" s="3" t="s">
        <v>112</v>
      </c>
      <c r="D1141" s="3" t="s">
        <v>738</v>
      </c>
      <c r="E1141" s="3" t="s">
        <v>220</v>
      </c>
      <c r="F1141" s="6">
        <v>45506.5</v>
      </c>
      <c r="G1141" s="3" t="s">
        <v>1194</v>
      </c>
      <c r="H1141" s="3" t="s">
        <v>1422</v>
      </c>
      <c r="I1141" s="3" t="s">
        <v>114</v>
      </c>
      <c r="J1141" s="5"/>
      <c r="K1141" s="5">
        <v>2700</v>
      </c>
      <c r="L1141" s="5"/>
      <c r="M1141" s="5">
        <v>567</v>
      </c>
      <c r="N1141" s="5"/>
      <c r="O1141" s="9">
        <f t="shared" si="17"/>
        <v>3267</v>
      </c>
    </row>
    <row r="1142" spans="1:15" x14ac:dyDescent="0.25">
      <c r="A1142" s="3" t="s">
        <v>4</v>
      </c>
      <c r="B1142" s="3" t="s">
        <v>652</v>
      </c>
      <c r="C1142" s="3" t="s">
        <v>112</v>
      </c>
      <c r="D1142" s="3" t="s">
        <v>735</v>
      </c>
      <c r="E1142" s="3" t="s">
        <v>220</v>
      </c>
      <c r="F1142" s="6">
        <v>45520.5</v>
      </c>
      <c r="G1142" s="3" t="s">
        <v>1194</v>
      </c>
      <c r="H1142" s="3" t="s">
        <v>1422</v>
      </c>
      <c r="I1142" s="3" t="s">
        <v>114</v>
      </c>
      <c r="J1142" s="5"/>
      <c r="K1142" s="5">
        <v>600</v>
      </c>
      <c r="L1142" s="5"/>
      <c r="M1142" s="5">
        <v>0</v>
      </c>
      <c r="N1142" s="5"/>
      <c r="O1142" s="9">
        <f t="shared" si="17"/>
        <v>600</v>
      </c>
    </row>
    <row r="1143" spans="1:15" x14ac:dyDescent="0.25">
      <c r="A1143" s="3" t="s">
        <v>4</v>
      </c>
      <c r="B1143" s="3" t="s">
        <v>652</v>
      </c>
      <c r="C1143" s="3" t="s">
        <v>112</v>
      </c>
      <c r="D1143" s="3" t="s">
        <v>735</v>
      </c>
      <c r="E1143" s="3" t="s">
        <v>220</v>
      </c>
      <c r="F1143" s="6">
        <v>45733</v>
      </c>
      <c r="G1143" s="3" t="s">
        <v>1423</v>
      </c>
      <c r="H1143" s="3" t="s">
        <v>1422</v>
      </c>
      <c r="I1143" s="3" t="s">
        <v>114</v>
      </c>
      <c r="J1143" s="5"/>
      <c r="K1143" s="5">
        <v>9200</v>
      </c>
      <c r="L1143" s="5"/>
      <c r="M1143" s="5">
        <v>1932</v>
      </c>
      <c r="N1143" s="5"/>
      <c r="O1143" s="9">
        <f t="shared" si="17"/>
        <v>11132</v>
      </c>
    </row>
    <row r="1144" spans="1:15" x14ac:dyDescent="0.25">
      <c r="A1144" s="3" t="s">
        <v>4</v>
      </c>
      <c r="B1144" s="3" t="s">
        <v>652</v>
      </c>
      <c r="C1144" s="3" t="s">
        <v>112</v>
      </c>
      <c r="D1144" s="3" t="s">
        <v>735</v>
      </c>
      <c r="E1144" s="3" t="s">
        <v>220</v>
      </c>
      <c r="F1144" s="6">
        <v>45932.5</v>
      </c>
      <c r="G1144" s="3" t="s">
        <v>13</v>
      </c>
      <c r="H1144" s="3" t="s">
        <v>1422</v>
      </c>
      <c r="I1144" s="3" t="s">
        <v>114</v>
      </c>
      <c r="J1144" s="5"/>
      <c r="K1144" s="5">
        <v>9200</v>
      </c>
      <c r="L1144" s="5"/>
      <c r="M1144" s="5">
        <v>1932</v>
      </c>
      <c r="N1144" s="5"/>
      <c r="O1144" s="9">
        <f t="shared" si="17"/>
        <v>11132</v>
      </c>
    </row>
    <row r="1145" spans="1:15" x14ac:dyDescent="0.25">
      <c r="A1145" s="3" t="s">
        <v>4</v>
      </c>
      <c r="B1145" s="3" t="s">
        <v>652</v>
      </c>
      <c r="C1145" s="3" t="s">
        <v>112</v>
      </c>
      <c r="D1145" s="3" t="s">
        <v>735</v>
      </c>
      <c r="E1145" s="3" t="s">
        <v>220</v>
      </c>
      <c r="F1145" s="6">
        <v>45937</v>
      </c>
      <c r="G1145" s="3" t="s">
        <v>1424</v>
      </c>
      <c r="H1145" s="3" t="s">
        <v>1422</v>
      </c>
      <c r="I1145" s="3" t="s">
        <v>114</v>
      </c>
      <c r="J1145" s="5"/>
      <c r="K1145" s="5">
        <v>13388.43</v>
      </c>
      <c r="L1145" s="5"/>
      <c r="M1145" s="5">
        <v>2811.57</v>
      </c>
      <c r="N1145" s="5"/>
      <c r="O1145" s="9">
        <f t="shared" si="17"/>
        <v>16200</v>
      </c>
    </row>
    <row r="1146" spans="1:15" x14ac:dyDescent="0.25">
      <c r="A1146" s="3" t="s">
        <v>4</v>
      </c>
      <c r="B1146" s="3" t="s">
        <v>652</v>
      </c>
      <c r="C1146" s="3" t="s">
        <v>112</v>
      </c>
      <c r="D1146" s="3" t="s">
        <v>732</v>
      </c>
      <c r="E1146" s="3" t="s">
        <v>220</v>
      </c>
      <c r="F1146" s="6">
        <v>45681</v>
      </c>
      <c r="G1146" s="3" t="s">
        <v>1423</v>
      </c>
      <c r="H1146" s="3" t="s">
        <v>1422</v>
      </c>
      <c r="I1146" s="3" t="s">
        <v>114</v>
      </c>
      <c r="J1146" s="5"/>
      <c r="K1146" s="5">
        <v>19948.849999999999</v>
      </c>
      <c r="L1146" s="5"/>
      <c r="M1146" s="5">
        <v>4189.26</v>
      </c>
      <c r="N1146" s="5"/>
      <c r="O1146" s="9">
        <f t="shared" si="17"/>
        <v>24138.11</v>
      </c>
    </row>
    <row r="1147" spans="1:15" x14ac:dyDescent="0.25">
      <c r="A1147" s="3" t="s">
        <v>4</v>
      </c>
      <c r="B1147" s="3" t="s">
        <v>652</v>
      </c>
      <c r="C1147" s="3" t="s">
        <v>112</v>
      </c>
      <c r="D1147" s="3" t="s">
        <v>732</v>
      </c>
      <c r="E1147" s="3" t="s">
        <v>220</v>
      </c>
      <c r="F1147" s="6">
        <v>45771.5</v>
      </c>
      <c r="G1147" s="3" t="s">
        <v>4</v>
      </c>
      <c r="H1147" s="3" t="s">
        <v>1422</v>
      </c>
      <c r="I1147" s="3" t="s">
        <v>114</v>
      </c>
      <c r="J1147" s="5"/>
      <c r="K1147" s="5">
        <v>19948.849999999999</v>
      </c>
      <c r="L1147" s="5"/>
      <c r="M1147" s="5">
        <v>4189.26</v>
      </c>
      <c r="N1147" s="5"/>
      <c r="O1147" s="9">
        <f t="shared" si="17"/>
        <v>24138.11</v>
      </c>
    </row>
    <row r="1148" spans="1:15" x14ac:dyDescent="0.25">
      <c r="A1148" s="3" t="s">
        <v>4</v>
      </c>
      <c r="B1148" s="3" t="s">
        <v>652</v>
      </c>
      <c r="C1148" s="3" t="s">
        <v>112</v>
      </c>
      <c r="D1148" s="3" t="s">
        <v>729</v>
      </c>
      <c r="E1148" s="3" t="s">
        <v>220</v>
      </c>
      <c r="F1148" s="6">
        <v>45699</v>
      </c>
      <c r="G1148" s="3" t="s">
        <v>1423</v>
      </c>
      <c r="H1148" s="3" t="s">
        <v>1422</v>
      </c>
      <c r="I1148" s="3" t="s">
        <v>114</v>
      </c>
      <c r="J1148" s="5"/>
      <c r="K1148" s="5">
        <v>24793.39</v>
      </c>
      <c r="L1148" s="5"/>
      <c r="M1148" s="5">
        <v>5206.6099999999997</v>
      </c>
      <c r="N1148" s="5"/>
      <c r="O1148" s="9">
        <f t="shared" si="17"/>
        <v>30000</v>
      </c>
    </row>
    <row r="1149" spans="1:15" x14ac:dyDescent="0.25">
      <c r="A1149" s="3" t="s">
        <v>4</v>
      </c>
      <c r="B1149" s="3" t="s">
        <v>652</v>
      </c>
      <c r="C1149" s="3" t="s">
        <v>112</v>
      </c>
      <c r="D1149" s="3" t="s">
        <v>729</v>
      </c>
      <c r="E1149" s="3" t="s">
        <v>220</v>
      </c>
      <c r="F1149" s="6">
        <v>45772.5</v>
      </c>
      <c r="G1149" s="3" t="s">
        <v>13</v>
      </c>
      <c r="H1149" s="3" t="s">
        <v>1422</v>
      </c>
      <c r="I1149" s="3" t="s">
        <v>114</v>
      </c>
      <c r="J1149" s="5"/>
      <c r="K1149" s="5">
        <v>13916.59</v>
      </c>
      <c r="L1149" s="5"/>
      <c r="M1149" s="5">
        <v>2922.49</v>
      </c>
      <c r="N1149" s="5"/>
      <c r="O1149" s="9">
        <f t="shared" si="17"/>
        <v>16839.080000000002</v>
      </c>
    </row>
    <row r="1150" spans="1:15" x14ac:dyDescent="0.25">
      <c r="A1150" s="3" t="s">
        <v>4</v>
      </c>
      <c r="B1150" s="3" t="s">
        <v>652</v>
      </c>
      <c r="C1150" s="3" t="s">
        <v>112</v>
      </c>
      <c r="D1150" s="3" t="s">
        <v>729</v>
      </c>
      <c r="E1150" s="3" t="s">
        <v>220</v>
      </c>
      <c r="F1150" s="6">
        <v>45813.5</v>
      </c>
      <c r="G1150" s="3" t="s">
        <v>4</v>
      </c>
      <c r="H1150" s="3" t="s">
        <v>1422</v>
      </c>
      <c r="I1150" s="3" t="s">
        <v>114</v>
      </c>
      <c r="J1150" s="5"/>
      <c r="K1150" s="5">
        <v>12073.71</v>
      </c>
      <c r="L1150" s="5"/>
      <c r="M1150" s="5">
        <v>2535.48</v>
      </c>
      <c r="N1150" s="5"/>
      <c r="O1150" s="9">
        <f t="shared" si="17"/>
        <v>14609.189999999999</v>
      </c>
    </row>
    <row r="1151" spans="1:15" x14ac:dyDescent="0.25">
      <c r="A1151" s="3" t="s">
        <v>4</v>
      </c>
      <c r="B1151" s="3" t="s">
        <v>652</v>
      </c>
      <c r="C1151" s="3" t="s">
        <v>112</v>
      </c>
      <c r="D1151" s="3" t="s">
        <v>729</v>
      </c>
      <c r="E1151" s="3" t="s">
        <v>220</v>
      </c>
      <c r="F1151" s="6">
        <v>45776</v>
      </c>
      <c r="G1151" s="3" t="s">
        <v>1424</v>
      </c>
      <c r="H1151" s="3" t="s">
        <v>1422</v>
      </c>
      <c r="I1151" s="3" t="s">
        <v>114</v>
      </c>
      <c r="J1151" s="5"/>
      <c r="K1151" s="5">
        <v>29752.07</v>
      </c>
      <c r="L1151" s="5"/>
      <c r="M1151" s="5">
        <v>6247.93</v>
      </c>
      <c r="N1151" s="5"/>
      <c r="O1151" s="9">
        <f t="shared" si="17"/>
        <v>36000</v>
      </c>
    </row>
    <row r="1152" spans="1:15" x14ac:dyDescent="0.25">
      <c r="A1152" s="3" t="s">
        <v>4</v>
      </c>
      <c r="B1152" s="3" t="s">
        <v>652</v>
      </c>
      <c r="C1152" s="3" t="s">
        <v>112</v>
      </c>
      <c r="D1152" s="3" t="s">
        <v>729</v>
      </c>
      <c r="E1152" s="3" t="s">
        <v>220</v>
      </c>
      <c r="F1152" s="6">
        <v>45966.5</v>
      </c>
      <c r="G1152" s="3" t="s">
        <v>11</v>
      </c>
      <c r="H1152" s="3" t="s">
        <v>1422</v>
      </c>
      <c r="I1152" s="3" t="s">
        <v>114</v>
      </c>
      <c r="J1152" s="5"/>
      <c r="K1152" s="5">
        <v>9036.4</v>
      </c>
      <c r="L1152" s="5"/>
      <c r="M1152" s="5">
        <v>1897.65</v>
      </c>
      <c r="N1152" s="5"/>
      <c r="O1152" s="9">
        <f t="shared" si="17"/>
        <v>10934.05</v>
      </c>
    </row>
    <row r="1153" spans="1:15" x14ac:dyDescent="0.25">
      <c r="A1153" s="3" t="s">
        <v>4</v>
      </c>
      <c r="B1153" s="3" t="s">
        <v>652</v>
      </c>
      <c r="C1153" s="3" t="s">
        <v>112</v>
      </c>
      <c r="D1153" s="3" t="s">
        <v>726</v>
      </c>
      <c r="E1153" s="3" t="s">
        <v>220</v>
      </c>
      <c r="F1153" s="6">
        <v>45502</v>
      </c>
      <c r="G1153" s="3" t="s">
        <v>1423</v>
      </c>
      <c r="H1153" s="3" t="s">
        <v>1422</v>
      </c>
      <c r="I1153" s="3" t="s">
        <v>114</v>
      </c>
      <c r="J1153" s="5"/>
      <c r="K1153" s="5">
        <v>9143.3700000000008</v>
      </c>
      <c r="L1153" s="5"/>
      <c r="M1153" s="5">
        <v>1888.63</v>
      </c>
      <c r="N1153" s="5"/>
      <c r="O1153" s="9">
        <f t="shared" si="17"/>
        <v>11032</v>
      </c>
    </row>
    <row r="1154" spans="1:15" x14ac:dyDescent="0.25">
      <c r="A1154" s="3" t="s">
        <v>4</v>
      </c>
      <c r="B1154" s="3" t="s">
        <v>652</v>
      </c>
      <c r="C1154" s="3" t="s">
        <v>112</v>
      </c>
      <c r="D1154" s="3" t="s">
        <v>726</v>
      </c>
      <c r="E1154" s="3" t="s">
        <v>220</v>
      </c>
      <c r="F1154" s="6">
        <v>45554</v>
      </c>
      <c r="G1154" s="3" t="s">
        <v>1424</v>
      </c>
      <c r="H1154" s="3" t="s">
        <v>1422</v>
      </c>
      <c r="I1154" s="3" t="s">
        <v>114</v>
      </c>
      <c r="J1154" s="5"/>
      <c r="K1154" s="5">
        <v>7866.96</v>
      </c>
      <c r="L1154" s="5"/>
      <c r="M1154" s="5">
        <v>1532.07</v>
      </c>
      <c r="N1154" s="5"/>
      <c r="O1154" s="9">
        <f t="shared" si="17"/>
        <v>9399.0300000000007</v>
      </c>
    </row>
    <row r="1155" spans="1:15" x14ac:dyDescent="0.25">
      <c r="A1155" s="3" t="s">
        <v>4</v>
      </c>
      <c r="B1155" s="3" t="s">
        <v>652</v>
      </c>
      <c r="C1155" s="3" t="s">
        <v>112</v>
      </c>
      <c r="D1155" s="3" t="s">
        <v>726</v>
      </c>
      <c r="E1155" s="3" t="s">
        <v>220</v>
      </c>
      <c r="F1155" s="6">
        <v>45595.5</v>
      </c>
      <c r="G1155" s="3" t="s">
        <v>13</v>
      </c>
      <c r="H1155" s="3" t="s">
        <v>1422</v>
      </c>
      <c r="I1155" s="3" t="s">
        <v>114</v>
      </c>
      <c r="J1155" s="5"/>
      <c r="K1155" s="5">
        <v>13300.54</v>
      </c>
      <c r="L1155" s="5"/>
      <c r="M1155" s="5">
        <v>2793.11</v>
      </c>
      <c r="N1155" s="5"/>
      <c r="O1155" s="9">
        <f t="shared" si="17"/>
        <v>16093.650000000001</v>
      </c>
    </row>
    <row r="1156" spans="1:15" x14ac:dyDescent="0.25">
      <c r="A1156" s="3" t="s">
        <v>4</v>
      </c>
      <c r="B1156" s="3" t="s">
        <v>652</v>
      </c>
      <c r="C1156" s="3" t="s">
        <v>112</v>
      </c>
      <c r="D1156" s="3" t="s">
        <v>726</v>
      </c>
      <c r="E1156" s="3" t="s">
        <v>220</v>
      </c>
      <c r="F1156" s="6">
        <v>45643.5</v>
      </c>
      <c r="G1156" s="3" t="s">
        <v>4</v>
      </c>
      <c r="H1156" s="3" t="s">
        <v>1422</v>
      </c>
      <c r="I1156" s="3" t="s">
        <v>114</v>
      </c>
      <c r="J1156" s="5"/>
      <c r="K1156" s="5">
        <v>2627.33</v>
      </c>
      <c r="L1156" s="5"/>
      <c r="M1156" s="5">
        <v>589.80999999999995</v>
      </c>
      <c r="N1156" s="5"/>
      <c r="O1156" s="9">
        <f t="shared" si="17"/>
        <v>3217.14</v>
      </c>
    </row>
    <row r="1157" spans="1:15" x14ac:dyDescent="0.25">
      <c r="A1157" s="3" t="s">
        <v>4</v>
      </c>
      <c r="B1157" s="3" t="s">
        <v>652</v>
      </c>
      <c r="C1157" s="3" t="s">
        <v>112</v>
      </c>
      <c r="D1157" s="3" t="s">
        <v>726</v>
      </c>
      <c r="E1157" s="3" t="s">
        <v>220</v>
      </c>
      <c r="F1157" s="6">
        <v>45740.5</v>
      </c>
      <c r="G1157" s="3" t="s">
        <v>11</v>
      </c>
      <c r="H1157" s="3" t="s">
        <v>1422</v>
      </c>
      <c r="I1157" s="3" t="s">
        <v>114</v>
      </c>
      <c r="J1157" s="5"/>
      <c r="K1157" s="5">
        <v>150</v>
      </c>
      <c r="L1157" s="5"/>
      <c r="M1157" s="5">
        <v>0</v>
      </c>
      <c r="N1157" s="5"/>
      <c r="O1157" s="9">
        <f t="shared" si="17"/>
        <v>150</v>
      </c>
    </row>
    <row r="1158" spans="1:15" x14ac:dyDescent="0.25">
      <c r="A1158" s="3" t="s">
        <v>4</v>
      </c>
      <c r="B1158" s="3" t="s">
        <v>652</v>
      </c>
      <c r="C1158" s="3" t="s">
        <v>112</v>
      </c>
      <c r="D1158" s="3" t="s">
        <v>726</v>
      </c>
      <c r="E1158" s="3" t="s">
        <v>220</v>
      </c>
      <c r="F1158" s="6">
        <v>45754.5</v>
      </c>
      <c r="G1158" s="3" t="s">
        <v>315</v>
      </c>
      <c r="H1158" s="3" t="s">
        <v>1422</v>
      </c>
      <c r="I1158" s="3" t="s">
        <v>114</v>
      </c>
      <c r="J1158" s="5"/>
      <c r="K1158" s="5">
        <v>0</v>
      </c>
      <c r="L1158" s="5"/>
      <c r="M1158" s="5">
        <v>0</v>
      </c>
      <c r="N1158" s="5"/>
      <c r="O1158" s="9">
        <f t="shared" si="17"/>
        <v>0</v>
      </c>
    </row>
    <row r="1159" spans="1:15" x14ac:dyDescent="0.25">
      <c r="A1159" s="3" t="s">
        <v>4</v>
      </c>
      <c r="B1159" s="3" t="s">
        <v>652</v>
      </c>
      <c r="C1159" s="3" t="s">
        <v>112</v>
      </c>
      <c r="D1159" s="3" t="s">
        <v>726</v>
      </c>
      <c r="E1159" s="3" t="s">
        <v>220</v>
      </c>
      <c r="F1159" s="6">
        <v>45784</v>
      </c>
      <c r="G1159" s="3" t="s">
        <v>1431</v>
      </c>
      <c r="H1159" s="3" t="s">
        <v>1422</v>
      </c>
      <c r="I1159" s="3" t="s">
        <v>114</v>
      </c>
      <c r="J1159" s="5"/>
      <c r="K1159" s="5">
        <v>10485.25</v>
      </c>
      <c r="L1159" s="5"/>
      <c r="M1159" s="5">
        <v>2201.9</v>
      </c>
      <c r="N1159" s="5"/>
      <c r="O1159" s="9">
        <f t="shared" ref="O1159:O1222" si="18">J1159+K1159+L1159+M1159+N1159</f>
        <v>12687.15</v>
      </c>
    </row>
    <row r="1160" spans="1:15" x14ac:dyDescent="0.25">
      <c r="A1160" s="3" t="s">
        <v>4</v>
      </c>
      <c r="B1160" s="3" t="s">
        <v>652</v>
      </c>
      <c r="C1160" s="3" t="s">
        <v>112</v>
      </c>
      <c r="D1160" s="3" t="s">
        <v>726</v>
      </c>
      <c r="E1160" s="3" t="s">
        <v>220</v>
      </c>
      <c r="F1160" s="6">
        <v>45985.5</v>
      </c>
      <c r="G1160" s="3" t="s">
        <v>240</v>
      </c>
      <c r="H1160" s="3" t="s">
        <v>1422</v>
      </c>
      <c r="I1160" s="3" t="s">
        <v>114</v>
      </c>
      <c r="J1160" s="5"/>
      <c r="K1160" s="5">
        <v>0</v>
      </c>
      <c r="L1160" s="5"/>
      <c r="M1160" s="5">
        <v>0</v>
      </c>
      <c r="N1160" s="5"/>
      <c r="O1160" s="9">
        <f t="shared" si="18"/>
        <v>0</v>
      </c>
    </row>
    <row r="1161" spans="1:15" x14ac:dyDescent="0.25">
      <c r="A1161" s="3" t="s">
        <v>4</v>
      </c>
      <c r="B1161" s="3" t="s">
        <v>652</v>
      </c>
      <c r="C1161" s="3" t="s">
        <v>112</v>
      </c>
      <c r="D1161" s="3" t="s">
        <v>726</v>
      </c>
      <c r="E1161" s="3" t="s">
        <v>220</v>
      </c>
      <c r="F1161" s="6">
        <v>45982.5</v>
      </c>
      <c r="G1161" s="3" t="s">
        <v>225</v>
      </c>
      <c r="H1161" s="3" t="s">
        <v>1422</v>
      </c>
      <c r="I1161" s="3" t="s">
        <v>114</v>
      </c>
      <c r="J1161" s="5"/>
      <c r="K1161" s="5">
        <v>0</v>
      </c>
      <c r="L1161" s="5"/>
      <c r="M1161" s="5">
        <v>0</v>
      </c>
      <c r="N1161" s="5"/>
      <c r="O1161" s="9">
        <f t="shared" si="18"/>
        <v>0</v>
      </c>
    </row>
    <row r="1162" spans="1:15" x14ac:dyDescent="0.25">
      <c r="A1162" s="3" t="s">
        <v>4</v>
      </c>
      <c r="B1162" s="3" t="s">
        <v>652</v>
      </c>
      <c r="C1162" s="3" t="s">
        <v>112</v>
      </c>
      <c r="D1162" s="3" t="s">
        <v>723</v>
      </c>
      <c r="E1162" s="3" t="s">
        <v>220</v>
      </c>
      <c r="F1162" s="6">
        <v>45959.5</v>
      </c>
      <c r="G1162" s="3" t="s">
        <v>13</v>
      </c>
      <c r="H1162" s="3" t="s">
        <v>1422</v>
      </c>
      <c r="I1162" s="3" t="s">
        <v>114</v>
      </c>
      <c r="J1162" s="5"/>
      <c r="K1162" s="5">
        <v>7760</v>
      </c>
      <c r="L1162" s="5"/>
      <c r="M1162" s="5">
        <v>1629.6</v>
      </c>
      <c r="N1162" s="5"/>
      <c r="O1162" s="9">
        <f t="shared" si="18"/>
        <v>9389.6</v>
      </c>
    </row>
    <row r="1163" spans="1:15" x14ac:dyDescent="0.25">
      <c r="A1163" s="3" t="s">
        <v>4</v>
      </c>
      <c r="B1163" s="3" t="s">
        <v>652</v>
      </c>
      <c r="C1163" s="3" t="s">
        <v>112</v>
      </c>
      <c r="D1163" s="3" t="s">
        <v>721</v>
      </c>
      <c r="E1163" s="3" t="s">
        <v>220</v>
      </c>
      <c r="F1163" s="6">
        <v>45527.5</v>
      </c>
      <c r="G1163" s="3" t="s">
        <v>1194</v>
      </c>
      <c r="H1163" s="3" t="s">
        <v>1422</v>
      </c>
      <c r="I1163" s="3" t="s">
        <v>114</v>
      </c>
      <c r="J1163" s="5"/>
      <c r="K1163" s="5">
        <v>650</v>
      </c>
      <c r="L1163" s="5"/>
      <c r="M1163" s="5">
        <v>0</v>
      </c>
      <c r="N1163" s="5"/>
      <c r="O1163" s="9">
        <f t="shared" si="18"/>
        <v>650</v>
      </c>
    </row>
    <row r="1164" spans="1:15" x14ac:dyDescent="0.25">
      <c r="A1164" s="3" t="s">
        <v>4</v>
      </c>
      <c r="B1164" s="3" t="s">
        <v>652</v>
      </c>
      <c r="C1164" s="3" t="s">
        <v>112</v>
      </c>
      <c r="D1164" s="3" t="s">
        <v>721</v>
      </c>
      <c r="E1164" s="3" t="s">
        <v>220</v>
      </c>
      <c r="F1164" s="6">
        <v>45687.5</v>
      </c>
      <c r="G1164" s="3" t="s">
        <v>13</v>
      </c>
      <c r="H1164" s="3" t="s">
        <v>1422</v>
      </c>
      <c r="I1164" s="3" t="s">
        <v>114</v>
      </c>
      <c r="J1164" s="5"/>
      <c r="K1164" s="5">
        <v>260</v>
      </c>
      <c r="L1164" s="5"/>
      <c r="M1164" s="5">
        <v>0</v>
      </c>
      <c r="N1164" s="5"/>
      <c r="O1164" s="9">
        <f t="shared" si="18"/>
        <v>260</v>
      </c>
    </row>
    <row r="1165" spans="1:15" x14ac:dyDescent="0.25">
      <c r="A1165" s="3" t="s">
        <v>4</v>
      </c>
      <c r="B1165" s="3" t="s">
        <v>652</v>
      </c>
      <c r="C1165" s="3" t="s">
        <v>112</v>
      </c>
      <c r="D1165" s="3" t="s">
        <v>721</v>
      </c>
      <c r="E1165" s="3" t="s">
        <v>220</v>
      </c>
      <c r="F1165" s="6">
        <v>45846</v>
      </c>
      <c r="G1165" s="3" t="s">
        <v>1423</v>
      </c>
      <c r="H1165" s="3" t="s">
        <v>1422</v>
      </c>
      <c r="I1165" s="3" t="s">
        <v>114</v>
      </c>
      <c r="J1165" s="5"/>
      <c r="K1165" s="5">
        <v>53719.01</v>
      </c>
      <c r="L1165" s="5"/>
      <c r="M1165" s="5">
        <v>11280.99</v>
      </c>
      <c r="N1165" s="5"/>
      <c r="O1165" s="9">
        <f t="shared" si="18"/>
        <v>65000</v>
      </c>
    </row>
    <row r="1166" spans="1:15" x14ac:dyDescent="0.25">
      <c r="A1166" s="3" t="s">
        <v>4</v>
      </c>
      <c r="B1166" s="3" t="s">
        <v>652</v>
      </c>
      <c r="C1166" s="3" t="s">
        <v>112</v>
      </c>
      <c r="D1166" s="3" t="s">
        <v>721</v>
      </c>
      <c r="E1166" s="3" t="s">
        <v>220</v>
      </c>
      <c r="F1166" s="6">
        <v>45959.5</v>
      </c>
      <c r="G1166" s="3" t="s">
        <v>11</v>
      </c>
      <c r="H1166" s="3" t="s">
        <v>1422</v>
      </c>
      <c r="I1166" s="3" t="s">
        <v>114</v>
      </c>
      <c r="J1166" s="5"/>
      <c r="K1166" s="5">
        <v>33502.99</v>
      </c>
      <c r="L1166" s="5"/>
      <c r="M1166" s="5">
        <v>7035.63</v>
      </c>
      <c r="N1166" s="5"/>
      <c r="O1166" s="9">
        <f t="shared" si="18"/>
        <v>40538.619999999995</v>
      </c>
    </row>
    <row r="1167" spans="1:15" x14ac:dyDescent="0.25">
      <c r="A1167" s="3" t="s">
        <v>4</v>
      </c>
      <c r="B1167" s="3" t="s">
        <v>652</v>
      </c>
      <c r="C1167" s="3" t="s">
        <v>112</v>
      </c>
      <c r="D1167" s="3" t="s">
        <v>718</v>
      </c>
      <c r="E1167" s="3" t="s">
        <v>220</v>
      </c>
      <c r="F1167" s="6">
        <v>45540.5</v>
      </c>
      <c r="G1167" s="3" t="s">
        <v>1194</v>
      </c>
      <c r="H1167" s="3" t="s">
        <v>1422</v>
      </c>
      <c r="I1167" s="3" t="s">
        <v>114</v>
      </c>
      <c r="J1167" s="5"/>
      <c r="K1167" s="5">
        <v>437.34</v>
      </c>
      <c r="L1167" s="5"/>
      <c r="M1167" s="5">
        <v>0</v>
      </c>
      <c r="N1167" s="5"/>
      <c r="O1167" s="9">
        <f t="shared" si="18"/>
        <v>437.34</v>
      </c>
    </row>
    <row r="1168" spans="1:15" x14ac:dyDescent="0.25">
      <c r="A1168" s="3" t="s">
        <v>4</v>
      </c>
      <c r="B1168" s="3" t="s">
        <v>652</v>
      </c>
      <c r="C1168" s="3" t="s">
        <v>112</v>
      </c>
      <c r="D1168" s="3" t="s">
        <v>718</v>
      </c>
      <c r="E1168" s="3" t="s">
        <v>220</v>
      </c>
      <c r="F1168" s="6">
        <v>45742</v>
      </c>
      <c r="G1168" s="3" t="s">
        <v>1423</v>
      </c>
      <c r="H1168" s="3" t="s">
        <v>1422</v>
      </c>
      <c r="I1168" s="3" t="s">
        <v>114</v>
      </c>
      <c r="J1168" s="5"/>
      <c r="K1168" s="5">
        <v>17371.900000000001</v>
      </c>
      <c r="L1168" s="5"/>
      <c r="M1168" s="5">
        <v>3648.1</v>
      </c>
      <c r="N1168" s="5"/>
      <c r="O1168" s="9">
        <f t="shared" si="18"/>
        <v>21020</v>
      </c>
    </row>
    <row r="1169" spans="1:15" x14ac:dyDescent="0.25">
      <c r="A1169" s="3" t="s">
        <v>4</v>
      </c>
      <c r="B1169" s="3" t="s">
        <v>652</v>
      </c>
      <c r="C1169" s="3" t="s">
        <v>112</v>
      </c>
      <c r="D1169" s="3" t="s">
        <v>718</v>
      </c>
      <c r="E1169" s="3" t="s">
        <v>220</v>
      </c>
      <c r="F1169" s="6">
        <v>45834.5</v>
      </c>
      <c r="G1169" s="3" t="s">
        <v>4</v>
      </c>
      <c r="H1169" s="3" t="s">
        <v>1422</v>
      </c>
      <c r="I1169" s="3" t="s">
        <v>114</v>
      </c>
      <c r="J1169" s="5"/>
      <c r="K1169" s="5">
        <v>7584.86</v>
      </c>
      <c r="L1169" s="5"/>
      <c r="M1169" s="5">
        <v>4.4800000000000004</v>
      </c>
      <c r="N1169" s="5"/>
      <c r="O1169" s="9">
        <f t="shared" si="18"/>
        <v>7589.3399999999992</v>
      </c>
    </row>
    <row r="1170" spans="1:15" x14ac:dyDescent="0.25">
      <c r="A1170" s="3" t="s">
        <v>4</v>
      </c>
      <c r="B1170" s="3" t="s">
        <v>652</v>
      </c>
      <c r="C1170" s="3" t="s">
        <v>112</v>
      </c>
      <c r="D1170" s="3" t="s">
        <v>718</v>
      </c>
      <c r="E1170" s="3" t="s">
        <v>220</v>
      </c>
      <c r="F1170" s="6">
        <v>45887.5</v>
      </c>
      <c r="G1170" s="3" t="s">
        <v>11</v>
      </c>
      <c r="H1170" s="3" t="s">
        <v>1422</v>
      </c>
      <c r="I1170" s="3" t="s">
        <v>114</v>
      </c>
      <c r="J1170" s="5"/>
      <c r="K1170" s="5">
        <v>18625.990000000002</v>
      </c>
      <c r="L1170" s="5"/>
      <c r="M1170" s="5">
        <v>1446.99</v>
      </c>
      <c r="N1170" s="5"/>
      <c r="O1170" s="9">
        <f t="shared" si="18"/>
        <v>20072.980000000003</v>
      </c>
    </row>
    <row r="1171" spans="1:15" x14ac:dyDescent="0.25">
      <c r="A1171" s="3" t="s">
        <v>4</v>
      </c>
      <c r="B1171" s="3" t="s">
        <v>652</v>
      </c>
      <c r="C1171" s="3" t="s">
        <v>112</v>
      </c>
      <c r="D1171" s="3" t="s">
        <v>716</v>
      </c>
      <c r="E1171" s="3" t="s">
        <v>220</v>
      </c>
      <c r="F1171" s="6">
        <v>45504.5</v>
      </c>
      <c r="G1171" s="3" t="s">
        <v>1194</v>
      </c>
      <c r="H1171" s="3" t="s">
        <v>1422</v>
      </c>
      <c r="I1171" s="3" t="s">
        <v>114</v>
      </c>
      <c r="J1171" s="5"/>
      <c r="K1171" s="5">
        <v>450</v>
      </c>
      <c r="L1171" s="5"/>
      <c r="M1171" s="5">
        <v>0</v>
      </c>
      <c r="N1171" s="5"/>
      <c r="O1171" s="9">
        <f t="shared" si="18"/>
        <v>450</v>
      </c>
    </row>
    <row r="1172" spans="1:15" x14ac:dyDescent="0.25">
      <c r="A1172" s="3" t="s">
        <v>4</v>
      </c>
      <c r="B1172" s="3" t="s">
        <v>652</v>
      </c>
      <c r="C1172" s="3" t="s">
        <v>112</v>
      </c>
      <c r="D1172" s="3" t="s">
        <v>716</v>
      </c>
      <c r="E1172" s="3" t="s">
        <v>220</v>
      </c>
      <c r="F1172" s="6">
        <v>45750</v>
      </c>
      <c r="G1172" s="3" t="s">
        <v>1423</v>
      </c>
      <c r="H1172" s="3" t="s">
        <v>1422</v>
      </c>
      <c r="I1172" s="3" t="s">
        <v>114</v>
      </c>
      <c r="J1172" s="5"/>
      <c r="K1172" s="5">
        <v>27387.599999999999</v>
      </c>
      <c r="L1172" s="5"/>
      <c r="M1172" s="5">
        <v>5751.4</v>
      </c>
      <c r="N1172" s="5"/>
      <c r="O1172" s="9">
        <f t="shared" si="18"/>
        <v>33139</v>
      </c>
    </row>
    <row r="1173" spans="1:15" x14ac:dyDescent="0.25">
      <c r="A1173" s="3" t="s">
        <v>4</v>
      </c>
      <c r="B1173" s="3" t="s">
        <v>652</v>
      </c>
      <c r="C1173" s="3" t="s">
        <v>112</v>
      </c>
      <c r="D1173" s="3" t="s">
        <v>716</v>
      </c>
      <c r="E1173" s="3" t="s">
        <v>220</v>
      </c>
      <c r="F1173" s="6">
        <v>45957.5</v>
      </c>
      <c r="G1173" s="3" t="s">
        <v>4</v>
      </c>
      <c r="H1173" s="3" t="s">
        <v>1422</v>
      </c>
      <c r="I1173" s="3" t="s">
        <v>114</v>
      </c>
      <c r="J1173" s="5"/>
      <c r="K1173" s="5">
        <v>0</v>
      </c>
      <c r="L1173" s="5"/>
      <c r="M1173" s="5">
        <v>0</v>
      </c>
      <c r="N1173" s="5"/>
      <c r="O1173" s="9">
        <f t="shared" si="18"/>
        <v>0</v>
      </c>
    </row>
    <row r="1174" spans="1:15" x14ac:dyDescent="0.25">
      <c r="A1174" s="3" t="s">
        <v>4</v>
      </c>
      <c r="B1174" s="3" t="s">
        <v>652</v>
      </c>
      <c r="C1174" s="3" t="s">
        <v>112</v>
      </c>
      <c r="D1174" s="3" t="s">
        <v>713</v>
      </c>
      <c r="E1174" s="3" t="s">
        <v>220</v>
      </c>
      <c r="F1174" s="6">
        <v>45555.5</v>
      </c>
      <c r="G1174" s="3" t="s">
        <v>1194</v>
      </c>
      <c r="H1174" s="3" t="s">
        <v>1422</v>
      </c>
      <c r="I1174" s="3" t="s">
        <v>114</v>
      </c>
      <c r="J1174" s="5"/>
      <c r="K1174" s="5">
        <v>450</v>
      </c>
      <c r="L1174" s="5"/>
      <c r="M1174" s="5">
        <v>0</v>
      </c>
      <c r="N1174" s="5"/>
      <c r="O1174" s="9">
        <f t="shared" si="18"/>
        <v>450</v>
      </c>
    </row>
    <row r="1175" spans="1:15" x14ac:dyDescent="0.25">
      <c r="A1175" s="3" t="s">
        <v>4</v>
      </c>
      <c r="B1175" s="3" t="s">
        <v>652</v>
      </c>
      <c r="C1175" s="3" t="s">
        <v>112</v>
      </c>
      <c r="D1175" s="3" t="s">
        <v>713</v>
      </c>
      <c r="E1175" s="3" t="s">
        <v>220</v>
      </c>
      <c r="F1175" s="6">
        <v>45800</v>
      </c>
      <c r="G1175" s="3" t="s">
        <v>1423</v>
      </c>
      <c r="H1175" s="3" t="s">
        <v>1422</v>
      </c>
      <c r="I1175" s="3" t="s">
        <v>114</v>
      </c>
      <c r="J1175" s="5"/>
      <c r="K1175" s="5">
        <v>12396.69</v>
      </c>
      <c r="L1175" s="5"/>
      <c r="M1175" s="5">
        <v>2603.31</v>
      </c>
      <c r="N1175" s="5"/>
      <c r="O1175" s="9">
        <f t="shared" si="18"/>
        <v>15000</v>
      </c>
    </row>
    <row r="1176" spans="1:15" x14ac:dyDescent="0.25">
      <c r="A1176" s="3" t="s">
        <v>4</v>
      </c>
      <c r="B1176" s="3" t="s">
        <v>652</v>
      </c>
      <c r="C1176" s="3" t="s">
        <v>112</v>
      </c>
      <c r="D1176" s="3" t="s">
        <v>713</v>
      </c>
      <c r="E1176" s="3" t="s">
        <v>220</v>
      </c>
      <c r="F1176" s="6">
        <v>45884.5</v>
      </c>
      <c r="G1176" s="3" t="s">
        <v>4</v>
      </c>
      <c r="H1176" s="3" t="s">
        <v>1422</v>
      </c>
      <c r="I1176" s="3" t="s">
        <v>114</v>
      </c>
      <c r="J1176" s="5"/>
      <c r="K1176" s="5">
        <v>10540.75</v>
      </c>
      <c r="L1176" s="5"/>
      <c r="M1176" s="5">
        <v>2213.56</v>
      </c>
      <c r="N1176" s="5"/>
      <c r="O1176" s="9">
        <f t="shared" si="18"/>
        <v>12754.31</v>
      </c>
    </row>
    <row r="1177" spans="1:15" x14ac:dyDescent="0.25">
      <c r="A1177" s="3" t="s">
        <v>4</v>
      </c>
      <c r="B1177" s="3" t="s">
        <v>652</v>
      </c>
      <c r="C1177" s="3" t="s">
        <v>112</v>
      </c>
      <c r="D1177" s="3" t="s">
        <v>710</v>
      </c>
      <c r="E1177" s="3" t="s">
        <v>220</v>
      </c>
      <c r="F1177" s="6">
        <v>45497.5</v>
      </c>
      <c r="G1177" s="3" t="s">
        <v>1194</v>
      </c>
      <c r="H1177" s="3" t="s">
        <v>1422</v>
      </c>
      <c r="I1177" s="3" t="s">
        <v>114</v>
      </c>
      <c r="J1177" s="5"/>
      <c r="K1177" s="5">
        <v>5592</v>
      </c>
      <c r="L1177" s="5"/>
      <c r="M1177" s="5">
        <v>1050</v>
      </c>
      <c r="N1177" s="5"/>
      <c r="O1177" s="9">
        <f t="shared" si="18"/>
        <v>6642</v>
      </c>
    </row>
    <row r="1178" spans="1:15" x14ac:dyDescent="0.25">
      <c r="A1178" s="3" t="s">
        <v>4</v>
      </c>
      <c r="B1178" s="3" t="s">
        <v>652</v>
      </c>
      <c r="C1178" s="3" t="s">
        <v>112</v>
      </c>
      <c r="D1178" s="3" t="s">
        <v>710</v>
      </c>
      <c r="E1178" s="3" t="s">
        <v>220</v>
      </c>
      <c r="F1178" s="6">
        <v>45720.5</v>
      </c>
      <c r="G1178" s="3" t="s">
        <v>13</v>
      </c>
      <c r="H1178" s="3" t="s">
        <v>1422</v>
      </c>
      <c r="I1178" s="3" t="s">
        <v>114</v>
      </c>
      <c r="J1178" s="5"/>
      <c r="K1178" s="5">
        <v>650</v>
      </c>
      <c r="L1178" s="5"/>
      <c r="M1178" s="5">
        <v>136.5</v>
      </c>
      <c r="N1178" s="5"/>
      <c r="O1178" s="9">
        <f t="shared" si="18"/>
        <v>786.5</v>
      </c>
    </row>
    <row r="1179" spans="1:15" x14ac:dyDescent="0.25">
      <c r="A1179" s="3" t="s">
        <v>4</v>
      </c>
      <c r="B1179" s="3" t="s">
        <v>652</v>
      </c>
      <c r="C1179" s="3" t="s">
        <v>112</v>
      </c>
      <c r="D1179" s="3" t="s">
        <v>710</v>
      </c>
      <c r="E1179" s="3" t="s">
        <v>220</v>
      </c>
      <c r="F1179" s="6">
        <v>45789</v>
      </c>
      <c r="G1179" s="3" t="s">
        <v>1423</v>
      </c>
      <c r="H1179" s="3" t="s">
        <v>1422</v>
      </c>
      <c r="I1179" s="3" t="s">
        <v>114</v>
      </c>
      <c r="J1179" s="5"/>
      <c r="K1179" s="5">
        <v>35927.94</v>
      </c>
      <c r="L1179" s="5"/>
      <c r="M1179" s="5">
        <v>7544.87</v>
      </c>
      <c r="N1179" s="5"/>
      <c r="O1179" s="9">
        <f t="shared" si="18"/>
        <v>43472.810000000005</v>
      </c>
    </row>
    <row r="1180" spans="1:15" x14ac:dyDescent="0.25">
      <c r="A1180" s="3" t="s">
        <v>4</v>
      </c>
      <c r="B1180" s="3" t="s">
        <v>652</v>
      </c>
      <c r="C1180" s="3" t="s">
        <v>112</v>
      </c>
      <c r="D1180" s="3" t="s">
        <v>710</v>
      </c>
      <c r="E1180" s="3" t="s">
        <v>220</v>
      </c>
      <c r="F1180" s="6">
        <v>45862.5</v>
      </c>
      <c r="G1180" s="3" t="s">
        <v>11</v>
      </c>
      <c r="H1180" s="3" t="s">
        <v>1422</v>
      </c>
      <c r="I1180" s="3" t="s">
        <v>114</v>
      </c>
      <c r="J1180" s="5"/>
      <c r="K1180" s="5">
        <v>18994.990000000002</v>
      </c>
      <c r="L1180" s="5"/>
      <c r="M1180" s="5">
        <v>3988.95</v>
      </c>
      <c r="N1180" s="5"/>
      <c r="O1180" s="9">
        <f t="shared" si="18"/>
        <v>22983.940000000002</v>
      </c>
    </row>
    <row r="1181" spans="1:15" x14ac:dyDescent="0.25">
      <c r="A1181" s="3" t="s">
        <v>4</v>
      </c>
      <c r="B1181" s="3" t="s">
        <v>652</v>
      </c>
      <c r="C1181" s="3" t="s">
        <v>112</v>
      </c>
      <c r="D1181" s="3" t="s">
        <v>707</v>
      </c>
      <c r="E1181" s="3" t="s">
        <v>220</v>
      </c>
      <c r="F1181" s="6">
        <v>45502.5</v>
      </c>
      <c r="G1181" s="3" t="s">
        <v>1194</v>
      </c>
      <c r="H1181" s="3" t="s">
        <v>1422</v>
      </c>
      <c r="I1181" s="3" t="s">
        <v>114</v>
      </c>
      <c r="J1181" s="5"/>
      <c r="K1181" s="5">
        <v>0</v>
      </c>
      <c r="L1181" s="5"/>
      <c r="M1181" s="5">
        <v>0</v>
      </c>
      <c r="N1181" s="5"/>
      <c r="O1181" s="9">
        <f t="shared" si="18"/>
        <v>0</v>
      </c>
    </row>
    <row r="1182" spans="1:15" x14ac:dyDescent="0.25">
      <c r="A1182" s="3" t="s">
        <v>4</v>
      </c>
      <c r="B1182" s="3" t="s">
        <v>652</v>
      </c>
      <c r="C1182" s="3" t="s">
        <v>112</v>
      </c>
      <c r="D1182" s="3" t="s">
        <v>707</v>
      </c>
      <c r="E1182" s="3" t="s">
        <v>220</v>
      </c>
      <c r="F1182" s="6">
        <v>45663.5</v>
      </c>
      <c r="G1182" s="3" t="s">
        <v>13</v>
      </c>
      <c r="H1182" s="3" t="s">
        <v>1422</v>
      </c>
      <c r="I1182" s="3" t="s">
        <v>114</v>
      </c>
      <c r="J1182" s="5"/>
      <c r="K1182" s="5">
        <v>0</v>
      </c>
      <c r="L1182" s="5"/>
      <c r="M1182" s="5">
        <v>0</v>
      </c>
      <c r="N1182" s="5"/>
      <c r="O1182" s="9">
        <f t="shared" si="18"/>
        <v>0</v>
      </c>
    </row>
    <row r="1183" spans="1:15" x14ac:dyDescent="0.25">
      <c r="A1183" s="3" t="s">
        <v>4</v>
      </c>
      <c r="B1183" s="3" t="s">
        <v>652</v>
      </c>
      <c r="C1183" s="3" t="s">
        <v>112</v>
      </c>
      <c r="D1183" s="3" t="s">
        <v>707</v>
      </c>
      <c r="E1183" s="3" t="s">
        <v>220</v>
      </c>
      <c r="F1183" s="6">
        <v>45762</v>
      </c>
      <c r="G1183" s="3" t="s">
        <v>1423</v>
      </c>
      <c r="H1183" s="3" t="s">
        <v>1422</v>
      </c>
      <c r="I1183" s="3" t="s">
        <v>114</v>
      </c>
      <c r="J1183" s="5"/>
      <c r="K1183" s="5">
        <v>5500</v>
      </c>
      <c r="L1183" s="5"/>
      <c r="M1183" s="5">
        <v>1155</v>
      </c>
      <c r="N1183" s="5"/>
      <c r="O1183" s="9">
        <f t="shared" si="18"/>
        <v>6655</v>
      </c>
    </row>
    <row r="1184" spans="1:15" x14ac:dyDescent="0.25">
      <c r="A1184" s="3" t="s">
        <v>4</v>
      </c>
      <c r="B1184" s="3" t="s">
        <v>652</v>
      </c>
      <c r="C1184" s="3" t="s">
        <v>112</v>
      </c>
      <c r="D1184" s="3" t="s">
        <v>707</v>
      </c>
      <c r="E1184" s="3" t="s">
        <v>220</v>
      </c>
      <c r="F1184" s="6">
        <v>45909.5</v>
      </c>
      <c r="G1184" s="3" t="s">
        <v>4</v>
      </c>
      <c r="H1184" s="3" t="s">
        <v>1422</v>
      </c>
      <c r="I1184" s="3" t="s">
        <v>114</v>
      </c>
      <c r="J1184" s="5"/>
      <c r="K1184" s="5">
        <v>5505</v>
      </c>
      <c r="L1184" s="5"/>
      <c r="M1184" s="5">
        <v>1135.05</v>
      </c>
      <c r="N1184" s="5"/>
      <c r="O1184" s="9">
        <f t="shared" si="18"/>
        <v>6640.05</v>
      </c>
    </row>
    <row r="1185" spans="1:15" x14ac:dyDescent="0.25">
      <c r="A1185" s="3" t="s">
        <v>4</v>
      </c>
      <c r="B1185" s="3" t="s">
        <v>652</v>
      </c>
      <c r="C1185" s="3" t="s">
        <v>112</v>
      </c>
      <c r="D1185" s="3" t="s">
        <v>707</v>
      </c>
      <c r="E1185" s="3" t="s">
        <v>220</v>
      </c>
      <c r="F1185" s="6">
        <v>45911</v>
      </c>
      <c r="G1185" s="3" t="s">
        <v>1424</v>
      </c>
      <c r="H1185" s="3" t="s">
        <v>1422</v>
      </c>
      <c r="I1185" s="3" t="s">
        <v>114</v>
      </c>
      <c r="J1185" s="5"/>
      <c r="K1185" s="5">
        <v>29625.040000000001</v>
      </c>
      <c r="L1185" s="5"/>
      <c r="M1185" s="5">
        <v>6221.26</v>
      </c>
      <c r="N1185" s="5"/>
      <c r="O1185" s="9">
        <f t="shared" si="18"/>
        <v>35846.300000000003</v>
      </c>
    </row>
    <row r="1186" spans="1:15" x14ac:dyDescent="0.25">
      <c r="A1186" s="3" t="s">
        <v>4</v>
      </c>
      <c r="B1186" s="3" t="s">
        <v>652</v>
      </c>
      <c r="C1186" s="3" t="s">
        <v>112</v>
      </c>
      <c r="D1186" s="3" t="s">
        <v>707</v>
      </c>
      <c r="E1186" s="3" t="s">
        <v>220</v>
      </c>
      <c r="F1186" s="6">
        <v>46000.5</v>
      </c>
      <c r="G1186" s="3" t="s">
        <v>11</v>
      </c>
      <c r="H1186" s="3" t="s">
        <v>1422</v>
      </c>
      <c r="I1186" s="3" t="s">
        <v>114</v>
      </c>
      <c r="J1186" s="5"/>
      <c r="K1186" s="5">
        <v>25246.36</v>
      </c>
      <c r="L1186" s="5"/>
      <c r="M1186" s="5">
        <v>5322.73</v>
      </c>
      <c r="N1186" s="5"/>
      <c r="O1186" s="9">
        <f t="shared" si="18"/>
        <v>30569.09</v>
      </c>
    </row>
    <row r="1187" spans="1:15" x14ac:dyDescent="0.25">
      <c r="A1187" s="3" t="s">
        <v>4</v>
      </c>
      <c r="B1187" s="3" t="s">
        <v>652</v>
      </c>
      <c r="C1187" s="3" t="s">
        <v>112</v>
      </c>
      <c r="D1187" s="3" t="s">
        <v>704</v>
      </c>
      <c r="E1187" s="3" t="s">
        <v>220</v>
      </c>
      <c r="F1187" s="6">
        <v>45775.5</v>
      </c>
      <c r="G1187" s="3" t="s">
        <v>13</v>
      </c>
      <c r="H1187" s="3" t="s">
        <v>1422</v>
      </c>
      <c r="I1187" s="3" t="s">
        <v>114</v>
      </c>
      <c r="J1187" s="5"/>
      <c r="K1187" s="5">
        <v>1060</v>
      </c>
      <c r="L1187" s="5"/>
      <c r="M1187" s="5">
        <v>9.4499999999999993</v>
      </c>
      <c r="N1187" s="5"/>
      <c r="O1187" s="9">
        <f t="shared" si="18"/>
        <v>1069.45</v>
      </c>
    </row>
    <row r="1188" spans="1:15" x14ac:dyDescent="0.25">
      <c r="A1188" s="3" t="s">
        <v>4</v>
      </c>
      <c r="B1188" s="3" t="s">
        <v>652</v>
      </c>
      <c r="C1188" s="3" t="s">
        <v>112</v>
      </c>
      <c r="D1188" s="3" t="s">
        <v>704</v>
      </c>
      <c r="E1188" s="3" t="s">
        <v>220</v>
      </c>
      <c r="F1188" s="6">
        <v>45826</v>
      </c>
      <c r="G1188" s="3" t="s">
        <v>1423</v>
      </c>
      <c r="H1188" s="3" t="s">
        <v>1422</v>
      </c>
      <c r="I1188" s="3" t="s">
        <v>114</v>
      </c>
      <c r="J1188" s="5"/>
      <c r="K1188" s="5">
        <v>100644.5</v>
      </c>
      <c r="L1188" s="5"/>
      <c r="M1188" s="5">
        <v>21135.34</v>
      </c>
      <c r="N1188" s="5"/>
      <c r="O1188" s="9">
        <f t="shared" si="18"/>
        <v>121779.84</v>
      </c>
    </row>
    <row r="1189" spans="1:15" x14ac:dyDescent="0.25">
      <c r="A1189" s="3" t="s">
        <v>4</v>
      </c>
      <c r="B1189" s="3" t="s">
        <v>652</v>
      </c>
      <c r="C1189" s="3" t="s">
        <v>112</v>
      </c>
      <c r="D1189" s="3" t="s">
        <v>704</v>
      </c>
      <c r="E1189" s="3" t="s">
        <v>220</v>
      </c>
      <c r="F1189" s="6">
        <v>45972.5</v>
      </c>
      <c r="G1189" s="3" t="s">
        <v>4</v>
      </c>
      <c r="H1189" s="3" t="s">
        <v>1422</v>
      </c>
      <c r="I1189" s="3" t="s">
        <v>114</v>
      </c>
      <c r="J1189" s="5"/>
      <c r="K1189" s="5">
        <v>37627.300000000003</v>
      </c>
      <c r="L1189" s="5"/>
      <c r="M1189" s="5">
        <v>8383.7900000000009</v>
      </c>
      <c r="N1189" s="5"/>
      <c r="O1189" s="9">
        <f t="shared" si="18"/>
        <v>46011.090000000004</v>
      </c>
    </row>
    <row r="1190" spans="1:15" x14ac:dyDescent="0.25">
      <c r="A1190" s="3" t="s">
        <v>4</v>
      </c>
      <c r="B1190" s="3" t="s">
        <v>652</v>
      </c>
      <c r="C1190" s="3" t="s">
        <v>112</v>
      </c>
      <c r="D1190" s="3" t="s">
        <v>701</v>
      </c>
      <c r="E1190" s="3" t="s">
        <v>220</v>
      </c>
      <c r="F1190" s="6">
        <v>45509.5</v>
      </c>
      <c r="G1190" s="3" t="s">
        <v>1194</v>
      </c>
      <c r="H1190" s="3" t="s">
        <v>1422</v>
      </c>
      <c r="I1190" s="3" t="s">
        <v>114</v>
      </c>
      <c r="J1190" s="5"/>
      <c r="K1190" s="5">
        <v>330</v>
      </c>
      <c r="L1190" s="5"/>
      <c r="M1190" s="5">
        <v>0</v>
      </c>
      <c r="N1190" s="5"/>
      <c r="O1190" s="9">
        <f t="shared" si="18"/>
        <v>330</v>
      </c>
    </row>
    <row r="1191" spans="1:15" x14ac:dyDescent="0.25">
      <c r="A1191" s="3" t="s">
        <v>4</v>
      </c>
      <c r="B1191" s="3" t="s">
        <v>652</v>
      </c>
      <c r="C1191" s="3" t="s">
        <v>112</v>
      </c>
      <c r="D1191" s="3" t="s">
        <v>701</v>
      </c>
      <c r="E1191" s="3" t="s">
        <v>220</v>
      </c>
      <c r="F1191" s="6">
        <v>45644.5</v>
      </c>
      <c r="G1191" s="3" t="s">
        <v>13</v>
      </c>
      <c r="H1191" s="3" t="s">
        <v>1422</v>
      </c>
      <c r="I1191" s="3" t="s">
        <v>114</v>
      </c>
      <c r="J1191" s="5"/>
      <c r="K1191" s="5">
        <v>110</v>
      </c>
      <c r="L1191" s="5"/>
      <c r="M1191" s="5">
        <v>0</v>
      </c>
      <c r="N1191" s="5"/>
      <c r="O1191" s="9">
        <f t="shared" si="18"/>
        <v>110</v>
      </c>
    </row>
    <row r="1192" spans="1:15" x14ac:dyDescent="0.25">
      <c r="A1192" s="3" t="s">
        <v>4</v>
      </c>
      <c r="B1192" s="3" t="s">
        <v>652</v>
      </c>
      <c r="C1192" s="3" t="s">
        <v>112</v>
      </c>
      <c r="D1192" s="3" t="s">
        <v>701</v>
      </c>
      <c r="E1192" s="3" t="s">
        <v>220</v>
      </c>
      <c r="F1192" s="6">
        <v>45784</v>
      </c>
      <c r="G1192" s="3" t="s">
        <v>1423</v>
      </c>
      <c r="H1192" s="3" t="s">
        <v>1422</v>
      </c>
      <c r="I1192" s="3" t="s">
        <v>114</v>
      </c>
      <c r="J1192" s="5"/>
      <c r="K1192" s="5">
        <v>33057.85</v>
      </c>
      <c r="L1192" s="5"/>
      <c r="M1192" s="5">
        <v>6942.15</v>
      </c>
      <c r="N1192" s="5"/>
      <c r="O1192" s="9">
        <f t="shared" si="18"/>
        <v>40000</v>
      </c>
    </row>
    <row r="1193" spans="1:15" x14ac:dyDescent="0.25">
      <c r="A1193" s="3" t="s">
        <v>4</v>
      </c>
      <c r="B1193" s="3" t="s">
        <v>652</v>
      </c>
      <c r="C1193" s="3" t="s">
        <v>112</v>
      </c>
      <c r="D1193" s="3" t="s">
        <v>701</v>
      </c>
      <c r="E1193" s="3" t="s">
        <v>220</v>
      </c>
      <c r="F1193" s="6">
        <v>45967.5</v>
      </c>
      <c r="G1193" s="3" t="s">
        <v>11</v>
      </c>
      <c r="H1193" s="3" t="s">
        <v>1422</v>
      </c>
      <c r="I1193" s="3" t="s">
        <v>114</v>
      </c>
      <c r="J1193" s="5"/>
      <c r="K1193" s="5">
        <v>32317.46</v>
      </c>
      <c r="L1193" s="5"/>
      <c r="M1193" s="5">
        <v>6725.26</v>
      </c>
      <c r="N1193" s="5"/>
      <c r="O1193" s="9">
        <f t="shared" si="18"/>
        <v>39042.720000000001</v>
      </c>
    </row>
    <row r="1194" spans="1:15" x14ac:dyDescent="0.25">
      <c r="A1194" s="3" t="s">
        <v>4</v>
      </c>
      <c r="B1194" s="3" t="s">
        <v>652</v>
      </c>
      <c r="C1194" s="3" t="s">
        <v>112</v>
      </c>
      <c r="D1194" s="3" t="s">
        <v>698</v>
      </c>
      <c r="E1194" s="3" t="s">
        <v>220</v>
      </c>
      <c r="F1194" s="6">
        <v>45546.5</v>
      </c>
      <c r="G1194" s="3" t="s">
        <v>1194</v>
      </c>
      <c r="H1194" s="3" t="s">
        <v>1422</v>
      </c>
      <c r="I1194" s="3" t="s">
        <v>114</v>
      </c>
      <c r="J1194" s="5"/>
      <c r="K1194" s="5">
        <v>900</v>
      </c>
      <c r="L1194" s="5"/>
      <c r="M1194" s="5">
        <v>0</v>
      </c>
      <c r="N1194" s="5"/>
      <c r="O1194" s="9">
        <f t="shared" si="18"/>
        <v>900</v>
      </c>
    </row>
    <row r="1195" spans="1:15" x14ac:dyDescent="0.25">
      <c r="A1195" s="3" t="s">
        <v>4</v>
      </c>
      <c r="B1195" s="3" t="s">
        <v>652</v>
      </c>
      <c r="C1195" s="3" t="s">
        <v>112</v>
      </c>
      <c r="D1195" s="3" t="s">
        <v>698</v>
      </c>
      <c r="E1195" s="3" t="s">
        <v>220</v>
      </c>
      <c r="F1195" s="6">
        <v>45762.5</v>
      </c>
      <c r="G1195" s="3" t="s">
        <v>13</v>
      </c>
      <c r="H1195" s="3" t="s">
        <v>1422</v>
      </c>
      <c r="I1195" s="3" t="s">
        <v>114</v>
      </c>
      <c r="J1195" s="5"/>
      <c r="K1195" s="5">
        <v>10025</v>
      </c>
      <c r="L1195" s="5"/>
      <c r="M1195" s="5">
        <v>1617</v>
      </c>
      <c r="N1195" s="5"/>
      <c r="O1195" s="9">
        <f t="shared" si="18"/>
        <v>11642</v>
      </c>
    </row>
    <row r="1196" spans="1:15" x14ac:dyDescent="0.25">
      <c r="A1196" s="3" t="s">
        <v>4</v>
      </c>
      <c r="B1196" s="3" t="s">
        <v>652</v>
      </c>
      <c r="C1196" s="3" t="s">
        <v>112</v>
      </c>
      <c r="D1196" s="3" t="s">
        <v>698</v>
      </c>
      <c r="E1196" s="3" t="s">
        <v>220</v>
      </c>
      <c r="F1196" s="6">
        <v>45756</v>
      </c>
      <c r="G1196" s="3" t="s">
        <v>1423</v>
      </c>
      <c r="H1196" s="3" t="s">
        <v>1422</v>
      </c>
      <c r="I1196" s="3" t="s">
        <v>114</v>
      </c>
      <c r="J1196" s="5"/>
      <c r="K1196" s="5">
        <v>47326.559999999998</v>
      </c>
      <c r="L1196" s="5"/>
      <c r="M1196" s="5">
        <v>9938.58</v>
      </c>
      <c r="N1196" s="5"/>
      <c r="O1196" s="9">
        <f t="shared" si="18"/>
        <v>57265.14</v>
      </c>
    </row>
    <row r="1197" spans="1:15" x14ac:dyDescent="0.25">
      <c r="A1197" s="3" t="s">
        <v>4</v>
      </c>
      <c r="B1197" s="3" t="s">
        <v>652</v>
      </c>
      <c r="C1197" s="3" t="s">
        <v>112</v>
      </c>
      <c r="D1197" s="3" t="s">
        <v>698</v>
      </c>
      <c r="E1197" s="3" t="s">
        <v>220</v>
      </c>
      <c r="F1197" s="6">
        <v>45797.5</v>
      </c>
      <c r="G1197" s="3" t="s">
        <v>4</v>
      </c>
      <c r="H1197" s="3" t="s">
        <v>1422</v>
      </c>
      <c r="I1197" s="3" t="s">
        <v>114</v>
      </c>
      <c r="J1197" s="5"/>
      <c r="K1197" s="5">
        <v>0</v>
      </c>
      <c r="L1197" s="5"/>
      <c r="M1197" s="5">
        <v>0</v>
      </c>
      <c r="N1197" s="5"/>
      <c r="O1197" s="9">
        <f t="shared" si="18"/>
        <v>0</v>
      </c>
    </row>
    <row r="1198" spans="1:15" x14ac:dyDescent="0.25">
      <c r="A1198" s="3" t="s">
        <v>4</v>
      </c>
      <c r="B1198" s="3" t="s">
        <v>652</v>
      </c>
      <c r="C1198" s="3" t="s">
        <v>112</v>
      </c>
      <c r="D1198" s="3" t="s">
        <v>698</v>
      </c>
      <c r="E1198" s="3" t="s">
        <v>220</v>
      </c>
      <c r="F1198" s="6">
        <v>45932.5</v>
      </c>
      <c r="G1198" s="3" t="s">
        <v>11</v>
      </c>
      <c r="H1198" s="3" t="s">
        <v>1422</v>
      </c>
      <c r="I1198" s="3" t="s">
        <v>114</v>
      </c>
      <c r="J1198" s="5"/>
      <c r="K1198" s="5">
        <v>18566.509999999998</v>
      </c>
      <c r="L1198" s="5"/>
      <c r="M1198" s="5">
        <v>3417.96</v>
      </c>
      <c r="N1198" s="5"/>
      <c r="O1198" s="9">
        <f t="shared" si="18"/>
        <v>21984.469999999998</v>
      </c>
    </row>
    <row r="1199" spans="1:15" x14ac:dyDescent="0.25">
      <c r="A1199" s="3" t="s">
        <v>4</v>
      </c>
      <c r="B1199" s="3" t="s">
        <v>652</v>
      </c>
      <c r="C1199" s="3" t="s">
        <v>112</v>
      </c>
      <c r="D1199" s="3" t="s">
        <v>695</v>
      </c>
      <c r="E1199" s="3" t="s">
        <v>220</v>
      </c>
      <c r="F1199" s="6">
        <v>45519.5</v>
      </c>
      <c r="G1199" s="3" t="s">
        <v>1194</v>
      </c>
      <c r="H1199" s="3" t="s">
        <v>1422</v>
      </c>
      <c r="I1199" s="3" t="s">
        <v>114</v>
      </c>
      <c r="J1199" s="5"/>
      <c r="K1199" s="5">
        <v>981</v>
      </c>
      <c r="L1199" s="5"/>
      <c r="M1199" s="5">
        <v>113.4</v>
      </c>
      <c r="N1199" s="5"/>
      <c r="O1199" s="9">
        <f t="shared" si="18"/>
        <v>1094.4000000000001</v>
      </c>
    </row>
    <row r="1200" spans="1:15" x14ac:dyDescent="0.25">
      <c r="A1200" s="3" t="s">
        <v>4</v>
      </c>
      <c r="B1200" s="3" t="s">
        <v>652</v>
      </c>
      <c r="C1200" s="3" t="s">
        <v>112</v>
      </c>
      <c r="D1200" s="3" t="s">
        <v>695</v>
      </c>
      <c r="E1200" s="3" t="s">
        <v>220</v>
      </c>
      <c r="F1200" s="6">
        <v>45741</v>
      </c>
      <c r="G1200" s="3" t="s">
        <v>1423</v>
      </c>
      <c r="H1200" s="3" t="s">
        <v>1422</v>
      </c>
      <c r="I1200" s="3" t="s">
        <v>114</v>
      </c>
      <c r="J1200" s="5"/>
      <c r="K1200" s="5">
        <v>17360</v>
      </c>
      <c r="L1200" s="5"/>
      <c r="M1200" s="5">
        <v>3645.6</v>
      </c>
      <c r="N1200" s="5"/>
      <c r="O1200" s="9">
        <f t="shared" si="18"/>
        <v>21005.599999999999</v>
      </c>
    </row>
    <row r="1201" spans="1:15" x14ac:dyDescent="0.25">
      <c r="A1201" s="3" t="s">
        <v>4</v>
      </c>
      <c r="B1201" s="3" t="s">
        <v>652</v>
      </c>
      <c r="C1201" s="3" t="s">
        <v>112</v>
      </c>
      <c r="D1201" s="3" t="s">
        <v>695</v>
      </c>
      <c r="E1201" s="3" t="s">
        <v>220</v>
      </c>
      <c r="F1201" s="6">
        <v>45863</v>
      </c>
      <c r="G1201" s="3" t="s">
        <v>1424</v>
      </c>
      <c r="H1201" s="3" t="s">
        <v>1422</v>
      </c>
      <c r="I1201" s="3" t="s">
        <v>114</v>
      </c>
      <c r="J1201" s="5"/>
      <c r="K1201" s="5">
        <v>33264.050000000003</v>
      </c>
      <c r="L1201" s="5"/>
      <c r="M1201" s="5">
        <v>6985.45</v>
      </c>
      <c r="N1201" s="5"/>
      <c r="O1201" s="9">
        <f t="shared" si="18"/>
        <v>40249.5</v>
      </c>
    </row>
    <row r="1202" spans="1:15" x14ac:dyDescent="0.25">
      <c r="A1202" s="3" t="s">
        <v>4</v>
      </c>
      <c r="B1202" s="3" t="s">
        <v>652</v>
      </c>
      <c r="C1202" s="3" t="s">
        <v>112</v>
      </c>
      <c r="D1202" s="3" t="s">
        <v>695</v>
      </c>
      <c r="E1202" s="3" t="s">
        <v>220</v>
      </c>
      <c r="F1202" s="6">
        <v>45896.5</v>
      </c>
      <c r="G1202" s="3" t="s">
        <v>4</v>
      </c>
      <c r="H1202" s="3" t="s">
        <v>1422</v>
      </c>
      <c r="I1202" s="3" t="s">
        <v>114</v>
      </c>
      <c r="J1202" s="5"/>
      <c r="K1202" s="5">
        <v>17360</v>
      </c>
      <c r="L1202" s="5"/>
      <c r="M1202" s="5">
        <v>3645.6</v>
      </c>
      <c r="N1202" s="5"/>
      <c r="O1202" s="9">
        <f t="shared" si="18"/>
        <v>21005.599999999999</v>
      </c>
    </row>
    <row r="1203" spans="1:15" x14ac:dyDescent="0.25">
      <c r="A1203" s="3" t="s">
        <v>4</v>
      </c>
      <c r="B1203" s="3" t="s">
        <v>652</v>
      </c>
      <c r="C1203" s="3" t="s">
        <v>112</v>
      </c>
      <c r="D1203" s="3" t="s">
        <v>695</v>
      </c>
      <c r="E1203" s="3" t="s">
        <v>220</v>
      </c>
      <c r="F1203" s="6">
        <v>45967.5</v>
      </c>
      <c r="G1203" s="3" t="s">
        <v>11</v>
      </c>
      <c r="H1203" s="3" t="s">
        <v>1422</v>
      </c>
      <c r="I1203" s="3" t="s">
        <v>114</v>
      </c>
      <c r="J1203" s="5"/>
      <c r="K1203" s="5">
        <v>10797.73</v>
      </c>
      <c r="L1203" s="5"/>
      <c r="M1203" s="5">
        <v>2267.5300000000002</v>
      </c>
      <c r="N1203" s="5"/>
      <c r="O1203" s="9">
        <f t="shared" si="18"/>
        <v>13065.26</v>
      </c>
    </row>
    <row r="1204" spans="1:15" x14ac:dyDescent="0.25">
      <c r="A1204" s="3" t="s">
        <v>4</v>
      </c>
      <c r="B1204" s="3" t="s">
        <v>652</v>
      </c>
      <c r="C1204" s="3" t="s">
        <v>112</v>
      </c>
      <c r="D1204" s="3" t="s">
        <v>692</v>
      </c>
      <c r="E1204" s="3" t="s">
        <v>220</v>
      </c>
      <c r="F1204" s="6">
        <v>45834</v>
      </c>
      <c r="G1204" s="3" t="s">
        <v>1423</v>
      </c>
      <c r="H1204" s="3" t="s">
        <v>1422</v>
      </c>
      <c r="I1204" s="3" t="s">
        <v>114</v>
      </c>
      <c r="J1204" s="5"/>
      <c r="K1204" s="5">
        <v>12644.63</v>
      </c>
      <c r="L1204" s="5"/>
      <c r="M1204" s="5">
        <v>2655.37</v>
      </c>
      <c r="N1204" s="5"/>
      <c r="O1204" s="9">
        <f t="shared" si="18"/>
        <v>15300</v>
      </c>
    </row>
    <row r="1205" spans="1:15" x14ac:dyDescent="0.25">
      <c r="A1205" s="3" t="s">
        <v>4</v>
      </c>
      <c r="B1205" s="3" t="s">
        <v>652</v>
      </c>
      <c r="C1205" s="3" t="s">
        <v>112</v>
      </c>
      <c r="D1205" s="3" t="s">
        <v>692</v>
      </c>
      <c r="E1205" s="3" t="s">
        <v>220</v>
      </c>
      <c r="F1205" s="6">
        <v>45925</v>
      </c>
      <c r="G1205" s="3" t="s">
        <v>1424</v>
      </c>
      <c r="H1205" s="3" t="s">
        <v>1422</v>
      </c>
      <c r="I1205" s="3" t="s">
        <v>114</v>
      </c>
      <c r="J1205" s="5"/>
      <c r="K1205" s="5">
        <v>10040.08</v>
      </c>
      <c r="L1205" s="5"/>
      <c r="M1205" s="5">
        <v>2108.42</v>
      </c>
      <c r="N1205" s="5"/>
      <c r="O1205" s="9">
        <f t="shared" si="18"/>
        <v>12148.5</v>
      </c>
    </row>
    <row r="1206" spans="1:15" x14ac:dyDescent="0.25">
      <c r="A1206" s="3" t="s">
        <v>4</v>
      </c>
      <c r="B1206" s="3" t="s">
        <v>652</v>
      </c>
      <c r="C1206" s="3" t="s">
        <v>112</v>
      </c>
      <c r="D1206" s="3" t="s">
        <v>692</v>
      </c>
      <c r="E1206" s="3" t="s">
        <v>220</v>
      </c>
      <c r="F1206" s="6">
        <v>45938.5</v>
      </c>
      <c r="G1206" s="3" t="s">
        <v>4</v>
      </c>
      <c r="H1206" s="3" t="s">
        <v>1422</v>
      </c>
      <c r="I1206" s="3" t="s">
        <v>114</v>
      </c>
      <c r="J1206" s="5"/>
      <c r="K1206" s="5">
        <v>8851.26</v>
      </c>
      <c r="L1206" s="5"/>
      <c r="M1206" s="5">
        <v>1459.72</v>
      </c>
      <c r="N1206" s="5"/>
      <c r="O1206" s="9">
        <f t="shared" si="18"/>
        <v>10310.98</v>
      </c>
    </row>
    <row r="1207" spans="1:15" x14ac:dyDescent="0.25">
      <c r="A1207" s="3" t="s">
        <v>4</v>
      </c>
      <c r="B1207" s="3" t="s">
        <v>652</v>
      </c>
      <c r="C1207" s="3" t="s">
        <v>112</v>
      </c>
      <c r="D1207" s="3" t="s">
        <v>689</v>
      </c>
      <c r="E1207" s="3" t="s">
        <v>220</v>
      </c>
      <c r="F1207" s="6">
        <v>45576.5</v>
      </c>
      <c r="G1207" s="3" t="s">
        <v>1194</v>
      </c>
      <c r="H1207" s="3" t="s">
        <v>1422</v>
      </c>
      <c r="I1207" s="3" t="s">
        <v>114</v>
      </c>
      <c r="J1207" s="5"/>
      <c r="K1207" s="5">
        <v>15790</v>
      </c>
      <c r="L1207" s="5"/>
      <c r="M1207" s="5">
        <v>1732.5</v>
      </c>
      <c r="N1207" s="5"/>
      <c r="O1207" s="9">
        <f t="shared" si="18"/>
        <v>17522.5</v>
      </c>
    </row>
    <row r="1208" spans="1:15" x14ac:dyDescent="0.25">
      <c r="A1208" s="3" t="s">
        <v>4</v>
      </c>
      <c r="B1208" s="3" t="s">
        <v>652</v>
      </c>
      <c r="C1208" s="3" t="s">
        <v>112</v>
      </c>
      <c r="D1208" s="3" t="s">
        <v>689</v>
      </c>
      <c r="E1208" s="3" t="s">
        <v>220</v>
      </c>
      <c r="F1208" s="6">
        <v>45630</v>
      </c>
      <c r="G1208" s="3" t="s">
        <v>1423</v>
      </c>
      <c r="H1208" s="3" t="s">
        <v>1422</v>
      </c>
      <c r="I1208" s="3" t="s">
        <v>114</v>
      </c>
      <c r="J1208" s="5"/>
      <c r="K1208" s="5">
        <v>11726.64</v>
      </c>
      <c r="L1208" s="5"/>
      <c r="M1208" s="5">
        <v>0</v>
      </c>
      <c r="N1208" s="5"/>
      <c r="O1208" s="9">
        <f t="shared" si="18"/>
        <v>11726.64</v>
      </c>
    </row>
    <row r="1209" spans="1:15" x14ac:dyDescent="0.25">
      <c r="A1209" s="3" t="s">
        <v>4</v>
      </c>
      <c r="B1209" s="3" t="s">
        <v>652</v>
      </c>
      <c r="C1209" s="3" t="s">
        <v>119</v>
      </c>
      <c r="D1209" s="3" t="s">
        <v>686</v>
      </c>
      <c r="E1209" s="3" t="s">
        <v>220</v>
      </c>
      <c r="F1209" s="6">
        <v>45037</v>
      </c>
      <c r="G1209" s="3" t="s">
        <v>1194</v>
      </c>
      <c r="H1209" s="3" t="s">
        <v>1422</v>
      </c>
      <c r="I1209" s="3" t="s">
        <v>114</v>
      </c>
      <c r="J1209" s="5"/>
      <c r="K1209" s="5">
        <v>38861.11</v>
      </c>
      <c r="L1209" s="5"/>
      <c r="M1209" s="5">
        <v>592.20000000000005</v>
      </c>
      <c r="N1209" s="5"/>
      <c r="O1209" s="9">
        <f t="shared" si="18"/>
        <v>39453.31</v>
      </c>
    </row>
    <row r="1210" spans="1:15" x14ac:dyDescent="0.25">
      <c r="A1210" s="3" t="s">
        <v>4</v>
      </c>
      <c r="B1210" s="3" t="s">
        <v>652</v>
      </c>
      <c r="C1210" s="3" t="s">
        <v>119</v>
      </c>
      <c r="D1210" s="3" t="s">
        <v>686</v>
      </c>
      <c r="E1210" s="3" t="s">
        <v>220</v>
      </c>
      <c r="F1210" s="6">
        <v>45139</v>
      </c>
      <c r="G1210" s="3" t="s">
        <v>13</v>
      </c>
      <c r="H1210" s="3" t="s">
        <v>1422</v>
      </c>
      <c r="I1210" s="3" t="s">
        <v>114</v>
      </c>
      <c r="J1210" s="5"/>
      <c r="K1210" s="5">
        <v>12990.21</v>
      </c>
      <c r="L1210" s="5"/>
      <c r="M1210" s="5">
        <v>13.44</v>
      </c>
      <c r="N1210" s="5"/>
      <c r="O1210" s="9">
        <f t="shared" si="18"/>
        <v>13003.65</v>
      </c>
    </row>
    <row r="1211" spans="1:15" x14ac:dyDescent="0.25">
      <c r="A1211" s="3" t="s">
        <v>4</v>
      </c>
      <c r="B1211" s="3" t="s">
        <v>652</v>
      </c>
      <c r="C1211" s="3" t="s">
        <v>119</v>
      </c>
      <c r="D1211" s="3" t="s">
        <v>686</v>
      </c>
      <c r="E1211" s="3" t="s">
        <v>220</v>
      </c>
      <c r="F1211" s="6">
        <v>45296</v>
      </c>
      <c r="G1211" s="3" t="s">
        <v>4</v>
      </c>
      <c r="H1211" s="3" t="s">
        <v>1422</v>
      </c>
      <c r="I1211" s="3" t="s">
        <v>114</v>
      </c>
      <c r="J1211" s="5"/>
      <c r="K1211" s="5">
        <v>163721.98000000001</v>
      </c>
      <c r="L1211" s="5"/>
      <c r="M1211" s="5">
        <v>29232</v>
      </c>
      <c r="N1211" s="5"/>
      <c r="O1211" s="9">
        <f t="shared" si="18"/>
        <v>192953.98</v>
      </c>
    </row>
    <row r="1212" spans="1:15" x14ac:dyDescent="0.25">
      <c r="A1212" s="3" t="s">
        <v>4</v>
      </c>
      <c r="B1212" s="3" t="s">
        <v>652</v>
      </c>
      <c r="C1212" s="3" t="s">
        <v>119</v>
      </c>
      <c r="D1212" s="3" t="s">
        <v>686</v>
      </c>
      <c r="E1212" s="3" t="s">
        <v>220</v>
      </c>
      <c r="F1212" s="6">
        <v>45505</v>
      </c>
      <c r="G1212" s="3" t="s">
        <v>11</v>
      </c>
      <c r="H1212" s="3" t="s">
        <v>1422</v>
      </c>
      <c r="I1212" s="3" t="s">
        <v>114</v>
      </c>
      <c r="J1212" s="5"/>
      <c r="K1212" s="5">
        <v>32800.36</v>
      </c>
      <c r="L1212" s="5"/>
      <c r="M1212" s="5">
        <v>0</v>
      </c>
      <c r="N1212" s="5"/>
      <c r="O1212" s="9">
        <f t="shared" si="18"/>
        <v>32800.36</v>
      </c>
    </row>
    <row r="1213" spans="1:15" x14ac:dyDescent="0.25">
      <c r="A1213" s="3" t="s">
        <v>4</v>
      </c>
      <c r="B1213" s="3" t="s">
        <v>652</v>
      </c>
      <c r="C1213" s="3" t="s">
        <v>119</v>
      </c>
      <c r="D1213" s="3" t="s">
        <v>686</v>
      </c>
      <c r="E1213" s="3" t="s">
        <v>220</v>
      </c>
      <c r="F1213" s="6">
        <v>45687</v>
      </c>
      <c r="G1213" s="3" t="s">
        <v>315</v>
      </c>
      <c r="H1213" s="3" t="s">
        <v>1422</v>
      </c>
      <c r="I1213" s="3" t="s">
        <v>114</v>
      </c>
      <c r="J1213" s="5"/>
      <c r="K1213" s="5">
        <v>28662.23</v>
      </c>
      <c r="L1213" s="5"/>
      <c r="M1213" s="5">
        <v>0</v>
      </c>
      <c r="N1213" s="5"/>
      <c r="O1213" s="9">
        <f t="shared" si="18"/>
        <v>28662.23</v>
      </c>
    </row>
    <row r="1214" spans="1:15" x14ac:dyDescent="0.25">
      <c r="A1214" s="3" t="s">
        <v>4</v>
      </c>
      <c r="B1214" s="3" t="s">
        <v>652</v>
      </c>
      <c r="C1214" s="3" t="s">
        <v>119</v>
      </c>
      <c r="D1214" s="3" t="s">
        <v>686</v>
      </c>
      <c r="E1214" s="3" t="s">
        <v>220</v>
      </c>
      <c r="F1214" s="6">
        <v>45912</v>
      </c>
      <c r="G1214" s="3" t="s">
        <v>240</v>
      </c>
      <c r="H1214" s="3" t="s">
        <v>1422</v>
      </c>
      <c r="I1214" s="3" t="s">
        <v>114</v>
      </c>
      <c r="J1214" s="5"/>
      <c r="K1214" s="5">
        <v>37986.21</v>
      </c>
      <c r="L1214" s="5"/>
      <c r="M1214" s="5">
        <v>36.51</v>
      </c>
      <c r="N1214" s="5"/>
      <c r="O1214" s="9">
        <f t="shared" si="18"/>
        <v>38022.720000000001</v>
      </c>
    </row>
    <row r="1215" spans="1:15" x14ac:dyDescent="0.25">
      <c r="A1215" s="3" t="s">
        <v>4</v>
      </c>
      <c r="B1215" s="3" t="s">
        <v>652</v>
      </c>
      <c r="C1215" s="3" t="s">
        <v>122</v>
      </c>
      <c r="D1215" s="3" t="s">
        <v>684</v>
      </c>
      <c r="E1215" s="3" t="s">
        <v>12</v>
      </c>
      <c r="F1215" s="6">
        <v>44924.5</v>
      </c>
      <c r="G1215" s="3" t="s">
        <v>1194</v>
      </c>
      <c r="H1215" s="3" t="s">
        <v>1422</v>
      </c>
      <c r="I1215" s="3" t="s">
        <v>114</v>
      </c>
      <c r="J1215" s="5"/>
      <c r="K1215" s="5">
        <v>86504.25</v>
      </c>
      <c r="L1215" s="5"/>
      <c r="M1215" s="5">
        <v>15471.75</v>
      </c>
      <c r="N1215" s="5"/>
      <c r="O1215" s="9">
        <f t="shared" si="18"/>
        <v>101976</v>
      </c>
    </row>
    <row r="1216" spans="1:15" x14ac:dyDescent="0.25">
      <c r="A1216" s="3" t="s">
        <v>4</v>
      </c>
      <c r="B1216" s="3" t="s">
        <v>652</v>
      </c>
      <c r="C1216" s="3" t="s">
        <v>122</v>
      </c>
      <c r="D1216" s="3" t="s">
        <v>681</v>
      </c>
      <c r="E1216" s="3" t="s">
        <v>220</v>
      </c>
      <c r="F1216" s="6">
        <v>45769</v>
      </c>
      <c r="G1216" s="3" t="s">
        <v>1423</v>
      </c>
      <c r="H1216" s="3" t="s">
        <v>1422</v>
      </c>
      <c r="I1216" s="3" t="s">
        <v>114</v>
      </c>
      <c r="J1216" s="5"/>
      <c r="K1216" s="5">
        <v>145200</v>
      </c>
      <c r="L1216" s="5"/>
      <c r="M1216" s="5"/>
      <c r="N1216" s="5"/>
      <c r="O1216" s="9">
        <f t="shared" si="18"/>
        <v>145200</v>
      </c>
    </row>
    <row r="1217" spans="1:15" x14ac:dyDescent="0.25">
      <c r="A1217" s="3" t="s">
        <v>4</v>
      </c>
      <c r="B1217" s="3" t="s">
        <v>652</v>
      </c>
      <c r="C1217" s="3" t="s">
        <v>122</v>
      </c>
      <c r="D1217" s="3" t="s">
        <v>681</v>
      </c>
      <c r="E1217" s="3" t="s">
        <v>220</v>
      </c>
      <c r="F1217" s="6">
        <v>45870.5</v>
      </c>
      <c r="G1217" s="3" t="s">
        <v>13</v>
      </c>
      <c r="H1217" s="3" t="s">
        <v>1422</v>
      </c>
      <c r="I1217" s="3" t="s">
        <v>114</v>
      </c>
      <c r="J1217" s="5"/>
      <c r="K1217" s="5">
        <v>69957.36</v>
      </c>
      <c r="L1217" s="5">
        <v>75242.64</v>
      </c>
      <c r="M1217" s="5"/>
      <c r="N1217" s="5"/>
      <c r="O1217" s="9">
        <f t="shared" si="18"/>
        <v>145200</v>
      </c>
    </row>
    <row r="1218" spans="1:15" x14ac:dyDescent="0.25">
      <c r="A1218" s="3" t="s">
        <v>4</v>
      </c>
      <c r="B1218" s="3" t="s">
        <v>652</v>
      </c>
      <c r="C1218" s="3" t="s">
        <v>122</v>
      </c>
      <c r="D1218" s="3" t="s">
        <v>681</v>
      </c>
      <c r="E1218" s="3" t="s">
        <v>220</v>
      </c>
      <c r="F1218" s="6">
        <v>45873</v>
      </c>
      <c r="G1218" s="3" t="s">
        <v>1424</v>
      </c>
      <c r="H1218" s="3" t="s">
        <v>1422</v>
      </c>
      <c r="I1218" s="3" t="s">
        <v>114</v>
      </c>
      <c r="J1218" s="5"/>
      <c r="K1218" s="5">
        <v>800000</v>
      </c>
      <c r="L1218" s="5"/>
      <c r="M1218" s="5"/>
      <c r="N1218" s="5"/>
      <c r="O1218" s="9">
        <f t="shared" si="18"/>
        <v>800000</v>
      </c>
    </row>
    <row r="1219" spans="1:15" x14ac:dyDescent="0.25">
      <c r="A1219" s="3" t="s">
        <v>4</v>
      </c>
      <c r="B1219" s="3" t="s">
        <v>652</v>
      </c>
      <c r="C1219" s="3" t="s">
        <v>122</v>
      </c>
      <c r="D1219" s="3" t="s">
        <v>681</v>
      </c>
      <c r="E1219" s="3" t="s">
        <v>220</v>
      </c>
      <c r="F1219" s="6">
        <v>45989.5</v>
      </c>
      <c r="G1219" s="3" t="s">
        <v>4</v>
      </c>
      <c r="H1219" s="3" t="s">
        <v>1422</v>
      </c>
      <c r="I1219" s="3" t="s">
        <v>114</v>
      </c>
      <c r="J1219" s="5"/>
      <c r="K1219" s="5">
        <v>448359.29</v>
      </c>
      <c r="L1219" s="5">
        <v>482232.84</v>
      </c>
      <c r="M1219" s="5"/>
      <c r="N1219" s="5"/>
      <c r="O1219" s="9">
        <f t="shared" si="18"/>
        <v>930592.13</v>
      </c>
    </row>
    <row r="1220" spans="1:15" x14ac:dyDescent="0.25">
      <c r="A1220" s="3" t="s">
        <v>4</v>
      </c>
      <c r="B1220" s="3" t="s">
        <v>652</v>
      </c>
      <c r="C1220" s="3" t="s">
        <v>122</v>
      </c>
      <c r="D1220" s="3" t="s">
        <v>678</v>
      </c>
      <c r="E1220" s="3" t="s">
        <v>220</v>
      </c>
      <c r="F1220" s="6">
        <v>45847</v>
      </c>
      <c r="G1220" s="3" t="s">
        <v>1423</v>
      </c>
      <c r="H1220" s="3" t="s">
        <v>1422</v>
      </c>
      <c r="I1220" s="3" t="s">
        <v>114</v>
      </c>
      <c r="J1220" s="5"/>
      <c r="K1220" s="5">
        <v>54450</v>
      </c>
      <c r="L1220" s="5"/>
      <c r="M1220" s="5"/>
      <c r="N1220" s="5"/>
      <c r="O1220" s="9">
        <f t="shared" si="18"/>
        <v>54450</v>
      </c>
    </row>
    <row r="1221" spans="1:15" x14ac:dyDescent="0.25">
      <c r="A1221" s="3" t="s">
        <v>4</v>
      </c>
      <c r="B1221" s="3" t="s">
        <v>652</v>
      </c>
      <c r="C1221" s="3" t="s">
        <v>122</v>
      </c>
      <c r="D1221" s="3" t="s">
        <v>678</v>
      </c>
      <c r="E1221" s="3" t="s">
        <v>220</v>
      </c>
      <c r="F1221" s="6">
        <v>45936.5</v>
      </c>
      <c r="G1221" s="3" t="s">
        <v>4</v>
      </c>
      <c r="H1221" s="3" t="s">
        <v>1422</v>
      </c>
      <c r="I1221" s="3" t="s">
        <v>114</v>
      </c>
      <c r="J1221" s="5"/>
      <c r="K1221" s="5">
        <v>29811.38</v>
      </c>
      <c r="L1221" s="5">
        <v>24638.62</v>
      </c>
      <c r="M1221" s="5"/>
      <c r="N1221" s="5"/>
      <c r="O1221" s="9">
        <f t="shared" si="18"/>
        <v>54450</v>
      </c>
    </row>
    <row r="1222" spans="1:15" x14ac:dyDescent="0.25">
      <c r="A1222" s="3" t="s">
        <v>4</v>
      </c>
      <c r="B1222" s="3" t="s">
        <v>652</v>
      </c>
      <c r="C1222" s="3" t="s">
        <v>122</v>
      </c>
      <c r="D1222" s="3" t="s">
        <v>678</v>
      </c>
      <c r="E1222" s="3" t="s">
        <v>220</v>
      </c>
      <c r="F1222" s="6">
        <v>45938</v>
      </c>
      <c r="G1222" s="3" t="s">
        <v>1424</v>
      </c>
      <c r="H1222" s="3" t="s">
        <v>1422</v>
      </c>
      <c r="I1222" s="3" t="s">
        <v>114</v>
      </c>
      <c r="J1222" s="5"/>
      <c r="K1222" s="5">
        <v>89540</v>
      </c>
      <c r="L1222" s="5"/>
      <c r="M1222" s="5"/>
      <c r="N1222" s="5"/>
      <c r="O1222" s="9">
        <f t="shared" si="18"/>
        <v>89540</v>
      </c>
    </row>
    <row r="1223" spans="1:15" x14ac:dyDescent="0.25">
      <c r="A1223" s="3" t="s">
        <v>4</v>
      </c>
      <c r="B1223" s="3" t="s">
        <v>652</v>
      </c>
      <c r="C1223" s="3" t="s">
        <v>122</v>
      </c>
      <c r="D1223" s="3" t="s">
        <v>678</v>
      </c>
      <c r="E1223" s="3" t="s">
        <v>220</v>
      </c>
      <c r="F1223" s="6">
        <v>46003.5</v>
      </c>
      <c r="G1223" s="3" t="s">
        <v>11</v>
      </c>
      <c r="H1223" s="3" t="s">
        <v>1422</v>
      </c>
      <c r="I1223" s="3" t="s">
        <v>114</v>
      </c>
      <c r="J1223" s="5"/>
      <c r="K1223" s="5">
        <v>49023.15</v>
      </c>
      <c r="L1223" s="5">
        <v>40516.85</v>
      </c>
      <c r="M1223" s="5"/>
      <c r="N1223" s="5"/>
      <c r="O1223" s="9">
        <f t="shared" ref="O1223:O1286" si="19">J1223+K1223+L1223+M1223+N1223</f>
        <v>89540</v>
      </c>
    </row>
    <row r="1224" spans="1:15" x14ac:dyDescent="0.25">
      <c r="A1224" s="3" t="s">
        <v>4</v>
      </c>
      <c r="B1224" s="3" t="s">
        <v>652</v>
      </c>
      <c r="C1224" s="3" t="s">
        <v>122</v>
      </c>
      <c r="D1224" s="3" t="s">
        <v>678</v>
      </c>
      <c r="E1224" s="3" t="s">
        <v>220</v>
      </c>
      <c r="F1224" s="6">
        <v>45987</v>
      </c>
      <c r="G1224" s="3" t="s">
        <v>1431</v>
      </c>
      <c r="H1224" s="3" t="s">
        <v>1422</v>
      </c>
      <c r="I1224" s="3" t="s">
        <v>114</v>
      </c>
      <c r="J1224" s="5"/>
      <c r="K1224" s="5">
        <v>297565.46000000002</v>
      </c>
      <c r="L1224" s="5"/>
      <c r="M1224" s="5"/>
      <c r="N1224" s="5"/>
      <c r="O1224" s="9">
        <f t="shared" si="19"/>
        <v>297565.46000000002</v>
      </c>
    </row>
    <row r="1225" spans="1:15" x14ac:dyDescent="0.25">
      <c r="A1225" s="3" t="s">
        <v>4</v>
      </c>
      <c r="B1225" s="3" t="s">
        <v>652</v>
      </c>
      <c r="C1225" s="3" t="s">
        <v>122</v>
      </c>
      <c r="D1225" s="3" t="s">
        <v>675</v>
      </c>
      <c r="E1225" s="3" t="s">
        <v>220</v>
      </c>
      <c r="F1225" s="6">
        <v>45721</v>
      </c>
      <c r="G1225" s="3" t="s">
        <v>1423</v>
      </c>
      <c r="H1225" s="3" t="s">
        <v>1422</v>
      </c>
      <c r="I1225" s="3" t="s">
        <v>114</v>
      </c>
      <c r="J1225" s="5"/>
      <c r="K1225" s="5">
        <v>331117.28000000003</v>
      </c>
      <c r="L1225" s="5"/>
      <c r="M1225" s="5"/>
      <c r="N1225" s="5"/>
      <c r="O1225" s="9">
        <f t="shared" si="19"/>
        <v>331117.28000000003</v>
      </c>
    </row>
    <row r="1226" spans="1:15" x14ac:dyDescent="0.25">
      <c r="A1226" s="3" t="s">
        <v>4</v>
      </c>
      <c r="B1226" s="3" t="s">
        <v>652</v>
      </c>
      <c r="C1226" s="3" t="s">
        <v>122</v>
      </c>
      <c r="D1226" s="3" t="s">
        <v>675</v>
      </c>
      <c r="E1226" s="3" t="s">
        <v>220</v>
      </c>
      <c r="F1226" s="6">
        <v>45817.5</v>
      </c>
      <c r="G1226" s="3" t="s">
        <v>1194</v>
      </c>
      <c r="H1226" s="3" t="s">
        <v>1422</v>
      </c>
      <c r="I1226" s="3" t="s">
        <v>114</v>
      </c>
      <c r="J1226" s="5">
        <v>32755.25</v>
      </c>
      <c r="K1226" s="5">
        <v>158237.45000000001</v>
      </c>
      <c r="L1226" s="5"/>
      <c r="M1226" s="5"/>
      <c r="N1226" s="5"/>
      <c r="O1226" s="9">
        <f t="shared" si="19"/>
        <v>190992.7</v>
      </c>
    </row>
    <row r="1227" spans="1:15" x14ac:dyDescent="0.25">
      <c r="A1227" s="3" t="s">
        <v>4</v>
      </c>
      <c r="B1227" s="3" t="s">
        <v>652</v>
      </c>
      <c r="C1227" s="3" t="s">
        <v>122</v>
      </c>
      <c r="D1227" s="3" t="s">
        <v>675</v>
      </c>
      <c r="E1227" s="3" t="s">
        <v>220</v>
      </c>
      <c r="F1227" s="6">
        <v>45884</v>
      </c>
      <c r="G1227" s="3" t="s">
        <v>1424</v>
      </c>
      <c r="H1227" s="3" t="s">
        <v>1422</v>
      </c>
      <c r="I1227" s="3" t="s">
        <v>114</v>
      </c>
      <c r="J1227" s="5"/>
      <c r="K1227" s="5">
        <v>305484.71999999997</v>
      </c>
      <c r="L1227" s="5"/>
      <c r="M1227" s="5"/>
      <c r="N1227" s="5"/>
      <c r="O1227" s="9">
        <f t="shared" si="19"/>
        <v>305484.71999999997</v>
      </c>
    </row>
    <row r="1228" spans="1:15" x14ac:dyDescent="0.25">
      <c r="A1228" s="3" t="s">
        <v>4</v>
      </c>
      <c r="B1228" s="3" t="s">
        <v>652</v>
      </c>
      <c r="C1228" s="3" t="s">
        <v>122</v>
      </c>
      <c r="D1228" s="3" t="s">
        <v>675</v>
      </c>
      <c r="E1228" s="3" t="s">
        <v>220</v>
      </c>
      <c r="F1228" s="6">
        <v>45904.5</v>
      </c>
      <c r="G1228" s="3" t="s">
        <v>13</v>
      </c>
      <c r="H1228" s="3" t="s">
        <v>1422</v>
      </c>
      <c r="I1228" s="3" t="s">
        <v>114</v>
      </c>
      <c r="J1228" s="5">
        <v>36510.81</v>
      </c>
      <c r="K1228" s="5">
        <v>176380.2</v>
      </c>
      <c r="L1228" s="5"/>
      <c r="M1228" s="5"/>
      <c r="N1228" s="5"/>
      <c r="O1228" s="9">
        <f t="shared" si="19"/>
        <v>212891.01</v>
      </c>
    </row>
    <row r="1229" spans="1:15" x14ac:dyDescent="0.25">
      <c r="A1229" s="3" t="s">
        <v>4</v>
      </c>
      <c r="B1229" s="3" t="s">
        <v>652</v>
      </c>
      <c r="C1229" s="3" t="s">
        <v>122</v>
      </c>
      <c r="D1229" s="3" t="s">
        <v>675</v>
      </c>
      <c r="E1229" s="3" t="s">
        <v>220</v>
      </c>
      <c r="F1229" s="6">
        <v>45985.5</v>
      </c>
      <c r="G1229" s="3" t="s">
        <v>4</v>
      </c>
      <c r="H1229" s="3" t="s">
        <v>1422</v>
      </c>
      <c r="I1229" s="3" t="s">
        <v>114</v>
      </c>
      <c r="J1229" s="5">
        <v>49969.760000000002</v>
      </c>
      <c r="K1229" s="5">
        <v>174354.21</v>
      </c>
      <c r="L1229" s="5"/>
      <c r="M1229" s="5"/>
      <c r="N1229" s="5"/>
      <c r="O1229" s="9">
        <f t="shared" si="19"/>
        <v>224323.97</v>
      </c>
    </row>
    <row r="1230" spans="1:15" x14ac:dyDescent="0.25">
      <c r="A1230" s="3" t="s">
        <v>4</v>
      </c>
      <c r="B1230" s="3" t="s">
        <v>652</v>
      </c>
      <c r="C1230" s="3" t="s">
        <v>122</v>
      </c>
      <c r="D1230" s="3" t="s">
        <v>672</v>
      </c>
      <c r="E1230" s="3" t="s">
        <v>220</v>
      </c>
      <c r="F1230" s="6">
        <v>45796</v>
      </c>
      <c r="G1230" s="3" t="s">
        <v>1423</v>
      </c>
      <c r="H1230" s="3" t="s">
        <v>1422</v>
      </c>
      <c r="I1230" s="3" t="s">
        <v>114</v>
      </c>
      <c r="J1230" s="5"/>
      <c r="K1230" s="5">
        <v>1220191</v>
      </c>
      <c r="L1230" s="5"/>
      <c r="M1230" s="5"/>
      <c r="N1230" s="5"/>
      <c r="O1230" s="9">
        <f t="shared" si="19"/>
        <v>1220191</v>
      </c>
    </row>
    <row r="1231" spans="1:15" x14ac:dyDescent="0.25">
      <c r="A1231" s="3" t="s">
        <v>4</v>
      </c>
      <c r="B1231" s="3" t="s">
        <v>652</v>
      </c>
      <c r="C1231" s="3" t="s">
        <v>122</v>
      </c>
      <c r="D1231" s="3" t="s">
        <v>672</v>
      </c>
      <c r="E1231" s="3" t="s">
        <v>220</v>
      </c>
      <c r="F1231" s="6">
        <v>45960.5</v>
      </c>
      <c r="G1231" s="3" t="s">
        <v>13</v>
      </c>
      <c r="H1231" s="3" t="s">
        <v>1422</v>
      </c>
      <c r="I1231" s="3" t="s">
        <v>114</v>
      </c>
      <c r="J1231" s="5">
        <v>68086.61</v>
      </c>
      <c r="K1231" s="5">
        <v>324221.98</v>
      </c>
      <c r="L1231" s="5"/>
      <c r="M1231" s="5"/>
      <c r="N1231" s="5"/>
      <c r="O1231" s="9">
        <f t="shared" si="19"/>
        <v>392308.58999999997</v>
      </c>
    </row>
    <row r="1232" spans="1:15" x14ac:dyDescent="0.25">
      <c r="A1232" s="3" t="s">
        <v>4</v>
      </c>
      <c r="B1232" s="3" t="s">
        <v>652</v>
      </c>
      <c r="C1232" s="3" t="s">
        <v>122</v>
      </c>
      <c r="D1232" s="3" t="s">
        <v>669</v>
      </c>
      <c r="E1232" s="3" t="s">
        <v>220</v>
      </c>
      <c r="F1232" s="6">
        <v>45720</v>
      </c>
      <c r="G1232" s="3" t="s">
        <v>1423</v>
      </c>
      <c r="H1232" s="3" t="s">
        <v>1422</v>
      </c>
      <c r="I1232" s="3" t="s">
        <v>114</v>
      </c>
      <c r="J1232" s="5"/>
      <c r="K1232" s="5">
        <v>924083.22</v>
      </c>
      <c r="L1232" s="5"/>
      <c r="M1232" s="5"/>
      <c r="N1232" s="5"/>
      <c r="O1232" s="9">
        <f t="shared" si="19"/>
        <v>924083.22</v>
      </c>
    </row>
    <row r="1233" spans="1:15" x14ac:dyDescent="0.25">
      <c r="A1233" s="3" t="s">
        <v>4</v>
      </c>
      <c r="B1233" s="3" t="s">
        <v>652</v>
      </c>
      <c r="C1233" s="3" t="s">
        <v>122</v>
      </c>
      <c r="D1233" s="3" t="s">
        <v>669</v>
      </c>
      <c r="E1233" s="3" t="s">
        <v>220</v>
      </c>
      <c r="F1233" s="6">
        <v>45828.5</v>
      </c>
      <c r="G1233" s="3" t="s">
        <v>1194</v>
      </c>
      <c r="H1233" s="3" t="s">
        <v>1422</v>
      </c>
      <c r="I1233" s="3" t="s">
        <v>114</v>
      </c>
      <c r="J1233" s="5"/>
      <c r="K1233" s="5">
        <v>312242.23</v>
      </c>
      <c r="L1233" s="5"/>
      <c r="M1233" s="5"/>
      <c r="N1233" s="5"/>
      <c r="O1233" s="9">
        <f t="shared" si="19"/>
        <v>312242.23</v>
      </c>
    </row>
    <row r="1234" spans="1:15" x14ac:dyDescent="0.25">
      <c r="A1234" s="3" t="s">
        <v>4</v>
      </c>
      <c r="B1234" s="3" t="s">
        <v>652</v>
      </c>
      <c r="C1234" s="3" t="s">
        <v>122</v>
      </c>
      <c r="D1234" s="3" t="s">
        <v>669</v>
      </c>
      <c r="E1234" s="3" t="s">
        <v>220</v>
      </c>
      <c r="F1234" s="6">
        <v>45923.5</v>
      </c>
      <c r="G1234" s="3" t="s">
        <v>13</v>
      </c>
      <c r="H1234" s="3" t="s">
        <v>1422</v>
      </c>
      <c r="I1234" s="3" t="s">
        <v>114</v>
      </c>
      <c r="J1234" s="5"/>
      <c r="K1234" s="5">
        <v>586316.34</v>
      </c>
      <c r="L1234" s="5"/>
      <c r="M1234" s="5"/>
      <c r="N1234" s="5"/>
      <c r="O1234" s="9">
        <f t="shared" si="19"/>
        <v>586316.34</v>
      </c>
    </row>
    <row r="1235" spans="1:15" x14ac:dyDescent="0.25">
      <c r="A1235" s="3" t="s">
        <v>4</v>
      </c>
      <c r="B1235" s="3" t="s">
        <v>652</v>
      </c>
      <c r="C1235" s="3" t="s">
        <v>122</v>
      </c>
      <c r="D1235" s="3" t="s">
        <v>669</v>
      </c>
      <c r="E1235" s="3" t="s">
        <v>220</v>
      </c>
      <c r="F1235" s="6">
        <v>45980</v>
      </c>
      <c r="G1235" s="3" t="s">
        <v>1424</v>
      </c>
      <c r="H1235" s="3" t="s">
        <v>1422</v>
      </c>
      <c r="I1235" s="3" t="s">
        <v>114</v>
      </c>
      <c r="J1235" s="5"/>
      <c r="K1235" s="5">
        <v>985721</v>
      </c>
      <c r="L1235" s="5"/>
      <c r="M1235" s="5"/>
      <c r="N1235" s="5"/>
      <c r="O1235" s="9">
        <f t="shared" si="19"/>
        <v>985721</v>
      </c>
    </row>
    <row r="1236" spans="1:15" x14ac:dyDescent="0.25">
      <c r="A1236" s="3" t="s">
        <v>4</v>
      </c>
      <c r="B1236" s="3" t="s">
        <v>652</v>
      </c>
      <c r="C1236" s="3" t="s">
        <v>122</v>
      </c>
      <c r="D1236" s="3" t="s">
        <v>667</v>
      </c>
      <c r="E1236" s="3" t="s">
        <v>220</v>
      </c>
      <c r="F1236" s="6">
        <v>45720</v>
      </c>
      <c r="G1236" s="3" t="s">
        <v>1423</v>
      </c>
      <c r="H1236" s="3" t="s">
        <v>1422</v>
      </c>
      <c r="I1236" s="3" t="s">
        <v>114</v>
      </c>
      <c r="J1236" s="5"/>
      <c r="K1236" s="5">
        <v>917195.63</v>
      </c>
      <c r="L1236" s="5"/>
      <c r="M1236" s="5"/>
      <c r="N1236" s="5"/>
      <c r="O1236" s="9">
        <f t="shared" si="19"/>
        <v>917195.63</v>
      </c>
    </row>
    <row r="1237" spans="1:15" x14ac:dyDescent="0.25">
      <c r="A1237" s="3" t="s">
        <v>4</v>
      </c>
      <c r="B1237" s="3" t="s">
        <v>652</v>
      </c>
      <c r="C1237" s="3" t="s">
        <v>122</v>
      </c>
      <c r="D1237" s="3" t="s">
        <v>667</v>
      </c>
      <c r="E1237" s="3" t="s">
        <v>220</v>
      </c>
      <c r="F1237" s="6">
        <v>45828.5</v>
      </c>
      <c r="G1237" s="3" t="s">
        <v>1194</v>
      </c>
      <c r="H1237" s="3" t="s">
        <v>1422</v>
      </c>
      <c r="I1237" s="3" t="s">
        <v>114</v>
      </c>
      <c r="J1237" s="5"/>
      <c r="K1237" s="5">
        <v>280155.21000000002</v>
      </c>
      <c r="L1237" s="5"/>
      <c r="M1237" s="5"/>
      <c r="N1237" s="5"/>
      <c r="O1237" s="9">
        <f t="shared" si="19"/>
        <v>280155.21000000002</v>
      </c>
    </row>
    <row r="1238" spans="1:15" x14ac:dyDescent="0.25">
      <c r="A1238" s="3" t="s">
        <v>4</v>
      </c>
      <c r="B1238" s="3" t="s">
        <v>652</v>
      </c>
      <c r="C1238" s="3" t="s">
        <v>122</v>
      </c>
      <c r="D1238" s="3" t="s">
        <v>667</v>
      </c>
      <c r="E1238" s="3" t="s">
        <v>220</v>
      </c>
      <c r="F1238" s="6">
        <v>45923.5</v>
      </c>
      <c r="G1238" s="3" t="s">
        <v>13</v>
      </c>
      <c r="H1238" s="3" t="s">
        <v>1422</v>
      </c>
      <c r="I1238" s="3" t="s">
        <v>114</v>
      </c>
      <c r="J1238" s="5"/>
      <c r="K1238" s="5">
        <v>669803.35</v>
      </c>
      <c r="L1238" s="5"/>
      <c r="M1238" s="5"/>
      <c r="N1238" s="5"/>
      <c r="O1238" s="9">
        <f t="shared" si="19"/>
        <v>669803.35</v>
      </c>
    </row>
    <row r="1239" spans="1:15" x14ac:dyDescent="0.25">
      <c r="A1239" s="3" t="s">
        <v>4</v>
      </c>
      <c r="B1239" s="3" t="s">
        <v>652</v>
      </c>
      <c r="C1239" s="3" t="s">
        <v>122</v>
      </c>
      <c r="D1239" s="3" t="s">
        <v>667</v>
      </c>
      <c r="E1239" s="3" t="s">
        <v>220</v>
      </c>
      <c r="F1239" s="6">
        <v>45980</v>
      </c>
      <c r="G1239" s="3" t="s">
        <v>1424</v>
      </c>
      <c r="H1239" s="3" t="s">
        <v>1422</v>
      </c>
      <c r="I1239" s="3" t="s">
        <v>114</v>
      </c>
      <c r="J1239" s="5"/>
      <c r="K1239" s="5">
        <v>992608.94</v>
      </c>
      <c r="L1239" s="5"/>
      <c r="M1239" s="5"/>
      <c r="N1239" s="5"/>
      <c r="O1239" s="9">
        <f t="shared" si="19"/>
        <v>992608.94</v>
      </c>
    </row>
    <row r="1240" spans="1:15" x14ac:dyDescent="0.25">
      <c r="A1240" s="3" t="s">
        <v>4</v>
      </c>
      <c r="B1240" s="3" t="s">
        <v>652</v>
      </c>
      <c r="C1240" s="3" t="s">
        <v>122</v>
      </c>
      <c r="D1240" s="3" t="s">
        <v>665</v>
      </c>
      <c r="E1240" s="3" t="s">
        <v>220</v>
      </c>
      <c r="F1240" s="6">
        <v>45720</v>
      </c>
      <c r="G1240" s="3" t="s">
        <v>1423</v>
      </c>
      <c r="H1240" s="3" t="s">
        <v>1422</v>
      </c>
      <c r="I1240" s="3" t="s">
        <v>114</v>
      </c>
      <c r="J1240" s="5"/>
      <c r="K1240" s="5">
        <v>922325.52</v>
      </c>
      <c r="L1240" s="5"/>
      <c r="M1240" s="5"/>
      <c r="N1240" s="5"/>
      <c r="O1240" s="9">
        <f t="shared" si="19"/>
        <v>922325.52</v>
      </c>
    </row>
    <row r="1241" spans="1:15" x14ac:dyDescent="0.25">
      <c r="A1241" s="3" t="s">
        <v>4</v>
      </c>
      <c r="B1241" s="3" t="s">
        <v>652</v>
      </c>
      <c r="C1241" s="3" t="s">
        <v>122</v>
      </c>
      <c r="D1241" s="3" t="s">
        <v>665</v>
      </c>
      <c r="E1241" s="3" t="s">
        <v>220</v>
      </c>
      <c r="F1241" s="6">
        <v>45828.5</v>
      </c>
      <c r="G1241" s="3" t="s">
        <v>1194</v>
      </c>
      <c r="H1241" s="3" t="s">
        <v>1422</v>
      </c>
      <c r="I1241" s="3" t="s">
        <v>114</v>
      </c>
      <c r="J1241" s="5"/>
      <c r="K1241" s="5">
        <v>352606.6</v>
      </c>
      <c r="L1241" s="5"/>
      <c r="M1241" s="5"/>
      <c r="N1241" s="5"/>
      <c r="O1241" s="9">
        <f t="shared" si="19"/>
        <v>352606.6</v>
      </c>
    </row>
    <row r="1242" spans="1:15" x14ac:dyDescent="0.25">
      <c r="A1242" s="3" t="s">
        <v>4</v>
      </c>
      <c r="B1242" s="3" t="s">
        <v>652</v>
      </c>
      <c r="C1242" s="3" t="s">
        <v>122</v>
      </c>
      <c r="D1242" s="3" t="s">
        <v>665</v>
      </c>
      <c r="E1242" s="3" t="s">
        <v>220</v>
      </c>
      <c r="F1242" s="6">
        <v>45919.5</v>
      </c>
      <c r="G1242" s="3" t="s">
        <v>13</v>
      </c>
      <c r="H1242" s="3" t="s">
        <v>1422</v>
      </c>
      <c r="I1242" s="3" t="s">
        <v>114</v>
      </c>
      <c r="J1242" s="5"/>
      <c r="K1242" s="5">
        <v>676254.75</v>
      </c>
      <c r="L1242" s="5"/>
      <c r="M1242" s="5"/>
      <c r="N1242" s="5"/>
      <c r="O1242" s="9">
        <f t="shared" si="19"/>
        <v>676254.75</v>
      </c>
    </row>
    <row r="1243" spans="1:15" x14ac:dyDescent="0.25">
      <c r="A1243" s="3" t="s">
        <v>4</v>
      </c>
      <c r="B1243" s="3" t="s">
        <v>652</v>
      </c>
      <c r="C1243" s="3" t="s">
        <v>122</v>
      </c>
      <c r="D1243" s="3" t="s">
        <v>665</v>
      </c>
      <c r="E1243" s="3" t="s">
        <v>220</v>
      </c>
      <c r="F1243" s="6">
        <v>45980</v>
      </c>
      <c r="G1243" s="3" t="s">
        <v>1424</v>
      </c>
      <c r="H1243" s="3" t="s">
        <v>1422</v>
      </c>
      <c r="I1243" s="3" t="s">
        <v>114</v>
      </c>
      <c r="J1243" s="5"/>
      <c r="K1243" s="5">
        <v>987479.05</v>
      </c>
      <c r="L1243" s="5"/>
      <c r="M1243" s="5"/>
      <c r="N1243" s="5"/>
      <c r="O1243" s="9">
        <f t="shared" si="19"/>
        <v>987479.05</v>
      </c>
    </row>
    <row r="1244" spans="1:15" x14ac:dyDescent="0.25">
      <c r="A1244" s="3" t="s">
        <v>4</v>
      </c>
      <c r="B1244" s="3" t="s">
        <v>652</v>
      </c>
      <c r="C1244" s="3" t="s">
        <v>122</v>
      </c>
      <c r="D1244" s="3" t="s">
        <v>663</v>
      </c>
      <c r="E1244" s="3" t="s">
        <v>220</v>
      </c>
      <c r="F1244" s="6">
        <v>45720</v>
      </c>
      <c r="G1244" s="3" t="s">
        <v>1423</v>
      </c>
      <c r="H1244" s="3" t="s">
        <v>1422</v>
      </c>
      <c r="I1244" s="3" t="s">
        <v>114</v>
      </c>
      <c r="J1244" s="5"/>
      <c r="K1244" s="5">
        <v>924350.87</v>
      </c>
      <c r="L1244" s="5"/>
      <c r="M1244" s="5"/>
      <c r="N1244" s="5"/>
      <c r="O1244" s="9">
        <f t="shared" si="19"/>
        <v>924350.87</v>
      </c>
    </row>
    <row r="1245" spans="1:15" x14ac:dyDescent="0.25">
      <c r="A1245" s="3" t="s">
        <v>4</v>
      </c>
      <c r="B1245" s="3" t="s">
        <v>652</v>
      </c>
      <c r="C1245" s="3" t="s">
        <v>122</v>
      </c>
      <c r="D1245" s="3" t="s">
        <v>663</v>
      </c>
      <c r="E1245" s="3" t="s">
        <v>220</v>
      </c>
      <c r="F1245" s="6">
        <v>45834.5</v>
      </c>
      <c r="G1245" s="3" t="s">
        <v>1194</v>
      </c>
      <c r="H1245" s="3" t="s">
        <v>1422</v>
      </c>
      <c r="I1245" s="3" t="s">
        <v>114</v>
      </c>
      <c r="J1245" s="5"/>
      <c r="K1245" s="5">
        <v>225008.91</v>
      </c>
      <c r="L1245" s="5"/>
      <c r="M1245" s="5"/>
      <c r="N1245" s="5"/>
      <c r="O1245" s="9">
        <f t="shared" si="19"/>
        <v>225008.91</v>
      </c>
    </row>
    <row r="1246" spans="1:15" x14ac:dyDescent="0.25">
      <c r="A1246" s="3" t="s">
        <v>4</v>
      </c>
      <c r="B1246" s="3" t="s">
        <v>652</v>
      </c>
      <c r="C1246" s="3" t="s">
        <v>122</v>
      </c>
      <c r="D1246" s="3" t="s">
        <v>663</v>
      </c>
      <c r="E1246" s="3" t="s">
        <v>220</v>
      </c>
      <c r="F1246" s="6">
        <v>45922.5</v>
      </c>
      <c r="G1246" s="3" t="s">
        <v>13</v>
      </c>
      <c r="H1246" s="3" t="s">
        <v>1422</v>
      </c>
      <c r="I1246" s="3" t="s">
        <v>114</v>
      </c>
      <c r="J1246" s="5"/>
      <c r="K1246" s="5">
        <v>549425.66</v>
      </c>
      <c r="L1246" s="5"/>
      <c r="M1246" s="5"/>
      <c r="N1246" s="5"/>
      <c r="O1246" s="9">
        <f t="shared" si="19"/>
        <v>549425.66</v>
      </c>
    </row>
    <row r="1247" spans="1:15" x14ac:dyDescent="0.25">
      <c r="A1247" s="3" t="s">
        <v>4</v>
      </c>
      <c r="B1247" s="3" t="s">
        <v>652</v>
      </c>
      <c r="C1247" s="3" t="s">
        <v>122</v>
      </c>
      <c r="D1247" s="3" t="s">
        <v>663</v>
      </c>
      <c r="E1247" s="3" t="s">
        <v>220</v>
      </c>
      <c r="F1247" s="6">
        <v>45980</v>
      </c>
      <c r="G1247" s="3" t="s">
        <v>1424</v>
      </c>
      <c r="H1247" s="3" t="s">
        <v>1422</v>
      </c>
      <c r="I1247" s="3" t="s">
        <v>114</v>
      </c>
      <c r="J1247" s="5"/>
      <c r="K1247" s="5">
        <v>985453.7</v>
      </c>
      <c r="L1247" s="5"/>
      <c r="M1247" s="5"/>
      <c r="N1247" s="5"/>
      <c r="O1247" s="9">
        <f t="shared" si="19"/>
        <v>985453.7</v>
      </c>
    </row>
    <row r="1248" spans="1:15" x14ac:dyDescent="0.25">
      <c r="A1248" s="3" t="s">
        <v>4</v>
      </c>
      <c r="B1248" s="3" t="s">
        <v>652</v>
      </c>
      <c r="C1248" s="3" t="s">
        <v>126</v>
      </c>
      <c r="D1248" s="3" t="s">
        <v>660</v>
      </c>
      <c r="E1248" s="3" t="s">
        <v>220</v>
      </c>
      <c r="F1248" s="6">
        <v>45019</v>
      </c>
      <c r="G1248" s="3" t="s">
        <v>1194</v>
      </c>
      <c r="H1248" s="3" t="s">
        <v>1422</v>
      </c>
      <c r="I1248" s="3" t="s">
        <v>114</v>
      </c>
      <c r="J1248" s="5"/>
      <c r="K1248" s="5">
        <v>99041.31</v>
      </c>
      <c r="L1248" s="5"/>
      <c r="M1248" s="5">
        <v>4596.8999999999996</v>
      </c>
      <c r="N1248" s="5"/>
      <c r="O1248" s="9">
        <f t="shared" si="19"/>
        <v>103638.20999999999</v>
      </c>
    </row>
    <row r="1249" spans="1:15" x14ac:dyDescent="0.25">
      <c r="A1249" s="3" t="s">
        <v>4</v>
      </c>
      <c r="B1249" s="3" t="s">
        <v>652</v>
      </c>
      <c r="C1249" s="3" t="s">
        <v>126</v>
      </c>
      <c r="D1249" s="3" t="s">
        <v>660</v>
      </c>
      <c r="E1249" s="3" t="s">
        <v>220</v>
      </c>
      <c r="F1249" s="6">
        <v>45058</v>
      </c>
      <c r="G1249" s="3" t="s">
        <v>13</v>
      </c>
      <c r="H1249" s="3" t="s">
        <v>1422</v>
      </c>
      <c r="I1249" s="3" t="s">
        <v>114</v>
      </c>
      <c r="J1249" s="5"/>
      <c r="K1249" s="5">
        <v>27771.94</v>
      </c>
      <c r="L1249" s="5"/>
      <c r="M1249" s="5">
        <v>0</v>
      </c>
      <c r="N1249" s="5"/>
      <c r="O1249" s="9">
        <f t="shared" si="19"/>
        <v>27771.94</v>
      </c>
    </row>
    <row r="1250" spans="1:15" x14ac:dyDescent="0.25">
      <c r="A1250" s="3" t="s">
        <v>4</v>
      </c>
      <c r="B1250" s="3" t="s">
        <v>652</v>
      </c>
      <c r="C1250" s="3" t="s">
        <v>126</v>
      </c>
      <c r="D1250" s="3" t="s">
        <v>660</v>
      </c>
      <c r="E1250" s="3" t="s">
        <v>220</v>
      </c>
      <c r="F1250" s="6">
        <v>45135</v>
      </c>
      <c r="G1250" s="3" t="s">
        <v>4</v>
      </c>
      <c r="H1250" s="3" t="s">
        <v>1422</v>
      </c>
      <c r="I1250" s="3" t="s">
        <v>114</v>
      </c>
      <c r="J1250" s="5"/>
      <c r="K1250" s="5">
        <v>27185.99</v>
      </c>
      <c r="L1250" s="5"/>
      <c r="M1250" s="5">
        <v>774.9</v>
      </c>
      <c r="N1250" s="5"/>
      <c r="O1250" s="9">
        <f t="shared" si="19"/>
        <v>27960.890000000003</v>
      </c>
    </row>
    <row r="1251" spans="1:15" x14ac:dyDescent="0.25">
      <c r="A1251" s="3" t="s">
        <v>4</v>
      </c>
      <c r="B1251" s="3" t="s">
        <v>652</v>
      </c>
      <c r="C1251" s="3" t="s">
        <v>126</v>
      </c>
      <c r="D1251" s="3" t="s">
        <v>660</v>
      </c>
      <c r="E1251" s="3" t="s">
        <v>220</v>
      </c>
      <c r="F1251" s="6">
        <v>45373</v>
      </c>
      <c r="G1251" s="3" t="s">
        <v>11</v>
      </c>
      <c r="H1251" s="3" t="s">
        <v>1422</v>
      </c>
      <c r="I1251" s="3" t="s">
        <v>114</v>
      </c>
      <c r="J1251" s="5"/>
      <c r="K1251" s="5">
        <v>258959.09</v>
      </c>
      <c r="L1251" s="5"/>
      <c r="M1251" s="5">
        <v>43255.8</v>
      </c>
      <c r="N1251" s="5"/>
      <c r="O1251" s="9">
        <f t="shared" si="19"/>
        <v>302214.89</v>
      </c>
    </row>
    <row r="1252" spans="1:15" x14ac:dyDescent="0.25">
      <c r="A1252" s="3" t="s">
        <v>4</v>
      </c>
      <c r="B1252" s="3" t="s">
        <v>652</v>
      </c>
      <c r="C1252" s="3" t="s">
        <v>126</v>
      </c>
      <c r="D1252" s="3" t="s">
        <v>660</v>
      </c>
      <c r="E1252" s="3" t="s">
        <v>220</v>
      </c>
      <c r="F1252" s="6">
        <v>45533</v>
      </c>
      <c r="G1252" s="3" t="s">
        <v>315</v>
      </c>
      <c r="H1252" s="3" t="s">
        <v>1422</v>
      </c>
      <c r="I1252" s="3" t="s">
        <v>114</v>
      </c>
      <c r="J1252" s="5"/>
      <c r="K1252" s="5">
        <v>50745.02</v>
      </c>
      <c r="L1252" s="5"/>
      <c r="M1252" s="5">
        <v>0</v>
      </c>
      <c r="N1252" s="5"/>
      <c r="O1252" s="9">
        <f t="shared" si="19"/>
        <v>50745.02</v>
      </c>
    </row>
    <row r="1253" spans="1:15" x14ac:dyDescent="0.25">
      <c r="A1253" s="3" t="s">
        <v>4</v>
      </c>
      <c r="B1253" s="3" t="s">
        <v>652</v>
      </c>
      <c r="C1253" s="3" t="s">
        <v>126</v>
      </c>
      <c r="D1253" s="3" t="s">
        <v>660</v>
      </c>
      <c r="E1253" s="3" t="s">
        <v>220</v>
      </c>
      <c r="F1253" s="6">
        <v>45726</v>
      </c>
      <c r="G1253" s="3" t="s">
        <v>240</v>
      </c>
      <c r="H1253" s="3" t="s">
        <v>1422</v>
      </c>
      <c r="I1253" s="3" t="s">
        <v>114</v>
      </c>
      <c r="J1253" s="5"/>
      <c r="K1253" s="5">
        <v>77299.44</v>
      </c>
      <c r="L1253" s="5"/>
      <c r="M1253" s="5">
        <v>790.44</v>
      </c>
      <c r="N1253" s="5"/>
      <c r="O1253" s="9">
        <f t="shared" si="19"/>
        <v>78089.88</v>
      </c>
    </row>
    <row r="1254" spans="1:15" x14ac:dyDescent="0.25">
      <c r="A1254" s="3" t="s">
        <v>4</v>
      </c>
      <c r="B1254" s="3" t="s">
        <v>652</v>
      </c>
      <c r="C1254" s="3" t="s">
        <v>126</v>
      </c>
      <c r="D1254" s="3" t="s">
        <v>660</v>
      </c>
      <c r="E1254" s="3" t="s">
        <v>220</v>
      </c>
      <c r="F1254" s="6">
        <v>45917</v>
      </c>
      <c r="G1254" s="3" t="s">
        <v>225</v>
      </c>
      <c r="H1254" s="3" t="s">
        <v>1422</v>
      </c>
      <c r="I1254" s="3" t="s">
        <v>114</v>
      </c>
      <c r="J1254" s="5"/>
      <c r="K1254" s="5">
        <v>1052573.32</v>
      </c>
      <c r="L1254" s="5"/>
      <c r="M1254" s="5">
        <v>125018.21</v>
      </c>
      <c r="N1254" s="5"/>
      <c r="O1254" s="9">
        <f t="shared" si="19"/>
        <v>1177591.53</v>
      </c>
    </row>
    <row r="1255" spans="1:15" x14ac:dyDescent="0.25">
      <c r="A1255" s="3" t="s">
        <v>4</v>
      </c>
      <c r="B1255" s="3" t="s">
        <v>652</v>
      </c>
      <c r="C1255" s="3" t="s">
        <v>657</v>
      </c>
      <c r="D1255" s="3" t="s">
        <v>656</v>
      </c>
      <c r="E1255" s="3" t="s">
        <v>220</v>
      </c>
      <c r="F1255" s="6">
        <v>45322.639836574097</v>
      </c>
      <c r="G1255" s="3" t="s">
        <v>1194</v>
      </c>
      <c r="H1255" s="3" t="s">
        <v>1422</v>
      </c>
      <c r="I1255" s="3" t="s">
        <v>114</v>
      </c>
      <c r="J1255" s="5"/>
      <c r="K1255" s="5">
        <v>113252.05</v>
      </c>
      <c r="L1255" s="5"/>
      <c r="M1255" s="5">
        <v>8728.65</v>
      </c>
      <c r="N1255" s="5"/>
      <c r="O1255" s="9">
        <f t="shared" si="19"/>
        <v>121980.7</v>
      </c>
    </row>
    <row r="1256" spans="1:15" x14ac:dyDescent="0.25">
      <c r="A1256" s="3" t="s">
        <v>4</v>
      </c>
      <c r="B1256" s="3" t="s">
        <v>652</v>
      </c>
      <c r="C1256" s="3" t="s">
        <v>657</v>
      </c>
      <c r="D1256" s="3" t="s">
        <v>656</v>
      </c>
      <c r="E1256" s="3" t="s">
        <v>220</v>
      </c>
      <c r="F1256" s="6">
        <v>45519.6337229977</v>
      </c>
      <c r="G1256" s="3" t="s">
        <v>13</v>
      </c>
      <c r="H1256" s="3" t="s">
        <v>1422</v>
      </c>
      <c r="I1256" s="3" t="s">
        <v>114</v>
      </c>
      <c r="J1256" s="5"/>
      <c r="K1256" s="5">
        <v>1728539.55</v>
      </c>
      <c r="L1256" s="5"/>
      <c r="M1256" s="5">
        <v>10074.09</v>
      </c>
      <c r="N1256" s="5"/>
      <c r="O1256" s="9">
        <f t="shared" si="19"/>
        <v>1738613.6400000001</v>
      </c>
    </row>
    <row r="1257" spans="1:15" x14ac:dyDescent="0.25">
      <c r="A1257" s="3" t="s">
        <v>4</v>
      </c>
      <c r="B1257" s="3" t="s">
        <v>652</v>
      </c>
      <c r="C1257" s="3" t="s">
        <v>657</v>
      </c>
      <c r="D1257" s="3" t="s">
        <v>656</v>
      </c>
      <c r="E1257" s="3" t="s">
        <v>220</v>
      </c>
      <c r="F1257" s="6">
        <v>45667.408149502298</v>
      </c>
      <c r="G1257" s="3" t="s">
        <v>4</v>
      </c>
      <c r="H1257" s="3" t="s">
        <v>1422</v>
      </c>
      <c r="I1257" s="3" t="s">
        <v>114</v>
      </c>
      <c r="J1257" s="5"/>
      <c r="K1257" s="5">
        <v>4810449.3499999996</v>
      </c>
      <c r="L1257" s="5"/>
      <c r="M1257" s="5">
        <v>199013.29</v>
      </c>
      <c r="N1257" s="5"/>
      <c r="O1257" s="9">
        <f t="shared" si="19"/>
        <v>5009462.6399999997</v>
      </c>
    </row>
    <row r="1258" spans="1:15" x14ac:dyDescent="0.25">
      <c r="A1258" s="3" t="s">
        <v>4</v>
      </c>
      <c r="B1258" s="3" t="s">
        <v>652</v>
      </c>
      <c r="C1258" s="3" t="s">
        <v>657</v>
      </c>
      <c r="D1258" s="3" t="s">
        <v>656</v>
      </c>
      <c r="E1258" s="3" t="s">
        <v>220</v>
      </c>
      <c r="F1258" s="6">
        <v>45721.5576077199</v>
      </c>
      <c r="G1258" s="3" t="s">
        <v>11</v>
      </c>
      <c r="H1258" s="3" t="s">
        <v>1422</v>
      </c>
      <c r="I1258" s="3" t="s">
        <v>114</v>
      </c>
      <c r="J1258" s="5"/>
      <c r="K1258" s="5">
        <v>1962512.12</v>
      </c>
      <c r="L1258" s="5"/>
      <c r="M1258" s="5">
        <v>113579.29</v>
      </c>
      <c r="N1258" s="5"/>
      <c r="O1258" s="9">
        <f t="shared" si="19"/>
        <v>2076091.4100000001</v>
      </c>
    </row>
    <row r="1259" spans="1:15" x14ac:dyDescent="0.25">
      <c r="A1259" s="3" t="s">
        <v>4</v>
      </c>
      <c r="B1259" s="3" t="s">
        <v>652</v>
      </c>
      <c r="C1259" s="3" t="s">
        <v>657</v>
      </c>
      <c r="D1259" s="3" t="s">
        <v>656</v>
      </c>
      <c r="E1259" s="3" t="s">
        <v>220</v>
      </c>
      <c r="F1259" s="6">
        <v>45834.698540046302</v>
      </c>
      <c r="G1259" s="3" t="s">
        <v>315</v>
      </c>
      <c r="H1259" s="3" t="s">
        <v>1422</v>
      </c>
      <c r="I1259" s="3" t="s">
        <v>114</v>
      </c>
      <c r="J1259" s="5"/>
      <c r="K1259" s="5">
        <v>4557108.29</v>
      </c>
      <c r="L1259" s="5"/>
      <c r="M1259" s="5">
        <v>234895.11</v>
      </c>
      <c r="N1259" s="5"/>
      <c r="O1259" s="9">
        <f t="shared" si="19"/>
        <v>4792003.4000000004</v>
      </c>
    </row>
    <row r="1260" spans="1:15" x14ac:dyDescent="0.25">
      <c r="A1260" s="3" t="s">
        <v>4</v>
      </c>
      <c r="B1260" s="3" t="s">
        <v>652</v>
      </c>
      <c r="C1260" s="3" t="s">
        <v>657</v>
      </c>
      <c r="D1260" s="3" t="s">
        <v>656</v>
      </c>
      <c r="E1260" s="3" t="s">
        <v>220</v>
      </c>
      <c r="F1260" s="6">
        <v>45895.659021678199</v>
      </c>
      <c r="G1260" s="3" t="s">
        <v>240</v>
      </c>
      <c r="H1260" s="3" t="s">
        <v>1422</v>
      </c>
      <c r="I1260" s="3" t="s">
        <v>114</v>
      </c>
      <c r="J1260" s="5"/>
      <c r="K1260" s="5">
        <v>2911075.49</v>
      </c>
      <c r="L1260" s="5"/>
      <c r="M1260" s="5">
        <v>121547.43</v>
      </c>
      <c r="N1260" s="5"/>
      <c r="O1260" s="9">
        <f t="shared" si="19"/>
        <v>3032622.9200000004</v>
      </c>
    </row>
    <row r="1261" spans="1:15" x14ac:dyDescent="0.25">
      <c r="A1261" s="3" t="s">
        <v>4</v>
      </c>
      <c r="B1261" s="3" t="s">
        <v>652</v>
      </c>
      <c r="C1261" s="3" t="s">
        <v>202</v>
      </c>
      <c r="D1261" s="3" t="s">
        <v>653</v>
      </c>
      <c r="E1261" s="3" t="s">
        <v>220</v>
      </c>
      <c r="F1261" s="6">
        <v>45807</v>
      </c>
      <c r="G1261" s="3" t="s">
        <v>1423</v>
      </c>
      <c r="H1261" s="3" t="s">
        <v>1422</v>
      </c>
      <c r="I1261" s="3" t="s">
        <v>114</v>
      </c>
      <c r="J1261" s="5"/>
      <c r="K1261" s="5">
        <v>2148114</v>
      </c>
      <c r="L1261" s="5"/>
      <c r="M1261" s="5">
        <v>251886</v>
      </c>
      <c r="N1261" s="5"/>
      <c r="O1261" s="9">
        <f t="shared" si="19"/>
        <v>2400000</v>
      </c>
    </row>
    <row r="1262" spans="1:15" x14ac:dyDescent="0.25">
      <c r="A1262" s="3" t="s">
        <v>4</v>
      </c>
      <c r="B1262" s="3" t="s">
        <v>652</v>
      </c>
      <c r="C1262" s="3" t="s">
        <v>202</v>
      </c>
      <c r="D1262" s="3" t="s">
        <v>653</v>
      </c>
      <c r="E1262" s="3" t="s">
        <v>220</v>
      </c>
      <c r="F1262" s="6">
        <v>45930.5</v>
      </c>
      <c r="G1262" s="3" t="s">
        <v>1194</v>
      </c>
      <c r="H1262" s="3" t="s">
        <v>1422</v>
      </c>
      <c r="I1262" s="3" t="s">
        <v>114</v>
      </c>
      <c r="J1262" s="5"/>
      <c r="K1262" s="5">
        <v>1358902.85</v>
      </c>
      <c r="L1262" s="5"/>
      <c r="M1262" s="5">
        <v>157707.82</v>
      </c>
      <c r="N1262" s="5"/>
      <c r="O1262" s="9">
        <f t="shared" si="19"/>
        <v>1516610.6700000002</v>
      </c>
    </row>
    <row r="1263" spans="1:15" x14ac:dyDescent="0.25">
      <c r="A1263" s="3" t="s">
        <v>4</v>
      </c>
      <c r="B1263" s="3" t="s">
        <v>652</v>
      </c>
      <c r="C1263" s="3" t="s">
        <v>202</v>
      </c>
      <c r="D1263" s="3" t="s">
        <v>653</v>
      </c>
      <c r="E1263" s="3" t="s">
        <v>220</v>
      </c>
      <c r="F1263" s="6">
        <v>45988.5</v>
      </c>
      <c r="G1263" s="3" t="s">
        <v>13</v>
      </c>
      <c r="H1263" s="3" t="s">
        <v>1422</v>
      </c>
      <c r="I1263" s="3" t="s">
        <v>114</v>
      </c>
      <c r="J1263" s="5"/>
      <c r="K1263" s="5">
        <v>1263112.49</v>
      </c>
      <c r="L1263" s="5"/>
      <c r="M1263" s="5">
        <v>147604.69</v>
      </c>
      <c r="N1263" s="5"/>
      <c r="O1263" s="9">
        <f t="shared" si="19"/>
        <v>1410717.18</v>
      </c>
    </row>
    <row r="1264" spans="1:15" x14ac:dyDescent="0.25">
      <c r="A1264" s="3" t="s">
        <v>11</v>
      </c>
      <c r="B1264" s="3" t="s">
        <v>437</v>
      </c>
      <c r="C1264" s="3" t="s">
        <v>644</v>
      </c>
      <c r="D1264" s="3" t="s">
        <v>649</v>
      </c>
      <c r="E1264" s="3" t="s">
        <v>220</v>
      </c>
      <c r="F1264" s="6">
        <v>45119</v>
      </c>
      <c r="G1264" s="3" t="s">
        <v>1194</v>
      </c>
      <c r="H1264" s="3" t="s">
        <v>1422</v>
      </c>
      <c r="I1264" s="3" t="s">
        <v>132</v>
      </c>
      <c r="J1264" s="5"/>
      <c r="K1264" s="5">
        <v>210283.56</v>
      </c>
      <c r="L1264" s="5"/>
      <c r="M1264" s="5">
        <v>43388.42</v>
      </c>
      <c r="N1264" s="5"/>
      <c r="O1264" s="9">
        <f t="shared" si="19"/>
        <v>253671.97999999998</v>
      </c>
    </row>
    <row r="1265" spans="1:15" x14ac:dyDescent="0.25">
      <c r="A1265" s="3" t="s">
        <v>11</v>
      </c>
      <c r="B1265" s="3" t="s">
        <v>437</v>
      </c>
      <c r="C1265" s="3" t="s">
        <v>644</v>
      </c>
      <c r="D1265" s="3" t="s">
        <v>649</v>
      </c>
      <c r="E1265" s="3" t="s">
        <v>220</v>
      </c>
      <c r="F1265" s="6">
        <v>45329</v>
      </c>
      <c r="G1265" s="3" t="s">
        <v>13</v>
      </c>
      <c r="H1265" s="3" t="s">
        <v>1422</v>
      </c>
      <c r="I1265" s="3" t="s">
        <v>132</v>
      </c>
      <c r="J1265" s="5"/>
      <c r="K1265" s="5">
        <v>17135.25</v>
      </c>
      <c r="L1265" s="5"/>
      <c r="M1265" s="5">
        <v>0</v>
      </c>
      <c r="N1265" s="5"/>
      <c r="O1265" s="9">
        <f t="shared" si="19"/>
        <v>17135.25</v>
      </c>
    </row>
    <row r="1266" spans="1:15" x14ac:dyDescent="0.25">
      <c r="A1266" s="3" t="s">
        <v>11</v>
      </c>
      <c r="B1266" s="3" t="s">
        <v>437</v>
      </c>
      <c r="C1266" s="3" t="s">
        <v>644</v>
      </c>
      <c r="D1266" s="3" t="s">
        <v>649</v>
      </c>
      <c r="E1266" s="3" t="s">
        <v>220</v>
      </c>
      <c r="F1266" s="6">
        <v>45518</v>
      </c>
      <c r="G1266" s="3" t="s">
        <v>4</v>
      </c>
      <c r="H1266" s="3" t="s">
        <v>1422</v>
      </c>
      <c r="I1266" s="3" t="s">
        <v>132</v>
      </c>
      <c r="J1266" s="5"/>
      <c r="K1266" s="5">
        <v>1175</v>
      </c>
      <c r="L1266" s="5"/>
      <c r="M1266" s="5">
        <v>0</v>
      </c>
      <c r="N1266" s="5"/>
      <c r="O1266" s="9">
        <f t="shared" si="19"/>
        <v>1175</v>
      </c>
    </row>
    <row r="1267" spans="1:15" x14ac:dyDescent="0.25">
      <c r="A1267" s="3" t="s">
        <v>11</v>
      </c>
      <c r="B1267" s="3" t="s">
        <v>437</v>
      </c>
      <c r="C1267" s="3" t="s">
        <v>644</v>
      </c>
      <c r="D1267" s="3" t="s">
        <v>649</v>
      </c>
      <c r="E1267" s="3" t="s">
        <v>220</v>
      </c>
      <c r="F1267" s="6">
        <v>45791</v>
      </c>
      <c r="G1267" s="3" t="s">
        <v>11</v>
      </c>
      <c r="H1267" s="3" t="s">
        <v>1422</v>
      </c>
      <c r="I1267" s="3" t="s">
        <v>132</v>
      </c>
      <c r="J1267" s="5"/>
      <c r="K1267" s="5">
        <v>27671.13</v>
      </c>
      <c r="L1267" s="5"/>
      <c r="M1267" s="5">
        <v>0</v>
      </c>
      <c r="N1267" s="5"/>
      <c r="O1267" s="9">
        <f t="shared" si="19"/>
        <v>27671.13</v>
      </c>
    </row>
    <row r="1268" spans="1:15" x14ac:dyDescent="0.25">
      <c r="A1268" s="3" t="s">
        <v>11</v>
      </c>
      <c r="B1268" s="3" t="s">
        <v>437</v>
      </c>
      <c r="C1268" s="3" t="s">
        <v>644</v>
      </c>
      <c r="D1268" s="3" t="s">
        <v>649</v>
      </c>
      <c r="E1268" s="3" t="s">
        <v>220</v>
      </c>
      <c r="F1268" s="6">
        <v>45918</v>
      </c>
      <c r="G1268" s="3" t="s">
        <v>315</v>
      </c>
      <c r="H1268" s="3" t="s">
        <v>1422</v>
      </c>
      <c r="I1268" s="3" t="s">
        <v>132</v>
      </c>
      <c r="J1268" s="5"/>
      <c r="K1268" s="5">
        <v>61672.75</v>
      </c>
      <c r="L1268" s="5"/>
      <c r="M1268" s="5">
        <v>0</v>
      </c>
      <c r="N1268" s="5"/>
      <c r="O1268" s="9">
        <f t="shared" si="19"/>
        <v>61672.75</v>
      </c>
    </row>
    <row r="1269" spans="1:15" x14ac:dyDescent="0.25">
      <c r="A1269" s="3" t="s">
        <v>11</v>
      </c>
      <c r="B1269" s="3" t="s">
        <v>437</v>
      </c>
      <c r="C1269" s="3" t="s">
        <v>644</v>
      </c>
      <c r="D1269" s="3" t="s">
        <v>647</v>
      </c>
      <c r="E1269" s="3" t="s">
        <v>12</v>
      </c>
      <c r="F1269" s="6">
        <v>44986</v>
      </c>
      <c r="G1269" s="3" t="s">
        <v>1194</v>
      </c>
      <c r="H1269" s="3" t="s">
        <v>1422</v>
      </c>
      <c r="I1269" s="3" t="s">
        <v>132</v>
      </c>
      <c r="J1269" s="5"/>
      <c r="K1269" s="5">
        <v>0</v>
      </c>
      <c r="L1269" s="5"/>
      <c r="M1269" s="5">
        <v>0</v>
      </c>
      <c r="N1269" s="5"/>
      <c r="O1269" s="9">
        <f t="shared" si="19"/>
        <v>0</v>
      </c>
    </row>
    <row r="1270" spans="1:15" x14ac:dyDescent="0.25">
      <c r="A1270" s="3" t="s">
        <v>11</v>
      </c>
      <c r="B1270" s="3" t="s">
        <v>437</v>
      </c>
      <c r="C1270" s="3" t="s">
        <v>644</v>
      </c>
      <c r="D1270" s="3" t="s">
        <v>647</v>
      </c>
      <c r="E1270" s="3" t="s">
        <v>12</v>
      </c>
      <c r="F1270" s="6">
        <v>44986</v>
      </c>
      <c r="G1270" s="3" t="s">
        <v>1194</v>
      </c>
      <c r="H1270" s="3" t="s">
        <v>1422</v>
      </c>
      <c r="I1270" s="3" t="s">
        <v>132</v>
      </c>
      <c r="J1270" s="5"/>
      <c r="K1270" s="5">
        <v>0</v>
      </c>
      <c r="L1270" s="5"/>
      <c r="M1270" s="5">
        <v>0</v>
      </c>
      <c r="N1270" s="5"/>
      <c r="O1270" s="9">
        <f t="shared" si="19"/>
        <v>0</v>
      </c>
    </row>
    <row r="1271" spans="1:15" x14ac:dyDescent="0.25">
      <c r="A1271" s="3" t="s">
        <v>11</v>
      </c>
      <c r="B1271" s="3" t="s">
        <v>437</v>
      </c>
      <c r="C1271" s="3" t="s">
        <v>644</v>
      </c>
      <c r="D1271" s="3" t="s">
        <v>647</v>
      </c>
      <c r="E1271" s="3" t="s">
        <v>12</v>
      </c>
      <c r="F1271" s="6">
        <v>45195</v>
      </c>
      <c r="G1271" s="3" t="s">
        <v>13</v>
      </c>
      <c r="H1271" s="3" t="s">
        <v>1422</v>
      </c>
      <c r="I1271" s="3" t="s">
        <v>132</v>
      </c>
      <c r="J1271" s="5"/>
      <c r="K1271" s="5">
        <v>353284.26</v>
      </c>
      <c r="L1271" s="5"/>
      <c r="M1271" s="5">
        <v>68288.22</v>
      </c>
      <c r="N1271" s="5"/>
      <c r="O1271" s="9">
        <f t="shared" si="19"/>
        <v>421572.48</v>
      </c>
    </row>
    <row r="1272" spans="1:15" x14ac:dyDescent="0.25">
      <c r="A1272" s="3" t="s">
        <v>11</v>
      </c>
      <c r="B1272" s="3" t="s">
        <v>437</v>
      </c>
      <c r="C1272" s="3" t="s">
        <v>644</v>
      </c>
      <c r="D1272" s="3" t="s">
        <v>647</v>
      </c>
      <c r="E1272" s="3" t="s">
        <v>12</v>
      </c>
      <c r="F1272" s="6">
        <v>45539</v>
      </c>
      <c r="G1272" s="3" t="s">
        <v>11</v>
      </c>
      <c r="H1272" s="3" t="s">
        <v>1422</v>
      </c>
      <c r="I1272" s="3" t="s">
        <v>132</v>
      </c>
      <c r="J1272" s="5"/>
      <c r="K1272" s="5">
        <v>336564.26</v>
      </c>
      <c r="L1272" s="5"/>
      <c r="M1272" s="5">
        <v>58292.23</v>
      </c>
      <c r="N1272" s="5"/>
      <c r="O1272" s="9">
        <f t="shared" si="19"/>
        <v>394856.49</v>
      </c>
    </row>
    <row r="1273" spans="1:15" x14ac:dyDescent="0.25">
      <c r="A1273" s="3" t="s">
        <v>11</v>
      </c>
      <c r="B1273" s="3" t="s">
        <v>437</v>
      </c>
      <c r="C1273" s="3" t="s">
        <v>644</v>
      </c>
      <c r="D1273" s="3" t="s">
        <v>647</v>
      </c>
      <c r="E1273" s="3" t="s">
        <v>12</v>
      </c>
      <c r="F1273" s="6">
        <v>45376</v>
      </c>
      <c r="G1273" s="3" t="s">
        <v>4</v>
      </c>
      <c r="H1273" s="3" t="s">
        <v>1422</v>
      </c>
      <c r="I1273" s="3" t="s">
        <v>132</v>
      </c>
      <c r="J1273" s="5"/>
      <c r="K1273" s="5">
        <v>313772.88</v>
      </c>
      <c r="L1273" s="5"/>
      <c r="M1273" s="5">
        <v>56784.43</v>
      </c>
      <c r="N1273" s="5"/>
      <c r="O1273" s="9">
        <f t="shared" si="19"/>
        <v>370557.31</v>
      </c>
    </row>
    <row r="1274" spans="1:15" x14ac:dyDescent="0.25">
      <c r="A1274" s="3" t="s">
        <v>11</v>
      </c>
      <c r="B1274" s="3" t="s">
        <v>437</v>
      </c>
      <c r="C1274" s="3" t="s">
        <v>644</v>
      </c>
      <c r="D1274" s="3" t="s">
        <v>647</v>
      </c>
      <c r="E1274" s="3" t="s">
        <v>12</v>
      </c>
      <c r="F1274" s="6">
        <v>45684</v>
      </c>
      <c r="G1274" s="3" t="s">
        <v>315</v>
      </c>
      <c r="H1274" s="3" t="s">
        <v>1422</v>
      </c>
      <c r="I1274" s="3" t="s">
        <v>132</v>
      </c>
      <c r="J1274" s="5"/>
      <c r="K1274" s="5">
        <v>951378.6</v>
      </c>
      <c r="L1274" s="5"/>
      <c r="M1274" s="5">
        <v>182296.21</v>
      </c>
      <c r="N1274" s="5"/>
      <c r="O1274" s="9">
        <f t="shared" si="19"/>
        <v>1133674.81</v>
      </c>
    </row>
    <row r="1275" spans="1:15" x14ac:dyDescent="0.25">
      <c r="A1275" s="3" t="s">
        <v>11</v>
      </c>
      <c r="B1275" s="3" t="s">
        <v>437</v>
      </c>
      <c r="C1275" s="3" t="s">
        <v>644</v>
      </c>
      <c r="D1275" s="3" t="s">
        <v>643</v>
      </c>
      <c r="E1275" s="3" t="s">
        <v>220</v>
      </c>
      <c r="F1275" s="6">
        <v>45307</v>
      </c>
      <c r="G1275" s="3" t="s">
        <v>1194</v>
      </c>
      <c r="H1275" s="3" t="s">
        <v>1422</v>
      </c>
      <c r="I1275" s="3" t="s">
        <v>132</v>
      </c>
      <c r="J1275" s="5"/>
      <c r="K1275" s="5">
        <v>51168.38</v>
      </c>
      <c r="L1275" s="5"/>
      <c r="M1275" s="5">
        <v>0</v>
      </c>
      <c r="N1275" s="5"/>
      <c r="O1275" s="9">
        <f t="shared" si="19"/>
        <v>51168.38</v>
      </c>
    </row>
    <row r="1276" spans="1:15" x14ac:dyDescent="0.25">
      <c r="A1276" s="3" t="s">
        <v>11</v>
      </c>
      <c r="B1276" s="3" t="s">
        <v>437</v>
      </c>
      <c r="C1276" s="3" t="s">
        <v>644</v>
      </c>
      <c r="D1276" s="3" t="s">
        <v>643</v>
      </c>
      <c r="E1276" s="3" t="s">
        <v>220</v>
      </c>
      <c r="F1276" s="6">
        <v>45446</v>
      </c>
      <c r="G1276" s="3" t="s">
        <v>13</v>
      </c>
      <c r="H1276" s="3" t="s">
        <v>1422</v>
      </c>
      <c r="I1276" s="3" t="s">
        <v>132</v>
      </c>
      <c r="J1276" s="5"/>
      <c r="K1276" s="5">
        <v>165495.69</v>
      </c>
      <c r="L1276" s="5"/>
      <c r="M1276" s="5">
        <v>21000</v>
      </c>
      <c r="N1276" s="5"/>
      <c r="O1276" s="9">
        <f t="shared" si="19"/>
        <v>186495.69</v>
      </c>
    </row>
    <row r="1277" spans="1:15" x14ac:dyDescent="0.25">
      <c r="A1277" s="3" t="s">
        <v>11</v>
      </c>
      <c r="B1277" s="3" t="s">
        <v>437</v>
      </c>
      <c r="C1277" s="3" t="s">
        <v>644</v>
      </c>
      <c r="D1277" s="3" t="s">
        <v>643</v>
      </c>
      <c r="E1277" s="3" t="s">
        <v>220</v>
      </c>
      <c r="F1277" s="6">
        <v>45505</v>
      </c>
      <c r="G1277" s="3" t="s">
        <v>4</v>
      </c>
      <c r="H1277" s="3" t="s">
        <v>1422</v>
      </c>
      <c r="I1277" s="3" t="s">
        <v>132</v>
      </c>
      <c r="J1277" s="5"/>
      <c r="K1277" s="5">
        <v>14406.87</v>
      </c>
      <c r="L1277" s="5"/>
      <c r="M1277" s="5">
        <v>228.9</v>
      </c>
      <c r="N1277" s="5"/>
      <c r="O1277" s="9">
        <f t="shared" si="19"/>
        <v>14635.77</v>
      </c>
    </row>
    <row r="1278" spans="1:15" x14ac:dyDescent="0.25">
      <c r="A1278" s="3" t="s">
        <v>11</v>
      </c>
      <c r="B1278" s="3" t="s">
        <v>437</v>
      </c>
      <c r="C1278" s="3" t="s">
        <v>644</v>
      </c>
      <c r="D1278" s="3" t="s">
        <v>643</v>
      </c>
      <c r="E1278" s="3" t="s">
        <v>220</v>
      </c>
      <c r="F1278" s="6">
        <v>45716</v>
      </c>
      <c r="G1278" s="3" t="s">
        <v>11</v>
      </c>
      <c r="H1278" s="3" t="s">
        <v>1422</v>
      </c>
      <c r="I1278" s="3" t="s">
        <v>132</v>
      </c>
      <c r="J1278" s="5"/>
      <c r="K1278" s="5">
        <v>23597.32</v>
      </c>
      <c r="L1278" s="5"/>
      <c r="M1278" s="5">
        <v>1752.25</v>
      </c>
      <c r="N1278" s="5"/>
      <c r="O1278" s="9">
        <f t="shared" si="19"/>
        <v>25349.57</v>
      </c>
    </row>
    <row r="1279" spans="1:15" x14ac:dyDescent="0.25">
      <c r="A1279" s="3" t="s">
        <v>11</v>
      </c>
      <c r="B1279" s="3" t="s">
        <v>437</v>
      </c>
      <c r="C1279" s="3" t="s">
        <v>644</v>
      </c>
      <c r="D1279" s="3" t="s">
        <v>643</v>
      </c>
      <c r="E1279" s="3" t="s">
        <v>220</v>
      </c>
      <c r="F1279" s="6">
        <v>45903</v>
      </c>
      <c r="G1279" s="3" t="s">
        <v>315</v>
      </c>
      <c r="H1279" s="3" t="s">
        <v>1422</v>
      </c>
      <c r="I1279" s="3" t="s">
        <v>132</v>
      </c>
      <c r="J1279" s="5"/>
      <c r="K1279" s="5">
        <v>80352.899999999994</v>
      </c>
      <c r="L1279" s="5"/>
      <c r="M1279" s="5">
        <v>4200</v>
      </c>
      <c r="N1279" s="5"/>
      <c r="O1279" s="9">
        <f t="shared" si="19"/>
        <v>84552.9</v>
      </c>
    </row>
    <row r="1280" spans="1:15" x14ac:dyDescent="0.25">
      <c r="A1280" s="3" t="s">
        <v>11</v>
      </c>
      <c r="B1280" s="3" t="s">
        <v>437</v>
      </c>
      <c r="C1280" s="3" t="s">
        <v>130</v>
      </c>
      <c r="D1280" s="3" t="s">
        <v>641</v>
      </c>
      <c r="E1280" s="3" t="s">
        <v>220</v>
      </c>
      <c r="F1280" s="6">
        <v>45001</v>
      </c>
      <c r="G1280" s="3" t="s">
        <v>1194</v>
      </c>
      <c r="H1280" s="3" t="s">
        <v>1422</v>
      </c>
      <c r="I1280" s="3" t="s">
        <v>132</v>
      </c>
      <c r="J1280" s="5"/>
      <c r="K1280" s="5">
        <v>2862.09</v>
      </c>
      <c r="L1280" s="5"/>
      <c r="M1280" s="5">
        <v>0</v>
      </c>
      <c r="N1280" s="5"/>
      <c r="O1280" s="9">
        <f t="shared" si="19"/>
        <v>2862.09</v>
      </c>
    </row>
    <row r="1281" spans="1:15" x14ac:dyDescent="0.25">
      <c r="A1281" s="3" t="s">
        <v>11</v>
      </c>
      <c r="B1281" s="3" t="s">
        <v>437</v>
      </c>
      <c r="C1281" s="3" t="s">
        <v>130</v>
      </c>
      <c r="D1281" s="3" t="s">
        <v>641</v>
      </c>
      <c r="E1281" s="3" t="s">
        <v>220</v>
      </c>
      <c r="F1281" s="6">
        <v>45247</v>
      </c>
      <c r="G1281" s="3" t="s">
        <v>13</v>
      </c>
      <c r="H1281" s="3" t="s">
        <v>1422</v>
      </c>
      <c r="I1281" s="3" t="s">
        <v>132</v>
      </c>
      <c r="J1281" s="5"/>
      <c r="K1281" s="5">
        <v>46703</v>
      </c>
      <c r="L1281" s="5"/>
      <c r="M1281" s="5">
        <v>0</v>
      </c>
      <c r="N1281" s="5"/>
      <c r="O1281" s="9">
        <f t="shared" si="19"/>
        <v>46703</v>
      </c>
    </row>
    <row r="1282" spans="1:15" x14ac:dyDescent="0.25">
      <c r="A1282" s="3" t="s">
        <v>11</v>
      </c>
      <c r="B1282" s="3" t="s">
        <v>437</v>
      </c>
      <c r="C1282" s="3" t="s">
        <v>130</v>
      </c>
      <c r="D1282" s="3" t="s">
        <v>641</v>
      </c>
      <c r="E1282" s="3" t="s">
        <v>220</v>
      </c>
      <c r="F1282" s="6">
        <v>45329</v>
      </c>
      <c r="G1282" s="3" t="s">
        <v>4</v>
      </c>
      <c r="H1282" s="3" t="s">
        <v>1422</v>
      </c>
      <c r="I1282" s="3" t="s">
        <v>132</v>
      </c>
      <c r="J1282" s="5"/>
      <c r="K1282" s="5">
        <v>4642.58</v>
      </c>
      <c r="L1282" s="5"/>
      <c r="M1282" s="5">
        <v>0</v>
      </c>
      <c r="N1282" s="5"/>
      <c r="O1282" s="9">
        <f t="shared" si="19"/>
        <v>4642.58</v>
      </c>
    </row>
    <row r="1283" spans="1:15" x14ac:dyDescent="0.25">
      <c r="A1283" s="3" t="s">
        <v>11</v>
      </c>
      <c r="B1283" s="3" t="s">
        <v>437</v>
      </c>
      <c r="C1283" s="3" t="s">
        <v>130</v>
      </c>
      <c r="D1283" s="3" t="s">
        <v>641</v>
      </c>
      <c r="E1283" s="3" t="s">
        <v>220</v>
      </c>
      <c r="F1283" s="6">
        <v>45659</v>
      </c>
      <c r="G1283" s="3" t="s">
        <v>11</v>
      </c>
      <c r="H1283" s="3" t="s">
        <v>1422</v>
      </c>
      <c r="I1283" s="3" t="s">
        <v>132</v>
      </c>
      <c r="J1283" s="5"/>
      <c r="K1283" s="5">
        <v>178691.62</v>
      </c>
      <c r="L1283" s="5"/>
      <c r="M1283" s="5">
        <v>22374.05</v>
      </c>
      <c r="N1283" s="5"/>
      <c r="O1283" s="9">
        <f t="shared" si="19"/>
        <v>201065.66999999998</v>
      </c>
    </row>
    <row r="1284" spans="1:15" x14ac:dyDescent="0.25">
      <c r="A1284" s="3" t="s">
        <v>11</v>
      </c>
      <c r="B1284" s="3" t="s">
        <v>437</v>
      </c>
      <c r="C1284" s="3" t="s">
        <v>130</v>
      </c>
      <c r="D1284" s="3" t="s">
        <v>641</v>
      </c>
      <c r="E1284" s="3" t="s">
        <v>220</v>
      </c>
      <c r="F1284" s="6">
        <v>45721</v>
      </c>
      <c r="G1284" s="3" t="s">
        <v>315</v>
      </c>
      <c r="H1284" s="3" t="s">
        <v>1422</v>
      </c>
      <c r="I1284" s="3" t="s">
        <v>132</v>
      </c>
      <c r="J1284" s="5"/>
      <c r="K1284" s="5">
        <v>81995.59</v>
      </c>
      <c r="L1284" s="5"/>
      <c r="M1284" s="5">
        <v>18157.25</v>
      </c>
      <c r="N1284" s="5"/>
      <c r="O1284" s="9">
        <f t="shared" si="19"/>
        <v>100152.84</v>
      </c>
    </row>
    <row r="1285" spans="1:15" x14ac:dyDescent="0.25">
      <c r="A1285" s="3" t="s">
        <v>11</v>
      </c>
      <c r="B1285" s="3" t="s">
        <v>437</v>
      </c>
      <c r="C1285" s="3" t="s">
        <v>130</v>
      </c>
      <c r="D1285" s="3" t="s">
        <v>641</v>
      </c>
      <c r="E1285" s="3" t="s">
        <v>220</v>
      </c>
      <c r="F1285" s="6">
        <v>45883</v>
      </c>
      <c r="G1285" s="3" t="s">
        <v>240</v>
      </c>
      <c r="H1285" s="3" t="s">
        <v>1422</v>
      </c>
      <c r="I1285" s="3" t="s">
        <v>132</v>
      </c>
      <c r="J1285" s="5"/>
      <c r="K1285" s="5">
        <v>155704.45000000001</v>
      </c>
      <c r="L1285" s="5"/>
      <c r="M1285" s="5">
        <v>21641.81</v>
      </c>
      <c r="N1285" s="5"/>
      <c r="O1285" s="9">
        <f t="shared" si="19"/>
        <v>177346.26</v>
      </c>
    </row>
    <row r="1286" spans="1:15" x14ac:dyDescent="0.25">
      <c r="A1286" s="3" t="s">
        <v>11</v>
      </c>
      <c r="B1286" s="3" t="s">
        <v>437</v>
      </c>
      <c r="C1286" s="3" t="s">
        <v>135</v>
      </c>
      <c r="D1286" s="3" t="s">
        <v>638</v>
      </c>
      <c r="E1286" s="3" t="s">
        <v>220</v>
      </c>
      <c r="F1286" s="6">
        <v>44894</v>
      </c>
      <c r="G1286" s="3" t="s">
        <v>1423</v>
      </c>
      <c r="H1286" s="3" t="s">
        <v>1422</v>
      </c>
      <c r="I1286" s="3" t="s">
        <v>132</v>
      </c>
      <c r="J1286" s="5"/>
      <c r="K1286" s="5">
        <v>342842.14</v>
      </c>
      <c r="L1286" s="5"/>
      <c r="M1286" s="5">
        <v>30533.86</v>
      </c>
      <c r="N1286" s="5"/>
      <c r="O1286" s="9">
        <f t="shared" si="19"/>
        <v>373376</v>
      </c>
    </row>
    <row r="1287" spans="1:15" x14ac:dyDescent="0.25">
      <c r="A1287" s="3" t="s">
        <v>11</v>
      </c>
      <c r="B1287" s="3" t="s">
        <v>437</v>
      </c>
      <c r="C1287" s="3" t="s">
        <v>135</v>
      </c>
      <c r="D1287" s="3" t="s">
        <v>638</v>
      </c>
      <c r="E1287" s="3" t="s">
        <v>220</v>
      </c>
      <c r="F1287" s="6">
        <v>44960.5</v>
      </c>
      <c r="G1287" s="3" t="s">
        <v>13</v>
      </c>
      <c r="H1287" s="3" t="s">
        <v>1422</v>
      </c>
      <c r="I1287" s="3" t="s">
        <v>132</v>
      </c>
      <c r="J1287" s="5">
        <v>42786.31</v>
      </c>
      <c r="K1287" s="5">
        <v>353600</v>
      </c>
      <c r="L1287" s="5"/>
      <c r="M1287" s="5">
        <v>31469.69</v>
      </c>
      <c r="N1287" s="5"/>
      <c r="O1287" s="9">
        <f t="shared" ref="O1287:O1350" si="20">J1287+K1287+L1287+M1287+N1287</f>
        <v>427856</v>
      </c>
    </row>
    <row r="1288" spans="1:15" x14ac:dyDescent="0.25">
      <c r="A1288" s="3" t="s">
        <v>11</v>
      </c>
      <c r="B1288" s="3" t="s">
        <v>437</v>
      </c>
      <c r="C1288" s="3" t="s">
        <v>135</v>
      </c>
      <c r="D1288" s="3" t="s">
        <v>638</v>
      </c>
      <c r="E1288" s="3" t="s">
        <v>220</v>
      </c>
      <c r="F1288" s="6">
        <v>44992</v>
      </c>
      <c r="G1288" s="3" t="s">
        <v>1424</v>
      </c>
      <c r="H1288" s="3" t="s">
        <v>1422</v>
      </c>
      <c r="I1288" s="3" t="s">
        <v>132</v>
      </c>
      <c r="J1288" s="5"/>
      <c r="K1288" s="5">
        <v>532411.87</v>
      </c>
      <c r="L1288" s="5"/>
      <c r="M1288" s="5">
        <v>47417.13</v>
      </c>
      <c r="N1288" s="5"/>
      <c r="O1288" s="9">
        <f t="shared" si="20"/>
        <v>579829</v>
      </c>
    </row>
    <row r="1289" spans="1:15" x14ac:dyDescent="0.25">
      <c r="A1289" s="3" t="s">
        <v>11</v>
      </c>
      <c r="B1289" s="3" t="s">
        <v>437</v>
      </c>
      <c r="C1289" s="3" t="s">
        <v>135</v>
      </c>
      <c r="D1289" s="3" t="s">
        <v>638</v>
      </c>
      <c r="E1289" s="3" t="s">
        <v>220</v>
      </c>
      <c r="F1289" s="6">
        <v>45090.5</v>
      </c>
      <c r="G1289" s="3" t="s">
        <v>4</v>
      </c>
      <c r="H1289" s="3" t="s">
        <v>1422</v>
      </c>
      <c r="I1289" s="3" t="s">
        <v>132</v>
      </c>
      <c r="J1289" s="5">
        <v>42492.26</v>
      </c>
      <c r="K1289" s="5">
        <v>351169.9</v>
      </c>
      <c r="L1289" s="5"/>
      <c r="M1289" s="5">
        <v>31253.42</v>
      </c>
      <c r="N1289" s="5"/>
      <c r="O1289" s="9">
        <f t="shared" si="20"/>
        <v>424915.58</v>
      </c>
    </row>
    <row r="1290" spans="1:15" x14ac:dyDescent="0.25">
      <c r="A1290" s="3" t="s">
        <v>11</v>
      </c>
      <c r="B1290" s="3" t="s">
        <v>437</v>
      </c>
      <c r="C1290" s="3" t="s">
        <v>135</v>
      </c>
      <c r="D1290" s="3" t="s">
        <v>638</v>
      </c>
      <c r="E1290" s="3" t="s">
        <v>220</v>
      </c>
      <c r="F1290" s="6">
        <v>45188.5</v>
      </c>
      <c r="G1290" s="3" t="s">
        <v>11</v>
      </c>
      <c r="H1290" s="3" t="s">
        <v>1422</v>
      </c>
      <c r="I1290" s="3" t="s">
        <v>132</v>
      </c>
      <c r="J1290" s="5">
        <v>60045.65</v>
      </c>
      <c r="K1290" s="5">
        <v>111065.29</v>
      </c>
      <c r="L1290" s="5"/>
      <c r="M1290" s="5">
        <v>9832.4699999999903</v>
      </c>
      <c r="N1290" s="5"/>
      <c r="O1290" s="9">
        <f t="shared" si="20"/>
        <v>180943.41</v>
      </c>
    </row>
    <row r="1291" spans="1:15" x14ac:dyDescent="0.25">
      <c r="A1291" s="3" t="s">
        <v>11</v>
      </c>
      <c r="B1291" s="3" t="s">
        <v>437</v>
      </c>
      <c r="C1291" s="3" t="s">
        <v>135</v>
      </c>
      <c r="D1291" s="3" t="s">
        <v>638</v>
      </c>
      <c r="E1291" s="3" t="s">
        <v>220</v>
      </c>
      <c r="F1291" s="6">
        <v>45328.5</v>
      </c>
      <c r="G1291" s="3" t="s">
        <v>315</v>
      </c>
      <c r="H1291" s="3" t="s">
        <v>1422</v>
      </c>
      <c r="I1291" s="3" t="s">
        <v>132</v>
      </c>
      <c r="J1291" s="5">
        <v>18300.47</v>
      </c>
      <c r="K1291" s="5">
        <v>0</v>
      </c>
      <c r="L1291" s="5"/>
      <c r="M1291" s="5">
        <v>0</v>
      </c>
      <c r="N1291" s="5"/>
      <c r="O1291" s="9">
        <f t="shared" si="20"/>
        <v>18300.47</v>
      </c>
    </row>
    <row r="1292" spans="1:15" x14ac:dyDescent="0.25">
      <c r="A1292" s="3" t="s">
        <v>11</v>
      </c>
      <c r="B1292" s="3" t="s">
        <v>437</v>
      </c>
      <c r="C1292" s="3" t="s">
        <v>135</v>
      </c>
      <c r="D1292" s="3" t="s">
        <v>638</v>
      </c>
      <c r="E1292" s="3" t="s">
        <v>220</v>
      </c>
      <c r="F1292" s="6">
        <v>45531.5</v>
      </c>
      <c r="G1292" s="3" t="s">
        <v>240</v>
      </c>
      <c r="H1292" s="3" t="s">
        <v>1422</v>
      </c>
      <c r="I1292" s="3" t="s">
        <v>132</v>
      </c>
      <c r="J1292" s="5">
        <v>0</v>
      </c>
      <c r="K1292" s="5">
        <v>0</v>
      </c>
      <c r="L1292" s="5"/>
      <c r="M1292" s="5">
        <v>0</v>
      </c>
      <c r="N1292" s="5"/>
      <c r="O1292" s="9">
        <f t="shared" si="20"/>
        <v>0</v>
      </c>
    </row>
    <row r="1293" spans="1:15" x14ac:dyDescent="0.25">
      <c r="A1293" s="3" t="s">
        <v>11</v>
      </c>
      <c r="B1293" s="3" t="s">
        <v>437</v>
      </c>
      <c r="C1293" s="3" t="s">
        <v>135</v>
      </c>
      <c r="D1293" s="3" t="s">
        <v>638</v>
      </c>
      <c r="E1293" s="3" t="s">
        <v>220</v>
      </c>
      <c r="F1293" s="6">
        <v>45642.5</v>
      </c>
      <c r="G1293" s="3" t="s">
        <v>225</v>
      </c>
      <c r="H1293" s="3" t="s">
        <v>1422</v>
      </c>
      <c r="I1293" s="3" t="s">
        <v>132</v>
      </c>
      <c r="J1293" s="5">
        <v>0</v>
      </c>
      <c r="K1293" s="5">
        <v>0</v>
      </c>
      <c r="L1293" s="5"/>
      <c r="M1293" s="5">
        <v>0</v>
      </c>
      <c r="N1293" s="5"/>
      <c r="O1293" s="9">
        <f t="shared" si="20"/>
        <v>0</v>
      </c>
    </row>
    <row r="1294" spans="1:15" x14ac:dyDescent="0.25">
      <c r="A1294" s="3" t="s">
        <v>11</v>
      </c>
      <c r="B1294" s="3" t="s">
        <v>437</v>
      </c>
      <c r="C1294" s="3" t="s">
        <v>135</v>
      </c>
      <c r="D1294" s="3" t="s">
        <v>638</v>
      </c>
      <c r="E1294" s="3" t="s">
        <v>220</v>
      </c>
      <c r="F1294" s="6">
        <v>45770</v>
      </c>
      <c r="G1294" s="3" t="s">
        <v>1431</v>
      </c>
      <c r="H1294" s="3" t="s">
        <v>1422</v>
      </c>
      <c r="I1294" s="3" t="s">
        <v>132</v>
      </c>
      <c r="J1294" s="5"/>
      <c r="K1294" s="5">
        <v>1062120.67</v>
      </c>
      <c r="L1294" s="5"/>
      <c r="M1294" s="5">
        <v>0</v>
      </c>
      <c r="N1294" s="5"/>
      <c r="O1294" s="9">
        <f t="shared" si="20"/>
        <v>1062120.67</v>
      </c>
    </row>
    <row r="1295" spans="1:15" x14ac:dyDescent="0.25">
      <c r="A1295" s="3" t="s">
        <v>11</v>
      </c>
      <c r="B1295" s="3" t="s">
        <v>437</v>
      </c>
      <c r="C1295" s="3" t="s">
        <v>135</v>
      </c>
      <c r="D1295" s="3" t="s">
        <v>638</v>
      </c>
      <c r="E1295" s="3" t="s">
        <v>220</v>
      </c>
      <c r="F1295" s="6">
        <v>45917.5</v>
      </c>
      <c r="G1295" s="3" t="s">
        <v>1428</v>
      </c>
      <c r="H1295" s="3" t="s">
        <v>1422</v>
      </c>
      <c r="I1295" s="3" t="s">
        <v>132</v>
      </c>
      <c r="J1295" s="5">
        <v>217090.32</v>
      </c>
      <c r="K1295" s="5">
        <v>0</v>
      </c>
      <c r="L1295" s="5"/>
      <c r="M1295" s="5">
        <v>0</v>
      </c>
      <c r="N1295" s="5"/>
      <c r="O1295" s="9">
        <f t="shared" si="20"/>
        <v>217090.32</v>
      </c>
    </row>
    <row r="1296" spans="1:15" x14ac:dyDescent="0.25">
      <c r="A1296" s="3" t="s">
        <v>11</v>
      </c>
      <c r="B1296" s="3" t="s">
        <v>437</v>
      </c>
      <c r="C1296" s="3" t="s">
        <v>135</v>
      </c>
      <c r="D1296" s="3" t="s">
        <v>636</v>
      </c>
      <c r="E1296" s="3" t="s">
        <v>220</v>
      </c>
      <c r="F1296" s="6">
        <v>44880</v>
      </c>
      <c r="G1296" s="3" t="s">
        <v>1423</v>
      </c>
      <c r="H1296" s="3" t="s">
        <v>1422</v>
      </c>
      <c r="I1296" s="3" t="s">
        <v>132</v>
      </c>
      <c r="J1296" s="5"/>
      <c r="K1296" s="5">
        <v>205042.25</v>
      </c>
      <c r="L1296" s="5"/>
      <c r="M1296" s="5">
        <v>43058.87</v>
      </c>
      <c r="N1296" s="5"/>
      <c r="O1296" s="9">
        <f t="shared" si="20"/>
        <v>248101.12</v>
      </c>
    </row>
    <row r="1297" spans="1:15" x14ac:dyDescent="0.25">
      <c r="A1297" s="3" t="s">
        <v>11</v>
      </c>
      <c r="B1297" s="3" t="s">
        <v>437</v>
      </c>
      <c r="C1297" s="3" t="s">
        <v>135</v>
      </c>
      <c r="D1297" s="3" t="s">
        <v>636</v>
      </c>
      <c r="E1297" s="3" t="s">
        <v>220</v>
      </c>
      <c r="F1297" s="6">
        <v>44938</v>
      </c>
      <c r="G1297" s="3" t="s">
        <v>1424</v>
      </c>
      <c r="H1297" s="3" t="s">
        <v>1422</v>
      </c>
      <c r="I1297" s="3" t="s">
        <v>132</v>
      </c>
      <c r="J1297" s="5"/>
      <c r="K1297" s="5">
        <v>16291.52</v>
      </c>
      <c r="L1297" s="5"/>
      <c r="M1297" s="5">
        <v>2929.48</v>
      </c>
      <c r="N1297" s="5"/>
      <c r="O1297" s="9">
        <f t="shared" si="20"/>
        <v>19221</v>
      </c>
    </row>
    <row r="1298" spans="1:15" x14ac:dyDescent="0.25">
      <c r="A1298" s="3" t="s">
        <v>11</v>
      </c>
      <c r="B1298" s="3" t="s">
        <v>437</v>
      </c>
      <c r="C1298" s="3" t="s">
        <v>135</v>
      </c>
      <c r="D1298" s="3" t="s">
        <v>636</v>
      </c>
      <c r="E1298" s="3" t="s">
        <v>220</v>
      </c>
      <c r="F1298" s="6">
        <v>45155.5</v>
      </c>
      <c r="G1298" s="3" t="s">
        <v>13</v>
      </c>
      <c r="H1298" s="3" t="s">
        <v>1422</v>
      </c>
      <c r="I1298" s="3" t="s">
        <v>132</v>
      </c>
      <c r="J1298" s="5">
        <v>6200.48</v>
      </c>
      <c r="K1298" s="5">
        <v>219002.41</v>
      </c>
      <c r="L1298" s="5"/>
      <c r="M1298" s="5">
        <v>36858.39</v>
      </c>
      <c r="N1298" s="5"/>
      <c r="O1298" s="9">
        <f t="shared" si="20"/>
        <v>262061.28000000003</v>
      </c>
    </row>
    <row r="1299" spans="1:15" x14ac:dyDescent="0.25">
      <c r="A1299" s="3" t="s">
        <v>11</v>
      </c>
      <c r="B1299" s="3" t="s">
        <v>437</v>
      </c>
      <c r="C1299" s="3" t="s">
        <v>135</v>
      </c>
      <c r="D1299" s="3" t="s">
        <v>636</v>
      </c>
      <c r="E1299" s="3" t="s">
        <v>220</v>
      </c>
      <c r="F1299" s="6">
        <v>45328.5</v>
      </c>
      <c r="G1299" s="3" t="s">
        <v>4</v>
      </c>
      <c r="H1299" s="3" t="s">
        <v>1422</v>
      </c>
      <c r="I1299" s="3" t="s">
        <v>132</v>
      </c>
      <c r="J1299" s="5">
        <v>0</v>
      </c>
      <c r="K1299" s="5">
        <v>22903.03</v>
      </c>
      <c r="L1299" s="5"/>
      <c r="M1299" s="5">
        <v>0</v>
      </c>
      <c r="N1299" s="5"/>
      <c r="O1299" s="9">
        <f t="shared" si="20"/>
        <v>22903.03</v>
      </c>
    </row>
    <row r="1300" spans="1:15" x14ac:dyDescent="0.25">
      <c r="A1300" s="3" t="s">
        <v>11</v>
      </c>
      <c r="B1300" s="3" t="s">
        <v>437</v>
      </c>
      <c r="C1300" s="3" t="s">
        <v>135</v>
      </c>
      <c r="D1300" s="3" t="s">
        <v>636</v>
      </c>
      <c r="E1300" s="3" t="s">
        <v>220</v>
      </c>
      <c r="F1300" s="6">
        <v>45264</v>
      </c>
      <c r="G1300" s="3" t="s">
        <v>1431</v>
      </c>
      <c r="H1300" s="3" t="s">
        <v>1422</v>
      </c>
      <c r="I1300" s="3" t="s">
        <v>132</v>
      </c>
      <c r="J1300" s="5"/>
      <c r="K1300" s="5">
        <v>459481.96</v>
      </c>
      <c r="L1300" s="5"/>
      <c r="M1300" s="5">
        <v>82622.240000000005</v>
      </c>
      <c r="N1300" s="5"/>
      <c r="O1300" s="9">
        <f t="shared" si="20"/>
        <v>542104.20000000007</v>
      </c>
    </row>
    <row r="1301" spans="1:15" x14ac:dyDescent="0.25">
      <c r="A1301" s="3" t="s">
        <v>11</v>
      </c>
      <c r="B1301" s="3" t="s">
        <v>437</v>
      </c>
      <c r="C1301" s="3" t="s">
        <v>135</v>
      </c>
      <c r="D1301" s="3" t="s">
        <v>636</v>
      </c>
      <c r="E1301" s="3" t="s">
        <v>220</v>
      </c>
      <c r="F1301" s="6">
        <v>45526.5</v>
      </c>
      <c r="G1301" s="3" t="s">
        <v>11</v>
      </c>
      <c r="H1301" s="3" t="s">
        <v>1422</v>
      </c>
      <c r="I1301" s="3" t="s">
        <v>132</v>
      </c>
      <c r="J1301" s="5">
        <v>8593</v>
      </c>
      <c r="K1301" s="5">
        <v>299624.40999999997</v>
      </c>
      <c r="L1301" s="5"/>
      <c r="M1301" s="5">
        <v>51080.61</v>
      </c>
      <c r="N1301" s="5"/>
      <c r="O1301" s="9">
        <f t="shared" si="20"/>
        <v>359298.01999999996</v>
      </c>
    </row>
    <row r="1302" spans="1:15" x14ac:dyDescent="0.25">
      <c r="A1302" s="3" t="s">
        <v>11</v>
      </c>
      <c r="B1302" s="3" t="s">
        <v>437</v>
      </c>
      <c r="C1302" s="3" t="s">
        <v>135</v>
      </c>
      <c r="D1302" s="3" t="s">
        <v>636</v>
      </c>
      <c r="E1302" s="3" t="s">
        <v>220</v>
      </c>
      <c r="F1302" s="6">
        <v>45728.5</v>
      </c>
      <c r="G1302" s="3" t="s">
        <v>315</v>
      </c>
      <c r="H1302" s="3" t="s">
        <v>1422</v>
      </c>
      <c r="I1302" s="3" t="s">
        <v>132</v>
      </c>
      <c r="J1302" s="5">
        <v>5277.21</v>
      </c>
      <c r="K1302" s="5">
        <v>189211.51</v>
      </c>
      <c r="L1302" s="5"/>
      <c r="M1302" s="5">
        <v>31370.07</v>
      </c>
      <c r="N1302" s="5"/>
      <c r="O1302" s="9">
        <f t="shared" si="20"/>
        <v>225858.79</v>
      </c>
    </row>
    <row r="1303" spans="1:15" x14ac:dyDescent="0.25">
      <c r="A1303" s="3" t="s">
        <v>11</v>
      </c>
      <c r="B1303" s="3" t="s">
        <v>437</v>
      </c>
      <c r="C1303" s="3" t="s">
        <v>135</v>
      </c>
      <c r="D1303" s="3" t="s">
        <v>636</v>
      </c>
      <c r="E1303" s="3" t="s">
        <v>220</v>
      </c>
      <c r="F1303" s="6">
        <v>45761</v>
      </c>
      <c r="G1303" s="3" t="s">
        <v>1430</v>
      </c>
      <c r="H1303" s="3" t="s">
        <v>1422</v>
      </c>
      <c r="I1303" s="3" t="s">
        <v>132</v>
      </c>
      <c r="J1303" s="5"/>
      <c r="K1303" s="5">
        <v>511260.13</v>
      </c>
      <c r="L1303" s="5"/>
      <c r="M1303" s="5">
        <v>99816.87</v>
      </c>
      <c r="N1303" s="5"/>
      <c r="O1303" s="9">
        <f t="shared" si="20"/>
        <v>611077</v>
      </c>
    </row>
    <row r="1304" spans="1:15" x14ac:dyDescent="0.25">
      <c r="A1304" s="3" t="s">
        <v>11</v>
      </c>
      <c r="B1304" s="3" t="s">
        <v>437</v>
      </c>
      <c r="C1304" s="3" t="s">
        <v>135</v>
      </c>
      <c r="D1304" s="3" t="s">
        <v>636</v>
      </c>
      <c r="E1304" s="3" t="s">
        <v>220</v>
      </c>
      <c r="F1304" s="6">
        <v>45817.5</v>
      </c>
      <c r="G1304" s="3" t="s">
        <v>240</v>
      </c>
      <c r="H1304" s="3" t="s">
        <v>1422</v>
      </c>
      <c r="I1304" s="3" t="s">
        <v>132</v>
      </c>
      <c r="J1304" s="5">
        <v>15920.06</v>
      </c>
      <c r="K1304" s="5">
        <v>1989931.11</v>
      </c>
      <c r="L1304" s="5"/>
      <c r="M1304" s="5">
        <v>397553.47</v>
      </c>
      <c r="N1304" s="5"/>
      <c r="O1304" s="9">
        <f t="shared" si="20"/>
        <v>2403404.64</v>
      </c>
    </row>
    <row r="1305" spans="1:15" x14ac:dyDescent="0.25">
      <c r="A1305" s="3" t="s">
        <v>11</v>
      </c>
      <c r="B1305" s="3" t="s">
        <v>437</v>
      </c>
      <c r="C1305" s="3" t="s">
        <v>135</v>
      </c>
      <c r="D1305" s="3" t="s">
        <v>636</v>
      </c>
      <c r="E1305" s="3" t="s">
        <v>220</v>
      </c>
      <c r="F1305" s="6">
        <v>45923</v>
      </c>
      <c r="G1305" s="3" t="s">
        <v>1429</v>
      </c>
      <c r="H1305" s="3" t="s">
        <v>1422</v>
      </c>
      <c r="I1305" s="3" t="s">
        <v>132</v>
      </c>
      <c r="J1305" s="5"/>
      <c r="K1305" s="5">
        <v>1325946.26</v>
      </c>
      <c r="L1305" s="5"/>
      <c r="M1305" s="5">
        <v>258873.7</v>
      </c>
      <c r="N1305" s="5"/>
      <c r="O1305" s="9">
        <f t="shared" si="20"/>
        <v>1584819.96</v>
      </c>
    </row>
    <row r="1306" spans="1:15" x14ac:dyDescent="0.25">
      <c r="A1306" s="3" t="s">
        <v>11</v>
      </c>
      <c r="B1306" s="3" t="s">
        <v>437</v>
      </c>
      <c r="C1306" s="3" t="s">
        <v>135</v>
      </c>
      <c r="D1306" s="3" t="s">
        <v>636</v>
      </c>
      <c r="E1306" s="3" t="s">
        <v>220</v>
      </c>
      <c r="F1306" s="6">
        <v>45986</v>
      </c>
      <c r="G1306" s="3" t="s">
        <v>1432</v>
      </c>
      <c r="H1306" s="3" t="s">
        <v>1422</v>
      </c>
      <c r="I1306" s="3" t="s">
        <v>132</v>
      </c>
      <c r="J1306" s="5"/>
      <c r="K1306" s="5">
        <v>501001.91</v>
      </c>
      <c r="L1306" s="5"/>
      <c r="M1306" s="5">
        <v>97814.080000000002</v>
      </c>
      <c r="N1306" s="5"/>
      <c r="O1306" s="9">
        <f t="shared" si="20"/>
        <v>598815.99</v>
      </c>
    </row>
    <row r="1307" spans="1:15" x14ac:dyDescent="0.25">
      <c r="A1307" s="3" t="s">
        <v>11</v>
      </c>
      <c r="B1307" s="3" t="s">
        <v>437</v>
      </c>
      <c r="C1307" s="3" t="s">
        <v>135</v>
      </c>
      <c r="D1307" s="3" t="s">
        <v>634</v>
      </c>
      <c r="E1307" s="3" t="s">
        <v>220</v>
      </c>
      <c r="F1307" s="6">
        <v>45187.5</v>
      </c>
      <c r="G1307" s="3" t="s">
        <v>13</v>
      </c>
      <c r="H1307" s="3" t="s">
        <v>1422</v>
      </c>
      <c r="I1307" s="3" t="s">
        <v>132</v>
      </c>
      <c r="J1307" s="5">
        <v>541.64</v>
      </c>
      <c r="K1307" s="5">
        <v>18933.73</v>
      </c>
      <c r="L1307" s="5"/>
      <c r="M1307" s="5">
        <v>3527.79</v>
      </c>
      <c r="N1307" s="5"/>
      <c r="O1307" s="9">
        <f t="shared" si="20"/>
        <v>23003.16</v>
      </c>
    </row>
    <row r="1308" spans="1:15" x14ac:dyDescent="0.25">
      <c r="A1308" s="3" t="s">
        <v>11</v>
      </c>
      <c r="B1308" s="3" t="s">
        <v>437</v>
      </c>
      <c r="C1308" s="3" t="s">
        <v>135</v>
      </c>
      <c r="D1308" s="3" t="s">
        <v>634</v>
      </c>
      <c r="E1308" s="3" t="s">
        <v>220</v>
      </c>
      <c r="F1308" s="6">
        <v>45407.5</v>
      </c>
      <c r="G1308" s="3" t="s">
        <v>4</v>
      </c>
      <c r="H1308" s="3" t="s">
        <v>1422</v>
      </c>
      <c r="I1308" s="3" t="s">
        <v>132</v>
      </c>
      <c r="J1308" s="5">
        <v>3688.62</v>
      </c>
      <c r="K1308" s="5">
        <v>126194.97</v>
      </c>
      <c r="L1308" s="5"/>
      <c r="M1308" s="5">
        <v>24024.53</v>
      </c>
      <c r="N1308" s="5"/>
      <c r="O1308" s="9">
        <f t="shared" si="20"/>
        <v>153908.12</v>
      </c>
    </row>
    <row r="1309" spans="1:15" x14ac:dyDescent="0.25">
      <c r="A1309" s="3" t="s">
        <v>11</v>
      </c>
      <c r="B1309" s="3" t="s">
        <v>437</v>
      </c>
      <c r="C1309" s="3" t="s">
        <v>135</v>
      </c>
      <c r="D1309" s="3" t="s">
        <v>634</v>
      </c>
      <c r="E1309" s="3" t="s">
        <v>220</v>
      </c>
      <c r="F1309" s="6">
        <v>45524.5</v>
      </c>
      <c r="G1309" s="3" t="s">
        <v>11</v>
      </c>
      <c r="H1309" s="3" t="s">
        <v>1422</v>
      </c>
      <c r="I1309" s="3" t="s">
        <v>132</v>
      </c>
      <c r="J1309" s="5">
        <v>10306.379999999999</v>
      </c>
      <c r="K1309" s="5">
        <v>359825.25</v>
      </c>
      <c r="L1309" s="5"/>
      <c r="M1309" s="5">
        <v>67126.97</v>
      </c>
      <c r="N1309" s="5"/>
      <c r="O1309" s="9">
        <f t="shared" si="20"/>
        <v>437258.6</v>
      </c>
    </row>
    <row r="1310" spans="1:15" x14ac:dyDescent="0.25">
      <c r="A1310" s="3" t="s">
        <v>11</v>
      </c>
      <c r="B1310" s="3" t="s">
        <v>437</v>
      </c>
      <c r="C1310" s="3" t="s">
        <v>135</v>
      </c>
      <c r="D1310" s="3" t="s">
        <v>634</v>
      </c>
      <c r="E1310" s="3" t="s">
        <v>220</v>
      </c>
      <c r="F1310" s="6">
        <v>45679.5</v>
      </c>
      <c r="G1310" s="3" t="s">
        <v>315</v>
      </c>
      <c r="H1310" s="3" t="s">
        <v>1422</v>
      </c>
      <c r="I1310" s="3" t="s">
        <v>132</v>
      </c>
      <c r="J1310" s="5">
        <v>13517.81</v>
      </c>
      <c r="K1310" s="5">
        <v>463812.76</v>
      </c>
      <c r="L1310" s="5"/>
      <c r="M1310" s="5">
        <v>88043.48</v>
      </c>
      <c r="N1310" s="5"/>
      <c r="O1310" s="9">
        <f t="shared" si="20"/>
        <v>565374.05000000005</v>
      </c>
    </row>
    <row r="1311" spans="1:15" x14ac:dyDescent="0.25">
      <c r="A1311" s="3" t="s">
        <v>11</v>
      </c>
      <c r="B1311" s="3" t="s">
        <v>437</v>
      </c>
      <c r="C1311" s="3" t="s">
        <v>135</v>
      </c>
      <c r="D1311" s="3" t="s">
        <v>634</v>
      </c>
      <c r="E1311" s="3" t="s">
        <v>220</v>
      </c>
      <c r="F1311" s="6">
        <v>45849.5</v>
      </c>
      <c r="G1311" s="3" t="s">
        <v>240</v>
      </c>
      <c r="H1311" s="3" t="s">
        <v>1422</v>
      </c>
      <c r="I1311" s="3" t="s">
        <v>132</v>
      </c>
      <c r="J1311" s="5">
        <v>19975.25</v>
      </c>
      <c r="K1311" s="5">
        <v>424018.5</v>
      </c>
      <c r="L1311" s="5"/>
      <c r="M1311" s="5">
        <v>66385.539999999994</v>
      </c>
      <c r="N1311" s="5"/>
      <c r="O1311" s="9">
        <f t="shared" si="20"/>
        <v>510379.29</v>
      </c>
    </row>
    <row r="1312" spans="1:15" x14ac:dyDescent="0.25">
      <c r="A1312" s="3" t="s">
        <v>11</v>
      </c>
      <c r="B1312" s="3" t="s">
        <v>437</v>
      </c>
      <c r="C1312" s="3" t="s">
        <v>135</v>
      </c>
      <c r="D1312" s="3" t="s">
        <v>634</v>
      </c>
      <c r="E1312" s="3" t="s">
        <v>220</v>
      </c>
      <c r="F1312" s="6">
        <v>45876.5</v>
      </c>
      <c r="G1312" s="3" t="s">
        <v>240</v>
      </c>
      <c r="H1312" s="3" t="s">
        <v>1422</v>
      </c>
      <c r="I1312" s="3" t="s">
        <v>132</v>
      </c>
      <c r="J1312" s="5">
        <v>254.79</v>
      </c>
      <c r="K1312" s="5">
        <v>5245.5</v>
      </c>
      <c r="L1312" s="5"/>
      <c r="M1312" s="5">
        <v>846.76</v>
      </c>
      <c r="N1312" s="5"/>
      <c r="O1312" s="9">
        <f t="shared" si="20"/>
        <v>6347.05</v>
      </c>
    </row>
    <row r="1313" spans="1:15" x14ac:dyDescent="0.25">
      <c r="A1313" s="3" t="s">
        <v>11</v>
      </c>
      <c r="B1313" s="3" t="s">
        <v>437</v>
      </c>
      <c r="C1313" s="3" t="s">
        <v>135</v>
      </c>
      <c r="D1313" s="3" t="s">
        <v>632</v>
      </c>
      <c r="E1313" s="3" t="s">
        <v>12</v>
      </c>
      <c r="F1313" s="6">
        <v>44923.5</v>
      </c>
      <c r="G1313" s="3" t="s">
        <v>1194</v>
      </c>
      <c r="H1313" s="3" t="s">
        <v>1422</v>
      </c>
      <c r="I1313" s="3" t="s">
        <v>132</v>
      </c>
      <c r="J1313" s="5"/>
      <c r="K1313" s="5">
        <v>2966823</v>
      </c>
      <c r="L1313" s="5"/>
      <c r="M1313" s="5">
        <v>623033</v>
      </c>
      <c r="N1313" s="5"/>
      <c r="O1313" s="9">
        <f t="shared" si="20"/>
        <v>3589856</v>
      </c>
    </row>
    <row r="1314" spans="1:15" x14ac:dyDescent="0.25">
      <c r="A1314" s="3" t="s">
        <v>11</v>
      </c>
      <c r="B1314" s="3" t="s">
        <v>437</v>
      </c>
      <c r="C1314" s="3" t="s">
        <v>135</v>
      </c>
      <c r="D1314" s="3" t="s">
        <v>630</v>
      </c>
      <c r="E1314" s="3" t="s">
        <v>220</v>
      </c>
      <c r="F1314" s="6">
        <v>45072</v>
      </c>
      <c r="G1314" s="3" t="s">
        <v>1423</v>
      </c>
      <c r="H1314" s="3" t="s">
        <v>1422</v>
      </c>
      <c r="I1314" s="3" t="s">
        <v>132</v>
      </c>
      <c r="J1314" s="5"/>
      <c r="K1314" s="5">
        <v>195333.67</v>
      </c>
      <c r="L1314" s="5"/>
      <c r="M1314" s="5">
        <v>33091.379999999997</v>
      </c>
      <c r="N1314" s="5"/>
      <c r="O1314" s="9">
        <f t="shared" si="20"/>
        <v>228425.05000000002</v>
      </c>
    </row>
    <row r="1315" spans="1:15" x14ac:dyDescent="0.25">
      <c r="A1315" s="3" t="s">
        <v>11</v>
      </c>
      <c r="B1315" s="3" t="s">
        <v>437</v>
      </c>
      <c r="C1315" s="3" t="s">
        <v>135</v>
      </c>
      <c r="D1315" s="3" t="s">
        <v>630</v>
      </c>
      <c r="E1315" s="3" t="s">
        <v>220</v>
      </c>
      <c r="F1315" s="6">
        <v>45154.5</v>
      </c>
      <c r="G1315" s="3" t="s">
        <v>13</v>
      </c>
      <c r="H1315" s="3" t="s">
        <v>1422</v>
      </c>
      <c r="I1315" s="3" t="s">
        <v>132</v>
      </c>
      <c r="J1315" s="5">
        <v>2728.68</v>
      </c>
      <c r="K1315" s="5">
        <v>81937.84</v>
      </c>
      <c r="L1315" s="5"/>
      <c r="M1315" s="5">
        <v>11387.6</v>
      </c>
      <c r="N1315" s="5"/>
      <c r="O1315" s="9">
        <f t="shared" si="20"/>
        <v>96054.12</v>
      </c>
    </row>
    <row r="1316" spans="1:15" x14ac:dyDescent="0.25">
      <c r="A1316" s="3" t="s">
        <v>11</v>
      </c>
      <c r="B1316" s="3" t="s">
        <v>437</v>
      </c>
      <c r="C1316" s="3" t="s">
        <v>135</v>
      </c>
      <c r="D1316" s="3" t="s">
        <v>630</v>
      </c>
      <c r="E1316" s="3" t="s">
        <v>220</v>
      </c>
      <c r="F1316" s="6">
        <v>45369.5</v>
      </c>
      <c r="G1316" s="3" t="s">
        <v>4</v>
      </c>
      <c r="H1316" s="3" t="s">
        <v>1422</v>
      </c>
      <c r="I1316" s="3" t="s">
        <v>132</v>
      </c>
      <c r="J1316" s="5">
        <v>4004.79</v>
      </c>
      <c r="K1316" s="5">
        <v>125426.4</v>
      </c>
      <c r="L1316" s="5"/>
      <c r="M1316" s="5">
        <v>16713.23</v>
      </c>
      <c r="N1316" s="5"/>
      <c r="O1316" s="9">
        <f t="shared" si="20"/>
        <v>146144.41999999998</v>
      </c>
    </row>
    <row r="1317" spans="1:15" x14ac:dyDescent="0.25">
      <c r="A1317" s="3" t="s">
        <v>11</v>
      </c>
      <c r="B1317" s="3" t="s">
        <v>437</v>
      </c>
      <c r="C1317" s="3" t="s">
        <v>135</v>
      </c>
      <c r="D1317" s="3" t="s">
        <v>630</v>
      </c>
      <c r="E1317" s="3" t="s">
        <v>220</v>
      </c>
      <c r="F1317" s="6">
        <v>45279</v>
      </c>
      <c r="G1317" s="3" t="s">
        <v>1424</v>
      </c>
      <c r="H1317" s="3" t="s">
        <v>1422</v>
      </c>
      <c r="I1317" s="3" t="s">
        <v>132</v>
      </c>
      <c r="J1317" s="5"/>
      <c r="K1317" s="5">
        <v>850205.72</v>
      </c>
      <c r="L1317" s="5"/>
      <c r="M1317" s="5">
        <v>144032.92000000001</v>
      </c>
      <c r="N1317" s="5"/>
      <c r="O1317" s="9">
        <f t="shared" si="20"/>
        <v>994238.64</v>
      </c>
    </row>
    <row r="1318" spans="1:15" x14ac:dyDescent="0.25">
      <c r="A1318" s="3" t="s">
        <v>11</v>
      </c>
      <c r="B1318" s="3" t="s">
        <v>437</v>
      </c>
      <c r="C1318" s="3" t="s">
        <v>135</v>
      </c>
      <c r="D1318" s="3" t="s">
        <v>630</v>
      </c>
      <c r="E1318" s="3" t="s">
        <v>220</v>
      </c>
      <c r="F1318" s="6">
        <v>45555.5</v>
      </c>
      <c r="G1318" s="3" t="s">
        <v>11</v>
      </c>
      <c r="H1318" s="3" t="s">
        <v>1422</v>
      </c>
      <c r="I1318" s="3" t="s">
        <v>132</v>
      </c>
      <c r="J1318" s="5">
        <v>33082.379999999997</v>
      </c>
      <c r="K1318" s="5">
        <v>860994.02</v>
      </c>
      <c r="L1318" s="5"/>
      <c r="M1318" s="5">
        <v>138062.88</v>
      </c>
      <c r="N1318" s="5"/>
      <c r="O1318" s="9">
        <f t="shared" si="20"/>
        <v>1032139.28</v>
      </c>
    </row>
    <row r="1319" spans="1:15" x14ac:dyDescent="0.25">
      <c r="A1319" s="3" t="s">
        <v>11</v>
      </c>
      <c r="B1319" s="3" t="s">
        <v>437</v>
      </c>
      <c r="C1319" s="3" t="s">
        <v>135</v>
      </c>
      <c r="D1319" s="3" t="s">
        <v>630</v>
      </c>
      <c r="E1319" s="3" t="s">
        <v>220</v>
      </c>
      <c r="F1319" s="6">
        <v>45593.5</v>
      </c>
      <c r="G1319" s="3" t="s">
        <v>11</v>
      </c>
      <c r="H1319" s="3" t="s">
        <v>1422</v>
      </c>
      <c r="I1319" s="3" t="s">
        <v>132</v>
      </c>
      <c r="J1319" s="5">
        <v>807.39</v>
      </c>
      <c r="K1319" s="5">
        <v>19890</v>
      </c>
      <c r="L1319" s="5"/>
      <c r="M1319" s="5">
        <v>3369.51</v>
      </c>
      <c r="N1319" s="5"/>
      <c r="O1319" s="9">
        <f t="shared" si="20"/>
        <v>24066.9</v>
      </c>
    </row>
    <row r="1320" spans="1:15" x14ac:dyDescent="0.25">
      <c r="A1320" s="3" t="s">
        <v>11</v>
      </c>
      <c r="B1320" s="3" t="s">
        <v>437</v>
      </c>
      <c r="C1320" s="3" t="s">
        <v>135</v>
      </c>
      <c r="D1320" s="3" t="s">
        <v>630</v>
      </c>
      <c r="E1320" s="3" t="s">
        <v>220</v>
      </c>
      <c r="F1320" s="6">
        <v>45596</v>
      </c>
      <c r="G1320" s="3" t="s">
        <v>1431</v>
      </c>
      <c r="H1320" s="3" t="s">
        <v>1422</v>
      </c>
      <c r="I1320" s="3" t="s">
        <v>132</v>
      </c>
      <c r="J1320" s="5"/>
      <c r="K1320" s="5">
        <v>1675996.7</v>
      </c>
      <c r="L1320" s="5"/>
      <c r="M1320" s="5">
        <v>283929.74</v>
      </c>
      <c r="N1320" s="5"/>
      <c r="O1320" s="9">
        <f t="shared" si="20"/>
        <v>1959926.44</v>
      </c>
    </row>
    <row r="1321" spans="1:15" x14ac:dyDescent="0.25">
      <c r="A1321" s="3" t="s">
        <v>11</v>
      </c>
      <c r="B1321" s="3" t="s">
        <v>437</v>
      </c>
      <c r="C1321" s="3" t="s">
        <v>135</v>
      </c>
      <c r="D1321" s="3" t="s">
        <v>630</v>
      </c>
      <c r="E1321" s="3" t="s">
        <v>220</v>
      </c>
      <c r="F1321" s="6">
        <v>45699.5</v>
      </c>
      <c r="G1321" s="3" t="s">
        <v>315</v>
      </c>
      <c r="H1321" s="3" t="s">
        <v>1422</v>
      </c>
      <c r="I1321" s="3" t="s">
        <v>132</v>
      </c>
      <c r="J1321" s="5">
        <v>60521.26</v>
      </c>
      <c r="K1321" s="5">
        <v>1520439.73</v>
      </c>
      <c r="L1321" s="5"/>
      <c r="M1321" s="5">
        <v>252573.71</v>
      </c>
      <c r="N1321" s="5"/>
      <c r="O1321" s="9">
        <f t="shared" si="20"/>
        <v>1833534.7</v>
      </c>
    </row>
    <row r="1322" spans="1:15" x14ac:dyDescent="0.25">
      <c r="A1322" s="3" t="s">
        <v>11</v>
      </c>
      <c r="B1322" s="3" t="s">
        <v>437</v>
      </c>
      <c r="C1322" s="3" t="s">
        <v>135</v>
      </c>
      <c r="D1322" s="3" t="s">
        <v>630</v>
      </c>
      <c r="E1322" s="3" t="s">
        <v>220</v>
      </c>
      <c r="F1322" s="6">
        <v>45763.5</v>
      </c>
      <c r="G1322" s="3" t="s">
        <v>240</v>
      </c>
      <c r="H1322" s="3" t="s">
        <v>1422</v>
      </c>
      <c r="I1322" s="3" t="s">
        <v>132</v>
      </c>
      <c r="J1322" s="5">
        <v>117548.41</v>
      </c>
      <c r="K1322" s="5">
        <v>2795218.26</v>
      </c>
      <c r="L1322" s="5"/>
      <c r="M1322" s="5">
        <v>490565.44</v>
      </c>
      <c r="N1322" s="5"/>
      <c r="O1322" s="9">
        <f t="shared" si="20"/>
        <v>3403332.11</v>
      </c>
    </row>
    <row r="1323" spans="1:15" x14ac:dyDescent="0.25">
      <c r="A1323" s="3" t="s">
        <v>11</v>
      </c>
      <c r="B1323" s="3" t="s">
        <v>437</v>
      </c>
      <c r="C1323" s="3" t="s">
        <v>135</v>
      </c>
      <c r="D1323" s="3" t="s">
        <v>630</v>
      </c>
      <c r="E1323" s="3" t="s">
        <v>220</v>
      </c>
      <c r="F1323" s="6">
        <v>45749</v>
      </c>
      <c r="G1323" s="3" t="s">
        <v>1430</v>
      </c>
      <c r="H1323" s="3" t="s">
        <v>1422</v>
      </c>
      <c r="I1323" s="3" t="s">
        <v>132</v>
      </c>
      <c r="J1323" s="5"/>
      <c r="K1323" s="5">
        <v>3377732.56</v>
      </c>
      <c r="L1323" s="5"/>
      <c r="M1323" s="5">
        <v>572219.93999999994</v>
      </c>
      <c r="N1323" s="5"/>
      <c r="O1323" s="9">
        <f t="shared" si="20"/>
        <v>3949952.5</v>
      </c>
    </row>
    <row r="1324" spans="1:15" x14ac:dyDescent="0.25">
      <c r="A1324" s="3" t="s">
        <v>11</v>
      </c>
      <c r="B1324" s="3" t="s">
        <v>437</v>
      </c>
      <c r="C1324" s="3" t="s">
        <v>135</v>
      </c>
      <c r="D1324" s="3" t="s">
        <v>630</v>
      </c>
      <c r="E1324" s="3" t="s">
        <v>220</v>
      </c>
      <c r="F1324" s="6">
        <v>45870.5</v>
      </c>
      <c r="G1324" s="3" t="s">
        <v>225</v>
      </c>
      <c r="H1324" s="3" t="s">
        <v>1422</v>
      </c>
      <c r="I1324" s="3" t="s">
        <v>132</v>
      </c>
      <c r="J1324" s="5">
        <v>176251.55</v>
      </c>
      <c r="K1324" s="5">
        <v>4154092.08</v>
      </c>
      <c r="L1324" s="5"/>
      <c r="M1324" s="5">
        <v>735551.62</v>
      </c>
      <c r="N1324" s="5"/>
      <c r="O1324" s="9">
        <f t="shared" si="20"/>
        <v>5065895.25</v>
      </c>
    </row>
    <row r="1325" spans="1:15" x14ac:dyDescent="0.25">
      <c r="A1325" s="3" t="s">
        <v>11</v>
      </c>
      <c r="B1325" s="3" t="s">
        <v>437</v>
      </c>
      <c r="C1325" s="3" t="s">
        <v>135</v>
      </c>
      <c r="D1325" s="3" t="s">
        <v>630</v>
      </c>
      <c r="E1325" s="3" t="s">
        <v>220</v>
      </c>
      <c r="F1325" s="6">
        <v>45965.5</v>
      </c>
      <c r="G1325" s="3" t="s">
        <v>1428</v>
      </c>
      <c r="H1325" s="3" t="s">
        <v>1422</v>
      </c>
      <c r="I1325" s="3" t="s">
        <v>132</v>
      </c>
      <c r="J1325" s="5">
        <v>0</v>
      </c>
      <c r="K1325" s="5">
        <v>2804207.45</v>
      </c>
      <c r="L1325" s="5"/>
      <c r="M1325" s="5">
        <v>585087.81000000006</v>
      </c>
      <c r="N1325" s="5"/>
      <c r="O1325" s="9">
        <f t="shared" si="20"/>
        <v>3389295.2600000002</v>
      </c>
    </row>
    <row r="1326" spans="1:15" x14ac:dyDescent="0.25">
      <c r="A1326" s="3" t="s">
        <v>11</v>
      </c>
      <c r="B1326" s="3" t="s">
        <v>437</v>
      </c>
      <c r="C1326" s="3" t="s">
        <v>135</v>
      </c>
      <c r="D1326" s="3" t="s">
        <v>628</v>
      </c>
      <c r="E1326" s="3" t="s">
        <v>12</v>
      </c>
      <c r="F1326" s="6">
        <v>45330.5</v>
      </c>
      <c r="G1326" s="3" t="s">
        <v>13</v>
      </c>
      <c r="H1326" s="3" t="s">
        <v>1422</v>
      </c>
      <c r="I1326" s="3" t="s">
        <v>132</v>
      </c>
      <c r="J1326" s="5">
        <v>7948.05</v>
      </c>
      <c r="K1326" s="5">
        <v>73664.17</v>
      </c>
      <c r="L1326" s="5"/>
      <c r="M1326" s="5">
        <v>8335.6</v>
      </c>
      <c r="N1326" s="5"/>
      <c r="O1326" s="9">
        <f t="shared" si="20"/>
        <v>89947.82</v>
      </c>
    </row>
    <row r="1327" spans="1:15" x14ac:dyDescent="0.25">
      <c r="A1327" s="3" t="s">
        <v>11</v>
      </c>
      <c r="B1327" s="3" t="s">
        <v>437</v>
      </c>
      <c r="C1327" s="3" t="s">
        <v>135</v>
      </c>
      <c r="D1327" s="3" t="s">
        <v>628</v>
      </c>
      <c r="E1327" s="3" t="s">
        <v>12</v>
      </c>
      <c r="F1327" s="6">
        <v>45455.5</v>
      </c>
      <c r="G1327" s="3" t="s">
        <v>4</v>
      </c>
      <c r="H1327" s="3" t="s">
        <v>1422</v>
      </c>
      <c r="I1327" s="3" t="s">
        <v>132</v>
      </c>
      <c r="J1327" s="5">
        <v>69519.56</v>
      </c>
      <c r="K1327" s="5">
        <v>644321.26</v>
      </c>
      <c r="L1327" s="5"/>
      <c r="M1327" s="5">
        <v>72909.36</v>
      </c>
      <c r="N1327" s="5"/>
      <c r="O1327" s="9">
        <f t="shared" si="20"/>
        <v>786750.18</v>
      </c>
    </row>
    <row r="1328" spans="1:15" x14ac:dyDescent="0.25">
      <c r="A1328" s="3" t="s">
        <v>11</v>
      </c>
      <c r="B1328" s="3" t="s">
        <v>437</v>
      </c>
      <c r="C1328" s="3" t="s">
        <v>135</v>
      </c>
      <c r="D1328" s="3" t="s">
        <v>628</v>
      </c>
      <c r="E1328" s="3" t="s">
        <v>12</v>
      </c>
      <c r="F1328" s="6">
        <v>45638.5</v>
      </c>
      <c r="G1328" s="3" t="s">
        <v>11</v>
      </c>
      <c r="H1328" s="3" t="s">
        <v>1422</v>
      </c>
      <c r="I1328" s="3" t="s">
        <v>132</v>
      </c>
      <c r="J1328" s="5">
        <v>136942.9</v>
      </c>
      <c r="K1328" s="5">
        <v>1253730.69</v>
      </c>
      <c r="L1328" s="5"/>
      <c r="M1328" s="5">
        <v>143582.32999999999</v>
      </c>
      <c r="N1328" s="5"/>
      <c r="O1328" s="9">
        <f t="shared" si="20"/>
        <v>1534255.92</v>
      </c>
    </row>
    <row r="1329" spans="1:15" x14ac:dyDescent="0.25">
      <c r="A1329" s="3" t="s">
        <v>11</v>
      </c>
      <c r="B1329" s="3" t="s">
        <v>437</v>
      </c>
      <c r="C1329" s="3" t="s">
        <v>135</v>
      </c>
      <c r="D1329" s="3" t="s">
        <v>628</v>
      </c>
      <c r="E1329" s="3" t="s">
        <v>12</v>
      </c>
      <c r="F1329" s="6">
        <v>45912.5</v>
      </c>
      <c r="G1329" s="3" t="s">
        <v>315</v>
      </c>
      <c r="H1329" s="3" t="s">
        <v>1422</v>
      </c>
      <c r="I1329" s="3" t="s">
        <v>132</v>
      </c>
      <c r="J1329" s="5">
        <v>95510.87</v>
      </c>
      <c r="K1329" s="5">
        <v>3633187.78</v>
      </c>
      <c r="L1329" s="5"/>
      <c r="M1329" s="5">
        <v>638842.81999999995</v>
      </c>
      <c r="N1329" s="5"/>
      <c r="O1329" s="9">
        <f t="shared" si="20"/>
        <v>4367541.47</v>
      </c>
    </row>
    <row r="1330" spans="1:15" x14ac:dyDescent="0.25">
      <c r="A1330" s="3" t="s">
        <v>11</v>
      </c>
      <c r="B1330" s="3" t="s">
        <v>437</v>
      </c>
      <c r="C1330" s="3" t="s">
        <v>135</v>
      </c>
      <c r="D1330" s="3" t="s">
        <v>628</v>
      </c>
      <c r="E1330" s="3" t="s">
        <v>12</v>
      </c>
      <c r="F1330" s="6">
        <v>45912.5</v>
      </c>
      <c r="G1330" s="3" t="s">
        <v>11</v>
      </c>
      <c r="H1330" s="3" t="s">
        <v>1422</v>
      </c>
      <c r="I1330" s="3" t="s">
        <v>132</v>
      </c>
      <c r="J1330" s="5">
        <v>23823.39</v>
      </c>
      <c r="K1330" s="5">
        <v>232401.1</v>
      </c>
      <c r="L1330" s="5"/>
      <c r="M1330" s="5">
        <v>24980.81</v>
      </c>
      <c r="N1330" s="5"/>
      <c r="O1330" s="9">
        <f t="shared" si="20"/>
        <v>281205.3</v>
      </c>
    </row>
    <row r="1331" spans="1:15" x14ac:dyDescent="0.25">
      <c r="A1331" s="3" t="s">
        <v>11</v>
      </c>
      <c r="B1331" s="3" t="s">
        <v>437</v>
      </c>
      <c r="C1331" s="3" t="s">
        <v>135</v>
      </c>
      <c r="D1331" s="3" t="s">
        <v>626</v>
      </c>
      <c r="E1331" s="3" t="s">
        <v>220</v>
      </c>
      <c r="F1331" s="6">
        <v>44910</v>
      </c>
      <c r="G1331" s="3" t="s">
        <v>1423</v>
      </c>
      <c r="H1331" s="3" t="s">
        <v>1422</v>
      </c>
      <c r="I1331" s="3" t="s">
        <v>132</v>
      </c>
      <c r="J1331" s="5"/>
      <c r="K1331" s="5">
        <v>1949168.83</v>
      </c>
      <c r="L1331" s="5"/>
      <c r="M1331" s="5">
        <v>344831.17</v>
      </c>
      <c r="N1331" s="5"/>
      <c r="O1331" s="9">
        <f t="shared" si="20"/>
        <v>2294000</v>
      </c>
    </row>
    <row r="1332" spans="1:15" x14ac:dyDescent="0.25">
      <c r="A1332" s="3" t="s">
        <v>11</v>
      </c>
      <c r="B1332" s="3" t="s">
        <v>437</v>
      </c>
      <c r="C1332" s="3" t="s">
        <v>135</v>
      </c>
      <c r="D1332" s="3" t="s">
        <v>626</v>
      </c>
      <c r="E1332" s="3" t="s">
        <v>220</v>
      </c>
      <c r="F1332" s="6">
        <v>45280.5</v>
      </c>
      <c r="G1332" s="3" t="s">
        <v>13</v>
      </c>
      <c r="H1332" s="3" t="s">
        <v>1422</v>
      </c>
      <c r="I1332" s="3" t="s">
        <v>132</v>
      </c>
      <c r="J1332" s="5">
        <v>40914.14</v>
      </c>
      <c r="K1332" s="5">
        <v>1237796.99</v>
      </c>
      <c r="L1332" s="5"/>
      <c r="M1332" s="5">
        <v>219023.22</v>
      </c>
      <c r="N1332" s="5"/>
      <c r="O1332" s="9">
        <f t="shared" si="20"/>
        <v>1497734.3499999999</v>
      </c>
    </row>
    <row r="1333" spans="1:15" x14ac:dyDescent="0.25">
      <c r="A1333" s="3" t="s">
        <v>11</v>
      </c>
      <c r="B1333" s="3" t="s">
        <v>437</v>
      </c>
      <c r="C1333" s="3" t="s">
        <v>135</v>
      </c>
      <c r="D1333" s="3" t="s">
        <v>626</v>
      </c>
      <c r="E1333" s="3" t="s">
        <v>220</v>
      </c>
      <c r="F1333" s="6">
        <v>45432.5</v>
      </c>
      <c r="G1333" s="3" t="s">
        <v>4</v>
      </c>
      <c r="H1333" s="3" t="s">
        <v>1422</v>
      </c>
      <c r="I1333" s="3" t="s">
        <v>132</v>
      </c>
      <c r="J1333" s="5">
        <v>22204.16</v>
      </c>
      <c r="K1333" s="5">
        <v>649492.38</v>
      </c>
      <c r="L1333" s="5"/>
      <c r="M1333" s="5">
        <v>118864.18</v>
      </c>
      <c r="N1333" s="5"/>
      <c r="O1333" s="9">
        <f t="shared" si="20"/>
        <v>790560.72</v>
      </c>
    </row>
    <row r="1334" spans="1:15" x14ac:dyDescent="0.25">
      <c r="A1334" s="3" t="s">
        <v>11</v>
      </c>
      <c r="B1334" s="3" t="s">
        <v>437</v>
      </c>
      <c r="C1334" s="3" t="s">
        <v>135</v>
      </c>
      <c r="D1334" s="3" t="s">
        <v>626</v>
      </c>
      <c r="E1334" s="3" t="s">
        <v>220</v>
      </c>
      <c r="F1334" s="6">
        <v>45338</v>
      </c>
      <c r="G1334" s="3" t="s">
        <v>1424</v>
      </c>
      <c r="H1334" s="3" t="s">
        <v>1422</v>
      </c>
      <c r="I1334" s="3" t="s">
        <v>132</v>
      </c>
      <c r="J1334" s="5"/>
      <c r="K1334" s="5">
        <v>2124203.17</v>
      </c>
      <c r="L1334" s="5"/>
      <c r="M1334" s="5">
        <v>375796.83</v>
      </c>
      <c r="N1334" s="5"/>
      <c r="O1334" s="9">
        <f t="shared" si="20"/>
        <v>2500000</v>
      </c>
    </row>
    <row r="1335" spans="1:15" x14ac:dyDescent="0.25">
      <c r="A1335" s="3" t="s">
        <v>11</v>
      </c>
      <c r="B1335" s="3" t="s">
        <v>437</v>
      </c>
      <c r="C1335" s="3" t="s">
        <v>135</v>
      </c>
      <c r="D1335" s="3" t="s">
        <v>626</v>
      </c>
      <c r="E1335" s="3" t="s">
        <v>220</v>
      </c>
      <c r="F1335" s="6">
        <v>45455.5</v>
      </c>
      <c r="G1335" s="3" t="s">
        <v>11</v>
      </c>
      <c r="H1335" s="3" t="s">
        <v>1422</v>
      </c>
      <c r="I1335" s="3" t="s">
        <v>132</v>
      </c>
      <c r="J1335" s="5">
        <v>126045.88</v>
      </c>
      <c r="K1335" s="5">
        <v>4526661.21</v>
      </c>
      <c r="L1335" s="5"/>
      <c r="M1335" s="5">
        <v>674753.85</v>
      </c>
      <c r="N1335" s="5"/>
      <c r="O1335" s="9">
        <f t="shared" si="20"/>
        <v>5327460.9399999995</v>
      </c>
    </row>
    <row r="1336" spans="1:15" x14ac:dyDescent="0.25">
      <c r="A1336" s="3" t="s">
        <v>11</v>
      </c>
      <c r="B1336" s="3" t="s">
        <v>437</v>
      </c>
      <c r="C1336" s="3" t="s">
        <v>135</v>
      </c>
      <c r="D1336" s="3" t="s">
        <v>626</v>
      </c>
      <c r="E1336" s="3" t="s">
        <v>220</v>
      </c>
      <c r="F1336" s="6">
        <v>45485</v>
      </c>
      <c r="G1336" s="3" t="s">
        <v>1431</v>
      </c>
      <c r="H1336" s="3" t="s">
        <v>1422</v>
      </c>
      <c r="I1336" s="3" t="s">
        <v>132</v>
      </c>
      <c r="J1336" s="5"/>
      <c r="K1336" s="5">
        <v>2549043.7999999998</v>
      </c>
      <c r="L1336" s="5"/>
      <c r="M1336" s="5">
        <v>450956.2</v>
      </c>
      <c r="N1336" s="5"/>
      <c r="O1336" s="9">
        <f t="shared" si="20"/>
        <v>3000000</v>
      </c>
    </row>
    <row r="1337" spans="1:15" x14ac:dyDescent="0.25">
      <c r="A1337" s="3" t="s">
        <v>11</v>
      </c>
      <c r="B1337" s="3" t="s">
        <v>437</v>
      </c>
      <c r="C1337" s="3" t="s">
        <v>135</v>
      </c>
      <c r="D1337" s="3" t="s">
        <v>626</v>
      </c>
      <c r="E1337" s="3" t="s">
        <v>220</v>
      </c>
      <c r="F1337" s="6">
        <v>45560.5</v>
      </c>
      <c r="G1337" s="3" t="s">
        <v>315</v>
      </c>
      <c r="H1337" s="3" t="s">
        <v>1422</v>
      </c>
      <c r="I1337" s="3" t="s">
        <v>132</v>
      </c>
      <c r="J1337" s="5">
        <v>104963.52</v>
      </c>
      <c r="K1337" s="5">
        <v>2270960.33</v>
      </c>
      <c r="L1337" s="5"/>
      <c r="M1337" s="5">
        <v>553338.34</v>
      </c>
      <c r="N1337" s="5"/>
      <c r="O1337" s="9">
        <f t="shared" si="20"/>
        <v>2929262.19</v>
      </c>
    </row>
    <row r="1338" spans="1:15" x14ac:dyDescent="0.25">
      <c r="A1338" s="3" t="s">
        <v>11</v>
      </c>
      <c r="B1338" s="3" t="s">
        <v>437</v>
      </c>
      <c r="C1338" s="3" t="s">
        <v>135</v>
      </c>
      <c r="D1338" s="3" t="s">
        <v>626</v>
      </c>
      <c r="E1338" s="3" t="s">
        <v>220</v>
      </c>
      <c r="F1338" s="6">
        <v>45632.5</v>
      </c>
      <c r="G1338" s="3" t="s">
        <v>240</v>
      </c>
      <c r="H1338" s="3" t="s">
        <v>1422</v>
      </c>
      <c r="I1338" s="3" t="s">
        <v>132</v>
      </c>
      <c r="J1338" s="5">
        <v>137390.34</v>
      </c>
      <c r="K1338" s="5">
        <v>1685838.84</v>
      </c>
      <c r="L1338" s="5"/>
      <c r="M1338" s="5">
        <v>276629.81</v>
      </c>
      <c r="N1338" s="5"/>
      <c r="O1338" s="9">
        <f t="shared" si="20"/>
        <v>2099858.9900000002</v>
      </c>
    </row>
    <row r="1339" spans="1:15" x14ac:dyDescent="0.25">
      <c r="A1339" s="3" t="s">
        <v>11</v>
      </c>
      <c r="B1339" s="3" t="s">
        <v>437</v>
      </c>
      <c r="C1339" s="3" t="s">
        <v>135</v>
      </c>
      <c r="D1339" s="3" t="s">
        <v>626</v>
      </c>
      <c r="E1339" s="3" t="s">
        <v>220</v>
      </c>
      <c r="F1339" s="6">
        <v>45678.5</v>
      </c>
      <c r="G1339" s="3" t="s">
        <v>225</v>
      </c>
      <c r="H1339" s="3" t="s">
        <v>1422</v>
      </c>
      <c r="I1339" s="3" t="s">
        <v>132</v>
      </c>
      <c r="J1339" s="5">
        <v>39482.42</v>
      </c>
      <c r="K1339" s="5">
        <v>42123.55</v>
      </c>
      <c r="L1339" s="5"/>
      <c r="M1339" s="5">
        <v>0</v>
      </c>
      <c r="N1339" s="5"/>
      <c r="O1339" s="9">
        <f t="shared" si="20"/>
        <v>81605.97</v>
      </c>
    </row>
    <row r="1340" spans="1:15" x14ac:dyDescent="0.25">
      <c r="A1340" s="3" t="s">
        <v>11</v>
      </c>
      <c r="B1340" s="3" t="s">
        <v>437</v>
      </c>
      <c r="C1340" s="3" t="s">
        <v>135</v>
      </c>
      <c r="D1340" s="3" t="s">
        <v>626</v>
      </c>
      <c r="E1340" s="3" t="s">
        <v>220</v>
      </c>
      <c r="F1340" s="6">
        <v>45735.5</v>
      </c>
      <c r="G1340" s="3" t="s">
        <v>1428</v>
      </c>
      <c r="H1340" s="3" t="s">
        <v>1422</v>
      </c>
      <c r="I1340" s="3" t="s">
        <v>132</v>
      </c>
      <c r="J1340" s="5">
        <v>4592.6499999999996</v>
      </c>
      <c r="K1340" s="5">
        <v>0</v>
      </c>
      <c r="L1340" s="5"/>
      <c r="M1340" s="5">
        <v>0</v>
      </c>
      <c r="N1340" s="5"/>
      <c r="O1340" s="9">
        <f t="shared" si="20"/>
        <v>4592.6499999999996</v>
      </c>
    </row>
    <row r="1341" spans="1:15" x14ac:dyDescent="0.25">
      <c r="A1341" s="3" t="s">
        <v>11</v>
      </c>
      <c r="B1341" s="3" t="s">
        <v>437</v>
      </c>
      <c r="C1341" s="3" t="s">
        <v>135</v>
      </c>
      <c r="D1341" s="3" t="s">
        <v>626</v>
      </c>
      <c r="E1341" s="3" t="s">
        <v>220</v>
      </c>
      <c r="F1341" s="6">
        <v>45888.5</v>
      </c>
      <c r="G1341" s="3" t="s">
        <v>18</v>
      </c>
      <c r="H1341" s="3" t="s">
        <v>1422</v>
      </c>
      <c r="I1341" s="3" t="s">
        <v>132</v>
      </c>
      <c r="J1341" s="5">
        <v>-44252.73</v>
      </c>
      <c r="K1341" s="5">
        <v>707751.31</v>
      </c>
      <c r="L1341" s="5"/>
      <c r="M1341" s="5">
        <v>164315.21</v>
      </c>
      <c r="N1341" s="5"/>
      <c r="O1341" s="9">
        <f t="shared" si="20"/>
        <v>827813.79</v>
      </c>
    </row>
    <row r="1342" spans="1:15" x14ac:dyDescent="0.25">
      <c r="A1342" s="3" t="s">
        <v>11</v>
      </c>
      <c r="B1342" s="3" t="s">
        <v>437</v>
      </c>
      <c r="C1342" s="3" t="s">
        <v>135</v>
      </c>
      <c r="D1342" s="3" t="s">
        <v>626</v>
      </c>
      <c r="E1342" s="3" t="s">
        <v>220</v>
      </c>
      <c r="F1342" s="6">
        <v>45925</v>
      </c>
      <c r="G1342" s="3" t="s">
        <v>18</v>
      </c>
      <c r="H1342" s="3" t="s">
        <v>1422</v>
      </c>
      <c r="I1342" s="3" t="s">
        <v>132</v>
      </c>
      <c r="J1342" s="5">
        <v>0</v>
      </c>
      <c r="K1342" s="5">
        <v>36846</v>
      </c>
      <c r="L1342" s="5"/>
      <c r="M1342" s="5">
        <v>7737.66</v>
      </c>
      <c r="N1342" s="5"/>
      <c r="O1342" s="9">
        <f t="shared" si="20"/>
        <v>44583.66</v>
      </c>
    </row>
    <row r="1343" spans="1:15" x14ac:dyDescent="0.25">
      <c r="A1343" s="3" t="s">
        <v>11</v>
      </c>
      <c r="B1343" s="3" t="s">
        <v>437</v>
      </c>
      <c r="C1343" s="3" t="s">
        <v>135</v>
      </c>
      <c r="D1343" s="3" t="s">
        <v>626</v>
      </c>
      <c r="E1343" s="3" t="s">
        <v>220</v>
      </c>
      <c r="F1343" s="6">
        <v>45943</v>
      </c>
      <c r="G1343" s="3" t="s">
        <v>1430</v>
      </c>
      <c r="H1343" s="3" t="s">
        <v>1422</v>
      </c>
      <c r="I1343" s="3" t="s">
        <v>132</v>
      </c>
      <c r="J1343" s="5"/>
      <c r="K1343" s="5">
        <v>3341889.84</v>
      </c>
      <c r="L1343" s="5"/>
      <c r="M1343" s="5">
        <v>658110.16</v>
      </c>
      <c r="N1343" s="5"/>
      <c r="O1343" s="9">
        <f t="shared" si="20"/>
        <v>4000000</v>
      </c>
    </row>
    <row r="1344" spans="1:15" x14ac:dyDescent="0.25">
      <c r="A1344" s="3" t="s">
        <v>11</v>
      </c>
      <c r="B1344" s="3" t="s">
        <v>437</v>
      </c>
      <c r="C1344" s="3" t="s">
        <v>135</v>
      </c>
      <c r="D1344" s="3" t="s">
        <v>624</v>
      </c>
      <c r="E1344" s="3" t="s">
        <v>220</v>
      </c>
      <c r="F1344" s="6">
        <v>44985.5</v>
      </c>
      <c r="G1344" s="3" t="s">
        <v>1194</v>
      </c>
      <c r="H1344" s="3" t="s">
        <v>1422</v>
      </c>
      <c r="I1344" s="3" t="s">
        <v>132</v>
      </c>
      <c r="J1344" s="5">
        <v>2028.82</v>
      </c>
      <c r="K1344" s="5">
        <v>300966.61</v>
      </c>
      <c r="L1344" s="5"/>
      <c r="M1344" s="5">
        <v>61174.21</v>
      </c>
      <c r="N1344" s="5"/>
      <c r="O1344" s="9">
        <f t="shared" si="20"/>
        <v>364169.64</v>
      </c>
    </row>
    <row r="1345" spans="1:15" x14ac:dyDescent="0.25">
      <c r="A1345" s="3" t="s">
        <v>11</v>
      </c>
      <c r="B1345" s="3" t="s">
        <v>437</v>
      </c>
      <c r="C1345" s="3" t="s">
        <v>135</v>
      </c>
      <c r="D1345" s="3" t="s">
        <v>624</v>
      </c>
      <c r="E1345" s="3" t="s">
        <v>220</v>
      </c>
      <c r="F1345" s="6">
        <v>45083.5</v>
      </c>
      <c r="G1345" s="3" t="s">
        <v>13</v>
      </c>
      <c r="H1345" s="3" t="s">
        <v>1422</v>
      </c>
      <c r="I1345" s="3" t="s">
        <v>132</v>
      </c>
      <c r="J1345" s="5">
        <v>606.69000000000005</v>
      </c>
      <c r="K1345" s="5">
        <v>90000</v>
      </c>
      <c r="L1345" s="5"/>
      <c r="M1345" s="5">
        <v>18293.310000000001</v>
      </c>
      <c r="N1345" s="5"/>
      <c r="O1345" s="9">
        <f t="shared" si="20"/>
        <v>108900</v>
      </c>
    </row>
    <row r="1346" spans="1:15" x14ac:dyDescent="0.25">
      <c r="A1346" s="3" t="s">
        <v>11</v>
      </c>
      <c r="B1346" s="3" t="s">
        <v>437</v>
      </c>
      <c r="C1346" s="3" t="s">
        <v>135</v>
      </c>
      <c r="D1346" s="3" t="s">
        <v>624</v>
      </c>
      <c r="E1346" s="3" t="s">
        <v>220</v>
      </c>
      <c r="F1346" s="6">
        <v>45420</v>
      </c>
      <c r="G1346" s="3" t="s">
        <v>1423</v>
      </c>
      <c r="H1346" s="3" t="s">
        <v>1422</v>
      </c>
      <c r="I1346" s="3" t="s">
        <v>132</v>
      </c>
      <c r="J1346" s="5"/>
      <c r="K1346" s="5">
        <v>190917.46</v>
      </c>
      <c r="L1346" s="5"/>
      <c r="M1346" s="5">
        <v>38811.879999999997</v>
      </c>
      <c r="N1346" s="5"/>
      <c r="O1346" s="9">
        <f t="shared" si="20"/>
        <v>229729.34</v>
      </c>
    </row>
    <row r="1347" spans="1:15" x14ac:dyDescent="0.25">
      <c r="A1347" s="3" t="s">
        <v>11</v>
      </c>
      <c r="B1347" s="3" t="s">
        <v>437</v>
      </c>
      <c r="C1347" s="3" t="s">
        <v>135</v>
      </c>
      <c r="D1347" s="3" t="s">
        <v>624</v>
      </c>
      <c r="E1347" s="3" t="s">
        <v>220</v>
      </c>
      <c r="F1347" s="6">
        <v>45533</v>
      </c>
      <c r="G1347" s="3" t="s">
        <v>1424</v>
      </c>
      <c r="H1347" s="3" t="s">
        <v>1422</v>
      </c>
      <c r="I1347" s="3" t="s">
        <v>132</v>
      </c>
      <c r="J1347" s="5"/>
      <c r="K1347" s="5">
        <v>221578.9</v>
      </c>
      <c r="L1347" s="5"/>
      <c r="M1347" s="5">
        <v>45045.08</v>
      </c>
      <c r="N1347" s="5"/>
      <c r="O1347" s="9">
        <f t="shared" si="20"/>
        <v>266623.98</v>
      </c>
    </row>
    <row r="1348" spans="1:15" x14ac:dyDescent="0.25">
      <c r="A1348" s="3" t="s">
        <v>11</v>
      </c>
      <c r="B1348" s="3" t="s">
        <v>437</v>
      </c>
      <c r="C1348" s="3" t="s">
        <v>135</v>
      </c>
      <c r="D1348" s="3" t="s">
        <v>624</v>
      </c>
      <c r="E1348" s="3" t="s">
        <v>220</v>
      </c>
      <c r="F1348" s="6">
        <v>45568.5</v>
      </c>
      <c r="G1348" s="3" t="s">
        <v>11</v>
      </c>
      <c r="H1348" s="3" t="s">
        <v>1422</v>
      </c>
      <c r="I1348" s="3" t="s">
        <v>132</v>
      </c>
      <c r="J1348" s="5">
        <v>1158.29</v>
      </c>
      <c r="K1348" s="5">
        <v>216692.7</v>
      </c>
      <c r="L1348" s="5"/>
      <c r="M1348" s="5">
        <v>34925.49</v>
      </c>
      <c r="N1348" s="5"/>
      <c r="O1348" s="9">
        <f t="shared" si="20"/>
        <v>252776.48</v>
      </c>
    </row>
    <row r="1349" spans="1:15" x14ac:dyDescent="0.25">
      <c r="A1349" s="3" t="s">
        <v>11</v>
      </c>
      <c r="B1349" s="3" t="s">
        <v>437</v>
      </c>
      <c r="C1349" s="3" t="s">
        <v>135</v>
      </c>
      <c r="D1349" s="3" t="s">
        <v>624</v>
      </c>
      <c r="E1349" s="3" t="s">
        <v>220</v>
      </c>
      <c r="F1349" s="6">
        <v>45667.5</v>
      </c>
      <c r="G1349" s="3" t="s">
        <v>315</v>
      </c>
      <c r="H1349" s="3" t="s">
        <v>1422</v>
      </c>
      <c r="I1349" s="3" t="s">
        <v>132</v>
      </c>
      <c r="J1349" s="5">
        <v>1696.42</v>
      </c>
      <c r="K1349" s="5">
        <v>206744.17</v>
      </c>
      <c r="L1349" s="5"/>
      <c r="M1349" s="5">
        <v>51151.69</v>
      </c>
      <c r="N1349" s="5"/>
      <c r="O1349" s="9">
        <f t="shared" si="20"/>
        <v>259592.28000000003</v>
      </c>
    </row>
    <row r="1350" spans="1:15" x14ac:dyDescent="0.25">
      <c r="A1350" s="3" t="s">
        <v>11</v>
      </c>
      <c r="B1350" s="3" t="s">
        <v>437</v>
      </c>
      <c r="C1350" s="3" t="s">
        <v>135</v>
      </c>
      <c r="D1350" s="3" t="s">
        <v>624</v>
      </c>
      <c r="E1350" s="3" t="s">
        <v>220</v>
      </c>
      <c r="F1350" s="6">
        <v>45758.5</v>
      </c>
      <c r="G1350" s="3" t="s">
        <v>240</v>
      </c>
      <c r="H1350" s="3" t="s">
        <v>1422</v>
      </c>
      <c r="I1350" s="3" t="s">
        <v>132</v>
      </c>
      <c r="J1350" s="5">
        <v>1819.43</v>
      </c>
      <c r="K1350" s="5">
        <v>269905</v>
      </c>
      <c r="L1350" s="5"/>
      <c r="M1350" s="5">
        <v>54860.62</v>
      </c>
      <c r="N1350" s="5"/>
      <c r="O1350" s="9">
        <f t="shared" si="20"/>
        <v>326585.05</v>
      </c>
    </row>
    <row r="1351" spans="1:15" x14ac:dyDescent="0.25">
      <c r="A1351" s="3" t="s">
        <v>11</v>
      </c>
      <c r="B1351" s="3" t="s">
        <v>437</v>
      </c>
      <c r="C1351" s="3" t="s">
        <v>135</v>
      </c>
      <c r="D1351" s="3" t="s">
        <v>624</v>
      </c>
      <c r="E1351" s="3" t="s">
        <v>220</v>
      </c>
      <c r="F1351" s="6">
        <v>45876.5</v>
      </c>
      <c r="G1351" s="3" t="s">
        <v>225</v>
      </c>
      <c r="H1351" s="3" t="s">
        <v>1422</v>
      </c>
      <c r="I1351" s="3" t="s">
        <v>132</v>
      </c>
      <c r="J1351" s="5">
        <v>7766.63</v>
      </c>
      <c r="K1351" s="5">
        <v>0</v>
      </c>
      <c r="L1351" s="5"/>
      <c r="M1351" s="5">
        <v>0</v>
      </c>
      <c r="N1351" s="5"/>
      <c r="O1351" s="9">
        <f t="shared" ref="O1351:O1414" si="21">J1351+K1351+L1351+M1351+N1351</f>
        <v>7766.63</v>
      </c>
    </row>
    <row r="1352" spans="1:15" x14ac:dyDescent="0.25">
      <c r="A1352" s="3" t="s">
        <v>11</v>
      </c>
      <c r="B1352" s="3" t="s">
        <v>437</v>
      </c>
      <c r="C1352" s="3" t="s">
        <v>135</v>
      </c>
      <c r="D1352" s="3" t="s">
        <v>624</v>
      </c>
      <c r="E1352" s="3" t="s">
        <v>220</v>
      </c>
      <c r="F1352" s="6">
        <v>45922.5</v>
      </c>
      <c r="G1352" s="3" t="s">
        <v>1428</v>
      </c>
      <c r="H1352" s="3" t="s">
        <v>1422</v>
      </c>
      <c r="I1352" s="3" t="s">
        <v>132</v>
      </c>
      <c r="J1352" s="5">
        <v>38875.83</v>
      </c>
      <c r="K1352" s="5">
        <v>0</v>
      </c>
      <c r="L1352" s="5"/>
      <c r="M1352" s="5">
        <v>0</v>
      </c>
      <c r="N1352" s="5"/>
      <c r="O1352" s="9">
        <f t="shared" si="21"/>
        <v>38875.83</v>
      </c>
    </row>
    <row r="1353" spans="1:15" x14ac:dyDescent="0.25">
      <c r="A1353" s="3" t="s">
        <v>11</v>
      </c>
      <c r="B1353" s="3" t="s">
        <v>437</v>
      </c>
      <c r="C1353" s="3" t="s">
        <v>135</v>
      </c>
      <c r="D1353" s="3" t="s">
        <v>624</v>
      </c>
      <c r="E1353" s="3" t="s">
        <v>220</v>
      </c>
      <c r="F1353" s="6">
        <v>45930</v>
      </c>
      <c r="G1353" s="3" t="s">
        <v>1431</v>
      </c>
      <c r="H1353" s="3" t="s">
        <v>1422</v>
      </c>
      <c r="I1353" s="3" t="s">
        <v>132</v>
      </c>
      <c r="J1353" s="5"/>
      <c r="K1353" s="5">
        <v>205466.29</v>
      </c>
      <c r="L1353" s="5"/>
      <c r="M1353" s="5">
        <v>34236.089999999997</v>
      </c>
      <c r="N1353" s="5"/>
      <c r="O1353" s="9">
        <f t="shared" si="21"/>
        <v>239702.38</v>
      </c>
    </row>
    <row r="1354" spans="1:15" x14ac:dyDescent="0.25">
      <c r="A1354" s="3" t="s">
        <v>11</v>
      </c>
      <c r="B1354" s="3" t="s">
        <v>437</v>
      </c>
      <c r="C1354" s="3" t="s">
        <v>135</v>
      </c>
      <c r="D1354" s="3" t="s">
        <v>624</v>
      </c>
      <c r="E1354" s="3" t="s">
        <v>220</v>
      </c>
      <c r="F1354" s="6">
        <v>45996</v>
      </c>
      <c r="G1354" s="3" t="s">
        <v>1430</v>
      </c>
      <c r="H1354" s="3" t="s">
        <v>1422</v>
      </c>
      <c r="I1354" s="3" t="s">
        <v>132</v>
      </c>
      <c r="J1354" s="5"/>
      <c r="K1354" s="5">
        <v>377911.31</v>
      </c>
      <c r="L1354" s="5"/>
      <c r="M1354" s="5">
        <v>62969.97</v>
      </c>
      <c r="N1354" s="5"/>
      <c r="O1354" s="9">
        <f t="shared" si="21"/>
        <v>440881.28</v>
      </c>
    </row>
    <row r="1355" spans="1:15" x14ac:dyDescent="0.25">
      <c r="A1355" s="3" t="s">
        <v>11</v>
      </c>
      <c r="B1355" s="3" t="s">
        <v>437</v>
      </c>
      <c r="C1355" s="3" t="s">
        <v>135</v>
      </c>
      <c r="D1355" s="3" t="s">
        <v>622</v>
      </c>
      <c r="E1355" s="3" t="s">
        <v>220</v>
      </c>
      <c r="F1355" s="6">
        <v>44999</v>
      </c>
      <c r="G1355" s="3" t="s">
        <v>1423</v>
      </c>
      <c r="H1355" s="3" t="s">
        <v>1422</v>
      </c>
      <c r="I1355" s="3" t="s">
        <v>132</v>
      </c>
      <c r="J1355" s="5"/>
      <c r="K1355" s="5">
        <v>2617995.15</v>
      </c>
      <c r="L1355" s="5"/>
      <c r="M1355" s="5">
        <v>546154.85</v>
      </c>
      <c r="N1355" s="5"/>
      <c r="O1355" s="9">
        <f t="shared" si="21"/>
        <v>3164150</v>
      </c>
    </row>
    <row r="1356" spans="1:15" x14ac:dyDescent="0.25">
      <c r="A1356" s="3" t="s">
        <v>11</v>
      </c>
      <c r="B1356" s="3" t="s">
        <v>437</v>
      </c>
      <c r="C1356" s="3" t="s">
        <v>135</v>
      </c>
      <c r="D1356" s="3" t="s">
        <v>622</v>
      </c>
      <c r="E1356" s="3" t="s">
        <v>220</v>
      </c>
      <c r="F1356" s="6">
        <v>45232.5</v>
      </c>
      <c r="G1356" s="3" t="s">
        <v>13</v>
      </c>
      <c r="H1356" s="3" t="s">
        <v>1422</v>
      </c>
      <c r="I1356" s="3" t="s">
        <v>132</v>
      </c>
      <c r="J1356" s="5">
        <v>4126.8500000000004</v>
      </c>
      <c r="K1356" s="5">
        <v>942192.45</v>
      </c>
      <c r="L1356" s="5"/>
      <c r="M1356" s="5">
        <v>196156.65</v>
      </c>
      <c r="N1356" s="5"/>
      <c r="O1356" s="9">
        <f t="shared" si="21"/>
        <v>1142475.95</v>
      </c>
    </row>
    <row r="1357" spans="1:15" x14ac:dyDescent="0.25">
      <c r="A1357" s="3" t="s">
        <v>11</v>
      </c>
      <c r="B1357" s="3" t="s">
        <v>437</v>
      </c>
      <c r="C1357" s="3" t="s">
        <v>135</v>
      </c>
      <c r="D1357" s="3" t="s">
        <v>622</v>
      </c>
      <c r="E1357" s="3" t="s">
        <v>220</v>
      </c>
      <c r="F1357" s="6">
        <v>45820.5</v>
      </c>
      <c r="G1357" s="3" t="s">
        <v>4</v>
      </c>
      <c r="H1357" s="3" t="s">
        <v>1422</v>
      </c>
      <c r="I1357" s="3" t="s">
        <v>132</v>
      </c>
      <c r="J1357" s="5">
        <v>278.62</v>
      </c>
      <c r="K1357" s="5">
        <v>0</v>
      </c>
      <c r="L1357" s="5"/>
      <c r="M1357" s="5">
        <v>0</v>
      </c>
      <c r="N1357" s="5"/>
      <c r="O1357" s="9">
        <f t="shared" si="21"/>
        <v>278.62</v>
      </c>
    </row>
    <row r="1358" spans="1:15" x14ac:dyDescent="0.25">
      <c r="A1358" s="3" t="s">
        <v>11</v>
      </c>
      <c r="B1358" s="3" t="s">
        <v>437</v>
      </c>
      <c r="C1358" s="3" t="s">
        <v>135</v>
      </c>
      <c r="D1358" s="3" t="s">
        <v>622</v>
      </c>
      <c r="E1358" s="3" t="s">
        <v>220</v>
      </c>
      <c r="F1358" s="6">
        <v>45985.5</v>
      </c>
      <c r="G1358" s="3" t="s">
        <v>11</v>
      </c>
      <c r="H1358" s="3" t="s">
        <v>1422</v>
      </c>
      <c r="I1358" s="3" t="s">
        <v>132</v>
      </c>
      <c r="J1358" s="5">
        <v>16534.28</v>
      </c>
      <c r="K1358" s="5">
        <v>104449.83</v>
      </c>
      <c r="L1358" s="5"/>
      <c r="M1358" s="5">
        <v>0</v>
      </c>
      <c r="N1358" s="5"/>
      <c r="O1358" s="9">
        <f t="shared" si="21"/>
        <v>120984.11</v>
      </c>
    </row>
    <row r="1359" spans="1:15" x14ac:dyDescent="0.25">
      <c r="A1359" s="3" t="s">
        <v>11</v>
      </c>
      <c r="B1359" s="3" t="s">
        <v>437</v>
      </c>
      <c r="C1359" s="3" t="s">
        <v>135</v>
      </c>
      <c r="D1359" s="3" t="s">
        <v>620</v>
      </c>
      <c r="E1359" s="3" t="s">
        <v>220</v>
      </c>
      <c r="F1359" s="6">
        <v>45044.5</v>
      </c>
      <c r="G1359" s="3" t="s">
        <v>1194</v>
      </c>
      <c r="H1359" s="3" t="s">
        <v>1422</v>
      </c>
      <c r="I1359" s="3" t="s">
        <v>132</v>
      </c>
      <c r="J1359" s="5">
        <v>97.61</v>
      </c>
      <c r="K1359" s="5">
        <v>35212</v>
      </c>
      <c r="L1359" s="5"/>
      <c r="M1359" s="5">
        <v>7296.91</v>
      </c>
      <c r="N1359" s="5"/>
      <c r="O1359" s="9">
        <f t="shared" si="21"/>
        <v>42606.520000000004</v>
      </c>
    </row>
    <row r="1360" spans="1:15" x14ac:dyDescent="0.25">
      <c r="A1360" s="3" t="s">
        <v>11</v>
      </c>
      <c r="B1360" s="3" t="s">
        <v>437</v>
      </c>
      <c r="C1360" s="3" t="s">
        <v>135</v>
      </c>
      <c r="D1360" s="3" t="s">
        <v>620</v>
      </c>
      <c r="E1360" s="3" t="s">
        <v>220</v>
      </c>
      <c r="F1360" s="6">
        <v>45425</v>
      </c>
      <c r="G1360" s="3" t="s">
        <v>1423</v>
      </c>
      <c r="H1360" s="3" t="s">
        <v>1422</v>
      </c>
      <c r="I1360" s="3" t="s">
        <v>132</v>
      </c>
      <c r="J1360" s="5"/>
      <c r="K1360" s="5">
        <v>223653.3</v>
      </c>
      <c r="L1360" s="5"/>
      <c r="M1360" s="5">
        <v>46346.7</v>
      </c>
      <c r="N1360" s="5"/>
      <c r="O1360" s="9">
        <f t="shared" si="21"/>
        <v>270000</v>
      </c>
    </row>
    <row r="1361" spans="1:15" x14ac:dyDescent="0.25">
      <c r="A1361" s="3" t="s">
        <v>11</v>
      </c>
      <c r="B1361" s="3" t="s">
        <v>437</v>
      </c>
      <c r="C1361" s="3" t="s">
        <v>135</v>
      </c>
      <c r="D1361" s="3" t="s">
        <v>620</v>
      </c>
      <c r="E1361" s="3" t="s">
        <v>220</v>
      </c>
      <c r="F1361" s="6">
        <v>45565.5</v>
      </c>
      <c r="G1361" s="3" t="s">
        <v>13</v>
      </c>
      <c r="H1361" s="3" t="s">
        <v>1422</v>
      </c>
      <c r="I1361" s="3" t="s">
        <v>132</v>
      </c>
      <c r="J1361" s="5">
        <v>1631.16</v>
      </c>
      <c r="K1361" s="5">
        <v>588441</v>
      </c>
      <c r="L1361" s="5"/>
      <c r="M1361" s="5">
        <v>121941.45</v>
      </c>
      <c r="N1361" s="5"/>
      <c r="O1361" s="9">
        <f t="shared" si="21"/>
        <v>712013.61</v>
      </c>
    </row>
    <row r="1362" spans="1:15" x14ac:dyDescent="0.25">
      <c r="A1362" s="3" t="s">
        <v>11</v>
      </c>
      <c r="B1362" s="3" t="s">
        <v>437</v>
      </c>
      <c r="C1362" s="3" t="s">
        <v>135</v>
      </c>
      <c r="D1362" s="3" t="s">
        <v>620</v>
      </c>
      <c r="E1362" s="3" t="s">
        <v>220</v>
      </c>
      <c r="F1362" s="6">
        <v>45607</v>
      </c>
      <c r="G1362" s="3" t="s">
        <v>1424</v>
      </c>
      <c r="H1362" s="3" t="s">
        <v>1422</v>
      </c>
      <c r="I1362" s="3" t="s">
        <v>132</v>
      </c>
      <c r="J1362" s="5"/>
      <c r="K1362" s="5">
        <v>169802.55</v>
      </c>
      <c r="L1362" s="5"/>
      <c r="M1362" s="5">
        <v>35197.449999999997</v>
      </c>
      <c r="N1362" s="5"/>
      <c r="O1362" s="9">
        <f t="shared" si="21"/>
        <v>205000</v>
      </c>
    </row>
    <row r="1363" spans="1:15" x14ac:dyDescent="0.25">
      <c r="A1363" s="3" t="s">
        <v>11</v>
      </c>
      <c r="B1363" s="3" t="s">
        <v>437</v>
      </c>
      <c r="C1363" s="3" t="s">
        <v>135</v>
      </c>
      <c r="D1363" s="3" t="s">
        <v>620</v>
      </c>
      <c r="E1363" s="3" t="s">
        <v>220</v>
      </c>
      <c r="F1363" s="6">
        <v>45695.5</v>
      </c>
      <c r="G1363" s="3" t="s">
        <v>4</v>
      </c>
      <c r="H1363" s="3" t="s">
        <v>1422</v>
      </c>
      <c r="I1363" s="3" t="s">
        <v>132</v>
      </c>
      <c r="J1363" s="5">
        <v>631.28</v>
      </c>
      <c r="K1363" s="5">
        <v>227734.21</v>
      </c>
      <c r="L1363" s="5"/>
      <c r="M1363" s="5">
        <v>47192.91</v>
      </c>
      <c r="N1363" s="5"/>
      <c r="O1363" s="9">
        <f t="shared" si="21"/>
        <v>275558.40000000002</v>
      </c>
    </row>
    <row r="1364" spans="1:15" x14ac:dyDescent="0.25">
      <c r="A1364" s="3" t="s">
        <v>11</v>
      </c>
      <c r="B1364" s="3" t="s">
        <v>437</v>
      </c>
      <c r="C1364" s="3" t="s">
        <v>135</v>
      </c>
      <c r="D1364" s="3" t="s">
        <v>620</v>
      </c>
      <c r="E1364" s="3" t="s">
        <v>220</v>
      </c>
      <c r="F1364" s="6">
        <v>45891.5</v>
      </c>
      <c r="G1364" s="3" t="s">
        <v>11</v>
      </c>
      <c r="H1364" s="3" t="s">
        <v>1422</v>
      </c>
      <c r="I1364" s="3" t="s">
        <v>132</v>
      </c>
      <c r="J1364" s="5">
        <v>1038.83</v>
      </c>
      <c r="K1364" s="5">
        <v>127825</v>
      </c>
      <c r="L1364" s="5"/>
      <c r="M1364" s="5">
        <v>25804.42</v>
      </c>
      <c r="N1364" s="5"/>
      <c r="O1364" s="9">
        <f t="shared" si="21"/>
        <v>154668.25</v>
      </c>
    </row>
    <row r="1365" spans="1:15" x14ac:dyDescent="0.25">
      <c r="A1365" s="3" t="s">
        <v>11</v>
      </c>
      <c r="B1365" s="3" t="s">
        <v>437</v>
      </c>
      <c r="C1365" s="3" t="s">
        <v>135</v>
      </c>
      <c r="D1365" s="3" t="s">
        <v>618</v>
      </c>
      <c r="E1365" s="3" t="s">
        <v>220</v>
      </c>
      <c r="F1365" s="6">
        <v>45798</v>
      </c>
      <c r="G1365" s="3" t="s">
        <v>1423</v>
      </c>
      <c r="H1365" s="3" t="s">
        <v>1422</v>
      </c>
      <c r="I1365" s="3" t="s">
        <v>132</v>
      </c>
      <c r="J1365" s="5"/>
      <c r="K1365" s="5">
        <v>150316.79</v>
      </c>
      <c r="L1365" s="5"/>
      <c r="M1365" s="5">
        <v>28666.41</v>
      </c>
      <c r="N1365" s="5"/>
      <c r="O1365" s="9">
        <f t="shared" si="21"/>
        <v>178983.2</v>
      </c>
    </row>
    <row r="1366" spans="1:15" x14ac:dyDescent="0.25">
      <c r="A1366" s="3" t="s">
        <v>11</v>
      </c>
      <c r="B1366" s="3" t="s">
        <v>437</v>
      </c>
      <c r="C1366" s="3" t="s">
        <v>135</v>
      </c>
      <c r="D1366" s="3" t="s">
        <v>618</v>
      </c>
      <c r="E1366" s="3" t="s">
        <v>220</v>
      </c>
      <c r="F1366" s="6">
        <v>45938.5</v>
      </c>
      <c r="G1366" s="3" t="s">
        <v>1194</v>
      </c>
      <c r="H1366" s="3" t="s">
        <v>1422</v>
      </c>
      <c r="I1366" s="3" t="s">
        <v>132</v>
      </c>
      <c r="J1366" s="5">
        <v>2864.03</v>
      </c>
      <c r="K1366" s="5">
        <v>147920</v>
      </c>
      <c r="L1366" s="5"/>
      <c r="M1366" s="5">
        <v>28199.17</v>
      </c>
      <c r="N1366" s="5"/>
      <c r="O1366" s="9">
        <f t="shared" si="21"/>
        <v>178983.2</v>
      </c>
    </row>
    <row r="1367" spans="1:15" x14ac:dyDescent="0.25">
      <c r="A1367" s="3" t="s">
        <v>11</v>
      </c>
      <c r="B1367" s="3" t="s">
        <v>437</v>
      </c>
      <c r="C1367" s="3" t="s">
        <v>135</v>
      </c>
      <c r="D1367" s="3" t="s">
        <v>618</v>
      </c>
      <c r="E1367" s="3" t="s">
        <v>220</v>
      </c>
      <c r="F1367" s="6">
        <v>45922</v>
      </c>
      <c r="G1367" s="3" t="s">
        <v>1424</v>
      </c>
      <c r="H1367" s="3" t="s">
        <v>1422</v>
      </c>
      <c r="I1367" s="3" t="s">
        <v>132</v>
      </c>
      <c r="J1367" s="5"/>
      <c r="K1367" s="5">
        <v>338998</v>
      </c>
      <c r="L1367" s="5"/>
      <c r="M1367" s="5">
        <v>0</v>
      </c>
      <c r="N1367" s="5"/>
      <c r="O1367" s="9">
        <f t="shared" si="21"/>
        <v>338998</v>
      </c>
    </row>
    <row r="1368" spans="1:15" x14ac:dyDescent="0.25">
      <c r="A1368" s="3" t="s">
        <v>11</v>
      </c>
      <c r="B1368" s="3" t="s">
        <v>437</v>
      </c>
      <c r="C1368" s="3" t="s">
        <v>135</v>
      </c>
      <c r="D1368" s="3" t="s">
        <v>618</v>
      </c>
      <c r="E1368" s="3" t="s">
        <v>220</v>
      </c>
      <c r="F1368" s="6">
        <v>46001</v>
      </c>
      <c r="G1368" s="3" t="s">
        <v>1431</v>
      </c>
      <c r="H1368" s="3" t="s">
        <v>1422</v>
      </c>
      <c r="I1368" s="3" t="s">
        <v>132</v>
      </c>
      <c r="J1368" s="5"/>
      <c r="K1368" s="5">
        <v>688944.65</v>
      </c>
      <c r="L1368" s="5"/>
      <c r="M1368" s="5">
        <v>131386.35</v>
      </c>
      <c r="N1368" s="5"/>
      <c r="O1368" s="9">
        <f t="shared" si="21"/>
        <v>820331</v>
      </c>
    </row>
    <row r="1369" spans="1:15" x14ac:dyDescent="0.25">
      <c r="A1369" s="3" t="s">
        <v>11</v>
      </c>
      <c r="B1369" s="3" t="s">
        <v>437</v>
      </c>
      <c r="C1369" s="3" t="s">
        <v>135</v>
      </c>
      <c r="D1369" s="3" t="s">
        <v>615</v>
      </c>
      <c r="E1369" s="3" t="s">
        <v>220</v>
      </c>
      <c r="F1369" s="6">
        <v>45817</v>
      </c>
      <c r="G1369" s="3" t="s">
        <v>1423</v>
      </c>
      <c r="H1369" s="3" t="s">
        <v>1422</v>
      </c>
      <c r="I1369" s="3" t="s">
        <v>132</v>
      </c>
      <c r="J1369" s="5"/>
      <c r="K1369" s="5">
        <v>141625.13</v>
      </c>
      <c r="L1369" s="5"/>
      <c r="M1369" s="5">
        <v>29750.87</v>
      </c>
      <c r="N1369" s="5"/>
      <c r="O1369" s="9">
        <f t="shared" si="21"/>
        <v>171376</v>
      </c>
    </row>
    <row r="1370" spans="1:15" x14ac:dyDescent="0.25">
      <c r="A1370" s="3" t="s">
        <v>11</v>
      </c>
      <c r="B1370" s="3" t="s">
        <v>437</v>
      </c>
      <c r="C1370" s="3" t="s">
        <v>135</v>
      </c>
      <c r="D1370" s="3" t="s">
        <v>615</v>
      </c>
      <c r="E1370" s="3" t="s">
        <v>220</v>
      </c>
      <c r="F1370" s="6">
        <v>45993.5</v>
      </c>
      <c r="G1370" s="3" t="s">
        <v>1194</v>
      </c>
      <c r="H1370" s="3" t="s">
        <v>1422</v>
      </c>
      <c r="I1370" s="3" t="s">
        <v>132</v>
      </c>
      <c r="J1370" s="5"/>
      <c r="K1370" s="5">
        <v>173233.73</v>
      </c>
      <c r="L1370" s="5"/>
      <c r="M1370" s="5">
        <v>24587.62</v>
      </c>
      <c r="N1370" s="5"/>
      <c r="O1370" s="9">
        <f t="shared" si="21"/>
        <v>197821.35</v>
      </c>
    </row>
    <row r="1371" spans="1:15" x14ac:dyDescent="0.25">
      <c r="A1371" s="3" t="s">
        <v>11</v>
      </c>
      <c r="B1371" s="3" t="s">
        <v>437</v>
      </c>
      <c r="C1371" s="3" t="s">
        <v>135</v>
      </c>
      <c r="D1371" s="3" t="s">
        <v>612</v>
      </c>
      <c r="E1371" s="3" t="s">
        <v>220</v>
      </c>
      <c r="F1371" s="6">
        <v>45828</v>
      </c>
      <c r="G1371" s="3" t="s">
        <v>1423</v>
      </c>
      <c r="H1371" s="3" t="s">
        <v>1422</v>
      </c>
      <c r="I1371" s="3" t="s">
        <v>132</v>
      </c>
      <c r="J1371" s="5"/>
      <c r="K1371" s="5">
        <v>773380.47</v>
      </c>
      <c r="L1371" s="5"/>
      <c r="M1371" s="5">
        <v>126619.53</v>
      </c>
      <c r="N1371" s="5"/>
      <c r="O1371" s="9">
        <f t="shared" si="21"/>
        <v>900000</v>
      </c>
    </row>
    <row r="1372" spans="1:15" x14ac:dyDescent="0.25">
      <c r="A1372" s="3" t="s">
        <v>11</v>
      </c>
      <c r="B1372" s="3" t="s">
        <v>437</v>
      </c>
      <c r="C1372" s="3" t="s">
        <v>135</v>
      </c>
      <c r="D1372" s="3" t="s">
        <v>612</v>
      </c>
      <c r="E1372" s="3" t="s">
        <v>220</v>
      </c>
      <c r="F1372" s="6">
        <v>45971.5</v>
      </c>
      <c r="G1372" s="3" t="s">
        <v>1194</v>
      </c>
      <c r="H1372" s="3" t="s">
        <v>1422</v>
      </c>
      <c r="I1372" s="3" t="s">
        <v>132</v>
      </c>
      <c r="J1372" s="5">
        <v>43248.79</v>
      </c>
      <c r="K1372" s="5">
        <v>691571.13</v>
      </c>
      <c r="L1372" s="5"/>
      <c r="M1372" s="5">
        <v>113206.51</v>
      </c>
      <c r="N1372" s="5"/>
      <c r="O1372" s="9">
        <f t="shared" si="21"/>
        <v>848026.43</v>
      </c>
    </row>
    <row r="1373" spans="1:15" x14ac:dyDescent="0.25">
      <c r="A1373" s="3" t="s">
        <v>11</v>
      </c>
      <c r="B1373" s="3" t="s">
        <v>437</v>
      </c>
      <c r="C1373" s="3" t="s">
        <v>135</v>
      </c>
      <c r="D1373" s="3" t="s">
        <v>604</v>
      </c>
      <c r="E1373" s="3" t="s">
        <v>220</v>
      </c>
      <c r="F1373" s="6">
        <v>45825</v>
      </c>
      <c r="G1373" s="3" t="s">
        <v>1423</v>
      </c>
      <c r="H1373" s="3" t="s">
        <v>1422</v>
      </c>
      <c r="I1373" s="3" t="s">
        <v>132</v>
      </c>
      <c r="J1373" s="5"/>
      <c r="K1373" s="5">
        <v>69749.429999999993</v>
      </c>
      <c r="L1373" s="5"/>
      <c r="M1373" s="5">
        <v>13740.57</v>
      </c>
      <c r="N1373" s="5"/>
      <c r="O1373" s="9">
        <f t="shared" si="21"/>
        <v>83490</v>
      </c>
    </row>
    <row r="1374" spans="1:15" x14ac:dyDescent="0.25">
      <c r="A1374" s="3" t="s">
        <v>11</v>
      </c>
      <c r="B1374" s="3" t="s">
        <v>437</v>
      </c>
      <c r="C1374" s="3" t="s">
        <v>135</v>
      </c>
      <c r="D1374" s="3" t="s">
        <v>604</v>
      </c>
      <c r="E1374" s="3" t="s">
        <v>220</v>
      </c>
      <c r="F1374" s="6">
        <v>45908.5</v>
      </c>
      <c r="G1374" s="3" t="s">
        <v>1194</v>
      </c>
      <c r="H1374" s="3" t="s">
        <v>1422</v>
      </c>
      <c r="I1374" s="3" t="s">
        <v>132</v>
      </c>
      <c r="J1374" s="5">
        <v>898.38</v>
      </c>
      <c r="K1374" s="5">
        <v>0</v>
      </c>
      <c r="L1374" s="5"/>
      <c r="M1374" s="5">
        <v>0</v>
      </c>
      <c r="N1374" s="5"/>
      <c r="O1374" s="9">
        <f t="shared" si="21"/>
        <v>898.38</v>
      </c>
    </row>
    <row r="1375" spans="1:15" x14ac:dyDescent="0.25">
      <c r="A1375" s="3" t="s">
        <v>11</v>
      </c>
      <c r="B1375" s="3" t="s">
        <v>437</v>
      </c>
      <c r="C1375" s="3" t="s">
        <v>139</v>
      </c>
      <c r="D1375" s="3" t="s">
        <v>601</v>
      </c>
      <c r="E1375" s="3" t="s">
        <v>12</v>
      </c>
      <c r="F1375" s="6">
        <v>45491.5</v>
      </c>
      <c r="G1375" s="3" t="s">
        <v>1194</v>
      </c>
      <c r="H1375" s="3" t="s">
        <v>1422</v>
      </c>
      <c r="I1375" s="3" t="s">
        <v>132</v>
      </c>
      <c r="J1375" s="5">
        <v>963.02</v>
      </c>
      <c r="K1375" s="5">
        <v>50812</v>
      </c>
      <c r="L1375" s="5"/>
      <c r="M1375" s="5"/>
      <c r="N1375" s="5"/>
      <c r="O1375" s="9">
        <f t="shared" si="21"/>
        <v>51775.02</v>
      </c>
    </row>
    <row r="1376" spans="1:15" x14ac:dyDescent="0.25">
      <c r="A1376" s="3" t="s">
        <v>11</v>
      </c>
      <c r="B1376" s="3" t="s">
        <v>437</v>
      </c>
      <c r="C1376" s="3" t="s">
        <v>139</v>
      </c>
      <c r="D1376" s="3" t="s">
        <v>601</v>
      </c>
      <c r="E1376" s="3" t="s">
        <v>12</v>
      </c>
      <c r="F1376" s="6">
        <v>45734.5</v>
      </c>
      <c r="G1376" s="3" t="s">
        <v>4</v>
      </c>
      <c r="H1376" s="3" t="s">
        <v>1422</v>
      </c>
      <c r="I1376" s="3" t="s">
        <v>132</v>
      </c>
      <c r="J1376" s="5">
        <v>485.22</v>
      </c>
      <c r="K1376" s="5">
        <v>108176.59</v>
      </c>
      <c r="L1376" s="5"/>
      <c r="M1376" s="5"/>
      <c r="N1376" s="5"/>
      <c r="O1376" s="9">
        <f t="shared" si="21"/>
        <v>108661.81</v>
      </c>
    </row>
    <row r="1377" spans="1:15" x14ac:dyDescent="0.25">
      <c r="A1377" s="3" t="s">
        <v>11</v>
      </c>
      <c r="B1377" s="3" t="s">
        <v>437</v>
      </c>
      <c r="C1377" s="3" t="s">
        <v>139</v>
      </c>
      <c r="D1377" s="3" t="s">
        <v>598</v>
      </c>
      <c r="E1377" s="3" t="s">
        <v>12</v>
      </c>
      <c r="F1377" s="6">
        <v>45443</v>
      </c>
      <c r="G1377" s="3" t="s">
        <v>1423</v>
      </c>
      <c r="H1377" s="3" t="s">
        <v>1422</v>
      </c>
      <c r="I1377" s="3" t="s">
        <v>132</v>
      </c>
      <c r="J1377" s="5"/>
      <c r="K1377" s="5">
        <v>61798.5</v>
      </c>
      <c r="L1377" s="5"/>
      <c r="M1377" s="5"/>
      <c r="N1377" s="5"/>
      <c r="O1377" s="9">
        <f t="shared" si="21"/>
        <v>61798.5</v>
      </c>
    </row>
    <row r="1378" spans="1:15" x14ac:dyDescent="0.25">
      <c r="A1378" s="3" t="s">
        <v>11</v>
      </c>
      <c r="B1378" s="3" t="s">
        <v>437</v>
      </c>
      <c r="C1378" s="3" t="s">
        <v>139</v>
      </c>
      <c r="D1378" s="3" t="s">
        <v>598</v>
      </c>
      <c r="E1378" s="3" t="s">
        <v>12</v>
      </c>
      <c r="F1378" s="6">
        <v>45573.5</v>
      </c>
      <c r="G1378" s="3" t="s">
        <v>1194</v>
      </c>
      <c r="H1378" s="3" t="s">
        <v>1422</v>
      </c>
      <c r="I1378" s="3" t="s">
        <v>132</v>
      </c>
      <c r="J1378" s="5">
        <v>17799.16</v>
      </c>
      <c r="K1378" s="5">
        <v>123597</v>
      </c>
      <c r="L1378" s="5"/>
      <c r="M1378" s="5"/>
      <c r="N1378" s="5"/>
      <c r="O1378" s="9">
        <f t="shared" si="21"/>
        <v>141396.16</v>
      </c>
    </row>
    <row r="1379" spans="1:15" x14ac:dyDescent="0.25">
      <c r="A1379" s="3" t="s">
        <v>11</v>
      </c>
      <c r="B1379" s="3" t="s">
        <v>437</v>
      </c>
      <c r="C1379" s="3" t="s">
        <v>139</v>
      </c>
      <c r="D1379" s="3" t="s">
        <v>598</v>
      </c>
      <c r="E1379" s="3" t="s">
        <v>12</v>
      </c>
      <c r="F1379" s="6">
        <v>45644.5</v>
      </c>
      <c r="G1379" s="3" t="s">
        <v>13</v>
      </c>
      <c r="H1379" s="3" t="s">
        <v>1422</v>
      </c>
      <c r="I1379" s="3" t="s">
        <v>132</v>
      </c>
      <c r="J1379" s="5">
        <v>18197.169999999998</v>
      </c>
      <c r="K1379" s="5">
        <v>18951.77</v>
      </c>
      <c r="L1379" s="5"/>
      <c r="M1379" s="5"/>
      <c r="N1379" s="5"/>
      <c r="O1379" s="9">
        <f t="shared" si="21"/>
        <v>37148.94</v>
      </c>
    </row>
    <row r="1380" spans="1:15" x14ac:dyDescent="0.25">
      <c r="A1380" s="3" t="s">
        <v>11</v>
      </c>
      <c r="B1380" s="3" t="s">
        <v>437</v>
      </c>
      <c r="C1380" s="3" t="s">
        <v>139</v>
      </c>
      <c r="D1380" s="3" t="s">
        <v>596</v>
      </c>
      <c r="E1380" s="3" t="s">
        <v>220</v>
      </c>
      <c r="F1380" s="6">
        <v>45750</v>
      </c>
      <c r="G1380" s="3" t="s">
        <v>1423</v>
      </c>
      <c r="H1380" s="3" t="s">
        <v>1422</v>
      </c>
      <c r="I1380" s="3" t="s">
        <v>132</v>
      </c>
      <c r="J1380" s="5"/>
      <c r="K1380" s="5">
        <v>59000</v>
      </c>
      <c r="L1380" s="5"/>
      <c r="M1380" s="5"/>
      <c r="N1380" s="5"/>
      <c r="O1380" s="9">
        <f t="shared" si="21"/>
        <v>59000</v>
      </c>
    </row>
    <row r="1381" spans="1:15" x14ac:dyDescent="0.25">
      <c r="A1381" s="3" t="s">
        <v>11</v>
      </c>
      <c r="B1381" s="3" t="s">
        <v>437</v>
      </c>
      <c r="C1381" s="3" t="s">
        <v>139</v>
      </c>
      <c r="D1381" s="3" t="s">
        <v>596</v>
      </c>
      <c r="E1381" s="3" t="s">
        <v>220</v>
      </c>
      <c r="F1381" s="6">
        <v>45889.5</v>
      </c>
      <c r="G1381" s="3" t="s">
        <v>4</v>
      </c>
      <c r="H1381" s="3" t="s">
        <v>1422</v>
      </c>
      <c r="I1381" s="3" t="s">
        <v>132</v>
      </c>
      <c r="J1381" s="5">
        <v>14852.32</v>
      </c>
      <c r="K1381" s="5">
        <v>78265.7</v>
      </c>
      <c r="L1381" s="5"/>
      <c r="M1381" s="5"/>
      <c r="N1381" s="5"/>
      <c r="O1381" s="9">
        <f t="shared" si="21"/>
        <v>93118.01999999999</v>
      </c>
    </row>
    <row r="1382" spans="1:15" x14ac:dyDescent="0.25">
      <c r="A1382" s="3" t="s">
        <v>11</v>
      </c>
      <c r="B1382" s="3" t="s">
        <v>437</v>
      </c>
      <c r="C1382" s="3" t="s">
        <v>139</v>
      </c>
      <c r="D1382" s="3" t="s">
        <v>596</v>
      </c>
      <c r="E1382" s="3" t="s">
        <v>220</v>
      </c>
      <c r="F1382" s="6">
        <v>45986.5</v>
      </c>
      <c r="G1382" s="3" t="s">
        <v>11</v>
      </c>
      <c r="H1382" s="3" t="s">
        <v>1422</v>
      </c>
      <c r="I1382" s="3" t="s">
        <v>132</v>
      </c>
      <c r="J1382" s="5">
        <v>4234.18</v>
      </c>
      <c r="K1382" s="5">
        <v>22312.41</v>
      </c>
      <c r="L1382" s="5"/>
      <c r="M1382" s="5"/>
      <c r="N1382" s="5"/>
      <c r="O1382" s="9">
        <f t="shared" si="21"/>
        <v>26546.59</v>
      </c>
    </row>
    <row r="1383" spans="1:15" x14ac:dyDescent="0.25">
      <c r="A1383" s="3" t="s">
        <v>11</v>
      </c>
      <c r="B1383" s="3" t="s">
        <v>437</v>
      </c>
      <c r="C1383" s="3" t="s">
        <v>139</v>
      </c>
      <c r="D1383" s="3" t="s">
        <v>593</v>
      </c>
      <c r="E1383" s="3" t="s">
        <v>12</v>
      </c>
      <c r="F1383" s="6">
        <v>45457</v>
      </c>
      <c r="G1383" s="3" t="s">
        <v>1423</v>
      </c>
      <c r="H1383" s="3" t="s">
        <v>1422</v>
      </c>
      <c r="I1383" s="3" t="s">
        <v>132</v>
      </c>
      <c r="J1383" s="5"/>
      <c r="K1383" s="5">
        <v>32000</v>
      </c>
      <c r="L1383" s="5"/>
      <c r="M1383" s="5"/>
      <c r="N1383" s="5"/>
      <c r="O1383" s="9">
        <f t="shared" si="21"/>
        <v>32000</v>
      </c>
    </row>
    <row r="1384" spans="1:15" x14ac:dyDescent="0.25">
      <c r="A1384" s="3" t="s">
        <v>11</v>
      </c>
      <c r="B1384" s="3" t="s">
        <v>437</v>
      </c>
      <c r="C1384" s="3" t="s">
        <v>139</v>
      </c>
      <c r="D1384" s="3" t="s">
        <v>593</v>
      </c>
      <c r="E1384" s="3" t="s">
        <v>12</v>
      </c>
      <c r="F1384" s="6">
        <v>45608.5</v>
      </c>
      <c r="G1384" s="3" t="s">
        <v>1194</v>
      </c>
      <c r="H1384" s="3" t="s">
        <v>1422</v>
      </c>
      <c r="I1384" s="3" t="s">
        <v>132</v>
      </c>
      <c r="J1384" s="5">
        <v>4506.0200000000004</v>
      </c>
      <c r="K1384" s="5">
        <v>30262.63</v>
      </c>
      <c r="L1384" s="5"/>
      <c r="M1384" s="5"/>
      <c r="N1384" s="5"/>
      <c r="O1384" s="9">
        <f t="shared" si="21"/>
        <v>34768.65</v>
      </c>
    </row>
    <row r="1385" spans="1:15" x14ac:dyDescent="0.25">
      <c r="A1385" s="3" t="s">
        <v>11</v>
      </c>
      <c r="B1385" s="3" t="s">
        <v>437</v>
      </c>
      <c r="C1385" s="3" t="s">
        <v>139</v>
      </c>
      <c r="D1385" s="3" t="s">
        <v>593</v>
      </c>
      <c r="E1385" s="3" t="s">
        <v>12</v>
      </c>
      <c r="F1385" s="6">
        <v>45642.5</v>
      </c>
      <c r="G1385" s="3" t="s">
        <v>13</v>
      </c>
      <c r="H1385" s="3" t="s">
        <v>1422</v>
      </c>
      <c r="I1385" s="3" t="s">
        <v>132</v>
      </c>
      <c r="J1385" s="5">
        <v>9779.34</v>
      </c>
      <c r="K1385" s="5">
        <v>34490.07</v>
      </c>
      <c r="L1385" s="5"/>
      <c r="M1385" s="5"/>
      <c r="N1385" s="5"/>
      <c r="O1385" s="9">
        <f t="shared" si="21"/>
        <v>44269.41</v>
      </c>
    </row>
    <row r="1386" spans="1:15" x14ac:dyDescent="0.25">
      <c r="A1386" s="3" t="s">
        <v>11</v>
      </c>
      <c r="B1386" s="3" t="s">
        <v>437</v>
      </c>
      <c r="C1386" s="3" t="s">
        <v>139</v>
      </c>
      <c r="D1386" s="3" t="s">
        <v>593</v>
      </c>
      <c r="E1386" s="3" t="s">
        <v>12</v>
      </c>
      <c r="F1386" s="6">
        <v>45754.5</v>
      </c>
      <c r="G1386" s="3" t="s">
        <v>4</v>
      </c>
      <c r="H1386" s="3" t="s">
        <v>1422</v>
      </c>
      <c r="I1386" s="3" t="s">
        <v>132</v>
      </c>
      <c r="J1386" s="5">
        <v>10842.14</v>
      </c>
      <c r="K1386" s="5">
        <v>5373.34</v>
      </c>
      <c r="L1386" s="5"/>
      <c r="M1386" s="5"/>
      <c r="N1386" s="5"/>
      <c r="O1386" s="9">
        <f t="shared" si="21"/>
        <v>16215.48</v>
      </c>
    </row>
    <row r="1387" spans="1:15" x14ac:dyDescent="0.25">
      <c r="A1387" s="3" t="s">
        <v>11</v>
      </c>
      <c r="B1387" s="3" t="s">
        <v>437</v>
      </c>
      <c r="C1387" s="3" t="s">
        <v>139</v>
      </c>
      <c r="D1387" s="3" t="s">
        <v>590</v>
      </c>
      <c r="E1387" s="3" t="s">
        <v>12</v>
      </c>
      <c r="F1387" s="6">
        <v>45372</v>
      </c>
      <c r="G1387" s="3" t="s">
        <v>1423</v>
      </c>
      <c r="H1387" s="3" t="s">
        <v>1422</v>
      </c>
      <c r="I1387" s="3" t="s">
        <v>132</v>
      </c>
      <c r="J1387" s="5"/>
      <c r="K1387" s="5">
        <v>41007</v>
      </c>
      <c r="L1387" s="5"/>
      <c r="M1387" s="5"/>
      <c r="N1387" s="5"/>
      <c r="O1387" s="9">
        <f t="shared" si="21"/>
        <v>41007</v>
      </c>
    </row>
    <row r="1388" spans="1:15" x14ac:dyDescent="0.25">
      <c r="A1388" s="3" t="s">
        <v>11</v>
      </c>
      <c r="B1388" s="3" t="s">
        <v>437</v>
      </c>
      <c r="C1388" s="3" t="s">
        <v>139</v>
      </c>
      <c r="D1388" s="3" t="s">
        <v>590</v>
      </c>
      <c r="E1388" s="3" t="s">
        <v>12</v>
      </c>
      <c r="F1388" s="6">
        <v>45558.5</v>
      </c>
      <c r="G1388" s="3" t="s">
        <v>1194</v>
      </c>
      <c r="H1388" s="3" t="s">
        <v>1422</v>
      </c>
      <c r="I1388" s="3" t="s">
        <v>132</v>
      </c>
      <c r="J1388" s="5">
        <v>1014.7</v>
      </c>
      <c r="K1388" s="5">
        <v>42722.3</v>
      </c>
      <c r="L1388" s="5"/>
      <c r="M1388" s="5"/>
      <c r="N1388" s="5"/>
      <c r="O1388" s="9">
        <f t="shared" si="21"/>
        <v>43737</v>
      </c>
    </row>
    <row r="1389" spans="1:15" x14ac:dyDescent="0.25">
      <c r="A1389" s="3" t="s">
        <v>11</v>
      </c>
      <c r="B1389" s="3" t="s">
        <v>437</v>
      </c>
      <c r="C1389" s="3" t="s">
        <v>139</v>
      </c>
      <c r="D1389" s="3" t="s">
        <v>590</v>
      </c>
      <c r="E1389" s="3" t="s">
        <v>12</v>
      </c>
      <c r="F1389" s="6">
        <v>45818.5</v>
      </c>
      <c r="G1389" s="3" t="s">
        <v>13</v>
      </c>
      <c r="H1389" s="3" t="s">
        <v>1422</v>
      </c>
      <c r="I1389" s="3" t="s">
        <v>132</v>
      </c>
      <c r="J1389" s="5">
        <v>14584.07</v>
      </c>
      <c r="K1389" s="5">
        <v>41310.07</v>
      </c>
      <c r="L1389" s="5"/>
      <c r="M1389" s="5"/>
      <c r="N1389" s="5"/>
      <c r="O1389" s="9">
        <f t="shared" si="21"/>
        <v>55894.14</v>
      </c>
    </row>
    <row r="1390" spans="1:15" x14ac:dyDescent="0.25">
      <c r="A1390" s="3" t="s">
        <v>11</v>
      </c>
      <c r="B1390" s="3" t="s">
        <v>437</v>
      </c>
      <c r="C1390" s="3" t="s">
        <v>139</v>
      </c>
      <c r="D1390" s="3" t="s">
        <v>587</v>
      </c>
      <c r="E1390" s="3" t="s">
        <v>220</v>
      </c>
      <c r="F1390" s="6">
        <v>45643.5</v>
      </c>
      <c r="G1390" s="3" t="s">
        <v>1194</v>
      </c>
      <c r="H1390" s="3" t="s">
        <v>1422</v>
      </c>
      <c r="I1390" s="3" t="s">
        <v>132</v>
      </c>
      <c r="J1390" s="5">
        <v>450</v>
      </c>
      <c r="K1390" s="5">
        <v>9572.2800000000007</v>
      </c>
      <c r="L1390" s="5"/>
      <c r="M1390" s="5">
        <v>2010.17</v>
      </c>
      <c r="N1390" s="5"/>
      <c r="O1390" s="9">
        <f t="shared" si="21"/>
        <v>12032.45</v>
      </c>
    </row>
    <row r="1391" spans="1:15" x14ac:dyDescent="0.25">
      <c r="A1391" s="3" t="s">
        <v>11</v>
      </c>
      <c r="B1391" s="3" t="s">
        <v>437</v>
      </c>
      <c r="C1391" s="3" t="s">
        <v>139</v>
      </c>
      <c r="D1391" s="3" t="s">
        <v>587</v>
      </c>
      <c r="E1391" s="3" t="s">
        <v>220</v>
      </c>
      <c r="F1391" s="6">
        <v>45645</v>
      </c>
      <c r="G1391" s="3" t="s">
        <v>1423</v>
      </c>
      <c r="H1391" s="3" t="s">
        <v>1422</v>
      </c>
      <c r="I1391" s="3" t="s">
        <v>132</v>
      </c>
      <c r="J1391" s="5"/>
      <c r="K1391" s="5">
        <v>17280</v>
      </c>
      <c r="L1391" s="5"/>
      <c r="M1391" s="5">
        <v>0</v>
      </c>
      <c r="N1391" s="5"/>
      <c r="O1391" s="9">
        <f t="shared" si="21"/>
        <v>17280</v>
      </c>
    </row>
    <row r="1392" spans="1:15" x14ac:dyDescent="0.25">
      <c r="A1392" s="3" t="s">
        <v>11</v>
      </c>
      <c r="B1392" s="3" t="s">
        <v>437</v>
      </c>
      <c r="C1392" s="3" t="s">
        <v>139</v>
      </c>
      <c r="D1392" s="3" t="s">
        <v>587</v>
      </c>
      <c r="E1392" s="3" t="s">
        <v>220</v>
      </c>
      <c r="F1392" s="6">
        <v>45714.5</v>
      </c>
      <c r="G1392" s="3" t="s">
        <v>13</v>
      </c>
      <c r="H1392" s="3" t="s">
        <v>1422</v>
      </c>
      <c r="I1392" s="3" t="s">
        <v>132</v>
      </c>
      <c r="J1392" s="5">
        <v>51.19</v>
      </c>
      <c r="K1392" s="5">
        <v>1088.81</v>
      </c>
      <c r="L1392" s="5"/>
      <c r="M1392" s="5">
        <v>228.65</v>
      </c>
      <c r="N1392" s="5"/>
      <c r="O1392" s="9">
        <f t="shared" si="21"/>
        <v>1368.65</v>
      </c>
    </row>
    <row r="1393" spans="1:15" x14ac:dyDescent="0.25">
      <c r="A1393" s="3" t="s">
        <v>11</v>
      </c>
      <c r="B1393" s="3" t="s">
        <v>437</v>
      </c>
      <c r="C1393" s="3" t="s">
        <v>139</v>
      </c>
      <c r="D1393" s="3" t="s">
        <v>587</v>
      </c>
      <c r="E1393" s="3" t="s">
        <v>220</v>
      </c>
      <c r="F1393" s="6">
        <v>45866.5</v>
      </c>
      <c r="G1393" s="3" t="s">
        <v>4</v>
      </c>
      <c r="H1393" s="3" t="s">
        <v>1422</v>
      </c>
      <c r="I1393" s="3" t="s">
        <v>132</v>
      </c>
      <c r="J1393" s="5">
        <v>685.8</v>
      </c>
      <c r="K1393" s="5">
        <v>14588.2</v>
      </c>
      <c r="L1393" s="5"/>
      <c r="M1393" s="5">
        <v>3063.52</v>
      </c>
      <c r="N1393" s="5"/>
      <c r="O1393" s="9">
        <f t="shared" si="21"/>
        <v>18337.52</v>
      </c>
    </row>
    <row r="1394" spans="1:15" x14ac:dyDescent="0.25">
      <c r="A1394" s="3" t="s">
        <v>11</v>
      </c>
      <c r="B1394" s="3" t="s">
        <v>437</v>
      </c>
      <c r="C1394" s="3" t="s">
        <v>139</v>
      </c>
      <c r="D1394" s="3" t="s">
        <v>584</v>
      </c>
      <c r="E1394" s="3" t="s">
        <v>12</v>
      </c>
      <c r="F1394" s="6">
        <v>45512</v>
      </c>
      <c r="G1394" s="3" t="s">
        <v>1423</v>
      </c>
      <c r="H1394" s="3" t="s">
        <v>1422</v>
      </c>
      <c r="I1394" s="3" t="s">
        <v>132</v>
      </c>
      <c r="J1394" s="5"/>
      <c r="K1394" s="5">
        <v>54227</v>
      </c>
      <c r="L1394" s="5"/>
      <c r="M1394" s="5">
        <v>0</v>
      </c>
      <c r="N1394" s="5"/>
      <c r="O1394" s="9">
        <f t="shared" si="21"/>
        <v>54227</v>
      </c>
    </row>
    <row r="1395" spans="1:15" x14ac:dyDescent="0.25">
      <c r="A1395" s="3" t="s">
        <v>11</v>
      </c>
      <c r="B1395" s="3" t="s">
        <v>437</v>
      </c>
      <c r="C1395" s="3" t="s">
        <v>139</v>
      </c>
      <c r="D1395" s="3" t="s">
        <v>584</v>
      </c>
      <c r="E1395" s="3" t="s">
        <v>12</v>
      </c>
      <c r="F1395" s="6">
        <v>45617.5</v>
      </c>
      <c r="G1395" s="3" t="s">
        <v>1194</v>
      </c>
      <c r="H1395" s="3" t="s">
        <v>1422</v>
      </c>
      <c r="I1395" s="3" t="s">
        <v>132</v>
      </c>
      <c r="J1395" s="5">
        <v>16078.64</v>
      </c>
      <c r="K1395" s="5">
        <v>55166.68</v>
      </c>
      <c r="L1395" s="5"/>
      <c r="M1395" s="5">
        <v>11585</v>
      </c>
      <c r="N1395" s="5"/>
      <c r="O1395" s="9">
        <f t="shared" si="21"/>
        <v>82830.320000000007</v>
      </c>
    </row>
    <row r="1396" spans="1:15" x14ac:dyDescent="0.25">
      <c r="A1396" s="3" t="s">
        <v>11</v>
      </c>
      <c r="B1396" s="3" t="s">
        <v>437</v>
      </c>
      <c r="C1396" s="3" t="s">
        <v>139</v>
      </c>
      <c r="D1396" s="3" t="s">
        <v>584</v>
      </c>
      <c r="E1396" s="3" t="s">
        <v>12</v>
      </c>
      <c r="F1396" s="6">
        <v>45721.5</v>
      </c>
      <c r="G1396" s="3" t="s">
        <v>13</v>
      </c>
      <c r="H1396" s="3" t="s">
        <v>1422</v>
      </c>
      <c r="I1396" s="3" t="s">
        <v>132</v>
      </c>
      <c r="J1396" s="5">
        <v>39498.89</v>
      </c>
      <c r="K1396" s="5">
        <v>68972</v>
      </c>
      <c r="L1396" s="5"/>
      <c r="M1396" s="5">
        <v>25871.79</v>
      </c>
      <c r="N1396" s="5"/>
      <c r="O1396" s="9">
        <f t="shared" si="21"/>
        <v>134342.68</v>
      </c>
    </row>
    <row r="1397" spans="1:15" x14ac:dyDescent="0.25">
      <c r="A1397" s="3" t="s">
        <v>11</v>
      </c>
      <c r="B1397" s="3" t="s">
        <v>437</v>
      </c>
      <c r="C1397" s="3" t="s">
        <v>139</v>
      </c>
      <c r="D1397" s="3" t="s">
        <v>581</v>
      </c>
      <c r="E1397" s="3" t="s">
        <v>12</v>
      </c>
      <c r="F1397" s="6">
        <v>45482</v>
      </c>
      <c r="G1397" s="3" t="s">
        <v>1423</v>
      </c>
      <c r="H1397" s="3" t="s">
        <v>1422</v>
      </c>
      <c r="I1397" s="3" t="s">
        <v>132</v>
      </c>
      <c r="J1397" s="5"/>
      <c r="K1397" s="5">
        <v>73000</v>
      </c>
      <c r="L1397" s="5"/>
      <c r="M1397" s="5"/>
      <c r="N1397" s="5"/>
      <c r="O1397" s="9">
        <f t="shared" si="21"/>
        <v>73000</v>
      </c>
    </row>
    <row r="1398" spans="1:15" x14ac:dyDescent="0.25">
      <c r="A1398" s="3" t="s">
        <v>11</v>
      </c>
      <c r="B1398" s="3" t="s">
        <v>437</v>
      </c>
      <c r="C1398" s="3" t="s">
        <v>139</v>
      </c>
      <c r="D1398" s="3" t="s">
        <v>581</v>
      </c>
      <c r="E1398" s="3" t="s">
        <v>12</v>
      </c>
      <c r="F1398" s="6">
        <v>45611.5</v>
      </c>
      <c r="G1398" s="3" t="s">
        <v>1194</v>
      </c>
      <c r="H1398" s="3" t="s">
        <v>1422</v>
      </c>
      <c r="I1398" s="3" t="s">
        <v>132</v>
      </c>
      <c r="J1398" s="5">
        <v>5524.14</v>
      </c>
      <c r="K1398" s="5">
        <v>148144.4</v>
      </c>
      <c r="L1398" s="5"/>
      <c r="M1398" s="5"/>
      <c r="N1398" s="5"/>
      <c r="O1398" s="9">
        <f t="shared" si="21"/>
        <v>153668.54</v>
      </c>
    </row>
    <row r="1399" spans="1:15" x14ac:dyDescent="0.25">
      <c r="A1399" s="3" t="s">
        <v>11</v>
      </c>
      <c r="B1399" s="3" t="s">
        <v>437</v>
      </c>
      <c r="C1399" s="3" t="s">
        <v>139</v>
      </c>
      <c r="D1399" s="3" t="s">
        <v>581</v>
      </c>
      <c r="E1399" s="3" t="s">
        <v>12</v>
      </c>
      <c r="F1399" s="6">
        <v>45698.5</v>
      </c>
      <c r="G1399" s="3" t="s">
        <v>1194</v>
      </c>
      <c r="H1399" s="3" t="s">
        <v>1422</v>
      </c>
      <c r="I1399" s="3" t="s">
        <v>132</v>
      </c>
      <c r="J1399" s="5">
        <v>241.39</v>
      </c>
      <c r="K1399" s="5">
        <v>9382.31</v>
      </c>
      <c r="L1399" s="5"/>
      <c r="M1399" s="5"/>
      <c r="N1399" s="5"/>
      <c r="O1399" s="9">
        <f t="shared" si="21"/>
        <v>9623.6999999999989</v>
      </c>
    </row>
    <row r="1400" spans="1:15" x14ac:dyDescent="0.25">
      <c r="A1400" s="3" t="s">
        <v>11</v>
      </c>
      <c r="B1400" s="3" t="s">
        <v>437</v>
      </c>
      <c r="C1400" s="3" t="s">
        <v>139</v>
      </c>
      <c r="D1400" s="3" t="s">
        <v>581</v>
      </c>
      <c r="E1400" s="3" t="s">
        <v>12</v>
      </c>
      <c r="F1400" s="6">
        <v>45698.5</v>
      </c>
      <c r="G1400" s="3" t="s">
        <v>13</v>
      </c>
      <c r="H1400" s="3" t="s">
        <v>1422</v>
      </c>
      <c r="I1400" s="3" t="s">
        <v>132</v>
      </c>
      <c r="J1400" s="5">
        <v>1754.37</v>
      </c>
      <c r="K1400" s="5">
        <v>15189.29</v>
      </c>
      <c r="L1400" s="5"/>
      <c r="M1400" s="5"/>
      <c r="N1400" s="5"/>
      <c r="O1400" s="9">
        <f t="shared" si="21"/>
        <v>16943.66</v>
      </c>
    </row>
    <row r="1401" spans="1:15" x14ac:dyDescent="0.25">
      <c r="A1401" s="3" t="s">
        <v>11</v>
      </c>
      <c r="B1401" s="3" t="s">
        <v>437</v>
      </c>
      <c r="C1401" s="3" t="s">
        <v>139</v>
      </c>
      <c r="D1401" s="3" t="s">
        <v>578</v>
      </c>
      <c r="E1401" s="3" t="s">
        <v>12</v>
      </c>
      <c r="F1401" s="6">
        <v>45397</v>
      </c>
      <c r="G1401" s="3" t="s">
        <v>1423</v>
      </c>
      <c r="H1401" s="3" t="s">
        <v>1422</v>
      </c>
      <c r="I1401" s="3" t="s">
        <v>132</v>
      </c>
      <c r="J1401" s="5"/>
      <c r="K1401" s="5">
        <v>32662.21</v>
      </c>
      <c r="L1401" s="5"/>
      <c r="M1401" s="5"/>
      <c r="N1401" s="5"/>
      <c r="O1401" s="9">
        <f t="shared" si="21"/>
        <v>32662.21</v>
      </c>
    </row>
    <row r="1402" spans="1:15" x14ac:dyDescent="0.25">
      <c r="A1402" s="3" t="s">
        <v>11</v>
      </c>
      <c r="B1402" s="3" t="s">
        <v>437</v>
      </c>
      <c r="C1402" s="3" t="s">
        <v>139</v>
      </c>
      <c r="D1402" s="3" t="s">
        <v>578</v>
      </c>
      <c r="E1402" s="3" t="s">
        <v>12</v>
      </c>
      <c r="F1402" s="6">
        <v>45512.5</v>
      </c>
      <c r="G1402" s="3" t="s">
        <v>1194</v>
      </c>
      <c r="H1402" s="3" t="s">
        <v>1422</v>
      </c>
      <c r="I1402" s="3" t="s">
        <v>132</v>
      </c>
      <c r="J1402" s="5">
        <v>672.84</v>
      </c>
      <c r="K1402" s="5">
        <v>31989.37</v>
      </c>
      <c r="L1402" s="5"/>
      <c r="M1402" s="5"/>
      <c r="N1402" s="5"/>
      <c r="O1402" s="9">
        <f t="shared" si="21"/>
        <v>32662.21</v>
      </c>
    </row>
    <row r="1403" spans="1:15" x14ac:dyDescent="0.25">
      <c r="A1403" s="3" t="s">
        <v>11</v>
      </c>
      <c r="B1403" s="3" t="s">
        <v>437</v>
      </c>
      <c r="C1403" s="3" t="s">
        <v>139</v>
      </c>
      <c r="D1403" s="3" t="s">
        <v>578</v>
      </c>
      <c r="E1403" s="3" t="s">
        <v>12</v>
      </c>
      <c r="F1403" s="6">
        <v>45527.5</v>
      </c>
      <c r="G1403" s="3" t="s">
        <v>13</v>
      </c>
      <c r="H1403" s="3" t="s">
        <v>1422</v>
      </c>
      <c r="I1403" s="3" t="s">
        <v>132</v>
      </c>
      <c r="J1403" s="5">
        <v>1456.23</v>
      </c>
      <c r="K1403" s="5">
        <v>36818.15</v>
      </c>
      <c r="L1403" s="5"/>
      <c r="M1403" s="5"/>
      <c r="N1403" s="5"/>
      <c r="O1403" s="9">
        <f t="shared" si="21"/>
        <v>38274.380000000005</v>
      </c>
    </row>
    <row r="1404" spans="1:15" x14ac:dyDescent="0.25">
      <c r="A1404" s="3" t="s">
        <v>11</v>
      </c>
      <c r="B1404" s="3" t="s">
        <v>437</v>
      </c>
      <c r="C1404" s="3" t="s">
        <v>139</v>
      </c>
      <c r="D1404" s="3" t="s">
        <v>578</v>
      </c>
      <c r="E1404" s="3" t="s">
        <v>12</v>
      </c>
      <c r="F1404" s="6">
        <v>45631.5</v>
      </c>
      <c r="G1404" s="3" t="s">
        <v>13</v>
      </c>
      <c r="H1404" s="3" t="s">
        <v>1422</v>
      </c>
      <c r="I1404" s="3" t="s">
        <v>132</v>
      </c>
      <c r="J1404" s="5">
        <v>113.73</v>
      </c>
      <c r="K1404" s="5">
        <v>5161.51</v>
      </c>
      <c r="L1404" s="5"/>
      <c r="M1404" s="5"/>
      <c r="N1404" s="5"/>
      <c r="O1404" s="9">
        <f t="shared" si="21"/>
        <v>5275.24</v>
      </c>
    </row>
    <row r="1405" spans="1:15" x14ac:dyDescent="0.25">
      <c r="A1405" s="3" t="s">
        <v>11</v>
      </c>
      <c r="B1405" s="3" t="s">
        <v>437</v>
      </c>
      <c r="C1405" s="3" t="s">
        <v>139</v>
      </c>
      <c r="D1405" s="3" t="s">
        <v>578</v>
      </c>
      <c r="E1405" s="3" t="s">
        <v>12</v>
      </c>
      <c r="F1405" s="6">
        <v>45631.5</v>
      </c>
      <c r="G1405" s="3" t="s">
        <v>4</v>
      </c>
      <c r="H1405" s="3" t="s">
        <v>1422</v>
      </c>
      <c r="I1405" s="3" t="s">
        <v>132</v>
      </c>
      <c r="J1405" s="5">
        <v>471</v>
      </c>
      <c r="K1405" s="5">
        <v>6135.96</v>
      </c>
      <c r="L1405" s="5"/>
      <c r="M1405" s="5"/>
      <c r="N1405" s="5"/>
      <c r="O1405" s="9">
        <f t="shared" si="21"/>
        <v>6606.96</v>
      </c>
    </row>
    <row r="1406" spans="1:15" x14ac:dyDescent="0.25">
      <c r="A1406" s="3" t="s">
        <v>11</v>
      </c>
      <c r="B1406" s="3" t="s">
        <v>437</v>
      </c>
      <c r="C1406" s="3" t="s">
        <v>139</v>
      </c>
      <c r="D1406" s="3" t="s">
        <v>575</v>
      </c>
      <c r="E1406" s="3" t="s">
        <v>12</v>
      </c>
      <c r="F1406" s="6">
        <v>45575.5</v>
      </c>
      <c r="G1406" s="3" t="s">
        <v>1194</v>
      </c>
      <c r="H1406" s="3" t="s">
        <v>1422</v>
      </c>
      <c r="I1406" s="3" t="s">
        <v>132</v>
      </c>
      <c r="J1406" s="5">
        <v>21184.2</v>
      </c>
      <c r="K1406" s="5">
        <v>126314.1</v>
      </c>
      <c r="L1406" s="5"/>
      <c r="M1406" s="5"/>
      <c r="N1406" s="5"/>
      <c r="O1406" s="9">
        <f t="shared" si="21"/>
        <v>147498.30000000002</v>
      </c>
    </row>
    <row r="1407" spans="1:15" x14ac:dyDescent="0.25">
      <c r="A1407" s="3" t="s">
        <v>11</v>
      </c>
      <c r="B1407" s="3" t="s">
        <v>437</v>
      </c>
      <c r="C1407" s="3" t="s">
        <v>139</v>
      </c>
      <c r="D1407" s="3" t="s">
        <v>575</v>
      </c>
      <c r="E1407" s="3" t="s">
        <v>12</v>
      </c>
      <c r="F1407" s="6">
        <v>45827.5</v>
      </c>
      <c r="G1407" s="3" t="s">
        <v>1194</v>
      </c>
      <c r="H1407" s="3" t="s">
        <v>1422</v>
      </c>
      <c r="I1407" s="3" t="s">
        <v>132</v>
      </c>
      <c r="J1407" s="5">
        <v>100.02</v>
      </c>
      <c r="K1407" s="5">
        <v>620.48</v>
      </c>
      <c r="L1407" s="5"/>
      <c r="M1407" s="5"/>
      <c r="N1407" s="5"/>
      <c r="O1407" s="9">
        <f t="shared" si="21"/>
        <v>720.5</v>
      </c>
    </row>
    <row r="1408" spans="1:15" x14ac:dyDescent="0.25">
      <c r="A1408" s="3" t="s">
        <v>11</v>
      </c>
      <c r="B1408" s="3" t="s">
        <v>437</v>
      </c>
      <c r="C1408" s="3" t="s">
        <v>139</v>
      </c>
      <c r="D1408" s="3" t="s">
        <v>575</v>
      </c>
      <c r="E1408" s="3" t="s">
        <v>12</v>
      </c>
      <c r="F1408" s="6">
        <v>45827.5</v>
      </c>
      <c r="G1408" s="3" t="s">
        <v>13</v>
      </c>
      <c r="H1408" s="3" t="s">
        <v>1422</v>
      </c>
      <c r="I1408" s="3" t="s">
        <v>132</v>
      </c>
      <c r="J1408" s="5">
        <v>936.55</v>
      </c>
      <c r="K1408" s="5">
        <v>13414.42</v>
      </c>
      <c r="L1408" s="5"/>
      <c r="M1408" s="5"/>
      <c r="N1408" s="5"/>
      <c r="O1408" s="9">
        <f t="shared" si="21"/>
        <v>14350.97</v>
      </c>
    </row>
    <row r="1409" spans="1:15" x14ac:dyDescent="0.25">
      <c r="A1409" s="3" t="s">
        <v>11</v>
      </c>
      <c r="B1409" s="3" t="s">
        <v>437</v>
      </c>
      <c r="C1409" s="3" t="s">
        <v>139</v>
      </c>
      <c r="D1409" s="3" t="s">
        <v>572</v>
      </c>
      <c r="E1409" s="3" t="s">
        <v>220</v>
      </c>
      <c r="F1409" s="6">
        <v>45786.5</v>
      </c>
      <c r="G1409" s="3" t="s">
        <v>13</v>
      </c>
      <c r="H1409" s="3" t="s">
        <v>1422</v>
      </c>
      <c r="I1409" s="3" t="s">
        <v>132</v>
      </c>
      <c r="J1409" s="5">
        <v>1912.09</v>
      </c>
      <c r="K1409" s="5">
        <v>12529.7</v>
      </c>
      <c r="L1409" s="5"/>
      <c r="M1409" s="5"/>
      <c r="N1409" s="5"/>
      <c r="O1409" s="9">
        <f t="shared" si="21"/>
        <v>14441.79</v>
      </c>
    </row>
    <row r="1410" spans="1:15" x14ac:dyDescent="0.25">
      <c r="A1410" s="3" t="s">
        <v>11</v>
      </c>
      <c r="B1410" s="3" t="s">
        <v>437</v>
      </c>
      <c r="C1410" s="3" t="s">
        <v>139</v>
      </c>
      <c r="D1410" s="3" t="s">
        <v>572</v>
      </c>
      <c r="E1410" s="3" t="s">
        <v>220</v>
      </c>
      <c r="F1410" s="6">
        <v>45852.5</v>
      </c>
      <c r="G1410" s="3" t="s">
        <v>4</v>
      </c>
      <c r="H1410" s="3" t="s">
        <v>1422</v>
      </c>
      <c r="I1410" s="3" t="s">
        <v>132</v>
      </c>
      <c r="J1410" s="5">
        <v>8268.1200000000008</v>
      </c>
      <c r="K1410" s="5">
        <v>54179.95</v>
      </c>
      <c r="L1410" s="5"/>
      <c r="M1410" s="5"/>
      <c r="N1410" s="5"/>
      <c r="O1410" s="9">
        <f t="shared" si="21"/>
        <v>62448.07</v>
      </c>
    </row>
    <row r="1411" spans="1:15" x14ac:dyDescent="0.25">
      <c r="A1411" s="3" t="s">
        <v>11</v>
      </c>
      <c r="B1411" s="3" t="s">
        <v>437</v>
      </c>
      <c r="C1411" s="3" t="s">
        <v>139</v>
      </c>
      <c r="D1411" s="3" t="s">
        <v>569</v>
      </c>
      <c r="E1411" s="3" t="s">
        <v>220</v>
      </c>
      <c r="F1411" s="6">
        <v>45687.5</v>
      </c>
      <c r="G1411" s="3" t="s">
        <v>13</v>
      </c>
      <c r="H1411" s="3" t="s">
        <v>1422</v>
      </c>
      <c r="I1411" s="3" t="s">
        <v>132</v>
      </c>
      <c r="J1411" s="5">
        <v>26616.66</v>
      </c>
      <c r="K1411" s="5">
        <v>76229.8</v>
      </c>
      <c r="L1411" s="5"/>
      <c r="M1411" s="5"/>
      <c r="N1411" s="5"/>
      <c r="O1411" s="9">
        <f t="shared" si="21"/>
        <v>102846.46</v>
      </c>
    </row>
    <row r="1412" spans="1:15" x14ac:dyDescent="0.25">
      <c r="A1412" s="3" t="s">
        <v>11</v>
      </c>
      <c r="B1412" s="3" t="s">
        <v>437</v>
      </c>
      <c r="C1412" s="3" t="s">
        <v>139</v>
      </c>
      <c r="D1412" s="3" t="s">
        <v>569</v>
      </c>
      <c r="E1412" s="3" t="s">
        <v>220</v>
      </c>
      <c r="F1412" s="6">
        <v>45882.5</v>
      </c>
      <c r="G1412" s="3" t="s">
        <v>4</v>
      </c>
      <c r="H1412" s="3" t="s">
        <v>1422</v>
      </c>
      <c r="I1412" s="3" t="s">
        <v>132</v>
      </c>
      <c r="J1412" s="5">
        <v>33196.449999999997</v>
      </c>
      <c r="K1412" s="5">
        <v>95074.240000000005</v>
      </c>
      <c r="L1412" s="5"/>
      <c r="M1412" s="5"/>
      <c r="N1412" s="5"/>
      <c r="O1412" s="9">
        <f t="shared" si="21"/>
        <v>128270.69</v>
      </c>
    </row>
    <row r="1413" spans="1:15" x14ac:dyDescent="0.25">
      <c r="A1413" s="3" t="s">
        <v>11</v>
      </c>
      <c r="B1413" s="3" t="s">
        <v>437</v>
      </c>
      <c r="C1413" s="3" t="s">
        <v>139</v>
      </c>
      <c r="D1413" s="3" t="s">
        <v>566</v>
      </c>
      <c r="E1413" s="3" t="s">
        <v>12</v>
      </c>
      <c r="F1413" s="6">
        <v>45428</v>
      </c>
      <c r="G1413" s="3" t="s">
        <v>1423</v>
      </c>
      <c r="H1413" s="3" t="s">
        <v>1422</v>
      </c>
      <c r="I1413" s="3" t="s">
        <v>132</v>
      </c>
      <c r="J1413" s="5"/>
      <c r="K1413" s="5">
        <v>46328</v>
      </c>
      <c r="L1413" s="5"/>
      <c r="M1413" s="5">
        <v>0</v>
      </c>
      <c r="N1413" s="5"/>
      <c r="O1413" s="9">
        <f t="shared" si="21"/>
        <v>46328</v>
      </c>
    </row>
    <row r="1414" spans="1:15" x14ac:dyDescent="0.25">
      <c r="A1414" s="3" t="s">
        <v>11</v>
      </c>
      <c r="B1414" s="3" t="s">
        <v>437</v>
      </c>
      <c r="C1414" s="3" t="s">
        <v>139</v>
      </c>
      <c r="D1414" s="3" t="s">
        <v>566</v>
      </c>
      <c r="E1414" s="3" t="s">
        <v>12</v>
      </c>
      <c r="F1414" s="6">
        <v>45631.5</v>
      </c>
      <c r="G1414" s="3" t="s">
        <v>1194</v>
      </c>
      <c r="H1414" s="3" t="s">
        <v>1422</v>
      </c>
      <c r="I1414" s="3" t="s">
        <v>132</v>
      </c>
      <c r="J1414" s="5">
        <v>59551.53</v>
      </c>
      <c r="K1414" s="5">
        <v>81805.86</v>
      </c>
      <c r="L1414" s="5"/>
      <c r="M1414" s="5">
        <v>26908.11</v>
      </c>
      <c r="N1414" s="5"/>
      <c r="O1414" s="9">
        <f t="shared" si="21"/>
        <v>168265.5</v>
      </c>
    </row>
    <row r="1415" spans="1:15" x14ac:dyDescent="0.25">
      <c r="A1415" s="3" t="s">
        <v>11</v>
      </c>
      <c r="B1415" s="3" t="s">
        <v>437</v>
      </c>
      <c r="C1415" s="3" t="s">
        <v>139</v>
      </c>
      <c r="D1415" s="3" t="s">
        <v>563</v>
      </c>
      <c r="E1415" s="3" t="s">
        <v>220</v>
      </c>
      <c r="F1415" s="6">
        <v>45443</v>
      </c>
      <c r="G1415" s="3" t="s">
        <v>1423</v>
      </c>
      <c r="H1415" s="3" t="s">
        <v>1422</v>
      </c>
      <c r="I1415" s="3" t="s">
        <v>132</v>
      </c>
      <c r="J1415" s="5"/>
      <c r="K1415" s="5">
        <v>2000</v>
      </c>
      <c r="L1415" s="5"/>
      <c r="M1415" s="5"/>
      <c r="N1415" s="5"/>
      <c r="O1415" s="9">
        <f t="shared" ref="O1415:O1478" si="22">J1415+K1415+L1415+M1415+N1415</f>
        <v>2000</v>
      </c>
    </row>
    <row r="1416" spans="1:15" x14ac:dyDescent="0.25">
      <c r="A1416" s="3" t="s">
        <v>11</v>
      </c>
      <c r="B1416" s="3" t="s">
        <v>437</v>
      </c>
      <c r="C1416" s="3" t="s">
        <v>139</v>
      </c>
      <c r="D1416" s="3" t="s">
        <v>563</v>
      </c>
      <c r="E1416" s="3" t="s">
        <v>220</v>
      </c>
      <c r="F1416" s="6">
        <v>45800.5</v>
      </c>
      <c r="G1416" s="3" t="s">
        <v>1194</v>
      </c>
      <c r="H1416" s="3" t="s">
        <v>1422</v>
      </c>
      <c r="I1416" s="3" t="s">
        <v>132</v>
      </c>
      <c r="J1416" s="5">
        <v>7808.28</v>
      </c>
      <c r="K1416" s="5">
        <v>28980.97</v>
      </c>
      <c r="L1416" s="5"/>
      <c r="M1416" s="5"/>
      <c r="N1416" s="5"/>
      <c r="O1416" s="9">
        <f t="shared" si="22"/>
        <v>36789.25</v>
      </c>
    </row>
    <row r="1417" spans="1:15" x14ac:dyDescent="0.25">
      <c r="A1417" s="3" t="s">
        <v>11</v>
      </c>
      <c r="B1417" s="3" t="s">
        <v>437</v>
      </c>
      <c r="C1417" s="3" t="s">
        <v>139</v>
      </c>
      <c r="D1417" s="3" t="s">
        <v>563</v>
      </c>
      <c r="E1417" s="3" t="s">
        <v>220</v>
      </c>
      <c r="F1417" s="6">
        <v>45800</v>
      </c>
      <c r="G1417" s="3" t="s">
        <v>1424</v>
      </c>
      <c r="H1417" s="3" t="s">
        <v>1422</v>
      </c>
      <c r="I1417" s="3" t="s">
        <v>132</v>
      </c>
      <c r="J1417" s="5"/>
      <c r="K1417" s="5">
        <v>31660</v>
      </c>
      <c r="L1417" s="5"/>
      <c r="M1417" s="5"/>
      <c r="N1417" s="5"/>
      <c r="O1417" s="9">
        <f t="shared" si="22"/>
        <v>31660</v>
      </c>
    </row>
    <row r="1418" spans="1:15" x14ac:dyDescent="0.25">
      <c r="A1418" s="3" t="s">
        <v>11</v>
      </c>
      <c r="B1418" s="3" t="s">
        <v>437</v>
      </c>
      <c r="C1418" s="3" t="s">
        <v>139</v>
      </c>
      <c r="D1418" s="3" t="s">
        <v>563</v>
      </c>
      <c r="E1418" s="3" t="s">
        <v>220</v>
      </c>
      <c r="F1418" s="6">
        <v>45835.5</v>
      </c>
      <c r="G1418" s="3" t="s">
        <v>13</v>
      </c>
      <c r="H1418" s="3" t="s">
        <v>1422</v>
      </c>
      <c r="I1418" s="3" t="s">
        <v>132</v>
      </c>
      <c r="J1418" s="5">
        <v>15307.96</v>
      </c>
      <c r="K1418" s="5">
        <v>38357.03</v>
      </c>
      <c r="L1418" s="5"/>
      <c r="M1418" s="5"/>
      <c r="N1418" s="5"/>
      <c r="O1418" s="9">
        <f t="shared" si="22"/>
        <v>53664.99</v>
      </c>
    </row>
    <row r="1419" spans="1:15" x14ac:dyDescent="0.25">
      <c r="A1419" s="3" t="s">
        <v>11</v>
      </c>
      <c r="B1419" s="3" t="s">
        <v>437</v>
      </c>
      <c r="C1419" s="3" t="s">
        <v>139</v>
      </c>
      <c r="D1419" s="3" t="s">
        <v>560</v>
      </c>
      <c r="E1419" s="3" t="s">
        <v>12</v>
      </c>
      <c r="F1419" s="6">
        <v>45646.5</v>
      </c>
      <c r="G1419" s="3" t="s">
        <v>13</v>
      </c>
      <c r="H1419" s="3" t="s">
        <v>1422</v>
      </c>
      <c r="I1419" s="3" t="s">
        <v>132</v>
      </c>
      <c r="J1419" s="5">
        <v>32889.79</v>
      </c>
      <c r="K1419" s="5">
        <v>450309</v>
      </c>
      <c r="L1419" s="5"/>
      <c r="M1419" s="5"/>
      <c r="N1419" s="5"/>
      <c r="O1419" s="9">
        <f t="shared" si="22"/>
        <v>483198.79</v>
      </c>
    </row>
    <row r="1420" spans="1:15" x14ac:dyDescent="0.25">
      <c r="A1420" s="3" t="s">
        <v>11</v>
      </c>
      <c r="B1420" s="3" t="s">
        <v>437</v>
      </c>
      <c r="C1420" s="3" t="s">
        <v>139</v>
      </c>
      <c r="D1420" s="3" t="s">
        <v>557</v>
      </c>
      <c r="E1420" s="3" t="s">
        <v>12</v>
      </c>
      <c r="F1420" s="6">
        <v>45756.5</v>
      </c>
      <c r="G1420" s="3" t="s">
        <v>13</v>
      </c>
      <c r="H1420" s="3" t="s">
        <v>1422</v>
      </c>
      <c r="I1420" s="3" t="s">
        <v>132</v>
      </c>
      <c r="J1420" s="5">
        <v>14287</v>
      </c>
      <c r="K1420" s="5">
        <v>106343</v>
      </c>
      <c r="L1420" s="5"/>
      <c r="M1420" s="5"/>
      <c r="N1420" s="5"/>
      <c r="O1420" s="9">
        <f t="shared" si="22"/>
        <v>120630</v>
      </c>
    </row>
    <row r="1421" spans="1:15" x14ac:dyDescent="0.25">
      <c r="A1421" s="3" t="s">
        <v>11</v>
      </c>
      <c r="B1421" s="3" t="s">
        <v>437</v>
      </c>
      <c r="C1421" s="3" t="s">
        <v>139</v>
      </c>
      <c r="D1421" s="3" t="s">
        <v>554</v>
      </c>
      <c r="E1421" s="3" t="s">
        <v>12</v>
      </c>
      <c r="F1421" s="6">
        <v>45677.5</v>
      </c>
      <c r="G1421" s="3" t="s">
        <v>13</v>
      </c>
      <c r="H1421" s="3" t="s">
        <v>1422</v>
      </c>
      <c r="I1421" s="3" t="s">
        <v>132</v>
      </c>
      <c r="J1421" s="5"/>
      <c r="K1421" s="5">
        <v>114895</v>
      </c>
      <c r="L1421" s="5"/>
      <c r="M1421" s="5"/>
      <c r="N1421" s="5"/>
      <c r="O1421" s="9">
        <f t="shared" si="22"/>
        <v>114895</v>
      </c>
    </row>
    <row r="1422" spans="1:15" x14ac:dyDescent="0.25">
      <c r="A1422" s="3" t="s">
        <v>11</v>
      </c>
      <c r="B1422" s="3" t="s">
        <v>437</v>
      </c>
      <c r="C1422" s="3" t="s">
        <v>139</v>
      </c>
      <c r="D1422" s="3" t="s">
        <v>551</v>
      </c>
      <c r="E1422" s="3" t="s">
        <v>220</v>
      </c>
      <c r="F1422" s="6">
        <v>45427</v>
      </c>
      <c r="G1422" s="3" t="s">
        <v>1423</v>
      </c>
      <c r="H1422" s="3" t="s">
        <v>1422</v>
      </c>
      <c r="I1422" s="3" t="s">
        <v>132</v>
      </c>
      <c r="J1422" s="5"/>
      <c r="K1422" s="5">
        <v>5600</v>
      </c>
      <c r="L1422" s="5"/>
      <c r="M1422" s="5"/>
      <c r="N1422" s="5"/>
      <c r="O1422" s="9">
        <f t="shared" si="22"/>
        <v>5600</v>
      </c>
    </row>
    <row r="1423" spans="1:15" x14ac:dyDescent="0.25">
      <c r="A1423" s="3" t="s">
        <v>11</v>
      </c>
      <c r="B1423" s="3" t="s">
        <v>437</v>
      </c>
      <c r="C1423" s="3" t="s">
        <v>139</v>
      </c>
      <c r="D1423" s="3" t="s">
        <v>551</v>
      </c>
      <c r="E1423" s="3" t="s">
        <v>220</v>
      </c>
      <c r="F1423" s="6">
        <v>45630.5</v>
      </c>
      <c r="G1423" s="3" t="s">
        <v>1194</v>
      </c>
      <c r="H1423" s="3" t="s">
        <v>1422</v>
      </c>
      <c r="I1423" s="3" t="s">
        <v>132</v>
      </c>
      <c r="J1423" s="5">
        <v>1201.27</v>
      </c>
      <c r="K1423" s="5">
        <v>6785.88</v>
      </c>
      <c r="L1423" s="5"/>
      <c r="M1423" s="5"/>
      <c r="N1423" s="5"/>
      <c r="O1423" s="9">
        <f t="shared" si="22"/>
        <v>7987.15</v>
      </c>
    </row>
    <row r="1424" spans="1:15" x14ac:dyDescent="0.25">
      <c r="A1424" s="3" t="s">
        <v>11</v>
      </c>
      <c r="B1424" s="3" t="s">
        <v>437</v>
      </c>
      <c r="C1424" s="3" t="s">
        <v>139</v>
      </c>
      <c r="D1424" s="3" t="s">
        <v>551</v>
      </c>
      <c r="E1424" s="3" t="s">
        <v>220</v>
      </c>
      <c r="F1424" s="6">
        <v>45639.5</v>
      </c>
      <c r="G1424" s="3" t="s">
        <v>13</v>
      </c>
      <c r="H1424" s="3" t="s">
        <v>1422</v>
      </c>
      <c r="I1424" s="3" t="s">
        <v>132</v>
      </c>
      <c r="J1424" s="5">
        <v>2433.37</v>
      </c>
      <c r="K1424" s="5">
        <v>13745.95</v>
      </c>
      <c r="L1424" s="5"/>
      <c r="M1424" s="5"/>
      <c r="N1424" s="5"/>
      <c r="O1424" s="9">
        <f t="shared" si="22"/>
        <v>16179.32</v>
      </c>
    </row>
    <row r="1425" spans="1:15" x14ac:dyDescent="0.25">
      <c r="A1425" s="3" t="s">
        <v>11</v>
      </c>
      <c r="B1425" s="3" t="s">
        <v>437</v>
      </c>
      <c r="C1425" s="3" t="s">
        <v>139</v>
      </c>
      <c r="D1425" s="3" t="s">
        <v>551</v>
      </c>
      <c r="E1425" s="3" t="s">
        <v>220</v>
      </c>
      <c r="F1425" s="6">
        <v>45698.5</v>
      </c>
      <c r="G1425" s="3" t="s">
        <v>4</v>
      </c>
      <c r="H1425" s="3" t="s">
        <v>1422</v>
      </c>
      <c r="I1425" s="3" t="s">
        <v>132</v>
      </c>
      <c r="J1425" s="5">
        <v>4185.42</v>
      </c>
      <c r="K1425" s="5">
        <v>18043.189999999999</v>
      </c>
      <c r="L1425" s="5"/>
      <c r="M1425" s="5"/>
      <c r="N1425" s="5"/>
      <c r="O1425" s="9">
        <f t="shared" si="22"/>
        <v>22228.61</v>
      </c>
    </row>
    <row r="1426" spans="1:15" x14ac:dyDescent="0.25">
      <c r="A1426" s="3" t="s">
        <v>11</v>
      </c>
      <c r="B1426" s="3" t="s">
        <v>437</v>
      </c>
      <c r="C1426" s="3" t="s">
        <v>139</v>
      </c>
      <c r="D1426" s="3" t="s">
        <v>548</v>
      </c>
      <c r="E1426" s="3" t="s">
        <v>12</v>
      </c>
      <c r="F1426" s="6">
        <v>45461</v>
      </c>
      <c r="G1426" s="3" t="s">
        <v>1423</v>
      </c>
      <c r="H1426" s="3" t="s">
        <v>1422</v>
      </c>
      <c r="I1426" s="3" t="s">
        <v>132</v>
      </c>
      <c r="J1426" s="5"/>
      <c r="K1426" s="5">
        <v>61585.97</v>
      </c>
      <c r="L1426" s="5"/>
      <c r="M1426" s="5"/>
      <c r="N1426" s="5"/>
      <c r="O1426" s="9">
        <f t="shared" si="22"/>
        <v>61585.97</v>
      </c>
    </row>
    <row r="1427" spans="1:15" x14ac:dyDescent="0.25">
      <c r="A1427" s="3" t="s">
        <v>11</v>
      </c>
      <c r="B1427" s="3" t="s">
        <v>437</v>
      </c>
      <c r="C1427" s="3" t="s">
        <v>139</v>
      </c>
      <c r="D1427" s="3" t="s">
        <v>548</v>
      </c>
      <c r="E1427" s="3" t="s">
        <v>12</v>
      </c>
      <c r="F1427" s="6">
        <v>45580.5</v>
      </c>
      <c r="G1427" s="3" t="s">
        <v>1194</v>
      </c>
      <c r="H1427" s="3" t="s">
        <v>1422</v>
      </c>
      <c r="I1427" s="3" t="s">
        <v>132</v>
      </c>
      <c r="J1427" s="5">
        <v>4787.08</v>
      </c>
      <c r="K1427" s="5">
        <v>21486.7</v>
      </c>
      <c r="L1427" s="5"/>
      <c r="M1427" s="5"/>
      <c r="N1427" s="5"/>
      <c r="O1427" s="9">
        <f t="shared" si="22"/>
        <v>26273.78</v>
      </c>
    </row>
    <row r="1428" spans="1:15" x14ac:dyDescent="0.25">
      <c r="A1428" s="3" t="s">
        <v>11</v>
      </c>
      <c r="B1428" s="3" t="s">
        <v>437</v>
      </c>
      <c r="C1428" s="3" t="s">
        <v>139</v>
      </c>
      <c r="D1428" s="3" t="s">
        <v>548</v>
      </c>
      <c r="E1428" s="3" t="s">
        <v>12</v>
      </c>
      <c r="F1428" s="6">
        <v>45679.5</v>
      </c>
      <c r="G1428" s="3" t="s">
        <v>13</v>
      </c>
      <c r="H1428" s="3" t="s">
        <v>1422</v>
      </c>
      <c r="I1428" s="3" t="s">
        <v>132</v>
      </c>
      <c r="J1428" s="5">
        <v>40942.269999999997</v>
      </c>
      <c r="K1428" s="5">
        <v>122213.89</v>
      </c>
      <c r="L1428" s="5"/>
      <c r="M1428" s="5"/>
      <c r="N1428" s="5"/>
      <c r="O1428" s="9">
        <f t="shared" si="22"/>
        <v>163156.16</v>
      </c>
    </row>
    <row r="1429" spans="1:15" x14ac:dyDescent="0.25">
      <c r="A1429" s="3" t="s">
        <v>11</v>
      </c>
      <c r="B1429" s="3" t="s">
        <v>437</v>
      </c>
      <c r="C1429" s="3" t="s">
        <v>139</v>
      </c>
      <c r="D1429" s="3" t="s">
        <v>545</v>
      </c>
      <c r="E1429" s="3" t="s">
        <v>12</v>
      </c>
      <c r="F1429" s="6">
        <v>45744.5</v>
      </c>
      <c r="G1429" s="3" t="s">
        <v>13</v>
      </c>
      <c r="H1429" s="3" t="s">
        <v>1422</v>
      </c>
      <c r="I1429" s="3" t="s">
        <v>132</v>
      </c>
      <c r="J1429" s="5">
        <v>9987.2199999999993</v>
      </c>
      <c r="K1429" s="5">
        <v>135239.47</v>
      </c>
      <c r="L1429" s="5"/>
      <c r="M1429" s="5">
        <v>28400.29</v>
      </c>
      <c r="N1429" s="5"/>
      <c r="O1429" s="9">
        <f t="shared" si="22"/>
        <v>173626.98</v>
      </c>
    </row>
    <row r="1430" spans="1:15" x14ac:dyDescent="0.25">
      <c r="A1430" s="3" t="s">
        <v>11</v>
      </c>
      <c r="B1430" s="3" t="s">
        <v>437</v>
      </c>
      <c r="C1430" s="3" t="s">
        <v>139</v>
      </c>
      <c r="D1430" s="3" t="s">
        <v>542</v>
      </c>
      <c r="E1430" s="3" t="s">
        <v>220</v>
      </c>
      <c r="F1430" s="6">
        <v>45701.5</v>
      </c>
      <c r="G1430" s="3" t="s">
        <v>1194</v>
      </c>
      <c r="H1430" s="3" t="s">
        <v>1422</v>
      </c>
      <c r="I1430" s="3" t="s">
        <v>132</v>
      </c>
      <c r="J1430" s="5">
        <v>15119.37</v>
      </c>
      <c r="K1430" s="5">
        <v>54780.63</v>
      </c>
      <c r="L1430" s="5"/>
      <c r="M1430" s="5"/>
      <c r="N1430" s="5"/>
      <c r="O1430" s="9">
        <f t="shared" si="22"/>
        <v>69900</v>
      </c>
    </row>
    <row r="1431" spans="1:15" x14ac:dyDescent="0.25">
      <c r="A1431" s="3" t="s">
        <v>11</v>
      </c>
      <c r="B1431" s="3" t="s">
        <v>437</v>
      </c>
      <c r="C1431" s="3" t="s">
        <v>139</v>
      </c>
      <c r="D1431" s="3" t="s">
        <v>539</v>
      </c>
      <c r="E1431" s="3" t="s">
        <v>12</v>
      </c>
      <c r="F1431" s="6">
        <v>45532.5</v>
      </c>
      <c r="G1431" s="3" t="s">
        <v>1194</v>
      </c>
      <c r="H1431" s="3" t="s">
        <v>1422</v>
      </c>
      <c r="I1431" s="3" t="s">
        <v>132</v>
      </c>
      <c r="J1431" s="5">
        <v>1212.67</v>
      </c>
      <c r="K1431" s="5">
        <v>30532.65</v>
      </c>
      <c r="L1431" s="5"/>
      <c r="M1431" s="5"/>
      <c r="N1431" s="5"/>
      <c r="O1431" s="9">
        <f t="shared" si="22"/>
        <v>31745.32</v>
      </c>
    </row>
    <row r="1432" spans="1:15" x14ac:dyDescent="0.25">
      <c r="A1432" s="3" t="s">
        <v>11</v>
      </c>
      <c r="B1432" s="3" t="s">
        <v>437</v>
      </c>
      <c r="C1432" s="3" t="s">
        <v>139</v>
      </c>
      <c r="D1432" s="3" t="s">
        <v>539</v>
      </c>
      <c r="E1432" s="3" t="s">
        <v>12</v>
      </c>
      <c r="F1432" s="6">
        <v>45867.5</v>
      </c>
      <c r="G1432" s="3" t="s">
        <v>4</v>
      </c>
      <c r="H1432" s="3" t="s">
        <v>1422</v>
      </c>
      <c r="I1432" s="3" t="s">
        <v>132</v>
      </c>
      <c r="J1432" s="5">
        <v>8456.02</v>
      </c>
      <c r="K1432" s="5">
        <v>121305.68</v>
      </c>
      <c r="L1432" s="5"/>
      <c r="M1432" s="5"/>
      <c r="N1432" s="5"/>
      <c r="O1432" s="9">
        <f t="shared" si="22"/>
        <v>129761.7</v>
      </c>
    </row>
    <row r="1433" spans="1:15" x14ac:dyDescent="0.25">
      <c r="A1433" s="3" t="s">
        <v>11</v>
      </c>
      <c r="B1433" s="3" t="s">
        <v>437</v>
      </c>
      <c r="C1433" s="3" t="s">
        <v>139</v>
      </c>
      <c r="D1433" s="3" t="s">
        <v>536</v>
      </c>
      <c r="E1433" s="3" t="s">
        <v>220</v>
      </c>
      <c r="F1433" s="6">
        <v>45506</v>
      </c>
      <c r="G1433" s="3" t="s">
        <v>1423</v>
      </c>
      <c r="H1433" s="3" t="s">
        <v>1422</v>
      </c>
      <c r="I1433" s="3" t="s">
        <v>132</v>
      </c>
      <c r="J1433" s="5"/>
      <c r="K1433" s="5">
        <v>264950</v>
      </c>
      <c r="L1433" s="5"/>
      <c r="M1433" s="5"/>
      <c r="N1433" s="5"/>
      <c r="O1433" s="9">
        <f t="shared" si="22"/>
        <v>264950</v>
      </c>
    </row>
    <row r="1434" spans="1:15" x14ac:dyDescent="0.25">
      <c r="A1434" s="3" t="s">
        <v>11</v>
      </c>
      <c r="B1434" s="3" t="s">
        <v>437</v>
      </c>
      <c r="C1434" s="3" t="s">
        <v>139</v>
      </c>
      <c r="D1434" s="3" t="s">
        <v>536</v>
      </c>
      <c r="E1434" s="3" t="s">
        <v>220</v>
      </c>
      <c r="F1434" s="6">
        <v>45674.5</v>
      </c>
      <c r="G1434" s="3" t="s">
        <v>13</v>
      </c>
      <c r="H1434" s="3" t="s">
        <v>1422</v>
      </c>
      <c r="I1434" s="3" t="s">
        <v>132</v>
      </c>
      <c r="J1434" s="5">
        <v>113607.66</v>
      </c>
      <c r="K1434" s="5">
        <v>131130.95000000001</v>
      </c>
      <c r="L1434" s="5"/>
      <c r="M1434" s="5"/>
      <c r="N1434" s="5"/>
      <c r="O1434" s="9">
        <f t="shared" si="22"/>
        <v>244738.61000000002</v>
      </c>
    </row>
    <row r="1435" spans="1:15" x14ac:dyDescent="0.25">
      <c r="A1435" s="3" t="s">
        <v>11</v>
      </c>
      <c r="B1435" s="3" t="s">
        <v>437</v>
      </c>
      <c r="C1435" s="3" t="s">
        <v>139</v>
      </c>
      <c r="D1435" s="3" t="s">
        <v>536</v>
      </c>
      <c r="E1435" s="3" t="s">
        <v>220</v>
      </c>
      <c r="F1435" s="6">
        <v>45733.5</v>
      </c>
      <c r="G1435" s="3" t="s">
        <v>4</v>
      </c>
      <c r="H1435" s="3" t="s">
        <v>1422</v>
      </c>
      <c r="I1435" s="3" t="s">
        <v>132</v>
      </c>
      <c r="J1435" s="5">
        <v>171498.69</v>
      </c>
      <c r="K1435" s="5">
        <v>197951.31</v>
      </c>
      <c r="L1435" s="5"/>
      <c r="M1435" s="5"/>
      <c r="N1435" s="5"/>
      <c r="O1435" s="9">
        <f t="shared" si="22"/>
        <v>369450</v>
      </c>
    </row>
    <row r="1436" spans="1:15" x14ac:dyDescent="0.25">
      <c r="A1436" s="3" t="s">
        <v>11</v>
      </c>
      <c r="B1436" s="3" t="s">
        <v>437</v>
      </c>
      <c r="C1436" s="3" t="s">
        <v>139</v>
      </c>
      <c r="D1436" s="3" t="s">
        <v>536</v>
      </c>
      <c r="E1436" s="3" t="s">
        <v>220</v>
      </c>
      <c r="F1436" s="6">
        <v>45819.5</v>
      </c>
      <c r="G1436" s="3" t="s">
        <v>11</v>
      </c>
      <c r="H1436" s="3" t="s">
        <v>1422</v>
      </c>
      <c r="I1436" s="3" t="s">
        <v>132</v>
      </c>
      <c r="J1436" s="5">
        <v>205138.8</v>
      </c>
      <c r="K1436" s="5">
        <v>200823.12</v>
      </c>
      <c r="L1436" s="5"/>
      <c r="M1436" s="5"/>
      <c r="N1436" s="5"/>
      <c r="O1436" s="9">
        <f t="shared" si="22"/>
        <v>405961.92</v>
      </c>
    </row>
    <row r="1437" spans="1:15" x14ac:dyDescent="0.25">
      <c r="A1437" s="3" t="s">
        <v>11</v>
      </c>
      <c r="B1437" s="3" t="s">
        <v>437</v>
      </c>
      <c r="C1437" s="3" t="s">
        <v>139</v>
      </c>
      <c r="D1437" s="3" t="s">
        <v>534</v>
      </c>
      <c r="E1437" s="3" t="s">
        <v>12</v>
      </c>
      <c r="F1437" s="6">
        <v>45608.5</v>
      </c>
      <c r="G1437" s="3" t="s">
        <v>1194</v>
      </c>
      <c r="H1437" s="3" t="s">
        <v>1422</v>
      </c>
      <c r="I1437" s="3" t="s">
        <v>132</v>
      </c>
      <c r="J1437" s="5">
        <v>14129.97</v>
      </c>
      <c r="K1437" s="5">
        <v>81796.52</v>
      </c>
      <c r="L1437" s="5"/>
      <c r="M1437" s="5"/>
      <c r="N1437" s="5"/>
      <c r="O1437" s="9">
        <f t="shared" si="22"/>
        <v>95926.49</v>
      </c>
    </row>
    <row r="1438" spans="1:15" x14ac:dyDescent="0.25">
      <c r="A1438" s="3" t="s">
        <v>11</v>
      </c>
      <c r="B1438" s="3" t="s">
        <v>437</v>
      </c>
      <c r="C1438" s="3" t="s">
        <v>139</v>
      </c>
      <c r="D1438" s="3" t="s">
        <v>534</v>
      </c>
      <c r="E1438" s="3" t="s">
        <v>12</v>
      </c>
      <c r="F1438" s="6">
        <v>45698.5</v>
      </c>
      <c r="G1438" s="3" t="s">
        <v>13</v>
      </c>
      <c r="H1438" s="3" t="s">
        <v>1422</v>
      </c>
      <c r="I1438" s="3" t="s">
        <v>132</v>
      </c>
      <c r="J1438" s="5">
        <v>15778.15</v>
      </c>
      <c r="K1438" s="5">
        <v>76463.03</v>
      </c>
      <c r="L1438" s="5"/>
      <c r="M1438" s="5"/>
      <c r="N1438" s="5"/>
      <c r="O1438" s="9">
        <f t="shared" si="22"/>
        <v>92241.18</v>
      </c>
    </row>
    <row r="1439" spans="1:15" x14ac:dyDescent="0.25">
      <c r="A1439" s="3" t="s">
        <v>11</v>
      </c>
      <c r="B1439" s="3" t="s">
        <v>437</v>
      </c>
      <c r="C1439" s="3" t="s">
        <v>139</v>
      </c>
      <c r="D1439" s="3" t="s">
        <v>531</v>
      </c>
      <c r="E1439" s="3" t="s">
        <v>12</v>
      </c>
      <c r="F1439" s="6">
        <v>45582.5</v>
      </c>
      <c r="G1439" s="3" t="s">
        <v>13</v>
      </c>
      <c r="H1439" s="3" t="s">
        <v>1422</v>
      </c>
      <c r="I1439" s="3" t="s">
        <v>132</v>
      </c>
      <c r="J1439" s="5">
        <v>22674.400000000001</v>
      </c>
      <c r="K1439" s="5">
        <v>33325.599999999999</v>
      </c>
      <c r="L1439" s="5"/>
      <c r="M1439" s="5"/>
      <c r="N1439" s="5"/>
      <c r="O1439" s="9">
        <f t="shared" si="22"/>
        <v>56000</v>
      </c>
    </row>
    <row r="1440" spans="1:15" x14ac:dyDescent="0.25">
      <c r="A1440" s="3" t="s">
        <v>11</v>
      </c>
      <c r="B1440" s="3" t="s">
        <v>437</v>
      </c>
      <c r="C1440" s="3" t="s">
        <v>139</v>
      </c>
      <c r="D1440" s="3" t="s">
        <v>531</v>
      </c>
      <c r="E1440" s="3" t="s">
        <v>12</v>
      </c>
      <c r="F1440" s="6">
        <v>45762.5</v>
      </c>
      <c r="G1440" s="3" t="s">
        <v>4</v>
      </c>
      <c r="H1440" s="3" t="s">
        <v>1422</v>
      </c>
      <c r="I1440" s="3" t="s">
        <v>132</v>
      </c>
      <c r="J1440" s="5">
        <v>4200.41</v>
      </c>
      <c r="K1440" s="5">
        <v>4499.59</v>
      </c>
      <c r="L1440" s="5"/>
      <c r="M1440" s="5"/>
      <c r="N1440" s="5"/>
      <c r="O1440" s="9">
        <f t="shared" si="22"/>
        <v>8700</v>
      </c>
    </row>
    <row r="1441" spans="1:15" x14ac:dyDescent="0.25">
      <c r="A1441" s="3" t="s">
        <v>11</v>
      </c>
      <c r="B1441" s="3" t="s">
        <v>437</v>
      </c>
      <c r="C1441" s="3" t="s">
        <v>139</v>
      </c>
      <c r="D1441" s="3" t="s">
        <v>528</v>
      </c>
      <c r="E1441" s="3" t="s">
        <v>220</v>
      </c>
      <c r="F1441" s="6">
        <v>45495</v>
      </c>
      <c r="G1441" s="3" t="s">
        <v>1423</v>
      </c>
      <c r="H1441" s="3" t="s">
        <v>1422</v>
      </c>
      <c r="I1441" s="3" t="s">
        <v>132</v>
      </c>
      <c r="J1441" s="5"/>
      <c r="K1441" s="5">
        <v>26500</v>
      </c>
      <c r="L1441" s="5"/>
      <c r="M1441" s="5"/>
      <c r="N1441" s="5"/>
      <c r="O1441" s="9">
        <f t="shared" si="22"/>
        <v>26500</v>
      </c>
    </row>
    <row r="1442" spans="1:15" x14ac:dyDescent="0.25">
      <c r="A1442" s="3" t="s">
        <v>11</v>
      </c>
      <c r="B1442" s="3" t="s">
        <v>437</v>
      </c>
      <c r="C1442" s="3" t="s">
        <v>139</v>
      </c>
      <c r="D1442" s="3" t="s">
        <v>528</v>
      </c>
      <c r="E1442" s="3" t="s">
        <v>220</v>
      </c>
      <c r="F1442" s="6">
        <v>45686.5</v>
      </c>
      <c r="G1442" s="3" t="s">
        <v>13</v>
      </c>
      <c r="H1442" s="3" t="s">
        <v>1422</v>
      </c>
      <c r="I1442" s="3" t="s">
        <v>132</v>
      </c>
      <c r="J1442" s="5">
        <v>1864.08</v>
      </c>
      <c r="K1442" s="5">
        <v>41285.919999999998</v>
      </c>
      <c r="L1442" s="5"/>
      <c r="M1442" s="5"/>
      <c r="N1442" s="5"/>
      <c r="O1442" s="9">
        <f t="shared" si="22"/>
        <v>43150</v>
      </c>
    </row>
    <row r="1443" spans="1:15" x14ac:dyDescent="0.25">
      <c r="A1443" s="3" t="s">
        <v>11</v>
      </c>
      <c r="B1443" s="3" t="s">
        <v>437</v>
      </c>
      <c r="C1443" s="3" t="s">
        <v>139</v>
      </c>
      <c r="D1443" s="3" t="s">
        <v>528</v>
      </c>
      <c r="E1443" s="3" t="s">
        <v>220</v>
      </c>
      <c r="F1443" s="6">
        <v>45845.5</v>
      </c>
      <c r="G1443" s="3" t="s">
        <v>4</v>
      </c>
      <c r="H1443" s="3" t="s">
        <v>1422</v>
      </c>
      <c r="I1443" s="3" t="s">
        <v>132</v>
      </c>
      <c r="J1443" s="5">
        <v>1134.9100000000001</v>
      </c>
      <c r="K1443" s="5">
        <v>11800.18</v>
      </c>
      <c r="L1443" s="5"/>
      <c r="M1443" s="5"/>
      <c r="N1443" s="5"/>
      <c r="O1443" s="9">
        <f t="shared" si="22"/>
        <v>12935.09</v>
      </c>
    </row>
    <row r="1444" spans="1:15" x14ac:dyDescent="0.25">
      <c r="A1444" s="3" t="s">
        <v>11</v>
      </c>
      <c r="B1444" s="3" t="s">
        <v>437</v>
      </c>
      <c r="C1444" s="3" t="s">
        <v>139</v>
      </c>
      <c r="D1444" s="3" t="s">
        <v>525</v>
      </c>
      <c r="E1444" s="3" t="s">
        <v>12</v>
      </c>
      <c r="F1444" s="6">
        <v>45588.5</v>
      </c>
      <c r="G1444" s="3" t="s">
        <v>1194</v>
      </c>
      <c r="H1444" s="3" t="s">
        <v>1422</v>
      </c>
      <c r="I1444" s="3" t="s">
        <v>132</v>
      </c>
      <c r="J1444" s="5">
        <v>2727.94</v>
      </c>
      <c r="K1444" s="5">
        <v>12719.06</v>
      </c>
      <c r="L1444" s="5"/>
      <c r="M1444" s="5"/>
      <c r="N1444" s="5"/>
      <c r="O1444" s="9">
        <f t="shared" si="22"/>
        <v>15447</v>
      </c>
    </row>
    <row r="1445" spans="1:15" x14ac:dyDescent="0.25">
      <c r="A1445" s="3" t="s">
        <v>11</v>
      </c>
      <c r="B1445" s="3" t="s">
        <v>437</v>
      </c>
      <c r="C1445" s="3" t="s">
        <v>139</v>
      </c>
      <c r="D1445" s="3" t="s">
        <v>525</v>
      </c>
      <c r="E1445" s="3" t="s">
        <v>12</v>
      </c>
      <c r="F1445" s="6">
        <v>45687.5</v>
      </c>
      <c r="G1445" s="3" t="s">
        <v>13</v>
      </c>
      <c r="H1445" s="3" t="s">
        <v>1422</v>
      </c>
      <c r="I1445" s="3" t="s">
        <v>132</v>
      </c>
      <c r="J1445" s="5">
        <v>15613.57</v>
      </c>
      <c r="K1445" s="5">
        <v>72798.490000000005</v>
      </c>
      <c r="L1445" s="5"/>
      <c r="M1445" s="5"/>
      <c r="N1445" s="5"/>
      <c r="O1445" s="9">
        <f t="shared" si="22"/>
        <v>88412.06</v>
      </c>
    </row>
    <row r="1446" spans="1:15" x14ac:dyDescent="0.25">
      <c r="A1446" s="3" t="s">
        <v>11</v>
      </c>
      <c r="B1446" s="3" t="s">
        <v>437</v>
      </c>
      <c r="C1446" s="3" t="s">
        <v>139</v>
      </c>
      <c r="D1446" s="3" t="s">
        <v>525</v>
      </c>
      <c r="E1446" s="3" t="s">
        <v>12</v>
      </c>
      <c r="F1446" s="6">
        <v>45733.5</v>
      </c>
      <c r="G1446" s="3" t="s">
        <v>4</v>
      </c>
      <c r="H1446" s="3" t="s">
        <v>1422</v>
      </c>
      <c r="I1446" s="3" t="s">
        <v>132</v>
      </c>
      <c r="J1446" s="5">
        <v>5053.91</v>
      </c>
      <c r="K1446" s="5">
        <v>23567.03</v>
      </c>
      <c r="L1446" s="5"/>
      <c r="M1446" s="5"/>
      <c r="N1446" s="5"/>
      <c r="O1446" s="9">
        <f t="shared" si="22"/>
        <v>28620.94</v>
      </c>
    </row>
    <row r="1447" spans="1:15" x14ac:dyDescent="0.25">
      <c r="A1447" s="3" t="s">
        <v>11</v>
      </c>
      <c r="B1447" s="3" t="s">
        <v>437</v>
      </c>
      <c r="C1447" s="3" t="s">
        <v>139</v>
      </c>
      <c r="D1447" s="3" t="s">
        <v>525</v>
      </c>
      <c r="E1447" s="3" t="s">
        <v>12</v>
      </c>
      <c r="F1447" s="6">
        <v>45849.5</v>
      </c>
      <c r="G1447" s="3" t="s">
        <v>4</v>
      </c>
      <c r="H1447" s="3" t="s">
        <v>1422</v>
      </c>
      <c r="I1447" s="3" t="s">
        <v>132</v>
      </c>
      <c r="J1447" s="5">
        <v>15.86</v>
      </c>
      <c r="K1447" s="5">
        <v>70.84</v>
      </c>
      <c r="L1447" s="5"/>
      <c r="M1447" s="5"/>
      <c r="N1447" s="5"/>
      <c r="O1447" s="9">
        <f t="shared" si="22"/>
        <v>86.7</v>
      </c>
    </row>
    <row r="1448" spans="1:15" x14ac:dyDescent="0.25">
      <c r="A1448" s="3" t="s">
        <v>11</v>
      </c>
      <c r="B1448" s="3" t="s">
        <v>437</v>
      </c>
      <c r="C1448" s="3" t="s">
        <v>139</v>
      </c>
      <c r="D1448" s="3" t="s">
        <v>525</v>
      </c>
      <c r="E1448" s="3" t="s">
        <v>12</v>
      </c>
      <c r="F1448" s="6">
        <v>45849.5</v>
      </c>
      <c r="G1448" s="3" t="s">
        <v>11</v>
      </c>
      <c r="H1448" s="3" t="s">
        <v>1422</v>
      </c>
      <c r="I1448" s="3" t="s">
        <v>132</v>
      </c>
      <c r="J1448" s="5">
        <v>7670.71</v>
      </c>
      <c r="K1448" s="5">
        <v>3445.59</v>
      </c>
      <c r="L1448" s="5"/>
      <c r="M1448" s="5"/>
      <c r="N1448" s="5"/>
      <c r="O1448" s="9">
        <f t="shared" si="22"/>
        <v>11116.3</v>
      </c>
    </row>
    <row r="1449" spans="1:15" x14ac:dyDescent="0.25">
      <c r="A1449" s="3" t="s">
        <v>11</v>
      </c>
      <c r="B1449" s="3" t="s">
        <v>437</v>
      </c>
      <c r="C1449" s="3" t="s">
        <v>139</v>
      </c>
      <c r="D1449" s="3" t="s">
        <v>522</v>
      </c>
      <c r="E1449" s="3" t="s">
        <v>12</v>
      </c>
      <c r="F1449" s="6">
        <v>45590.5</v>
      </c>
      <c r="G1449" s="3" t="s">
        <v>1194</v>
      </c>
      <c r="H1449" s="3" t="s">
        <v>1422</v>
      </c>
      <c r="I1449" s="3" t="s">
        <v>132</v>
      </c>
      <c r="J1449" s="5">
        <v>10029.129999999999</v>
      </c>
      <c r="K1449" s="5">
        <v>118294</v>
      </c>
      <c r="L1449" s="5"/>
      <c r="M1449" s="5"/>
      <c r="N1449" s="5"/>
      <c r="O1449" s="9">
        <f t="shared" si="22"/>
        <v>128323.13</v>
      </c>
    </row>
    <row r="1450" spans="1:15" x14ac:dyDescent="0.25">
      <c r="A1450" s="3" t="s">
        <v>11</v>
      </c>
      <c r="B1450" s="3" t="s">
        <v>437</v>
      </c>
      <c r="C1450" s="3" t="s">
        <v>139</v>
      </c>
      <c r="D1450" s="3" t="s">
        <v>519</v>
      </c>
      <c r="E1450" s="3" t="s">
        <v>12</v>
      </c>
      <c r="F1450" s="6">
        <v>45476</v>
      </c>
      <c r="G1450" s="3" t="s">
        <v>1423</v>
      </c>
      <c r="H1450" s="3" t="s">
        <v>1422</v>
      </c>
      <c r="I1450" s="3" t="s">
        <v>132</v>
      </c>
      <c r="J1450" s="5"/>
      <c r="K1450" s="5">
        <v>56355</v>
      </c>
      <c r="L1450" s="5"/>
      <c r="M1450" s="5"/>
      <c r="N1450" s="5"/>
      <c r="O1450" s="9">
        <f t="shared" si="22"/>
        <v>56355</v>
      </c>
    </row>
    <row r="1451" spans="1:15" x14ac:dyDescent="0.25">
      <c r="A1451" s="3" t="s">
        <v>11</v>
      </c>
      <c r="B1451" s="3" t="s">
        <v>437</v>
      </c>
      <c r="C1451" s="3" t="s">
        <v>139</v>
      </c>
      <c r="D1451" s="3" t="s">
        <v>519</v>
      </c>
      <c r="E1451" s="3" t="s">
        <v>12</v>
      </c>
      <c r="F1451" s="6">
        <v>45586.5</v>
      </c>
      <c r="G1451" s="3" t="s">
        <v>1194</v>
      </c>
      <c r="H1451" s="3" t="s">
        <v>1422</v>
      </c>
      <c r="I1451" s="3" t="s">
        <v>132</v>
      </c>
      <c r="J1451" s="5">
        <v>897.61</v>
      </c>
      <c r="K1451" s="5">
        <v>17999.439999999999</v>
      </c>
      <c r="L1451" s="5"/>
      <c r="M1451" s="5"/>
      <c r="N1451" s="5"/>
      <c r="O1451" s="9">
        <f t="shared" si="22"/>
        <v>18897.05</v>
      </c>
    </row>
    <row r="1452" spans="1:15" x14ac:dyDescent="0.25">
      <c r="A1452" s="3" t="s">
        <v>11</v>
      </c>
      <c r="B1452" s="3" t="s">
        <v>437</v>
      </c>
      <c r="C1452" s="3" t="s">
        <v>139</v>
      </c>
      <c r="D1452" s="3" t="s">
        <v>519</v>
      </c>
      <c r="E1452" s="3" t="s">
        <v>12</v>
      </c>
      <c r="F1452" s="6">
        <v>45609.5</v>
      </c>
      <c r="G1452" s="3" t="s">
        <v>13</v>
      </c>
      <c r="H1452" s="3" t="s">
        <v>1422</v>
      </c>
      <c r="I1452" s="3" t="s">
        <v>132</v>
      </c>
      <c r="J1452" s="5">
        <v>4037.5</v>
      </c>
      <c r="K1452" s="5">
        <v>80962.5</v>
      </c>
      <c r="L1452" s="5"/>
      <c r="M1452" s="5"/>
      <c r="N1452" s="5"/>
      <c r="O1452" s="9">
        <f t="shared" si="22"/>
        <v>85000</v>
      </c>
    </row>
    <row r="1453" spans="1:15" x14ac:dyDescent="0.25">
      <c r="A1453" s="3" t="s">
        <v>11</v>
      </c>
      <c r="B1453" s="3" t="s">
        <v>437</v>
      </c>
      <c r="C1453" s="3" t="s">
        <v>139</v>
      </c>
      <c r="D1453" s="3" t="s">
        <v>519</v>
      </c>
      <c r="E1453" s="3" t="s">
        <v>12</v>
      </c>
      <c r="F1453" s="6">
        <v>45681.5</v>
      </c>
      <c r="G1453" s="3" t="s">
        <v>4</v>
      </c>
      <c r="H1453" s="3" t="s">
        <v>1422</v>
      </c>
      <c r="I1453" s="3" t="s">
        <v>132</v>
      </c>
      <c r="J1453" s="5">
        <v>2906.24</v>
      </c>
      <c r="K1453" s="5">
        <v>13748.06</v>
      </c>
      <c r="L1453" s="5"/>
      <c r="M1453" s="5"/>
      <c r="N1453" s="5"/>
      <c r="O1453" s="9">
        <f t="shared" si="22"/>
        <v>16654.3</v>
      </c>
    </row>
    <row r="1454" spans="1:15" x14ac:dyDescent="0.25">
      <c r="A1454" s="3" t="s">
        <v>11</v>
      </c>
      <c r="B1454" s="3" t="s">
        <v>437</v>
      </c>
      <c r="C1454" s="3" t="s">
        <v>139</v>
      </c>
      <c r="D1454" s="3" t="s">
        <v>519</v>
      </c>
      <c r="E1454" s="3" t="s">
        <v>12</v>
      </c>
      <c r="F1454" s="6">
        <v>45687.5</v>
      </c>
      <c r="G1454" s="3" t="s">
        <v>11</v>
      </c>
      <c r="H1454" s="3" t="s">
        <v>1422</v>
      </c>
      <c r="I1454" s="3" t="s">
        <v>132</v>
      </c>
      <c r="J1454" s="5">
        <v>582.63</v>
      </c>
      <c r="K1454" s="5">
        <v>0</v>
      </c>
      <c r="L1454" s="5"/>
      <c r="M1454" s="5"/>
      <c r="N1454" s="5"/>
      <c r="O1454" s="9">
        <f t="shared" si="22"/>
        <v>582.63</v>
      </c>
    </row>
    <row r="1455" spans="1:15" x14ac:dyDescent="0.25">
      <c r="A1455" s="3" t="s">
        <v>11</v>
      </c>
      <c r="B1455" s="3" t="s">
        <v>437</v>
      </c>
      <c r="C1455" s="3" t="s">
        <v>139</v>
      </c>
      <c r="D1455" s="3" t="s">
        <v>519</v>
      </c>
      <c r="E1455" s="3" t="s">
        <v>12</v>
      </c>
      <c r="F1455" s="6">
        <v>45964.5</v>
      </c>
      <c r="G1455" s="3" t="s">
        <v>315</v>
      </c>
      <c r="H1455" s="3" t="s">
        <v>1422</v>
      </c>
      <c r="I1455" s="3" t="s">
        <v>132</v>
      </c>
      <c r="J1455" s="5">
        <v>3457.11</v>
      </c>
      <c r="K1455" s="5">
        <v>12846.6</v>
      </c>
      <c r="L1455" s="5"/>
      <c r="M1455" s="5"/>
      <c r="N1455" s="5"/>
      <c r="O1455" s="9">
        <f t="shared" si="22"/>
        <v>16303.710000000001</v>
      </c>
    </row>
    <row r="1456" spans="1:15" x14ac:dyDescent="0.25">
      <c r="A1456" s="3" t="s">
        <v>11</v>
      </c>
      <c r="B1456" s="3" t="s">
        <v>437</v>
      </c>
      <c r="C1456" s="3" t="s">
        <v>139</v>
      </c>
      <c r="D1456" s="3" t="s">
        <v>519</v>
      </c>
      <c r="E1456" s="3" t="s">
        <v>12</v>
      </c>
      <c r="F1456" s="6">
        <v>45964.5</v>
      </c>
      <c r="G1456" s="3" t="s">
        <v>11</v>
      </c>
      <c r="H1456" s="3" t="s">
        <v>1422</v>
      </c>
      <c r="I1456" s="3" t="s">
        <v>132</v>
      </c>
      <c r="J1456" s="5">
        <v>154.69</v>
      </c>
      <c r="K1456" s="5">
        <v>2960.02</v>
      </c>
      <c r="L1456" s="5"/>
      <c r="M1456" s="5"/>
      <c r="N1456" s="5"/>
      <c r="O1456" s="9">
        <f t="shared" si="22"/>
        <v>3114.71</v>
      </c>
    </row>
    <row r="1457" spans="1:15" x14ac:dyDescent="0.25">
      <c r="A1457" s="3" t="s">
        <v>11</v>
      </c>
      <c r="B1457" s="3" t="s">
        <v>437</v>
      </c>
      <c r="C1457" s="3" t="s">
        <v>139</v>
      </c>
      <c r="D1457" s="3" t="s">
        <v>516</v>
      </c>
      <c r="E1457" s="3" t="s">
        <v>220</v>
      </c>
      <c r="F1457" s="6">
        <v>45553.5</v>
      </c>
      <c r="G1457" s="3" t="s">
        <v>1194</v>
      </c>
      <c r="H1457" s="3" t="s">
        <v>1422</v>
      </c>
      <c r="I1457" s="3" t="s">
        <v>132</v>
      </c>
      <c r="J1457" s="5">
        <v>3332.34</v>
      </c>
      <c r="K1457" s="5">
        <v>34067.660000000003</v>
      </c>
      <c r="L1457" s="5"/>
      <c r="M1457" s="5"/>
      <c r="N1457" s="5"/>
      <c r="O1457" s="9">
        <f t="shared" si="22"/>
        <v>37400</v>
      </c>
    </row>
    <row r="1458" spans="1:15" x14ac:dyDescent="0.25">
      <c r="A1458" s="3" t="s">
        <v>11</v>
      </c>
      <c r="B1458" s="3" t="s">
        <v>437</v>
      </c>
      <c r="C1458" s="3" t="s">
        <v>139</v>
      </c>
      <c r="D1458" s="3" t="s">
        <v>516</v>
      </c>
      <c r="E1458" s="3" t="s">
        <v>220</v>
      </c>
      <c r="F1458" s="6">
        <v>45684.5</v>
      </c>
      <c r="G1458" s="3" t="s">
        <v>13</v>
      </c>
      <c r="H1458" s="3" t="s">
        <v>1422</v>
      </c>
      <c r="I1458" s="3" t="s">
        <v>132</v>
      </c>
      <c r="J1458" s="5">
        <v>8016.57</v>
      </c>
      <c r="K1458" s="5">
        <v>81956.149999999994</v>
      </c>
      <c r="L1458" s="5"/>
      <c r="M1458" s="5"/>
      <c r="N1458" s="5"/>
      <c r="O1458" s="9">
        <f t="shared" si="22"/>
        <v>89972.72</v>
      </c>
    </row>
    <row r="1459" spans="1:15" x14ac:dyDescent="0.25">
      <c r="A1459" s="3" t="s">
        <v>11</v>
      </c>
      <c r="B1459" s="3" t="s">
        <v>437</v>
      </c>
      <c r="C1459" s="3" t="s">
        <v>139</v>
      </c>
      <c r="D1459" s="3" t="s">
        <v>513</v>
      </c>
      <c r="E1459" s="3" t="s">
        <v>12</v>
      </c>
      <c r="F1459" s="6">
        <v>45538</v>
      </c>
      <c r="G1459" s="3" t="s">
        <v>1423</v>
      </c>
      <c r="H1459" s="3" t="s">
        <v>1422</v>
      </c>
      <c r="I1459" s="3" t="s">
        <v>132</v>
      </c>
      <c r="J1459" s="5"/>
      <c r="K1459" s="5">
        <v>22317.599999999999</v>
      </c>
      <c r="L1459" s="5"/>
      <c r="M1459" s="5"/>
      <c r="N1459" s="5"/>
      <c r="O1459" s="9">
        <f t="shared" si="22"/>
        <v>22317.599999999999</v>
      </c>
    </row>
    <row r="1460" spans="1:15" x14ac:dyDescent="0.25">
      <c r="A1460" s="3" t="s">
        <v>11</v>
      </c>
      <c r="B1460" s="3" t="s">
        <v>437</v>
      </c>
      <c r="C1460" s="3" t="s">
        <v>139</v>
      </c>
      <c r="D1460" s="3" t="s">
        <v>513</v>
      </c>
      <c r="E1460" s="3" t="s">
        <v>12</v>
      </c>
      <c r="F1460" s="6">
        <v>45715.5</v>
      </c>
      <c r="G1460" s="3" t="s">
        <v>1194</v>
      </c>
      <c r="H1460" s="3" t="s">
        <v>1422</v>
      </c>
      <c r="I1460" s="3" t="s">
        <v>132</v>
      </c>
      <c r="J1460" s="5"/>
      <c r="K1460" s="5">
        <v>47712.4</v>
      </c>
      <c r="L1460" s="5"/>
      <c r="M1460" s="5"/>
      <c r="N1460" s="5"/>
      <c r="O1460" s="9">
        <f t="shared" si="22"/>
        <v>47712.4</v>
      </c>
    </row>
    <row r="1461" spans="1:15" x14ac:dyDescent="0.25">
      <c r="A1461" s="3" t="s">
        <v>11</v>
      </c>
      <c r="B1461" s="3" t="s">
        <v>437</v>
      </c>
      <c r="C1461" s="3" t="s">
        <v>139</v>
      </c>
      <c r="D1461" s="3" t="s">
        <v>510</v>
      </c>
      <c r="E1461" s="3" t="s">
        <v>12</v>
      </c>
      <c r="F1461" s="6">
        <v>45456</v>
      </c>
      <c r="G1461" s="3" t="s">
        <v>1423</v>
      </c>
      <c r="H1461" s="3" t="s">
        <v>1422</v>
      </c>
      <c r="I1461" s="3" t="s">
        <v>132</v>
      </c>
      <c r="J1461" s="5"/>
      <c r="K1461" s="5">
        <v>66000</v>
      </c>
      <c r="L1461" s="5"/>
      <c r="M1461" s="5"/>
      <c r="N1461" s="5"/>
      <c r="O1461" s="9">
        <f t="shared" si="22"/>
        <v>66000</v>
      </c>
    </row>
    <row r="1462" spans="1:15" x14ac:dyDescent="0.25">
      <c r="A1462" s="3" t="s">
        <v>11</v>
      </c>
      <c r="B1462" s="3" t="s">
        <v>437</v>
      </c>
      <c r="C1462" s="3" t="s">
        <v>139</v>
      </c>
      <c r="D1462" s="3" t="s">
        <v>510</v>
      </c>
      <c r="E1462" s="3" t="s">
        <v>12</v>
      </c>
      <c r="F1462" s="6">
        <v>45582.5</v>
      </c>
      <c r="G1462" s="3" t="s">
        <v>1194</v>
      </c>
      <c r="H1462" s="3" t="s">
        <v>1422</v>
      </c>
      <c r="I1462" s="3" t="s">
        <v>132</v>
      </c>
      <c r="J1462" s="5">
        <v>28121.42</v>
      </c>
      <c r="K1462" s="5">
        <v>59293.61</v>
      </c>
      <c r="L1462" s="5"/>
      <c r="M1462" s="5"/>
      <c r="N1462" s="5"/>
      <c r="O1462" s="9">
        <f t="shared" si="22"/>
        <v>87415.03</v>
      </c>
    </row>
    <row r="1463" spans="1:15" x14ac:dyDescent="0.25">
      <c r="A1463" s="3" t="s">
        <v>11</v>
      </c>
      <c r="B1463" s="3" t="s">
        <v>437</v>
      </c>
      <c r="C1463" s="3" t="s">
        <v>139</v>
      </c>
      <c r="D1463" s="3" t="s">
        <v>510</v>
      </c>
      <c r="E1463" s="3" t="s">
        <v>12</v>
      </c>
      <c r="F1463" s="6">
        <v>45616.5</v>
      </c>
      <c r="G1463" s="3" t="s">
        <v>13</v>
      </c>
      <c r="H1463" s="3" t="s">
        <v>1422</v>
      </c>
      <c r="I1463" s="3" t="s">
        <v>132</v>
      </c>
      <c r="J1463" s="5">
        <v>3333.41</v>
      </c>
      <c r="K1463" s="5">
        <v>7028.46</v>
      </c>
      <c r="L1463" s="5"/>
      <c r="M1463" s="5"/>
      <c r="N1463" s="5"/>
      <c r="O1463" s="9">
        <f t="shared" si="22"/>
        <v>10361.869999999999</v>
      </c>
    </row>
    <row r="1464" spans="1:15" x14ac:dyDescent="0.25">
      <c r="A1464" s="3" t="s">
        <v>11</v>
      </c>
      <c r="B1464" s="3" t="s">
        <v>437</v>
      </c>
      <c r="C1464" s="3" t="s">
        <v>139</v>
      </c>
      <c r="D1464" s="3" t="s">
        <v>510</v>
      </c>
      <c r="E1464" s="3" t="s">
        <v>12</v>
      </c>
      <c r="F1464" s="6">
        <v>45629.5</v>
      </c>
      <c r="G1464" s="3" t="s">
        <v>4</v>
      </c>
      <c r="H1464" s="3" t="s">
        <v>1422</v>
      </c>
      <c r="I1464" s="3" t="s">
        <v>132</v>
      </c>
      <c r="J1464" s="5">
        <v>21892.81</v>
      </c>
      <c r="K1464" s="5">
        <v>46160.68</v>
      </c>
      <c r="L1464" s="5"/>
      <c r="M1464" s="5"/>
      <c r="N1464" s="5"/>
      <c r="O1464" s="9">
        <f t="shared" si="22"/>
        <v>68053.490000000005</v>
      </c>
    </row>
    <row r="1465" spans="1:15" x14ac:dyDescent="0.25">
      <c r="A1465" s="3" t="s">
        <v>11</v>
      </c>
      <c r="B1465" s="3" t="s">
        <v>437</v>
      </c>
      <c r="C1465" s="3" t="s">
        <v>139</v>
      </c>
      <c r="D1465" s="3" t="s">
        <v>510</v>
      </c>
      <c r="E1465" s="3" t="s">
        <v>12</v>
      </c>
      <c r="F1465" s="6">
        <v>45786.5</v>
      </c>
      <c r="G1465" s="3" t="s">
        <v>11</v>
      </c>
      <c r="H1465" s="3" t="s">
        <v>1422</v>
      </c>
      <c r="I1465" s="3" t="s">
        <v>132</v>
      </c>
      <c r="J1465" s="5">
        <v>33572.93</v>
      </c>
      <c r="K1465" s="5">
        <v>19857.45</v>
      </c>
      <c r="L1465" s="5"/>
      <c r="M1465" s="5"/>
      <c r="N1465" s="5"/>
      <c r="O1465" s="9">
        <f t="shared" si="22"/>
        <v>53430.380000000005</v>
      </c>
    </row>
    <row r="1466" spans="1:15" x14ac:dyDescent="0.25">
      <c r="A1466" s="3" t="s">
        <v>11</v>
      </c>
      <c r="B1466" s="3" t="s">
        <v>437</v>
      </c>
      <c r="C1466" s="3" t="s">
        <v>139</v>
      </c>
      <c r="D1466" s="3" t="s">
        <v>510</v>
      </c>
      <c r="E1466" s="3" t="s">
        <v>12</v>
      </c>
      <c r="F1466" s="6">
        <v>45912.5</v>
      </c>
      <c r="G1466" s="3" t="s">
        <v>11</v>
      </c>
      <c r="H1466" s="3" t="s">
        <v>1422</v>
      </c>
      <c r="I1466" s="3" t="s">
        <v>132</v>
      </c>
      <c r="J1466" s="5">
        <v>0</v>
      </c>
      <c r="K1466" s="5">
        <v>1697.1</v>
      </c>
      <c r="L1466" s="5"/>
      <c r="M1466" s="5"/>
      <c r="N1466" s="5"/>
      <c r="O1466" s="9">
        <f t="shared" si="22"/>
        <v>1697.1</v>
      </c>
    </row>
    <row r="1467" spans="1:15" x14ac:dyDescent="0.25">
      <c r="A1467" s="3" t="s">
        <v>11</v>
      </c>
      <c r="B1467" s="3" t="s">
        <v>437</v>
      </c>
      <c r="C1467" s="3" t="s">
        <v>139</v>
      </c>
      <c r="D1467" s="3" t="s">
        <v>510</v>
      </c>
      <c r="E1467" s="3" t="s">
        <v>12</v>
      </c>
      <c r="F1467" s="6">
        <v>45912.5</v>
      </c>
      <c r="G1467" s="3" t="s">
        <v>315</v>
      </c>
      <c r="H1467" s="3" t="s">
        <v>1422</v>
      </c>
      <c r="I1467" s="3" t="s">
        <v>132</v>
      </c>
      <c r="J1467" s="5">
        <v>17585.43</v>
      </c>
      <c r="K1467" s="5">
        <v>20340.7</v>
      </c>
      <c r="L1467" s="5"/>
      <c r="M1467" s="5"/>
      <c r="N1467" s="5"/>
      <c r="O1467" s="9">
        <f t="shared" si="22"/>
        <v>37926.130000000005</v>
      </c>
    </row>
    <row r="1468" spans="1:15" x14ac:dyDescent="0.25">
      <c r="A1468" s="3" t="s">
        <v>11</v>
      </c>
      <c r="B1468" s="3" t="s">
        <v>437</v>
      </c>
      <c r="C1468" s="3" t="s">
        <v>139</v>
      </c>
      <c r="D1468" s="3" t="s">
        <v>507</v>
      </c>
      <c r="E1468" s="3" t="s">
        <v>220</v>
      </c>
      <c r="F1468" s="6">
        <v>45462</v>
      </c>
      <c r="G1468" s="3" t="s">
        <v>1423</v>
      </c>
      <c r="H1468" s="3" t="s">
        <v>1422</v>
      </c>
      <c r="I1468" s="3" t="s">
        <v>132</v>
      </c>
      <c r="J1468" s="5"/>
      <c r="K1468" s="5">
        <v>57584.7</v>
      </c>
      <c r="L1468" s="5"/>
      <c r="M1468" s="5"/>
      <c r="N1468" s="5"/>
      <c r="O1468" s="9">
        <f t="shared" si="22"/>
        <v>57584.7</v>
      </c>
    </row>
    <row r="1469" spans="1:15" x14ac:dyDescent="0.25">
      <c r="A1469" s="3" t="s">
        <v>11</v>
      </c>
      <c r="B1469" s="3" t="s">
        <v>437</v>
      </c>
      <c r="C1469" s="3" t="s">
        <v>139</v>
      </c>
      <c r="D1469" s="3" t="s">
        <v>507</v>
      </c>
      <c r="E1469" s="3" t="s">
        <v>220</v>
      </c>
      <c r="F1469" s="6">
        <v>45702.5</v>
      </c>
      <c r="G1469" s="3" t="s">
        <v>13</v>
      </c>
      <c r="H1469" s="3" t="s">
        <v>1422</v>
      </c>
      <c r="I1469" s="3" t="s">
        <v>132</v>
      </c>
      <c r="J1469" s="5">
        <v>26996.28</v>
      </c>
      <c r="K1469" s="5">
        <v>53855.1</v>
      </c>
      <c r="L1469" s="5"/>
      <c r="M1469" s="5"/>
      <c r="N1469" s="5"/>
      <c r="O1469" s="9">
        <f t="shared" si="22"/>
        <v>80851.38</v>
      </c>
    </row>
    <row r="1470" spans="1:15" x14ac:dyDescent="0.25">
      <c r="A1470" s="3" t="s">
        <v>11</v>
      </c>
      <c r="B1470" s="3" t="s">
        <v>437</v>
      </c>
      <c r="C1470" s="3" t="s">
        <v>139</v>
      </c>
      <c r="D1470" s="3" t="s">
        <v>507</v>
      </c>
      <c r="E1470" s="3" t="s">
        <v>220</v>
      </c>
      <c r="F1470" s="6">
        <v>45799.5</v>
      </c>
      <c r="G1470" s="3" t="s">
        <v>4</v>
      </c>
      <c r="H1470" s="3" t="s">
        <v>1422</v>
      </c>
      <c r="I1470" s="3" t="s">
        <v>132</v>
      </c>
      <c r="J1470" s="5">
        <v>123184.89</v>
      </c>
      <c r="K1470" s="5">
        <v>188157.91</v>
      </c>
      <c r="L1470" s="5"/>
      <c r="M1470" s="5"/>
      <c r="N1470" s="5"/>
      <c r="O1470" s="9">
        <f t="shared" si="22"/>
        <v>311342.8</v>
      </c>
    </row>
    <row r="1471" spans="1:15" x14ac:dyDescent="0.25">
      <c r="A1471" s="3" t="s">
        <v>11</v>
      </c>
      <c r="B1471" s="3" t="s">
        <v>437</v>
      </c>
      <c r="C1471" s="3" t="s">
        <v>139</v>
      </c>
      <c r="D1471" s="3" t="s">
        <v>507</v>
      </c>
      <c r="E1471" s="3" t="s">
        <v>220</v>
      </c>
      <c r="F1471" s="6">
        <v>45967.5</v>
      </c>
      <c r="G1471" s="3" t="s">
        <v>11</v>
      </c>
      <c r="H1471" s="3" t="s">
        <v>1422</v>
      </c>
      <c r="I1471" s="3" t="s">
        <v>132</v>
      </c>
      <c r="J1471" s="5">
        <v>134051.41</v>
      </c>
      <c r="K1471" s="5">
        <v>23999.09</v>
      </c>
      <c r="L1471" s="5"/>
      <c r="M1471" s="5"/>
      <c r="N1471" s="5"/>
      <c r="O1471" s="9">
        <f t="shared" si="22"/>
        <v>158050.5</v>
      </c>
    </row>
    <row r="1472" spans="1:15" x14ac:dyDescent="0.25">
      <c r="A1472" s="3" t="s">
        <v>11</v>
      </c>
      <c r="B1472" s="3" t="s">
        <v>437</v>
      </c>
      <c r="C1472" s="3" t="s">
        <v>139</v>
      </c>
      <c r="D1472" s="3" t="s">
        <v>504</v>
      </c>
      <c r="E1472" s="3" t="s">
        <v>220</v>
      </c>
      <c r="F1472" s="6">
        <v>45574</v>
      </c>
      <c r="G1472" s="3" t="s">
        <v>1423</v>
      </c>
      <c r="H1472" s="3" t="s">
        <v>1422</v>
      </c>
      <c r="I1472" s="3" t="s">
        <v>132</v>
      </c>
      <c r="J1472" s="5"/>
      <c r="K1472" s="5">
        <v>17400</v>
      </c>
      <c r="L1472" s="5"/>
      <c r="M1472" s="5"/>
      <c r="N1472" s="5"/>
      <c r="O1472" s="9">
        <f t="shared" si="22"/>
        <v>17400</v>
      </c>
    </row>
    <row r="1473" spans="1:15" x14ac:dyDescent="0.25">
      <c r="A1473" s="3" t="s">
        <v>11</v>
      </c>
      <c r="B1473" s="3" t="s">
        <v>437</v>
      </c>
      <c r="C1473" s="3" t="s">
        <v>139</v>
      </c>
      <c r="D1473" s="3" t="s">
        <v>504</v>
      </c>
      <c r="E1473" s="3" t="s">
        <v>220</v>
      </c>
      <c r="F1473" s="6">
        <v>45791.5</v>
      </c>
      <c r="G1473" s="3" t="s">
        <v>13</v>
      </c>
      <c r="H1473" s="3" t="s">
        <v>1422</v>
      </c>
      <c r="I1473" s="3" t="s">
        <v>132</v>
      </c>
      <c r="J1473" s="5">
        <v>5780.28</v>
      </c>
      <c r="K1473" s="5">
        <v>11619.72</v>
      </c>
      <c r="L1473" s="5"/>
      <c r="M1473" s="5"/>
      <c r="N1473" s="5"/>
      <c r="O1473" s="9">
        <f t="shared" si="22"/>
        <v>17400</v>
      </c>
    </row>
    <row r="1474" spans="1:15" x14ac:dyDescent="0.25">
      <c r="A1474" s="3" t="s">
        <v>11</v>
      </c>
      <c r="B1474" s="3" t="s">
        <v>437</v>
      </c>
      <c r="C1474" s="3" t="s">
        <v>139</v>
      </c>
      <c r="D1474" s="3" t="s">
        <v>504</v>
      </c>
      <c r="E1474" s="3" t="s">
        <v>220</v>
      </c>
      <c r="F1474" s="6">
        <v>46000.5</v>
      </c>
      <c r="G1474" s="3" t="s">
        <v>4</v>
      </c>
      <c r="H1474" s="3" t="s">
        <v>1422</v>
      </c>
      <c r="I1474" s="3" t="s">
        <v>132</v>
      </c>
      <c r="J1474" s="5">
        <v>6479.26</v>
      </c>
      <c r="K1474" s="5">
        <v>13024.84</v>
      </c>
      <c r="L1474" s="5"/>
      <c r="M1474" s="5"/>
      <c r="N1474" s="5"/>
      <c r="O1474" s="9">
        <f t="shared" si="22"/>
        <v>19504.099999999999</v>
      </c>
    </row>
    <row r="1475" spans="1:15" x14ac:dyDescent="0.25">
      <c r="A1475" s="3" t="s">
        <v>11</v>
      </c>
      <c r="B1475" s="3" t="s">
        <v>437</v>
      </c>
      <c r="C1475" s="3" t="s">
        <v>139</v>
      </c>
      <c r="D1475" s="3" t="s">
        <v>501</v>
      </c>
      <c r="E1475" s="3" t="s">
        <v>220</v>
      </c>
      <c r="F1475" s="6">
        <v>45799.5</v>
      </c>
      <c r="G1475" s="3" t="s">
        <v>13</v>
      </c>
      <c r="H1475" s="3" t="s">
        <v>1422</v>
      </c>
      <c r="I1475" s="3" t="s">
        <v>132</v>
      </c>
      <c r="J1475" s="5">
        <v>19351.45</v>
      </c>
      <c r="K1475" s="5">
        <v>95698.78</v>
      </c>
      <c r="L1475" s="5"/>
      <c r="M1475" s="5"/>
      <c r="N1475" s="5"/>
      <c r="O1475" s="9">
        <f t="shared" si="22"/>
        <v>115050.23</v>
      </c>
    </row>
    <row r="1476" spans="1:15" x14ac:dyDescent="0.25">
      <c r="A1476" s="3" t="s">
        <v>11</v>
      </c>
      <c r="B1476" s="3" t="s">
        <v>437</v>
      </c>
      <c r="C1476" s="3" t="s">
        <v>139</v>
      </c>
      <c r="D1476" s="3" t="s">
        <v>501</v>
      </c>
      <c r="E1476" s="3" t="s">
        <v>220</v>
      </c>
      <c r="F1476" s="6">
        <v>45939.5</v>
      </c>
      <c r="G1476" s="3" t="s">
        <v>4</v>
      </c>
      <c r="H1476" s="3" t="s">
        <v>1422</v>
      </c>
      <c r="I1476" s="3" t="s">
        <v>132</v>
      </c>
      <c r="J1476" s="5">
        <v>2317.96</v>
      </c>
      <c r="K1476" s="5">
        <v>11463.04</v>
      </c>
      <c r="L1476" s="5"/>
      <c r="M1476" s="5"/>
      <c r="N1476" s="5"/>
      <c r="O1476" s="9">
        <f t="shared" si="22"/>
        <v>13781</v>
      </c>
    </row>
    <row r="1477" spans="1:15" x14ac:dyDescent="0.25">
      <c r="A1477" s="3" t="s">
        <v>11</v>
      </c>
      <c r="B1477" s="3" t="s">
        <v>437</v>
      </c>
      <c r="C1477" s="3" t="s">
        <v>139</v>
      </c>
      <c r="D1477" s="3" t="s">
        <v>498</v>
      </c>
      <c r="E1477" s="3" t="s">
        <v>220</v>
      </c>
      <c r="F1477" s="6">
        <v>45414</v>
      </c>
      <c r="G1477" s="3" t="s">
        <v>1423</v>
      </c>
      <c r="H1477" s="3" t="s">
        <v>1422</v>
      </c>
      <c r="I1477" s="3" t="s">
        <v>132</v>
      </c>
      <c r="J1477" s="5"/>
      <c r="K1477" s="5">
        <v>18360</v>
      </c>
      <c r="L1477" s="5"/>
      <c r="M1477" s="5"/>
      <c r="N1477" s="5"/>
      <c r="O1477" s="9">
        <f t="shared" si="22"/>
        <v>18360</v>
      </c>
    </row>
    <row r="1478" spans="1:15" x14ac:dyDescent="0.25">
      <c r="A1478" s="3" t="s">
        <v>11</v>
      </c>
      <c r="B1478" s="3" t="s">
        <v>437</v>
      </c>
      <c r="C1478" s="3" t="s">
        <v>139</v>
      </c>
      <c r="D1478" s="3" t="s">
        <v>498</v>
      </c>
      <c r="E1478" s="3" t="s">
        <v>220</v>
      </c>
      <c r="F1478" s="6">
        <v>45611.5</v>
      </c>
      <c r="G1478" s="3" t="s">
        <v>13</v>
      </c>
      <c r="H1478" s="3" t="s">
        <v>1422</v>
      </c>
      <c r="I1478" s="3" t="s">
        <v>132</v>
      </c>
      <c r="J1478" s="5">
        <v>13499.06</v>
      </c>
      <c r="K1478" s="5">
        <v>18375.939999999999</v>
      </c>
      <c r="L1478" s="5"/>
      <c r="M1478" s="5"/>
      <c r="N1478" s="5"/>
      <c r="O1478" s="9">
        <f t="shared" si="22"/>
        <v>31875</v>
      </c>
    </row>
    <row r="1479" spans="1:15" x14ac:dyDescent="0.25">
      <c r="A1479" s="3" t="s">
        <v>11</v>
      </c>
      <c r="B1479" s="3" t="s">
        <v>437</v>
      </c>
      <c r="C1479" s="3" t="s">
        <v>139</v>
      </c>
      <c r="D1479" s="3" t="s">
        <v>498</v>
      </c>
      <c r="E1479" s="3" t="s">
        <v>220</v>
      </c>
      <c r="F1479" s="6">
        <v>45811</v>
      </c>
      <c r="G1479" s="3" t="s">
        <v>1424</v>
      </c>
      <c r="H1479" s="3" t="s">
        <v>1422</v>
      </c>
      <c r="I1479" s="3" t="s">
        <v>132</v>
      </c>
      <c r="J1479" s="5"/>
      <c r="K1479" s="5">
        <v>91805</v>
      </c>
      <c r="L1479" s="5"/>
      <c r="M1479" s="5"/>
      <c r="N1479" s="5"/>
      <c r="O1479" s="9">
        <f t="shared" ref="O1479:O1542" si="23">J1479+K1479+L1479+M1479+N1479</f>
        <v>91805</v>
      </c>
    </row>
    <row r="1480" spans="1:15" x14ac:dyDescent="0.25">
      <c r="A1480" s="3" t="s">
        <v>11</v>
      </c>
      <c r="B1480" s="3" t="s">
        <v>437</v>
      </c>
      <c r="C1480" s="3" t="s">
        <v>139</v>
      </c>
      <c r="D1480" s="3" t="s">
        <v>498</v>
      </c>
      <c r="E1480" s="3" t="s">
        <v>220</v>
      </c>
      <c r="F1480" s="6">
        <v>45845.5</v>
      </c>
      <c r="G1480" s="3" t="s">
        <v>11</v>
      </c>
      <c r="H1480" s="3" t="s">
        <v>1422</v>
      </c>
      <c r="I1480" s="3" t="s">
        <v>132</v>
      </c>
      <c r="J1480" s="5">
        <v>3716.21</v>
      </c>
      <c r="K1480" s="5">
        <v>5058.79</v>
      </c>
      <c r="L1480" s="5"/>
      <c r="M1480" s="5"/>
      <c r="N1480" s="5"/>
      <c r="O1480" s="9">
        <f t="shared" si="23"/>
        <v>8775</v>
      </c>
    </row>
    <row r="1481" spans="1:15" x14ac:dyDescent="0.25">
      <c r="A1481" s="3" t="s">
        <v>11</v>
      </c>
      <c r="B1481" s="3" t="s">
        <v>437</v>
      </c>
      <c r="C1481" s="3" t="s">
        <v>139</v>
      </c>
      <c r="D1481" s="3" t="s">
        <v>498</v>
      </c>
      <c r="E1481" s="3" t="s">
        <v>220</v>
      </c>
      <c r="F1481" s="6">
        <v>45972.5</v>
      </c>
      <c r="G1481" s="3" t="s">
        <v>315</v>
      </c>
      <c r="H1481" s="3" t="s">
        <v>1422</v>
      </c>
      <c r="I1481" s="3" t="s">
        <v>132</v>
      </c>
      <c r="J1481" s="5">
        <v>45460.32</v>
      </c>
      <c r="K1481" s="5">
        <v>61884</v>
      </c>
      <c r="L1481" s="5"/>
      <c r="M1481" s="5"/>
      <c r="N1481" s="5"/>
      <c r="O1481" s="9">
        <f t="shared" si="23"/>
        <v>107344.32000000001</v>
      </c>
    </row>
    <row r="1482" spans="1:15" x14ac:dyDescent="0.25">
      <c r="A1482" s="3" t="s">
        <v>11</v>
      </c>
      <c r="B1482" s="3" t="s">
        <v>437</v>
      </c>
      <c r="C1482" s="3" t="s">
        <v>139</v>
      </c>
      <c r="D1482" s="3" t="s">
        <v>495</v>
      </c>
      <c r="E1482" s="3" t="s">
        <v>220</v>
      </c>
      <c r="F1482" s="6">
        <v>45432</v>
      </c>
      <c r="G1482" s="3" t="s">
        <v>1423</v>
      </c>
      <c r="H1482" s="3" t="s">
        <v>1422</v>
      </c>
      <c r="I1482" s="3" t="s">
        <v>132</v>
      </c>
      <c r="J1482" s="5"/>
      <c r="K1482" s="5">
        <v>76697.7</v>
      </c>
      <c r="L1482" s="5"/>
      <c r="M1482" s="5"/>
      <c r="N1482" s="5"/>
      <c r="O1482" s="9">
        <f t="shared" si="23"/>
        <v>76697.7</v>
      </c>
    </row>
    <row r="1483" spans="1:15" x14ac:dyDescent="0.25">
      <c r="A1483" s="3" t="s">
        <v>11</v>
      </c>
      <c r="B1483" s="3" t="s">
        <v>437</v>
      </c>
      <c r="C1483" s="3" t="s">
        <v>139</v>
      </c>
      <c r="D1483" s="3" t="s">
        <v>495</v>
      </c>
      <c r="E1483" s="3" t="s">
        <v>220</v>
      </c>
      <c r="F1483" s="6">
        <v>45504.5</v>
      </c>
      <c r="G1483" s="3" t="s">
        <v>1194</v>
      </c>
      <c r="H1483" s="3" t="s">
        <v>1422</v>
      </c>
      <c r="I1483" s="3" t="s">
        <v>132</v>
      </c>
      <c r="J1483" s="5">
        <v>26148.79</v>
      </c>
      <c r="K1483" s="5">
        <v>63096.21</v>
      </c>
      <c r="L1483" s="5"/>
      <c r="M1483" s="5"/>
      <c r="N1483" s="5"/>
      <c r="O1483" s="9">
        <f t="shared" si="23"/>
        <v>89245</v>
      </c>
    </row>
    <row r="1484" spans="1:15" x14ac:dyDescent="0.25">
      <c r="A1484" s="3" t="s">
        <v>11</v>
      </c>
      <c r="B1484" s="3" t="s">
        <v>437</v>
      </c>
      <c r="C1484" s="3" t="s">
        <v>139</v>
      </c>
      <c r="D1484" s="3" t="s">
        <v>495</v>
      </c>
      <c r="E1484" s="3" t="s">
        <v>220</v>
      </c>
      <c r="F1484" s="6">
        <v>45551.5</v>
      </c>
      <c r="G1484" s="3" t="s">
        <v>13</v>
      </c>
      <c r="H1484" s="3" t="s">
        <v>1422</v>
      </c>
      <c r="I1484" s="3" t="s">
        <v>132</v>
      </c>
      <c r="J1484" s="5">
        <v>29001.14</v>
      </c>
      <c r="K1484" s="5">
        <v>69978.86</v>
      </c>
      <c r="L1484" s="5"/>
      <c r="M1484" s="5"/>
      <c r="N1484" s="5"/>
      <c r="O1484" s="9">
        <f t="shared" si="23"/>
        <v>98980</v>
      </c>
    </row>
    <row r="1485" spans="1:15" x14ac:dyDescent="0.25">
      <c r="A1485" s="3" t="s">
        <v>11</v>
      </c>
      <c r="B1485" s="3" t="s">
        <v>437</v>
      </c>
      <c r="C1485" s="3" t="s">
        <v>139</v>
      </c>
      <c r="D1485" s="3" t="s">
        <v>495</v>
      </c>
      <c r="E1485" s="3" t="s">
        <v>220</v>
      </c>
      <c r="F1485" s="6">
        <v>45625.5</v>
      </c>
      <c r="G1485" s="3" t="s">
        <v>4</v>
      </c>
      <c r="H1485" s="3" t="s">
        <v>1422</v>
      </c>
      <c r="I1485" s="3" t="s">
        <v>132</v>
      </c>
      <c r="J1485" s="5">
        <v>19803.87</v>
      </c>
      <c r="K1485" s="5">
        <v>20320.349999999999</v>
      </c>
      <c r="L1485" s="5"/>
      <c r="M1485" s="5"/>
      <c r="N1485" s="5"/>
      <c r="O1485" s="9">
        <f t="shared" si="23"/>
        <v>40124.22</v>
      </c>
    </row>
    <row r="1486" spans="1:15" x14ac:dyDescent="0.25">
      <c r="A1486" s="3" t="s">
        <v>11</v>
      </c>
      <c r="B1486" s="3" t="s">
        <v>437</v>
      </c>
      <c r="C1486" s="3" t="s">
        <v>139</v>
      </c>
      <c r="D1486" s="3" t="s">
        <v>495</v>
      </c>
      <c r="E1486" s="3" t="s">
        <v>220</v>
      </c>
      <c r="F1486" s="6">
        <v>45874.5</v>
      </c>
      <c r="G1486" s="3" t="s">
        <v>11</v>
      </c>
      <c r="H1486" s="3" t="s">
        <v>1422</v>
      </c>
      <c r="I1486" s="3" t="s">
        <v>132</v>
      </c>
      <c r="J1486" s="5">
        <v>7694.18</v>
      </c>
      <c r="K1486" s="5">
        <v>0</v>
      </c>
      <c r="L1486" s="5"/>
      <c r="M1486" s="5"/>
      <c r="N1486" s="5"/>
      <c r="O1486" s="9">
        <f t="shared" si="23"/>
        <v>7694.18</v>
      </c>
    </row>
    <row r="1487" spans="1:15" x14ac:dyDescent="0.25">
      <c r="A1487" s="3" t="s">
        <v>11</v>
      </c>
      <c r="B1487" s="3" t="s">
        <v>437</v>
      </c>
      <c r="C1487" s="3" t="s">
        <v>139</v>
      </c>
      <c r="D1487" s="3" t="s">
        <v>495</v>
      </c>
      <c r="E1487" s="3" t="s">
        <v>220</v>
      </c>
      <c r="F1487" s="6">
        <v>45975.5</v>
      </c>
      <c r="G1487" s="3" t="s">
        <v>315</v>
      </c>
      <c r="H1487" s="3" t="s">
        <v>1422</v>
      </c>
      <c r="I1487" s="3" t="s">
        <v>132</v>
      </c>
      <c r="J1487" s="5">
        <v>11541.27</v>
      </c>
      <c r="K1487" s="5">
        <v>0</v>
      </c>
      <c r="L1487" s="5"/>
      <c r="M1487" s="5"/>
      <c r="N1487" s="5"/>
      <c r="O1487" s="9">
        <f t="shared" si="23"/>
        <v>11541.27</v>
      </c>
    </row>
    <row r="1488" spans="1:15" x14ac:dyDescent="0.25">
      <c r="A1488" s="3" t="s">
        <v>11</v>
      </c>
      <c r="B1488" s="3" t="s">
        <v>437</v>
      </c>
      <c r="C1488" s="3" t="s">
        <v>139</v>
      </c>
      <c r="D1488" s="3" t="s">
        <v>492</v>
      </c>
      <c r="E1488" s="3" t="s">
        <v>12</v>
      </c>
      <c r="F1488" s="6">
        <v>45616</v>
      </c>
      <c r="G1488" s="3" t="s">
        <v>1423</v>
      </c>
      <c r="H1488" s="3" t="s">
        <v>1422</v>
      </c>
      <c r="I1488" s="3" t="s">
        <v>132</v>
      </c>
      <c r="J1488" s="5"/>
      <c r="K1488" s="5">
        <v>54445</v>
      </c>
      <c r="L1488" s="5"/>
      <c r="M1488" s="5">
        <v>0</v>
      </c>
      <c r="N1488" s="5"/>
      <c r="O1488" s="9">
        <f t="shared" si="23"/>
        <v>54445</v>
      </c>
    </row>
    <row r="1489" spans="1:15" x14ac:dyDescent="0.25">
      <c r="A1489" s="3" t="s">
        <v>11</v>
      </c>
      <c r="B1489" s="3" t="s">
        <v>437</v>
      </c>
      <c r="C1489" s="3" t="s">
        <v>139</v>
      </c>
      <c r="D1489" s="3" t="s">
        <v>492</v>
      </c>
      <c r="E1489" s="3" t="s">
        <v>12</v>
      </c>
      <c r="F1489" s="6">
        <v>45705.5</v>
      </c>
      <c r="G1489" s="3" t="s">
        <v>1194</v>
      </c>
      <c r="H1489" s="3" t="s">
        <v>1422</v>
      </c>
      <c r="I1489" s="3" t="s">
        <v>132</v>
      </c>
      <c r="J1489" s="5">
        <v>769.18</v>
      </c>
      <c r="K1489" s="5">
        <v>33416.620000000003</v>
      </c>
      <c r="L1489" s="5"/>
      <c r="M1489" s="5"/>
      <c r="N1489" s="5"/>
      <c r="O1489" s="9">
        <f t="shared" si="23"/>
        <v>34185.800000000003</v>
      </c>
    </row>
    <row r="1490" spans="1:15" x14ac:dyDescent="0.25">
      <c r="A1490" s="3" t="s">
        <v>11</v>
      </c>
      <c r="B1490" s="3" t="s">
        <v>437</v>
      </c>
      <c r="C1490" s="3" t="s">
        <v>139</v>
      </c>
      <c r="D1490" s="3" t="s">
        <v>492</v>
      </c>
      <c r="E1490" s="3" t="s">
        <v>12</v>
      </c>
      <c r="F1490" s="6">
        <v>45721.5</v>
      </c>
      <c r="G1490" s="3" t="s">
        <v>13</v>
      </c>
      <c r="H1490" s="3" t="s">
        <v>1422</v>
      </c>
      <c r="I1490" s="3" t="s">
        <v>132</v>
      </c>
      <c r="J1490" s="5">
        <v>1563.77</v>
      </c>
      <c r="K1490" s="5">
        <v>67937.03</v>
      </c>
      <c r="L1490" s="5"/>
      <c r="M1490" s="5"/>
      <c r="N1490" s="5"/>
      <c r="O1490" s="9">
        <f t="shared" si="23"/>
        <v>69500.800000000003</v>
      </c>
    </row>
    <row r="1491" spans="1:15" x14ac:dyDescent="0.25">
      <c r="A1491" s="3" t="s">
        <v>11</v>
      </c>
      <c r="B1491" s="3" t="s">
        <v>437</v>
      </c>
      <c r="C1491" s="3" t="s">
        <v>139</v>
      </c>
      <c r="D1491" s="3" t="s">
        <v>492</v>
      </c>
      <c r="E1491" s="3" t="s">
        <v>12</v>
      </c>
      <c r="F1491" s="6">
        <v>45834.5</v>
      </c>
      <c r="G1491" s="3" t="s">
        <v>4</v>
      </c>
      <c r="H1491" s="3" t="s">
        <v>1422</v>
      </c>
      <c r="I1491" s="3" t="s">
        <v>132</v>
      </c>
      <c r="J1491" s="5">
        <v>4678.01</v>
      </c>
      <c r="K1491" s="5">
        <v>25687.34</v>
      </c>
      <c r="L1491" s="5"/>
      <c r="M1491" s="5"/>
      <c r="N1491" s="5"/>
      <c r="O1491" s="9">
        <f t="shared" si="23"/>
        <v>30365.35</v>
      </c>
    </row>
    <row r="1492" spans="1:15" x14ac:dyDescent="0.25">
      <c r="A1492" s="3" t="s">
        <v>11</v>
      </c>
      <c r="B1492" s="3" t="s">
        <v>437</v>
      </c>
      <c r="C1492" s="3" t="s">
        <v>139</v>
      </c>
      <c r="D1492" s="3" t="s">
        <v>489</v>
      </c>
      <c r="E1492" s="3" t="s">
        <v>12</v>
      </c>
      <c r="F1492" s="6">
        <v>45475</v>
      </c>
      <c r="G1492" s="3" t="s">
        <v>1423</v>
      </c>
      <c r="H1492" s="3" t="s">
        <v>1422</v>
      </c>
      <c r="I1492" s="3" t="s">
        <v>132</v>
      </c>
      <c r="J1492" s="5"/>
      <c r="K1492" s="5">
        <v>46715</v>
      </c>
      <c r="L1492" s="5"/>
      <c r="M1492" s="5"/>
      <c r="N1492" s="5"/>
      <c r="O1492" s="9">
        <f t="shared" si="23"/>
        <v>46715</v>
      </c>
    </row>
    <row r="1493" spans="1:15" x14ac:dyDescent="0.25">
      <c r="A1493" s="3" t="s">
        <v>11</v>
      </c>
      <c r="B1493" s="3" t="s">
        <v>437</v>
      </c>
      <c r="C1493" s="3" t="s">
        <v>139</v>
      </c>
      <c r="D1493" s="3" t="s">
        <v>489</v>
      </c>
      <c r="E1493" s="3" t="s">
        <v>12</v>
      </c>
      <c r="F1493" s="6">
        <v>45617.5</v>
      </c>
      <c r="G1493" s="3" t="s">
        <v>1194</v>
      </c>
      <c r="H1493" s="3" t="s">
        <v>1422</v>
      </c>
      <c r="I1493" s="3" t="s">
        <v>132</v>
      </c>
      <c r="J1493" s="5">
        <v>4692.97</v>
      </c>
      <c r="K1493" s="5">
        <v>62253.81</v>
      </c>
      <c r="L1493" s="5"/>
      <c r="M1493" s="5"/>
      <c r="N1493" s="5"/>
      <c r="O1493" s="9">
        <f t="shared" si="23"/>
        <v>66946.78</v>
      </c>
    </row>
    <row r="1494" spans="1:15" x14ac:dyDescent="0.25">
      <c r="A1494" s="3" t="s">
        <v>11</v>
      </c>
      <c r="B1494" s="3" t="s">
        <v>437</v>
      </c>
      <c r="C1494" s="3" t="s">
        <v>139</v>
      </c>
      <c r="D1494" s="3" t="s">
        <v>489</v>
      </c>
      <c r="E1494" s="3" t="s">
        <v>12</v>
      </c>
      <c r="F1494" s="6">
        <v>45643.5</v>
      </c>
      <c r="G1494" s="3" t="s">
        <v>13</v>
      </c>
      <c r="H1494" s="3" t="s">
        <v>1422</v>
      </c>
      <c r="I1494" s="3" t="s">
        <v>132</v>
      </c>
      <c r="J1494" s="5">
        <v>5457.07</v>
      </c>
      <c r="K1494" s="5">
        <v>31178.29</v>
      </c>
      <c r="L1494" s="5"/>
      <c r="M1494" s="5"/>
      <c r="N1494" s="5"/>
      <c r="O1494" s="9">
        <f t="shared" si="23"/>
        <v>36635.360000000001</v>
      </c>
    </row>
    <row r="1495" spans="1:15" x14ac:dyDescent="0.25">
      <c r="A1495" s="3" t="s">
        <v>11</v>
      </c>
      <c r="B1495" s="3" t="s">
        <v>437</v>
      </c>
      <c r="C1495" s="3" t="s">
        <v>139</v>
      </c>
      <c r="D1495" s="3" t="s">
        <v>489</v>
      </c>
      <c r="E1495" s="3" t="s">
        <v>12</v>
      </c>
      <c r="F1495" s="6">
        <v>45985.5</v>
      </c>
      <c r="G1495" s="3" t="s">
        <v>4</v>
      </c>
      <c r="H1495" s="3" t="s">
        <v>1422</v>
      </c>
      <c r="I1495" s="3" t="s">
        <v>132</v>
      </c>
      <c r="J1495" s="5">
        <v>15906.63</v>
      </c>
      <c r="K1495" s="5">
        <v>801.9</v>
      </c>
      <c r="L1495" s="5"/>
      <c r="M1495" s="5"/>
      <c r="N1495" s="5"/>
      <c r="O1495" s="9">
        <f t="shared" si="23"/>
        <v>16708.53</v>
      </c>
    </row>
    <row r="1496" spans="1:15" x14ac:dyDescent="0.25">
      <c r="A1496" s="3" t="s">
        <v>11</v>
      </c>
      <c r="B1496" s="3" t="s">
        <v>437</v>
      </c>
      <c r="C1496" s="3" t="s">
        <v>139</v>
      </c>
      <c r="D1496" s="3" t="s">
        <v>486</v>
      </c>
      <c r="E1496" s="3" t="s">
        <v>12</v>
      </c>
      <c r="F1496" s="6">
        <v>45561</v>
      </c>
      <c r="G1496" s="3" t="s">
        <v>1423</v>
      </c>
      <c r="H1496" s="3" t="s">
        <v>1422</v>
      </c>
      <c r="I1496" s="3" t="s">
        <v>132</v>
      </c>
      <c r="J1496" s="5"/>
      <c r="K1496" s="5">
        <v>19727</v>
      </c>
      <c r="L1496" s="5"/>
      <c r="M1496" s="5"/>
      <c r="N1496" s="5"/>
      <c r="O1496" s="9">
        <f t="shared" si="23"/>
        <v>19727</v>
      </c>
    </row>
    <row r="1497" spans="1:15" x14ac:dyDescent="0.25">
      <c r="A1497" s="3" t="s">
        <v>11</v>
      </c>
      <c r="B1497" s="3" t="s">
        <v>437</v>
      </c>
      <c r="C1497" s="3" t="s">
        <v>139</v>
      </c>
      <c r="D1497" s="3" t="s">
        <v>486</v>
      </c>
      <c r="E1497" s="3" t="s">
        <v>12</v>
      </c>
      <c r="F1497" s="6">
        <v>45762.5</v>
      </c>
      <c r="G1497" s="3" t="s">
        <v>1194</v>
      </c>
      <c r="H1497" s="3" t="s">
        <v>1422</v>
      </c>
      <c r="I1497" s="3" t="s">
        <v>132</v>
      </c>
      <c r="J1497" s="5">
        <v>13398.42</v>
      </c>
      <c r="K1497" s="5">
        <v>46030</v>
      </c>
      <c r="L1497" s="5"/>
      <c r="M1497" s="5"/>
      <c r="N1497" s="5"/>
      <c r="O1497" s="9">
        <f t="shared" si="23"/>
        <v>59428.42</v>
      </c>
    </row>
    <row r="1498" spans="1:15" x14ac:dyDescent="0.25">
      <c r="A1498" s="3" t="s">
        <v>11</v>
      </c>
      <c r="B1498" s="3" t="s">
        <v>437</v>
      </c>
      <c r="C1498" s="3" t="s">
        <v>139</v>
      </c>
      <c r="D1498" s="3" t="s">
        <v>483</v>
      </c>
      <c r="E1498" s="3" t="s">
        <v>12</v>
      </c>
      <c r="F1498" s="6">
        <v>45518.5</v>
      </c>
      <c r="G1498" s="3" t="s">
        <v>1194</v>
      </c>
      <c r="H1498" s="3" t="s">
        <v>1422</v>
      </c>
      <c r="I1498" s="3" t="s">
        <v>132</v>
      </c>
      <c r="J1498" s="5">
        <v>4534.91</v>
      </c>
      <c r="K1498" s="5">
        <v>19846.34</v>
      </c>
      <c r="L1498" s="5"/>
      <c r="M1498" s="5"/>
      <c r="N1498" s="5"/>
      <c r="O1498" s="9">
        <f t="shared" si="23"/>
        <v>24381.25</v>
      </c>
    </row>
    <row r="1499" spans="1:15" x14ac:dyDescent="0.25">
      <c r="A1499" s="3" t="s">
        <v>11</v>
      </c>
      <c r="B1499" s="3" t="s">
        <v>437</v>
      </c>
      <c r="C1499" s="3" t="s">
        <v>139</v>
      </c>
      <c r="D1499" s="3" t="s">
        <v>483</v>
      </c>
      <c r="E1499" s="3" t="s">
        <v>12</v>
      </c>
      <c r="F1499" s="6">
        <v>45667.5</v>
      </c>
      <c r="G1499" s="3" t="s">
        <v>13</v>
      </c>
      <c r="H1499" s="3" t="s">
        <v>1422</v>
      </c>
      <c r="I1499" s="3" t="s">
        <v>132</v>
      </c>
      <c r="J1499" s="5">
        <v>8096.62</v>
      </c>
      <c r="K1499" s="5">
        <v>40348.910000000003</v>
      </c>
      <c r="L1499" s="5"/>
      <c r="M1499" s="5"/>
      <c r="N1499" s="5"/>
      <c r="O1499" s="9">
        <f t="shared" si="23"/>
        <v>48445.530000000006</v>
      </c>
    </row>
    <row r="1500" spans="1:15" x14ac:dyDescent="0.25">
      <c r="A1500" s="3" t="s">
        <v>11</v>
      </c>
      <c r="B1500" s="3" t="s">
        <v>437</v>
      </c>
      <c r="C1500" s="3" t="s">
        <v>139</v>
      </c>
      <c r="D1500" s="3" t="s">
        <v>480</v>
      </c>
      <c r="E1500" s="3" t="s">
        <v>220</v>
      </c>
      <c r="F1500" s="6">
        <v>45874.5</v>
      </c>
      <c r="G1500" s="3" t="s">
        <v>1194</v>
      </c>
      <c r="H1500" s="3" t="s">
        <v>1422</v>
      </c>
      <c r="I1500" s="3" t="s">
        <v>132</v>
      </c>
      <c r="J1500" s="5">
        <v>25940.560000000001</v>
      </c>
      <c r="K1500" s="5">
        <v>34218.44</v>
      </c>
      <c r="L1500" s="5"/>
      <c r="M1500" s="5"/>
      <c r="N1500" s="5"/>
      <c r="O1500" s="9">
        <f t="shared" si="23"/>
        <v>60159</v>
      </c>
    </row>
    <row r="1501" spans="1:15" x14ac:dyDescent="0.25">
      <c r="A1501" s="3" t="s">
        <v>11</v>
      </c>
      <c r="B1501" s="3" t="s">
        <v>437</v>
      </c>
      <c r="C1501" s="3" t="s">
        <v>139</v>
      </c>
      <c r="D1501" s="3" t="s">
        <v>480</v>
      </c>
      <c r="E1501" s="3" t="s">
        <v>220</v>
      </c>
      <c r="F1501" s="6">
        <v>45996.5</v>
      </c>
      <c r="G1501" s="3" t="s">
        <v>13</v>
      </c>
      <c r="H1501" s="3" t="s">
        <v>1422</v>
      </c>
      <c r="I1501" s="3" t="s">
        <v>132</v>
      </c>
      <c r="J1501" s="5">
        <v>9762.25</v>
      </c>
      <c r="K1501" s="5">
        <v>12878.75</v>
      </c>
      <c r="L1501" s="5"/>
      <c r="M1501" s="5"/>
      <c r="N1501" s="5"/>
      <c r="O1501" s="9">
        <f t="shared" si="23"/>
        <v>22641</v>
      </c>
    </row>
    <row r="1502" spans="1:15" x14ac:dyDescent="0.25">
      <c r="A1502" s="3" t="s">
        <v>11</v>
      </c>
      <c r="B1502" s="3" t="s">
        <v>437</v>
      </c>
      <c r="C1502" s="3" t="s">
        <v>139</v>
      </c>
      <c r="D1502" s="3" t="s">
        <v>477</v>
      </c>
      <c r="E1502" s="3" t="s">
        <v>12</v>
      </c>
      <c r="F1502" s="6">
        <v>45708.5</v>
      </c>
      <c r="G1502" s="3" t="s">
        <v>1194</v>
      </c>
      <c r="H1502" s="3" t="s">
        <v>1422</v>
      </c>
      <c r="I1502" s="3" t="s">
        <v>132</v>
      </c>
      <c r="J1502" s="5">
        <v>28650</v>
      </c>
      <c r="K1502" s="5">
        <v>249360</v>
      </c>
      <c r="L1502" s="5"/>
      <c r="M1502" s="5"/>
      <c r="N1502" s="5"/>
      <c r="O1502" s="9">
        <f t="shared" si="23"/>
        <v>278010</v>
      </c>
    </row>
    <row r="1503" spans="1:15" x14ac:dyDescent="0.25">
      <c r="A1503" s="3" t="s">
        <v>11</v>
      </c>
      <c r="B1503" s="3" t="s">
        <v>437</v>
      </c>
      <c r="C1503" s="3" t="s">
        <v>474</v>
      </c>
      <c r="D1503" s="3" t="s">
        <v>473</v>
      </c>
      <c r="E1503" s="3" t="s">
        <v>220</v>
      </c>
      <c r="F1503" s="6">
        <v>45505</v>
      </c>
      <c r="G1503" s="3" t="s">
        <v>1194</v>
      </c>
      <c r="H1503" s="3" t="s">
        <v>1422</v>
      </c>
      <c r="I1503" s="3" t="s">
        <v>132</v>
      </c>
      <c r="J1503" s="5"/>
      <c r="K1503" s="5">
        <v>11544.3</v>
      </c>
      <c r="L1503" s="5"/>
      <c r="M1503" s="5"/>
      <c r="N1503" s="5"/>
      <c r="O1503" s="9">
        <f t="shared" si="23"/>
        <v>11544.3</v>
      </c>
    </row>
    <row r="1504" spans="1:15" x14ac:dyDescent="0.25">
      <c r="A1504" s="3" t="s">
        <v>11</v>
      </c>
      <c r="B1504" s="3" t="s">
        <v>437</v>
      </c>
      <c r="C1504" s="3" t="s">
        <v>474</v>
      </c>
      <c r="D1504" s="3" t="s">
        <v>473</v>
      </c>
      <c r="E1504" s="3" t="s">
        <v>220</v>
      </c>
      <c r="F1504" s="6">
        <v>45712</v>
      </c>
      <c r="G1504" s="3" t="s">
        <v>13</v>
      </c>
      <c r="H1504" s="3" t="s">
        <v>1422</v>
      </c>
      <c r="I1504" s="3" t="s">
        <v>132</v>
      </c>
      <c r="J1504" s="5"/>
      <c r="K1504" s="5">
        <v>14875.49</v>
      </c>
      <c r="L1504" s="5"/>
      <c r="M1504" s="5"/>
      <c r="N1504" s="5"/>
      <c r="O1504" s="9">
        <f t="shared" si="23"/>
        <v>14875.49</v>
      </c>
    </row>
    <row r="1505" spans="1:15" x14ac:dyDescent="0.25">
      <c r="A1505" s="3" t="s">
        <v>11</v>
      </c>
      <c r="B1505" s="3" t="s">
        <v>437</v>
      </c>
      <c r="C1505" s="3" t="s">
        <v>474</v>
      </c>
      <c r="D1505" s="3" t="s">
        <v>473</v>
      </c>
      <c r="E1505" s="3" t="s">
        <v>220</v>
      </c>
      <c r="F1505" s="6">
        <v>45905</v>
      </c>
      <c r="G1505" s="3" t="s">
        <v>4</v>
      </c>
      <c r="H1505" s="3" t="s">
        <v>1422</v>
      </c>
      <c r="I1505" s="3" t="s">
        <v>132</v>
      </c>
      <c r="J1505" s="5"/>
      <c r="K1505" s="5">
        <v>38930.199999999997</v>
      </c>
      <c r="L1505" s="5"/>
      <c r="M1505" s="5">
        <v>3458.42</v>
      </c>
      <c r="N1505" s="5"/>
      <c r="O1505" s="9">
        <f t="shared" si="23"/>
        <v>42388.619999999995</v>
      </c>
    </row>
    <row r="1506" spans="1:15" x14ac:dyDescent="0.25">
      <c r="A1506" s="3" t="s">
        <v>11</v>
      </c>
      <c r="B1506" s="3" t="s">
        <v>437</v>
      </c>
      <c r="C1506" s="3" t="s">
        <v>441</v>
      </c>
      <c r="D1506" s="3" t="s">
        <v>470</v>
      </c>
      <c r="E1506" s="3" t="s">
        <v>220</v>
      </c>
      <c r="F1506" s="6">
        <v>45939</v>
      </c>
      <c r="G1506" s="3" t="s">
        <v>1423</v>
      </c>
      <c r="H1506" s="3" t="s">
        <v>1422</v>
      </c>
      <c r="I1506" s="3" t="s">
        <v>132</v>
      </c>
      <c r="J1506" s="5"/>
      <c r="K1506" s="5">
        <v>120000</v>
      </c>
      <c r="L1506" s="5"/>
      <c r="M1506" s="5"/>
      <c r="N1506" s="5"/>
      <c r="O1506" s="9">
        <f t="shared" si="23"/>
        <v>120000</v>
      </c>
    </row>
    <row r="1507" spans="1:15" x14ac:dyDescent="0.25">
      <c r="A1507" s="3" t="s">
        <v>11</v>
      </c>
      <c r="B1507" s="3" t="s">
        <v>437</v>
      </c>
      <c r="C1507" s="3" t="s">
        <v>441</v>
      </c>
      <c r="D1507" s="3" t="s">
        <v>468</v>
      </c>
      <c r="E1507" s="3" t="s">
        <v>220</v>
      </c>
      <c r="F1507" s="6">
        <v>45852</v>
      </c>
      <c r="G1507" s="3" t="s">
        <v>1423</v>
      </c>
      <c r="H1507" s="3" t="s">
        <v>1422</v>
      </c>
      <c r="I1507" s="3" t="s">
        <v>132</v>
      </c>
      <c r="J1507" s="5"/>
      <c r="K1507" s="5">
        <v>100000</v>
      </c>
      <c r="L1507" s="5"/>
      <c r="M1507" s="5"/>
      <c r="N1507" s="5"/>
      <c r="O1507" s="9">
        <f t="shared" si="23"/>
        <v>100000</v>
      </c>
    </row>
    <row r="1508" spans="1:15" x14ac:dyDescent="0.25">
      <c r="A1508" s="3" t="s">
        <v>11</v>
      </c>
      <c r="B1508" s="3" t="s">
        <v>437</v>
      </c>
      <c r="C1508" s="3" t="s">
        <v>441</v>
      </c>
      <c r="D1508" s="3" t="s">
        <v>465</v>
      </c>
      <c r="E1508" s="3" t="s">
        <v>220</v>
      </c>
      <c r="F1508" s="6">
        <v>45931.5</v>
      </c>
      <c r="G1508" s="3" t="s">
        <v>1194</v>
      </c>
      <c r="H1508" s="3" t="s">
        <v>1422</v>
      </c>
      <c r="I1508" s="3" t="s">
        <v>132</v>
      </c>
      <c r="J1508" s="5">
        <v>3575.38</v>
      </c>
      <c r="K1508" s="5">
        <v>110627.66</v>
      </c>
      <c r="L1508" s="5"/>
      <c r="M1508" s="5">
        <v>19656.43</v>
      </c>
      <c r="N1508" s="5"/>
      <c r="O1508" s="9">
        <f t="shared" si="23"/>
        <v>133859.47</v>
      </c>
    </row>
    <row r="1509" spans="1:15" x14ac:dyDescent="0.25">
      <c r="A1509" s="3" t="s">
        <v>11</v>
      </c>
      <c r="B1509" s="3" t="s">
        <v>437</v>
      </c>
      <c r="C1509" s="3" t="s">
        <v>441</v>
      </c>
      <c r="D1509" s="3" t="s">
        <v>462</v>
      </c>
      <c r="E1509" s="3" t="s">
        <v>220</v>
      </c>
      <c r="F1509" s="6">
        <v>45952</v>
      </c>
      <c r="G1509" s="3" t="s">
        <v>1423</v>
      </c>
      <c r="H1509" s="3" t="s">
        <v>1422</v>
      </c>
      <c r="I1509" s="3" t="s">
        <v>132</v>
      </c>
      <c r="J1509" s="5"/>
      <c r="K1509" s="5">
        <v>48000</v>
      </c>
      <c r="L1509" s="5"/>
      <c r="M1509" s="5"/>
      <c r="N1509" s="5"/>
      <c r="O1509" s="9">
        <f t="shared" si="23"/>
        <v>48000</v>
      </c>
    </row>
    <row r="1510" spans="1:15" x14ac:dyDescent="0.25">
      <c r="A1510" s="3" t="s">
        <v>11</v>
      </c>
      <c r="B1510" s="3" t="s">
        <v>437</v>
      </c>
      <c r="C1510" s="3" t="s">
        <v>143</v>
      </c>
      <c r="D1510" s="3" t="s">
        <v>436</v>
      </c>
      <c r="E1510" s="3" t="s">
        <v>220</v>
      </c>
      <c r="F1510" s="6">
        <v>44977</v>
      </c>
      <c r="G1510" s="3" t="s">
        <v>1194</v>
      </c>
      <c r="H1510" s="3" t="s">
        <v>1422</v>
      </c>
      <c r="I1510" s="3" t="s">
        <v>132</v>
      </c>
      <c r="J1510" s="5"/>
      <c r="K1510" s="5">
        <v>22543.43</v>
      </c>
      <c r="L1510" s="5"/>
      <c r="M1510" s="5">
        <v>1785</v>
      </c>
      <c r="N1510" s="5"/>
      <c r="O1510" s="9">
        <f t="shared" si="23"/>
        <v>24328.43</v>
      </c>
    </row>
    <row r="1511" spans="1:15" x14ac:dyDescent="0.25">
      <c r="A1511" s="3" t="s">
        <v>11</v>
      </c>
      <c r="B1511" s="3" t="s">
        <v>437</v>
      </c>
      <c r="C1511" s="3" t="s">
        <v>143</v>
      </c>
      <c r="D1511" s="3" t="s">
        <v>436</v>
      </c>
      <c r="E1511" s="3" t="s">
        <v>220</v>
      </c>
      <c r="F1511" s="6">
        <v>45135</v>
      </c>
      <c r="G1511" s="3" t="s">
        <v>13</v>
      </c>
      <c r="H1511" s="3" t="s">
        <v>1422</v>
      </c>
      <c r="I1511" s="3" t="s">
        <v>132</v>
      </c>
      <c r="J1511" s="5"/>
      <c r="K1511" s="5">
        <v>20940.310000000001</v>
      </c>
      <c r="L1511" s="5"/>
      <c r="M1511" s="5">
        <v>369.5</v>
      </c>
      <c r="N1511" s="5"/>
      <c r="O1511" s="9">
        <f t="shared" si="23"/>
        <v>21309.81</v>
      </c>
    </row>
    <row r="1512" spans="1:15" x14ac:dyDescent="0.25">
      <c r="A1512" s="3" t="s">
        <v>11</v>
      </c>
      <c r="B1512" s="3" t="s">
        <v>437</v>
      </c>
      <c r="C1512" s="3" t="s">
        <v>143</v>
      </c>
      <c r="D1512" s="3" t="s">
        <v>436</v>
      </c>
      <c r="E1512" s="3" t="s">
        <v>220</v>
      </c>
      <c r="F1512" s="6">
        <v>45320</v>
      </c>
      <c r="G1512" s="3" t="s">
        <v>4</v>
      </c>
      <c r="H1512" s="3" t="s">
        <v>1422</v>
      </c>
      <c r="I1512" s="3" t="s">
        <v>132</v>
      </c>
      <c r="J1512" s="5"/>
      <c r="K1512" s="5">
        <v>93025.919999999998</v>
      </c>
      <c r="L1512" s="5"/>
      <c r="M1512" s="5">
        <v>10223.85</v>
      </c>
      <c r="N1512" s="5"/>
      <c r="O1512" s="9">
        <f t="shared" si="23"/>
        <v>103249.77</v>
      </c>
    </row>
    <row r="1513" spans="1:15" x14ac:dyDescent="0.25">
      <c r="A1513" s="3" t="s">
        <v>11</v>
      </c>
      <c r="B1513" s="3" t="s">
        <v>437</v>
      </c>
      <c r="C1513" s="3" t="s">
        <v>143</v>
      </c>
      <c r="D1513" s="3" t="s">
        <v>436</v>
      </c>
      <c r="E1513" s="3" t="s">
        <v>220</v>
      </c>
      <c r="F1513" s="6">
        <v>45540</v>
      </c>
      <c r="G1513" s="3" t="s">
        <v>11</v>
      </c>
      <c r="H1513" s="3" t="s">
        <v>1422</v>
      </c>
      <c r="I1513" s="3" t="s">
        <v>132</v>
      </c>
      <c r="J1513" s="5"/>
      <c r="K1513" s="5">
        <v>504439.99</v>
      </c>
      <c r="L1513" s="5"/>
      <c r="M1513" s="5">
        <v>94757.36</v>
      </c>
      <c r="N1513" s="5"/>
      <c r="O1513" s="9">
        <f t="shared" si="23"/>
        <v>599197.35</v>
      </c>
    </row>
    <row r="1514" spans="1:15" x14ac:dyDescent="0.25">
      <c r="A1514" s="3" t="s">
        <v>11</v>
      </c>
      <c r="B1514" s="3" t="s">
        <v>437</v>
      </c>
      <c r="C1514" s="3" t="s">
        <v>143</v>
      </c>
      <c r="D1514" s="3" t="s">
        <v>436</v>
      </c>
      <c r="E1514" s="3" t="s">
        <v>220</v>
      </c>
      <c r="F1514" s="6">
        <v>45699</v>
      </c>
      <c r="G1514" s="3" t="s">
        <v>315</v>
      </c>
      <c r="H1514" s="3" t="s">
        <v>1422</v>
      </c>
      <c r="I1514" s="3" t="s">
        <v>132</v>
      </c>
      <c r="J1514" s="5"/>
      <c r="K1514" s="5">
        <v>2781588.42</v>
      </c>
      <c r="L1514" s="5"/>
      <c r="M1514" s="5">
        <v>7403.13</v>
      </c>
      <c r="N1514" s="5"/>
      <c r="O1514" s="9">
        <f t="shared" si="23"/>
        <v>2788991.55</v>
      </c>
    </row>
    <row r="1515" spans="1:15" x14ac:dyDescent="0.25">
      <c r="A1515" s="3" t="s">
        <v>11</v>
      </c>
      <c r="B1515" s="3" t="s">
        <v>437</v>
      </c>
      <c r="C1515" s="3" t="s">
        <v>143</v>
      </c>
      <c r="D1515" s="3" t="s">
        <v>436</v>
      </c>
      <c r="E1515" s="3" t="s">
        <v>220</v>
      </c>
      <c r="F1515" s="6">
        <v>45901</v>
      </c>
      <c r="G1515" s="3" t="s">
        <v>240</v>
      </c>
      <c r="H1515" s="3" t="s">
        <v>1422</v>
      </c>
      <c r="I1515" s="3" t="s">
        <v>132</v>
      </c>
      <c r="J1515" s="5"/>
      <c r="K1515" s="5">
        <v>533027.65</v>
      </c>
      <c r="L1515" s="5"/>
      <c r="M1515" s="5">
        <v>76732.56</v>
      </c>
      <c r="N1515" s="5"/>
      <c r="O1515" s="9">
        <f t="shared" si="23"/>
        <v>609760.21</v>
      </c>
    </row>
    <row r="1516" spans="1:15" ht="20" x14ac:dyDescent="0.25">
      <c r="A1516" s="3" t="s">
        <v>315</v>
      </c>
      <c r="B1516" s="3" t="s">
        <v>314</v>
      </c>
      <c r="C1516" s="3" t="s">
        <v>147</v>
      </c>
      <c r="D1516" s="3" t="s">
        <v>433</v>
      </c>
      <c r="E1516" s="3" t="s">
        <v>220</v>
      </c>
      <c r="F1516" s="6">
        <v>45876</v>
      </c>
      <c r="G1516" s="3" t="s">
        <v>1194</v>
      </c>
      <c r="H1516" s="3" t="s">
        <v>1422</v>
      </c>
      <c r="I1516" s="3" t="s">
        <v>22</v>
      </c>
      <c r="J1516" s="5"/>
      <c r="K1516" s="5">
        <v>243807.49</v>
      </c>
      <c r="L1516" s="5"/>
      <c r="M1516" s="5">
        <v>2425.5</v>
      </c>
      <c r="N1516" s="5"/>
      <c r="O1516" s="9">
        <f t="shared" si="23"/>
        <v>246232.99</v>
      </c>
    </row>
    <row r="1517" spans="1:15" ht="20" x14ac:dyDescent="0.25">
      <c r="A1517" s="3" t="s">
        <v>315</v>
      </c>
      <c r="B1517" s="3" t="s">
        <v>314</v>
      </c>
      <c r="C1517" s="3" t="s">
        <v>147</v>
      </c>
      <c r="D1517" s="3" t="s">
        <v>431</v>
      </c>
      <c r="E1517" s="3" t="s">
        <v>220</v>
      </c>
      <c r="F1517" s="6">
        <v>45457</v>
      </c>
      <c r="G1517" s="3" t="s">
        <v>1194</v>
      </c>
      <c r="H1517" s="3" t="s">
        <v>1422</v>
      </c>
      <c r="I1517" s="3" t="s">
        <v>22</v>
      </c>
      <c r="J1517" s="5"/>
      <c r="K1517" s="5">
        <v>7711.45</v>
      </c>
      <c r="L1517" s="5"/>
      <c r="M1517" s="5">
        <v>0</v>
      </c>
      <c r="N1517" s="5"/>
      <c r="O1517" s="9">
        <f t="shared" si="23"/>
        <v>7711.45</v>
      </c>
    </row>
    <row r="1518" spans="1:15" ht="20" x14ac:dyDescent="0.25">
      <c r="A1518" s="3" t="s">
        <v>315</v>
      </c>
      <c r="B1518" s="3" t="s">
        <v>314</v>
      </c>
      <c r="C1518" s="3" t="s">
        <v>147</v>
      </c>
      <c r="D1518" s="3" t="s">
        <v>431</v>
      </c>
      <c r="E1518" s="3" t="s">
        <v>220</v>
      </c>
      <c r="F1518" s="6">
        <v>45727</v>
      </c>
      <c r="G1518" s="3" t="s">
        <v>13</v>
      </c>
      <c r="H1518" s="3" t="s">
        <v>1422</v>
      </c>
      <c r="I1518" s="3" t="s">
        <v>22</v>
      </c>
      <c r="J1518" s="5"/>
      <c r="K1518" s="5">
        <v>343897.15</v>
      </c>
      <c r="L1518" s="5"/>
      <c r="M1518" s="5">
        <v>1822.41</v>
      </c>
      <c r="N1518" s="5"/>
      <c r="O1518" s="9">
        <f t="shared" si="23"/>
        <v>345719.56</v>
      </c>
    </row>
    <row r="1519" spans="1:15" ht="20" x14ac:dyDescent="0.25">
      <c r="A1519" s="3" t="s">
        <v>315</v>
      </c>
      <c r="B1519" s="3" t="s">
        <v>314</v>
      </c>
      <c r="C1519" s="3" t="s">
        <v>147</v>
      </c>
      <c r="D1519" s="3" t="s">
        <v>431</v>
      </c>
      <c r="E1519" s="3" t="s">
        <v>220</v>
      </c>
      <c r="F1519" s="6">
        <v>45876</v>
      </c>
      <c r="G1519" s="3" t="s">
        <v>4</v>
      </c>
      <c r="H1519" s="3" t="s">
        <v>1422</v>
      </c>
      <c r="I1519" s="3" t="s">
        <v>22</v>
      </c>
      <c r="J1519" s="5"/>
      <c r="K1519" s="5">
        <v>480263.5</v>
      </c>
      <c r="L1519" s="5"/>
      <c r="M1519" s="5">
        <v>432.72</v>
      </c>
      <c r="N1519" s="5"/>
      <c r="O1519" s="9">
        <f t="shared" si="23"/>
        <v>480696.22</v>
      </c>
    </row>
    <row r="1520" spans="1:15" ht="20" x14ac:dyDescent="0.25">
      <c r="A1520" s="3" t="s">
        <v>315</v>
      </c>
      <c r="B1520" s="3" t="s">
        <v>314</v>
      </c>
      <c r="C1520" s="3" t="s">
        <v>150</v>
      </c>
      <c r="D1520" s="3" t="s">
        <v>428</v>
      </c>
      <c r="E1520" s="3" t="s">
        <v>12</v>
      </c>
      <c r="F1520" s="6">
        <v>45054.5</v>
      </c>
      <c r="G1520" s="3" t="s">
        <v>1194</v>
      </c>
      <c r="H1520" s="3" t="s">
        <v>1422</v>
      </c>
      <c r="I1520" s="3" t="s">
        <v>22</v>
      </c>
      <c r="J1520" s="5">
        <v>0</v>
      </c>
      <c r="K1520" s="5">
        <v>28440.29</v>
      </c>
      <c r="L1520" s="5"/>
      <c r="M1520" s="5"/>
      <c r="N1520" s="5"/>
      <c r="O1520" s="9">
        <f t="shared" si="23"/>
        <v>28440.29</v>
      </c>
    </row>
    <row r="1521" spans="1:15" ht="20" x14ac:dyDescent="0.25">
      <c r="A1521" s="3" t="s">
        <v>315</v>
      </c>
      <c r="B1521" s="3" t="s">
        <v>314</v>
      </c>
      <c r="C1521" s="3" t="s">
        <v>150</v>
      </c>
      <c r="D1521" s="3" t="s">
        <v>428</v>
      </c>
      <c r="E1521" s="3" t="s">
        <v>12</v>
      </c>
      <c r="F1521" s="6">
        <v>45155</v>
      </c>
      <c r="G1521" s="3" t="s">
        <v>1435</v>
      </c>
      <c r="H1521" s="3" t="s">
        <v>1422</v>
      </c>
      <c r="I1521" s="3" t="s">
        <v>22</v>
      </c>
      <c r="J1521" s="5"/>
      <c r="K1521" s="5">
        <v>63798.12</v>
      </c>
      <c r="L1521" s="5"/>
      <c r="M1521" s="5"/>
      <c r="N1521" s="5"/>
      <c r="O1521" s="9">
        <f t="shared" si="23"/>
        <v>63798.12</v>
      </c>
    </row>
    <row r="1522" spans="1:15" ht="20" x14ac:dyDescent="0.25">
      <c r="A1522" s="3" t="s">
        <v>315</v>
      </c>
      <c r="B1522" s="3" t="s">
        <v>314</v>
      </c>
      <c r="C1522" s="3" t="s">
        <v>150</v>
      </c>
      <c r="D1522" s="3" t="s">
        <v>428</v>
      </c>
      <c r="E1522" s="3" t="s">
        <v>12</v>
      </c>
      <c r="F1522" s="6">
        <v>45237.5</v>
      </c>
      <c r="G1522" s="3" t="s">
        <v>13</v>
      </c>
      <c r="H1522" s="3" t="s">
        <v>1422</v>
      </c>
      <c r="I1522" s="3" t="s">
        <v>22</v>
      </c>
      <c r="J1522" s="5">
        <v>94373.34</v>
      </c>
      <c r="K1522" s="5">
        <v>63798.23</v>
      </c>
      <c r="L1522" s="5"/>
      <c r="M1522" s="5"/>
      <c r="N1522" s="5"/>
      <c r="O1522" s="9">
        <f t="shared" si="23"/>
        <v>158171.57</v>
      </c>
    </row>
    <row r="1523" spans="1:15" ht="20" x14ac:dyDescent="0.25">
      <c r="A1523" s="3" t="s">
        <v>315</v>
      </c>
      <c r="B1523" s="3" t="s">
        <v>314</v>
      </c>
      <c r="C1523" s="3" t="s">
        <v>150</v>
      </c>
      <c r="D1523" s="3" t="s">
        <v>428</v>
      </c>
      <c r="E1523" s="3" t="s">
        <v>12</v>
      </c>
      <c r="F1523" s="6">
        <v>45246</v>
      </c>
      <c r="G1523" s="3" t="s">
        <v>1434</v>
      </c>
      <c r="H1523" s="3" t="s">
        <v>1422</v>
      </c>
      <c r="I1523" s="3" t="s">
        <v>22</v>
      </c>
      <c r="J1523" s="5"/>
      <c r="K1523" s="5">
        <v>121991.75</v>
      </c>
      <c r="L1523" s="5"/>
      <c r="M1523" s="5"/>
      <c r="N1523" s="5"/>
      <c r="O1523" s="9">
        <f t="shared" si="23"/>
        <v>121991.75</v>
      </c>
    </row>
    <row r="1524" spans="1:15" ht="20" x14ac:dyDescent="0.25">
      <c r="A1524" s="3" t="s">
        <v>315</v>
      </c>
      <c r="B1524" s="3" t="s">
        <v>314</v>
      </c>
      <c r="C1524" s="3" t="s">
        <v>150</v>
      </c>
      <c r="D1524" s="3" t="s">
        <v>428</v>
      </c>
      <c r="E1524" s="3" t="s">
        <v>12</v>
      </c>
      <c r="F1524" s="6">
        <v>45287.5</v>
      </c>
      <c r="G1524" s="3" t="s">
        <v>4</v>
      </c>
      <c r="H1524" s="3" t="s">
        <v>1422</v>
      </c>
      <c r="I1524" s="3" t="s">
        <v>22</v>
      </c>
      <c r="J1524" s="5">
        <v>191180.24</v>
      </c>
      <c r="K1524" s="5">
        <v>121009.98</v>
      </c>
      <c r="L1524" s="5"/>
      <c r="M1524" s="5"/>
      <c r="N1524" s="5"/>
      <c r="O1524" s="9">
        <f t="shared" si="23"/>
        <v>312190.21999999997</v>
      </c>
    </row>
    <row r="1525" spans="1:15" ht="20" x14ac:dyDescent="0.25">
      <c r="A1525" s="3" t="s">
        <v>315</v>
      </c>
      <c r="B1525" s="3" t="s">
        <v>314</v>
      </c>
      <c r="C1525" s="3" t="s">
        <v>150</v>
      </c>
      <c r="D1525" s="3" t="s">
        <v>428</v>
      </c>
      <c r="E1525" s="3" t="s">
        <v>12</v>
      </c>
      <c r="F1525" s="6">
        <v>45429.5</v>
      </c>
      <c r="G1525" s="3" t="s">
        <v>11</v>
      </c>
      <c r="H1525" s="3" t="s">
        <v>1422</v>
      </c>
      <c r="I1525" s="3" t="s">
        <v>22</v>
      </c>
      <c r="J1525" s="5">
        <v>362283.3</v>
      </c>
      <c r="K1525" s="5">
        <v>186537.53</v>
      </c>
      <c r="L1525" s="5"/>
      <c r="M1525" s="5"/>
      <c r="N1525" s="5"/>
      <c r="O1525" s="9">
        <f t="shared" si="23"/>
        <v>548820.82999999996</v>
      </c>
    </row>
    <row r="1526" spans="1:15" ht="20" x14ac:dyDescent="0.25">
      <c r="A1526" s="3" t="s">
        <v>315</v>
      </c>
      <c r="B1526" s="3" t="s">
        <v>314</v>
      </c>
      <c r="C1526" s="3" t="s">
        <v>150</v>
      </c>
      <c r="D1526" s="3" t="s">
        <v>428</v>
      </c>
      <c r="E1526" s="3" t="s">
        <v>12</v>
      </c>
      <c r="F1526" s="6">
        <v>45356</v>
      </c>
      <c r="G1526" s="3" t="s">
        <v>1433</v>
      </c>
      <c r="H1526" s="3" t="s">
        <v>1422</v>
      </c>
      <c r="I1526" s="3" t="s">
        <v>22</v>
      </c>
      <c r="J1526" s="5"/>
      <c r="K1526" s="5">
        <v>186537.52</v>
      </c>
      <c r="L1526" s="5"/>
      <c r="M1526" s="5"/>
      <c r="N1526" s="5"/>
      <c r="O1526" s="9">
        <f t="shared" si="23"/>
        <v>186537.52</v>
      </c>
    </row>
    <row r="1527" spans="1:15" ht="20" x14ac:dyDescent="0.25">
      <c r="A1527" s="3" t="s">
        <v>315</v>
      </c>
      <c r="B1527" s="3" t="s">
        <v>314</v>
      </c>
      <c r="C1527" s="3" t="s">
        <v>150</v>
      </c>
      <c r="D1527" s="3" t="s">
        <v>428</v>
      </c>
      <c r="E1527" s="3" t="s">
        <v>12</v>
      </c>
      <c r="F1527" s="6">
        <v>45492.5</v>
      </c>
      <c r="G1527" s="3" t="s">
        <v>315</v>
      </c>
      <c r="H1527" s="3" t="s">
        <v>1422</v>
      </c>
      <c r="I1527" s="3" t="s">
        <v>22</v>
      </c>
      <c r="J1527" s="5">
        <v>540425.31999999995</v>
      </c>
      <c r="K1527" s="5">
        <v>252821.15</v>
      </c>
      <c r="L1527" s="5"/>
      <c r="M1527" s="5"/>
      <c r="N1527" s="5"/>
      <c r="O1527" s="9">
        <f t="shared" si="23"/>
        <v>793246.47</v>
      </c>
    </row>
    <row r="1528" spans="1:15" ht="20" x14ac:dyDescent="0.25">
      <c r="A1528" s="3" t="s">
        <v>315</v>
      </c>
      <c r="B1528" s="3" t="s">
        <v>314</v>
      </c>
      <c r="C1528" s="3" t="s">
        <v>150</v>
      </c>
      <c r="D1528" s="3" t="s">
        <v>428</v>
      </c>
      <c r="E1528" s="3" t="s">
        <v>12</v>
      </c>
      <c r="F1528" s="6">
        <v>45447</v>
      </c>
      <c r="G1528" s="3" t="s">
        <v>1436</v>
      </c>
      <c r="H1528" s="3" t="s">
        <v>1422</v>
      </c>
      <c r="I1528" s="3" t="s">
        <v>22</v>
      </c>
      <c r="J1528" s="5"/>
      <c r="K1528" s="5">
        <v>257952.59</v>
      </c>
      <c r="L1528" s="5"/>
      <c r="M1528" s="5"/>
      <c r="N1528" s="5"/>
      <c r="O1528" s="9">
        <f t="shared" si="23"/>
        <v>257952.59</v>
      </c>
    </row>
    <row r="1529" spans="1:15" ht="20" x14ac:dyDescent="0.25">
      <c r="A1529" s="3" t="s">
        <v>315</v>
      </c>
      <c r="B1529" s="3" t="s">
        <v>314</v>
      </c>
      <c r="C1529" s="3" t="s">
        <v>150</v>
      </c>
      <c r="D1529" s="3" t="s">
        <v>428</v>
      </c>
      <c r="E1529" s="3" t="s">
        <v>12</v>
      </c>
      <c r="F1529" s="6">
        <v>45576.5</v>
      </c>
      <c r="G1529" s="3" t="s">
        <v>240</v>
      </c>
      <c r="H1529" s="3" t="s">
        <v>1422</v>
      </c>
      <c r="I1529" s="3" t="s">
        <v>22</v>
      </c>
      <c r="J1529" s="5">
        <v>309563.21000000002</v>
      </c>
      <c r="K1529" s="5">
        <v>188456.92</v>
      </c>
      <c r="L1529" s="5"/>
      <c r="M1529" s="5"/>
      <c r="N1529" s="5"/>
      <c r="O1529" s="9">
        <f t="shared" si="23"/>
        <v>498020.13</v>
      </c>
    </row>
    <row r="1530" spans="1:15" ht="20" x14ac:dyDescent="0.25">
      <c r="A1530" s="3" t="s">
        <v>315</v>
      </c>
      <c r="B1530" s="3" t="s">
        <v>314</v>
      </c>
      <c r="C1530" s="3" t="s">
        <v>150</v>
      </c>
      <c r="D1530" s="3" t="s">
        <v>428</v>
      </c>
      <c r="E1530" s="3" t="s">
        <v>12</v>
      </c>
      <c r="F1530" s="6">
        <v>45527</v>
      </c>
      <c r="G1530" s="3" t="s">
        <v>1441</v>
      </c>
      <c r="H1530" s="3" t="s">
        <v>1422</v>
      </c>
      <c r="I1530" s="3" t="s">
        <v>22</v>
      </c>
      <c r="J1530" s="5"/>
      <c r="K1530" s="5">
        <v>188465.55</v>
      </c>
      <c r="L1530" s="5"/>
      <c r="M1530" s="5"/>
      <c r="N1530" s="5"/>
      <c r="O1530" s="9">
        <f t="shared" si="23"/>
        <v>188465.55</v>
      </c>
    </row>
    <row r="1531" spans="1:15" ht="20" x14ac:dyDescent="0.25">
      <c r="A1531" s="3" t="s">
        <v>315</v>
      </c>
      <c r="B1531" s="3" t="s">
        <v>314</v>
      </c>
      <c r="C1531" s="3" t="s">
        <v>150</v>
      </c>
      <c r="D1531" s="3" t="s">
        <v>428</v>
      </c>
      <c r="E1531" s="3" t="s">
        <v>12</v>
      </c>
      <c r="F1531" s="6">
        <v>45644.5</v>
      </c>
      <c r="G1531" s="3" t="s">
        <v>225</v>
      </c>
      <c r="H1531" s="3" t="s">
        <v>1422</v>
      </c>
      <c r="I1531" s="3" t="s">
        <v>22</v>
      </c>
      <c r="J1531" s="5">
        <v>408705.59</v>
      </c>
      <c r="K1531" s="5">
        <v>101426.5</v>
      </c>
      <c r="L1531" s="5"/>
      <c r="M1531" s="5"/>
      <c r="N1531" s="5"/>
      <c r="O1531" s="9">
        <f t="shared" si="23"/>
        <v>510132.09</v>
      </c>
    </row>
    <row r="1532" spans="1:15" ht="20" x14ac:dyDescent="0.25">
      <c r="A1532" s="3" t="s">
        <v>315</v>
      </c>
      <c r="B1532" s="3" t="s">
        <v>314</v>
      </c>
      <c r="C1532" s="3" t="s">
        <v>150</v>
      </c>
      <c r="D1532" s="3" t="s">
        <v>428</v>
      </c>
      <c r="E1532" s="3" t="s">
        <v>12</v>
      </c>
      <c r="F1532" s="6">
        <v>45625</v>
      </c>
      <c r="G1532" s="3" t="s">
        <v>1440</v>
      </c>
      <c r="H1532" s="3" t="s">
        <v>1422</v>
      </c>
      <c r="I1532" s="3" t="s">
        <v>22</v>
      </c>
      <c r="J1532" s="5"/>
      <c r="K1532" s="5">
        <v>304279.46999999997</v>
      </c>
      <c r="L1532" s="5"/>
      <c r="M1532" s="5"/>
      <c r="N1532" s="5"/>
      <c r="O1532" s="9">
        <f t="shared" si="23"/>
        <v>304279.46999999997</v>
      </c>
    </row>
    <row r="1533" spans="1:15" ht="20" x14ac:dyDescent="0.25">
      <c r="A1533" s="3" t="s">
        <v>315</v>
      </c>
      <c r="B1533" s="3" t="s">
        <v>314</v>
      </c>
      <c r="C1533" s="3" t="s">
        <v>150</v>
      </c>
      <c r="D1533" s="3" t="s">
        <v>428</v>
      </c>
      <c r="E1533" s="3" t="s">
        <v>12</v>
      </c>
      <c r="F1533" s="6">
        <v>45776.5</v>
      </c>
      <c r="G1533" s="3" t="s">
        <v>1428</v>
      </c>
      <c r="H1533" s="3" t="s">
        <v>1422</v>
      </c>
      <c r="I1533" s="3" t="s">
        <v>22</v>
      </c>
      <c r="J1533" s="5">
        <v>318876.90000000002</v>
      </c>
      <c r="K1533" s="5">
        <v>766342.33</v>
      </c>
      <c r="L1533" s="5"/>
      <c r="M1533" s="5"/>
      <c r="N1533" s="5"/>
      <c r="O1533" s="9">
        <f t="shared" si="23"/>
        <v>1085219.23</v>
      </c>
    </row>
    <row r="1534" spans="1:15" ht="20" x14ac:dyDescent="0.25">
      <c r="A1534" s="3" t="s">
        <v>315</v>
      </c>
      <c r="B1534" s="3" t="s">
        <v>314</v>
      </c>
      <c r="C1534" s="3" t="s">
        <v>150</v>
      </c>
      <c r="D1534" s="3" t="s">
        <v>426</v>
      </c>
      <c r="E1534" s="3" t="s">
        <v>220</v>
      </c>
      <c r="F1534" s="6">
        <v>45054.5</v>
      </c>
      <c r="G1534" s="3" t="s">
        <v>1194</v>
      </c>
      <c r="H1534" s="3" t="s">
        <v>1422</v>
      </c>
      <c r="I1534" s="3" t="s">
        <v>22</v>
      </c>
      <c r="J1534" s="5">
        <v>0</v>
      </c>
      <c r="K1534" s="5">
        <v>45749.33</v>
      </c>
      <c r="L1534" s="5"/>
      <c r="M1534" s="5"/>
      <c r="N1534" s="5"/>
      <c r="O1534" s="9">
        <f t="shared" si="23"/>
        <v>45749.33</v>
      </c>
    </row>
    <row r="1535" spans="1:15" ht="20" x14ac:dyDescent="0.25">
      <c r="A1535" s="3" t="s">
        <v>315</v>
      </c>
      <c r="B1535" s="3" t="s">
        <v>314</v>
      </c>
      <c r="C1535" s="3" t="s">
        <v>150</v>
      </c>
      <c r="D1535" s="3" t="s">
        <v>426</v>
      </c>
      <c r="E1535" s="3" t="s">
        <v>220</v>
      </c>
      <c r="F1535" s="6">
        <v>45154.5</v>
      </c>
      <c r="G1535" s="3" t="s">
        <v>13</v>
      </c>
      <c r="H1535" s="3" t="s">
        <v>1422</v>
      </c>
      <c r="I1535" s="3" t="s">
        <v>22</v>
      </c>
      <c r="J1535" s="5">
        <v>511612.07</v>
      </c>
      <c r="K1535" s="5">
        <v>177463.19</v>
      </c>
      <c r="L1535" s="5"/>
      <c r="M1535" s="5"/>
      <c r="N1535" s="5"/>
      <c r="O1535" s="9">
        <f t="shared" si="23"/>
        <v>689075.26</v>
      </c>
    </row>
    <row r="1536" spans="1:15" ht="20" x14ac:dyDescent="0.25">
      <c r="A1536" s="3" t="s">
        <v>315</v>
      </c>
      <c r="B1536" s="3" t="s">
        <v>314</v>
      </c>
      <c r="C1536" s="3" t="s">
        <v>150</v>
      </c>
      <c r="D1536" s="3" t="s">
        <v>426</v>
      </c>
      <c r="E1536" s="3" t="s">
        <v>220</v>
      </c>
      <c r="F1536" s="6">
        <v>45138</v>
      </c>
      <c r="G1536" s="3" t="s">
        <v>1435</v>
      </c>
      <c r="H1536" s="3" t="s">
        <v>1422</v>
      </c>
      <c r="I1536" s="3" t="s">
        <v>22</v>
      </c>
      <c r="J1536" s="5"/>
      <c r="K1536" s="5">
        <v>532389.56999999995</v>
      </c>
      <c r="L1536" s="5"/>
      <c r="M1536" s="5"/>
      <c r="N1536" s="5"/>
      <c r="O1536" s="9">
        <f t="shared" si="23"/>
        <v>532389.56999999995</v>
      </c>
    </row>
    <row r="1537" spans="1:15" ht="20" x14ac:dyDescent="0.25">
      <c r="A1537" s="3" t="s">
        <v>315</v>
      </c>
      <c r="B1537" s="3" t="s">
        <v>314</v>
      </c>
      <c r="C1537" s="3" t="s">
        <v>150</v>
      </c>
      <c r="D1537" s="3" t="s">
        <v>426</v>
      </c>
      <c r="E1537" s="3" t="s">
        <v>220</v>
      </c>
      <c r="F1537" s="6">
        <v>45224.5</v>
      </c>
      <c r="G1537" s="3" t="s">
        <v>4</v>
      </c>
      <c r="H1537" s="3" t="s">
        <v>1422</v>
      </c>
      <c r="I1537" s="3" t="s">
        <v>22</v>
      </c>
      <c r="J1537" s="5">
        <v>215770.64</v>
      </c>
      <c r="K1537" s="5">
        <v>107915.38</v>
      </c>
      <c r="L1537" s="5"/>
      <c r="M1537" s="5"/>
      <c r="N1537" s="5"/>
      <c r="O1537" s="9">
        <f t="shared" si="23"/>
        <v>323686.02</v>
      </c>
    </row>
    <row r="1538" spans="1:15" ht="20" x14ac:dyDescent="0.25">
      <c r="A1538" s="3" t="s">
        <v>315</v>
      </c>
      <c r="B1538" s="3" t="s">
        <v>314</v>
      </c>
      <c r="C1538" s="3" t="s">
        <v>150</v>
      </c>
      <c r="D1538" s="3" t="s">
        <v>426</v>
      </c>
      <c r="E1538" s="3" t="s">
        <v>220</v>
      </c>
      <c r="F1538" s="6">
        <v>45198</v>
      </c>
      <c r="G1538" s="3" t="s">
        <v>1434</v>
      </c>
      <c r="H1538" s="3" t="s">
        <v>1422</v>
      </c>
      <c r="I1538" s="3" t="s">
        <v>22</v>
      </c>
      <c r="J1538" s="5"/>
      <c r="K1538" s="5">
        <v>107915.38</v>
      </c>
      <c r="L1538" s="5"/>
      <c r="M1538" s="5"/>
      <c r="N1538" s="5"/>
      <c r="O1538" s="9">
        <f t="shared" si="23"/>
        <v>107915.38</v>
      </c>
    </row>
    <row r="1539" spans="1:15" ht="20" x14ac:dyDescent="0.25">
      <c r="A1539" s="3" t="s">
        <v>315</v>
      </c>
      <c r="B1539" s="3" t="s">
        <v>314</v>
      </c>
      <c r="C1539" s="3" t="s">
        <v>150</v>
      </c>
      <c r="D1539" s="3" t="s">
        <v>426</v>
      </c>
      <c r="E1539" s="3" t="s">
        <v>220</v>
      </c>
      <c r="F1539" s="6">
        <v>45310.5</v>
      </c>
      <c r="G1539" s="3" t="s">
        <v>11</v>
      </c>
      <c r="H1539" s="3" t="s">
        <v>1422</v>
      </c>
      <c r="I1539" s="3" t="s">
        <v>22</v>
      </c>
      <c r="J1539" s="5">
        <v>275821.13</v>
      </c>
      <c r="K1539" s="5">
        <v>253887.37</v>
      </c>
      <c r="L1539" s="5"/>
      <c r="M1539" s="5"/>
      <c r="N1539" s="5"/>
      <c r="O1539" s="9">
        <f t="shared" si="23"/>
        <v>529708.5</v>
      </c>
    </row>
    <row r="1540" spans="1:15" ht="20" x14ac:dyDescent="0.25">
      <c r="A1540" s="3" t="s">
        <v>315</v>
      </c>
      <c r="B1540" s="3" t="s">
        <v>314</v>
      </c>
      <c r="C1540" s="3" t="s">
        <v>150</v>
      </c>
      <c r="D1540" s="3" t="s">
        <v>426</v>
      </c>
      <c r="E1540" s="3" t="s">
        <v>220</v>
      </c>
      <c r="F1540" s="6">
        <v>45271</v>
      </c>
      <c r="G1540" s="3" t="s">
        <v>1433</v>
      </c>
      <c r="H1540" s="3" t="s">
        <v>1422</v>
      </c>
      <c r="I1540" s="3" t="s">
        <v>22</v>
      </c>
      <c r="J1540" s="5"/>
      <c r="K1540" s="5">
        <v>253887.35999999999</v>
      </c>
      <c r="L1540" s="5"/>
      <c r="M1540" s="5"/>
      <c r="N1540" s="5"/>
      <c r="O1540" s="9">
        <f t="shared" si="23"/>
        <v>253887.35999999999</v>
      </c>
    </row>
    <row r="1541" spans="1:15" ht="20" x14ac:dyDescent="0.25">
      <c r="A1541" s="3" t="s">
        <v>315</v>
      </c>
      <c r="B1541" s="3" t="s">
        <v>314</v>
      </c>
      <c r="C1541" s="3" t="s">
        <v>150</v>
      </c>
      <c r="D1541" s="3" t="s">
        <v>426</v>
      </c>
      <c r="E1541" s="3" t="s">
        <v>220</v>
      </c>
      <c r="F1541" s="6">
        <v>45391.5</v>
      </c>
      <c r="G1541" s="3" t="s">
        <v>315</v>
      </c>
      <c r="H1541" s="3" t="s">
        <v>1422</v>
      </c>
      <c r="I1541" s="3" t="s">
        <v>22</v>
      </c>
      <c r="J1541" s="5">
        <v>179163.87</v>
      </c>
      <c r="K1541" s="5">
        <v>129471.73</v>
      </c>
      <c r="L1541" s="5"/>
      <c r="M1541" s="5"/>
      <c r="N1541" s="5"/>
      <c r="O1541" s="9">
        <f t="shared" si="23"/>
        <v>308635.59999999998</v>
      </c>
    </row>
    <row r="1542" spans="1:15" ht="20" x14ac:dyDescent="0.25">
      <c r="A1542" s="3" t="s">
        <v>315</v>
      </c>
      <c r="B1542" s="3" t="s">
        <v>314</v>
      </c>
      <c r="C1542" s="3" t="s">
        <v>150</v>
      </c>
      <c r="D1542" s="3" t="s">
        <v>426</v>
      </c>
      <c r="E1542" s="3" t="s">
        <v>220</v>
      </c>
      <c r="F1542" s="6">
        <v>45369</v>
      </c>
      <c r="G1542" s="3" t="s">
        <v>1436</v>
      </c>
      <c r="H1542" s="3" t="s">
        <v>1422</v>
      </c>
      <c r="I1542" s="3" t="s">
        <v>22</v>
      </c>
      <c r="J1542" s="5"/>
      <c r="K1542" s="5">
        <v>129471.72</v>
      </c>
      <c r="L1542" s="5"/>
      <c r="M1542" s="5"/>
      <c r="N1542" s="5"/>
      <c r="O1542" s="9">
        <f t="shared" si="23"/>
        <v>129471.72</v>
      </c>
    </row>
    <row r="1543" spans="1:15" ht="20" x14ac:dyDescent="0.25">
      <c r="A1543" s="3" t="s">
        <v>315</v>
      </c>
      <c r="B1543" s="3" t="s">
        <v>314</v>
      </c>
      <c r="C1543" s="3" t="s">
        <v>150</v>
      </c>
      <c r="D1543" s="3" t="s">
        <v>426</v>
      </c>
      <c r="E1543" s="3" t="s">
        <v>220</v>
      </c>
      <c r="F1543" s="6">
        <v>45449.5</v>
      </c>
      <c r="G1543" s="3" t="s">
        <v>240</v>
      </c>
      <c r="H1543" s="3" t="s">
        <v>1422</v>
      </c>
      <c r="I1543" s="3" t="s">
        <v>22</v>
      </c>
      <c r="J1543" s="5">
        <v>35948.82</v>
      </c>
      <c r="K1543" s="5">
        <v>40273.61</v>
      </c>
      <c r="L1543" s="5"/>
      <c r="M1543" s="5"/>
      <c r="N1543" s="5"/>
      <c r="O1543" s="9">
        <f t="shared" ref="O1543:O1606" si="24">J1543+K1543+L1543+M1543+N1543</f>
        <v>76222.429999999993</v>
      </c>
    </row>
    <row r="1544" spans="1:15" ht="20" x14ac:dyDescent="0.25">
      <c r="A1544" s="3" t="s">
        <v>315</v>
      </c>
      <c r="B1544" s="3" t="s">
        <v>314</v>
      </c>
      <c r="C1544" s="3" t="s">
        <v>150</v>
      </c>
      <c r="D1544" s="3" t="s">
        <v>426</v>
      </c>
      <c r="E1544" s="3" t="s">
        <v>220</v>
      </c>
      <c r="F1544" s="6">
        <v>45411</v>
      </c>
      <c r="G1544" s="3" t="s">
        <v>1441</v>
      </c>
      <c r="H1544" s="3" t="s">
        <v>1422</v>
      </c>
      <c r="I1544" s="3" t="s">
        <v>22</v>
      </c>
      <c r="J1544" s="5"/>
      <c r="K1544" s="5">
        <v>40273.61</v>
      </c>
      <c r="L1544" s="5"/>
      <c r="M1544" s="5"/>
      <c r="N1544" s="5"/>
      <c r="O1544" s="9">
        <f t="shared" si="24"/>
        <v>40273.61</v>
      </c>
    </row>
    <row r="1545" spans="1:15" ht="20" x14ac:dyDescent="0.25">
      <c r="A1545" s="3" t="s">
        <v>315</v>
      </c>
      <c r="B1545" s="3" t="s">
        <v>314</v>
      </c>
      <c r="C1545" s="3" t="s">
        <v>150</v>
      </c>
      <c r="D1545" s="3" t="s">
        <v>426</v>
      </c>
      <c r="E1545" s="3" t="s">
        <v>220</v>
      </c>
      <c r="F1545" s="6">
        <v>45463</v>
      </c>
      <c r="G1545" s="3" t="s">
        <v>1440</v>
      </c>
      <c r="H1545" s="3" t="s">
        <v>1422</v>
      </c>
      <c r="I1545" s="3" t="s">
        <v>22</v>
      </c>
      <c r="J1545" s="5"/>
      <c r="K1545" s="5">
        <v>204868.54</v>
      </c>
      <c r="L1545" s="5"/>
      <c r="M1545" s="5"/>
      <c r="N1545" s="5"/>
      <c r="O1545" s="9">
        <f t="shared" si="24"/>
        <v>204868.54</v>
      </c>
    </row>
    <row r="1546" spans="1:15" ht="20" x14ac:dyDescent="0.25">
      <c r="A1546" s="3" t="s">
        <v>315</v>
      </c>
      <c r="B1546" s="3" t="s">
        <v>314</v>
      </c>
      <c r="C1546" s="3" t="s">
        <v>150</v>
      </c>
      <c r="D1546" s="3" t="s">
        <v>426</v>
      </c>
      <c r="E1546" s="3" t="s">
        <v>220</v>
      </c>
      <c r="F1546" s="6">
        <v>45474.5</v>
      </c>
      <c r="G1546" s="3" t="s">
        <v>225</v>
      </c>
      <c r="H1546" s="3" t="s">
        <v>1422</v>
      </c>
      <c r="I1546" s="3" t="s">
        <v>22</v>
      </c>
      <c r="J1546" s="5">
        <v>225740.59</v>
      </c>
      <c r="K1546" s="5">
        <v>204868.55</v>
      </c>
      <c r="L1546" s="5"/>
      <c r="M1546" s="5"/>
      <c r="N1546" s="5"/>
      <c r="O1546" s="9">
        <f t="shared" si="24"/>
        <v>430609.14</v>
      </c>
    </row>
    <row r="1547" spans="1:15" ht="20" x14ac:dyDescent="0.25">
      <c r="A1547" s="3" t="s">
        <v>315</v>
      </c>
      <c r="B1547" s="3" t="s">
        <v>314</v>
      </c>
      <c r="C1547" s="3" t="s">
        <v>150</v>
      </c>
      <c r="D1547" s="3" t="s">
        <v>426</v>
      </c>
      <c r="E1547" s="3" t="s">
        <v>220</v>
      </c>
      <c r="F1547" s="6">
        <v>45586.5</v>
      </c>
      <c r="G1547" s="3" t="s">
        <v>1428</v>
      </c>
      <c r="H1547" s="3" t="s">
        <v>1422</v>
      </c>
      <c r="I1547" s="3" t="s">
        <v>22</v>
      </c>
      <c r="J1547" s="5">
        <v>224792.49</v>
      </c>
      <c r="K1547" s="5">
        <v>71540.31</v>
      </c>
      <c r="L1547" s="5"/>
      <c r="M1547" s="5"/>
      <c r="N1547" s="5"/>
      <c r="O1547" s="9">
        <f t="shared" si="24"/>
        <v>296332.79999999999</v>
      </c>
    </row>
    <row r="1548" spans="1:15" ht="20" x14ac:dyDescent="0.25">
      <c r="A1548" s="3" t="s">
        <v>315</v>
      </c>
      <c r="B1548" s="3" t="s">
        <v>314</v>
      </c>
      <c r="C1548" s="3" t="s">
        <v>150</v>
      </c>
      <c r="D1548" s="3" t="s">
        <v>426</v>
      </c>
      <c r="E1548" s="3" t="s">
        <v>220</v>
      </c>
      <c r="F1548" s="6">
        <v>45575</v>
      </c>
      <c r="G1548" s="3" t="s">
        <v>1439</v>
      </c>
      <c r="H1548" s="3" t="s">
        <v>1422</v>
      </c>
      <c r="I1548" s="3" t="s">
        <v>22</v>
      </c>
      <c r="J1548" s="5"/>
      <c r="K1548" s="5">
        <v>214620.93</v>
      </c>
      <c r="L1548" s="5"/>
      <c r="M1548" s="5"/>
      <c r="N1548" s="5"/>
      <c r="O1548" s="9">
        <f t="shared" si="24"/>
        <v>214620.93</v>
      </c>
    </row>
    <row r="1549" spans="1:15" ht="20" x14ac:dyDescent="0.25">
      <c r="A1549" s="3" t="s">
        <v>315</v>
      </c>
      <c r="B1549" s="3" t="s">
        <v>314</v>
      </c>
      <c r="C1549" s="3" t="s">
        <v>150</v>
      </c>
      <c r="D1549" s="3" t="s">
        <v>426</v>
      </c>
      <c r="E1549" s="3" t="s">
        <v>220</v>
      </c>
      <c r="F1549" s="6">
        <v>45712</v>
      </c>
      <c r="G1549" s="3" t="s">
        <v>1438</v>
      </c>
      <c r="H1549" s="3" t="s">
        <v>1422</v>
      </c>
      <c r="I1549" s="3" t="s">
        <v>22</v>
      </c>
      <c r="J1549" s="5"/>
      <c r="K1549" s="5">
        <v>223427.56</v>
      </c>
      <c r="L1549" s="5"/>
      <c r="M1549" s="5"/>
      <c r="N1549" s="5"/>
      <c r="O1549" s="9">
        <f t="shared" si="24"/>
        <v>223427.56</v>
      </c>
    </row>
    <row r="1550" spans="1:15" ht="20" x14ac:dyDescent="0.25">
      <c r="A1550" s="3" t="s">
        <v>315</v>
      </c>
      <c r="B1550" s="3" t="s">
        <v>314</v>
      </c>
      <c r="C1550" s="3" t="s">
        <v>150</v>
      </c>
      <c r="D1550" s="3" t="s">
        <v>426</v>
      </c>
      <c r="E1550" s="3" t="s">
        <v>220</v>
      </c>
      <c r="F1550" s="6">
        <v>45722.5</v>
      </c>
      <c r="G1550" s="3" t="s">
        <v>18</v>
      </c>
      <c r="H1550" s="3" t="s">
        <v>1422</v>
      </c>
      <c r="I1550" s="3" t="s">
        <v>22</v>
      </c>
      <c r="J1550" s="5">
        <v>44002.080000000002</v>
      </c>
      <c r="K1550" s="5">
        <v>74475.86</v>
      </c>
      <c r="L1550" s="5"/>
      <c r="M1550" s="5"/>
      <c r="N1550" s="5"/>
      <c r="O1550" s="9">
        <f t="shared" si="24"/>
        <v>118477.94</v>
      </c>
    </row>
    <row r="1551" spans="1:15" ht="20" x14ac:dyDescent="0.25">
      <c r="A1551" s="3" t="s">
        <v>315</v>
      </c>
      <c r="B1551" s="3" t="s">
        <v>314</v>
      </c>
      <c r="C1551" s="3" t="s">
        <v>150</v>
      </c>
      <c r="D1551" s="3" t="s">
        <v>426</v>
      </c>
      <c r="E1551" s="3" t="s">
        <v>220</v>
      </c>
      <c r="F1551" s="6">
        <v>45728.5</v>
      </c>
      <c r="G1551" s="3" t="s">
        <v>18</v>
      </c>
      <c r="H1551" s="3" t="s">
        <v>1422</v>
      </c>
      <c r="I1551" s="3" t="s">
        <v>22</v>
      </c>
      <c r="J1551" s="5">
        <v>57412.81</v>
      </c>
      <c r="K1551" s="5">
        <v>133572.06</v>
      </c>
      <c r="L1551" s="5"/>
      <c r="M1551" s="5"/>
      <c r="N1551" s="5"/>
      <c r="O1551" s="9">
        <f t="shared" si="24"/>
        <v>190984.87</v>
      </c>
    </row>
    <row r="1552" spans="1:15" ht="20" x14ac:dyDescent="0.25">
      <c r="A1552" s="3" t="s">
        <v>315</v>
      </c>
      <c r="B1552" s="3" t="s">
        <v>314</v>
      </c>
      <c r="C1552" s="3" t="s">
        <v>150</v>
      </c>
      <c r="D1552" s="3" t="s">
        <v>426</v>
      </c>
      <c r="E1552" s="3" t="s">
        <v>220</v>
      </c>
      <c r="F1552" s="6">
        <v>45876.5</v>
      </c>
      <c r="G1552" s="3" t="s">
        <v>1427</v>
      </c>
      <c r="H1552" s="3" t="s">
        <v>1422</v>
      </c>
      <c r="I1552" s="3" t="s">
        <v>22</v>
      </c>
      <c r="J1552" s="5">
        <v>58257.86</v>
      </c>
      <c r="K1552" s="5">
        <v>27078.35</v>
      </c>
      <c r="L1552" s="5"/>
      <c r="M1552" s="5"/>
      <c r="N1552" s="5"/>
      <c r="O1552" s="9">
        <f t="shared" si="24"/>
        <v>85336.209999999992</v>
      </c>
    </row>
    <row r="1553" spans="1:15" ht="20" x14ac:dyDescent="0.25">
      <c r="A1553" s="3" t="s">
        <v>315</v>
      </c>
      <c r="B1553" s="3" t="s">
        <v>314</v>
      </c>
      <c r="C1553" s="3" t="s">
        <v>150</v>
      </c>
      <c r="D1553" s="3" t="s">
        <v>426</v>
      </c>
      <c r="E1553" s="3" t="s">
        <v>220</v>
      </c>
      <c r="F1553" s="6">
        <v>45861</v>
      </c>
      <c r="G1553" s="3" t="s">
        <v>1437</v>
      </c>
      <c r="H1553" s="3" t="s">
        <v>1422</v>
      </c>
      <c r="I1553" s="3" t="s">
        <v>22</v>
      </c>
      <c r="J1553" s="5"/>
      <c r="K1553" s="5">
        <v>81235.05</v>
      </c>
      <c r="L1553" s="5"/>
      <c r="M1553" s="5"/>
      <c r="N1553" s="5"/>
      <c r="O1553" s="9">
        <f t="shared" si="24"/>
        <v>81235.05</v>
      </c>
    </row>
    <row r="1554" spans="1:15" ht="20" x14ac:dyDescent="0.25">
      <c r="A1554" s="3" t="s">
        <v>315</v>
      </c>
      <c r="B1554" s="3" t="s">
        <v>314</v>
      </c>
      <c r="C1554" s="3" t="s">
        <v>150</v>
      </c>
      <c r="D1554" s="3" t="s">
        <v>424</v>
      </c>
      <c r="E1554" s="3" t="s">
        <v>12</v>
      </c>
      <c r="F1554" s="6">
        <v>45030.5</v>
      </c>
      <c r="G1554" s="3" t="s">
        <v>1194</v>
      </c>
      <c r="H1554" s="3" t="s">
        <v>1422</v>
      </c>
      <c r="I1554" s="3" t="s">
        <v>22</v>
      </c>
      <c r="J1554" s="5">
        <v>0</v>
      </c>
      <c r="K1554" s="5">
        <v>23544.69</v>
      </c>
      <c r="L1554" s="5"/>
      <c r="M1554" s="5"/>
      <c r="N1554" s="5"/>
      <c r="O1554" s="9">
        <f t="shared" si="24"/>
        <v>23544.69</v>
      </c>
    </row>
    <row r="1555" spans="1:15" ht="20" x14ac:dyDescent="0.25">
      <c r="A1555" s="3" t="s">
        <v>315</v>
      </c>
      <c r="B1555" s="3" t="s">
        <v>314</v>
      </c>
      <c r="C1555" s="3" t="s">
        <v>150</v>
      </c>
      <c r="D1555" s="3" t="s">
        <v>424</v>
      </c>
      <c r="E1555" s="3" t="s">
        <v>12</v>
      </c>
      <c r="F1555" s="6">
        <v>45077.5</v>
      </c>
      <c r="G1555" s="3" t="s">
        <v>13</v>
      </c>
      <c r="H1555" s="3" t="s">
        <v>1422</v>
      </c>
      <c r="I1555" s="3" t="s">
        <v>22</v>
      </c>
      <c r="J1555" s="5">
        <v>0</v>
      </c>
      <c r="K1555" s="5">
        <v>23544.69</v>
      </c>
      <c r="L1555" s="5"/>
      <c r="M1555" s="5"/>
      <c r="N1555" s="5"/>
      <c r="O1555" s="9">
        <f t="shared" si="24"/>
        <v>23544.69</v>
      </c>
    </row>
    <row r="1556" spans="1:15" ht="20" x14ac:dyDescent="0.25">
      <c r="A1556" s="3" t="s">
        <v>315</v>
      </c>
      <c r="B1556" s="3" t="s">
        <v>314</v>
      </c>
      <c r="C1556" s="3" t="s">
        <v>150</v>
      </c>
      <c r="D1556" s="3" t="s">
        <v>424</v>
      </c>
      <c r="E1556" s="3" t="s">
        <v>12</v>
      </c>
      <c r="F1556" s="6">
        <v>45138.5</v>
      </c>
      <c r="G1556" s="3" t="s">
        <v>13</v>
      </c>
      <c r="H1556" s="3" t="s">
        <v>1422</v>
      </c>
      <c r="I1556" s="3" t="s">
        <v>22</v>
      </c>
      <c r="J1556" s="5">
        <v>46313.120000000003</v>
      </c>
      <c r="K1556" s="5">
        <v>89016.9</v>
      </c>
      <c r="L1556" s="5"/>
      <c r="M1556" s="5"/>
      <c r="N1556" s="5"/>
      <c r="O1556" s="9">
        <f t="shared" si="24"/>
        <v>135330.01999999999</v>
      </c>
    </row>
    <row r="1557" spans="1:15" ht="20" x14ac:dyDescent="0.25">
      <c r="A1557" s="3" t="s">
        <v>315</v>
      </c>
      <c r="B1557" s="3" t="s">
        <v>314</v>
      </c>
      <c r="C1557" s="3" t="s">
        <v>150</v>
      </c>
      <c r="D1557" s="3" t="s">
        <v>424</v>
      </c>
      <c r="E1557" s="3" t="s">
        <v>12</v>
      </c>
      <c r="F1557" s="6">
        <v>45189.5</v>
      </c>
      <c r="G1557" s="3" t="s">
        <v>4</v>
      </c>
      <c r="H1557" s="3" t="s">
        <v>1422</v>
      </c>
      <c r="I1557" s="3" t="s">
        <v>22</v>
      </c>
      <c r="J1557" s="5">
        <v>57888.9</v>
      </c>
      <c r="K1557" s="5">
        <v>61642.55</v>
      </c>
      <c r="L1557" s="5"/>
      <c r="M1557" s="5"/>
      <c r="N1557" s="5"/>
      <c r="O1557" s="9">
        <f t="shared" si="24"/>
        <v>119531.45000000001</v>
      </c>
    </row>
    <row r="1558" spans="1:15" ht="20" x14ac:dyDescent="0.25">
      <c r="A1558" s="3" t="s">
        <v>315</v>
      </c>
      <c r="B1558" s="3" t="s">
        <v>314</v>
      </c>
      <c r="C1558" s="3" t="s">
        <v>150</v>
      </c>
      <c r="D1558" s="3" t="s">
        <v>424</v>
      </c>
      <c r="E1558" s="3" t="s">
        <v>12</v>
      </c>
      <c r="F1558" s="6">
        <v>45154</v>
      </c>
      <c r="G1558" s="3" t="s">
        <v>1435</v>
      </c>
      <c r="H1558" s="3" t="s">
        <v>1422</v>
      </c>
      <c r="I1558" s="3" t="s">
        <v>22</v>
      </c>
      <c r="J1558" s="5"/>
      <c r="K1558" s="5">
        <v>61642.55</v>
      </c>
      <c r="L1558" s="5"/>
      <c r="M1558" s="5"/>
      <c r="N1558" s="5"/>
      <c r="O1558" s="9">
        <f t="shared" si="24"/>
        <v>61642.55</v>
      </c>
    </row>
    <row r="1559" spans="1:15" ht="20" x14ac:dyDescent="0.25">
      <c r="A1559" s="3" t="s">
        <v>315</v>
      </c>
      <c r="B1559" s="3" t="s">
        <v>314</v>
      </c>
      <c r="C1559" s="3" t="s">
        <v>150</v>
      </c>
      <c r="D1559" s="3" t="s">
        <v>424</v>
      </c>
      <c r="E1559" s="3" t="s">
        <v>12</v>
      </c>
      <c r="F1559" s="6">
        <v>45272.5</v>
      </c>
      <c r="G1559" s="3" t="s">
        <v>11</v>
      </c>
      <c r="H1559" s="3" t="s">
        <v>1422</v>
      </c>
      <c r="I1559" s="3" t="s">
        <v>22</v>
      </c>
      <c r="J1559" s="5">
        <v>83967.08</v>
      </c>
      <c r="K1559" s="5">
        <v>74682.3</v>
      </c>
      <c r="L1559" s="5"/>
      <c r="M1559" s="5"/>
      <c r="N1559" s="5"/>
      <c r="O1559" s="9">
        <f t="shared" si="24"/>
        <v>158649.38</v>
      </c>
    </row>
    <row r="1560" spans="1:15" ht="20" x14ac:dyDescent="0.25">
      <c r="A1560" s="3" t="s">
        <v>315</v>
      </c>
      <c r="B1560" s="3" t="s">
        <v>314</v>
      </c>
      <c r="C1560" s="3" t="s">
        <v>150</v>
      </c>
      <c r="D1560" s="3" t="s">
        <v>424</v>
      </c>
      <c r="E1560" s="3" t="s">
        <v>12</v>
      </c>
      <c r="F1560" s="6">
        <v>45240</v>
      </c>
      <c r="G1560" s="3" t="s">
        <v>1434</v>
      </c>
      <c r="H1560" s="3" t="s">
        <v>1422</v>
      </c>
      <c r="I1560" s="3" t="s">
        <v>22</v>
      </c>
      <c r="J1560" s="5"/>
      <c r="K1560" s="5">
        <v>74682.3</v>
      </c>
      <c r="L1560" s="5"/>
      <c r="M1560" s="5"/>
      <c r="N1560" s="5"/>
      <c r="O1560" s="9">
        <f t="shared" si="24"/>
        <v>74682.3</v>
      </c>
    </row>
    <row r="1561" spans="1:15" ht="20" x14ac:dyDescent="0.25">
      <c r="A1561" s="3" t="s">
        <v>315</v>
      </c>
      <c r="B1561" s="3" t="s">
        <v>314</v>
      </c>
      <c r="C1561" s="3" t="s">
        <v>150</v>
      </c>
      <c r="D1561" s="3" t="s">
        <v>424</v>
      </c>
      <c r="E1561" s="3" t="s">
        <v>12</v>
      </c>
      <c r="F1561" s="6">
        <v>45370.5</v>
      </c>
      <c r="G1561" s="3" t="s">
        <v>315</v>
      </c>
      <c r="H1561" s="3" t="s">
        <v>1422</v>
      </c>
      <c r="I1561" s="3" t="s">
        <v>22</v>
      </c>
      <c r="J1561" s="5">
        <v>112204.68</v>
      </c>
      <c r="K1561" s="5">
        <v>85199.93</v>
      </c>
      <c r="L1561" s="5"/>
      <c r="M1561" s="5"/>
      <c r="N1561" s="5"/>
      <c r="O1561" s="9">
        <f t="shared" si="24"/>
        <v>197404.61</v>
      </c>
    </row>
    <row r="1562" spans="1:15" ht="20" x14ac:dyDescent="0.25">
      <c r="A1562" s="3" t="s">
        <v>315</v>
      </c>
      <c r="B1562" s="3" t="s">
        <v>314</v>
      </c>
      <c r="C1562" s="3" t="s">
        <v>150</v>
      </c>
      <c r="D1562" s="3" t="s">
        <v>424</v>
      </c>
      <c r="E1562" s="3" t="s">
        <v>12</v>
      </c>
      <c r="F1562" s="6">
        <v>45335</v>
      </c>
      <c r="G1562" s="3" t="s">
        <v>1433</v>
      </c>
      <c r="H1562" s="3" t="s">
        <v>1422</v>
      </c>
      <c r="I1562" s="3" t="s">
        <v>22</v>
      </c>
      <c r="J1562" s="5"/>
      <c r="K1562" s="5">
        <v>85199.92</v>
      </c>
      <c r="L1562" s="5"/>
      <c r="M1562" s="5"/>
      <c r="N1562" s="5"/>
      <c r="O1562" s="9">
        <f t="shared" si="24"/>
        <v>85199.92</v>
      </c>
    </row>
    <row r="1563" spans="1:15" ht="20" x14ac:dyDescent="0.25">
      <c r="A1563" s="3" t="s">
        <v>315</v>
      </c>
      <c r="B1563" s="3" t="s">
        <v>314</v>
      </c>
      <c r="C1563" s="3" t="s">
        <v>150</v>
      </c>
      <c r="D1563" s="3" t="s">
        <v>424</v>
      </c>
      <c r="E1563" s="3" t="s">
        <v>12</v>
      </c>
      <c r="F1563" s="6">
        <v>45460.5</v>
      </c>
      <c r="G1563" s="3" t="s">
        <v>240</v>
      </c>
      <c r="H1563" s="3" t="s">
        <v>1422</v>
      </c>
      <c r="I1563" s="3" t="s">
        <v>22</v>
      </c>
      <c r="J1563" s="5">
        <v>373791.94</v>
      </c>
      <c r="K1563" s="5">
        <v>230451.3</v>
      </c>
      <c r="L1563" s="5"/>
      <c r="M1563" s="5"/>
      <c r="N1563" s="5"/>
      <c r="O1563" s="9">
        <f t="shared" si="24"/>
        <v>604243.24</v>
      </c>
    </row>
    <row r="1564" spans="1:15" ht="20" x14ac:dyDescent="0.25">
      <c r="A1564" s="3" t="s">
        <v>315</v>
      </c>
      <c r="B1564" s="3" t="s">
        <v>314</v>
      </c>
      <c r="C1564" s="3" t="s">
        <v>150</v>
      </c>
      <c r="D1564" s="3" t="s">
        <v>424</v>
      </c>
      <c r="E1564" s="3" t="s">
        <v>12</v>
      </c>
      <c r="F1564" s="6">
        <v>45432</v>
      </c>
      <c r="G1564" s="3" t="s">
        <v>1436</v>
      </c>
      <c r="H1564" s="3" t="s">
        <v>1422</v>
      </c>
      <c r="I1564" s="3" t="s">
        <v>22</v>
      </c>
      <c r="J1564" s="5"/>
      <c r="K1564" s="5">
        <v>230451.29</v>
      </c>
      <c r="L1564" s="5"/>
      <c r="M1564" s="5"/>
      <c r="N1564" s="5"/>
      <c r="O1564" s="9">
        <f t="shared" si="24"/>
        <v>230451.29</v>
      </c>
    </row>
    <row r="1565" spans="1:15" ht="20" x14ac:dyDescent="0.25">
      <c r="A1565" s="3" t="s">
        <v>315</v>
      </c>
      <c r="B1565" s="3" t="s">
        <v>314</v>
      </c>
      <c r="C1565" s="3" t="s">
        <v>150</v>
      </c>
      <c r="D1565" s="3" t="s">
        <v>424</v>
      </c>
      <c r="E1565" s="3" t="s">
        <v>12</v>
      </c>
      <c r="F1565" s="6">
        <v>45539.5</v>
      </c>
      <c r="G1565" s="3" t="s">
        <v>225</v>
      </c>
      <c r="H1565" s="3" t="s">
        <v>1422</v>
      </c>
      <c r="I1565" s="3" t="s">
        <v>22</v>
      </c>
      <c r="J1565" s="5">
        <v>622971.06999999995</v>
      </c>
      <c r="K1565" s="5">
        <v>401766.11</v>
      </c>
      <c r="L1565" s="5"/>
      <c r="M1565" s="5"/>
      <c r="N1565" s="5"/>
      <c r="O1565" s="9">
        <f t="shared" si="24"/>
        <v>1024737.1799999999</v>
      </c>
    </row>
    <row r="1566" spans="1:15" ht="20" x14ac:dyDescent="0.25">
      <c r="A1566" s="3" t="s">
        <v>315</v>
      </c>
      <c r="B1566" s="3" t="s">
        <v>314</v>
      </c>
      <c r="C1566" s="3" t="s">
        <v>150</v>
      </c>
      <c r="D1566" s="3" t="s">
        <v>424</v>
      </c>
      <c r="E1566" s="3" t="s">
        <v>12</v>
      </c>
      <c r="F1566" s="6">
        <v>45517</v>
      </c>
      <c r="G1566" s="3" t="s">
        <v>1441</v>
      </c>
      <c r="H1566" s="3" t="s">
        <v>1422</v>
      </c>
      <c r="I1566" s="3" t="s">
        <v>22</v>
      </c>
      <c r="J1566" s="5"/>
      <c r="K1566" s="5">
        <v>401766.1</v>
      </c>
      <c r="L1566" s="5"/>
      <c r="M1566" s="5"/>
      <c r="N1566" s="5"/>
      <c r="O1566" s="9">
        <f t="shared" si="24"/>
        <v>401766.1</v>
      </c>
    </row>
    <row r="1567" spans="1:15" ht="20" x14ac:dyDescent="0.25">
      <c r="A1567" s="3" t="s">
        <v>315</v>
      </c>
      <c r="B1567" s="3" t="s">
        <v>314</v>
      </c>
      <c r="C1567" s="3" t="s">
        <v>150</v>
      </c>
      <c r="D1567" s="3" t="s">
        <v>424</v>
      </c>
      <c r="E1567" s="3" t="s">
        <v>12</v>
      </c>
      <c r="F1567" s="6">
        <v>45637.5</v>
      </c>
      <c r="G1567" s="3" t="s">
        <v>1428</v>
      </c>
      <c r="H1567" s="3" t="s">
        <v>1422</v>
      </c>
      <c r="I1567" s="3" t="s">
        <v>22</v>
      </c>
      <c r="J1567" s="5">
        <v>431874.58</v>
      </c>
      <c r="K1567" s="5">
        <v>127352.29</v>
      </c>
      <c r="L1567" s="5"/>
      <c r="M1567" s="5"/>
      <c r="N1567" s="5"/>
      <c r="O1567" s="9">
        <f t="shared" si="24"/>
        <v>559226.87</v>
      </c>
    </row>
    <row r="1568" spans="1:15" ht="20" x14ac:dyDescent="0.25">
      <c r="A1568" s="3" t="s">
        <v>315</v>
      </c>
      <c r="B1568" s="3" t="s">
        <v>314</v>
      </c>
      <c r="C1568" s="3" t="s">
        <v>150</v>
      </c>
      <c r="D1568" s="3" t="s">
        <v>424</v>
      </c>
      <c r="E1568" s="3" t="s">
        <v>12</v>
      </c>
      <c r="F1568" s="6">
        <v>45610</v>
      </c>
      <c r="G1568" s="3" t="s">
        <v>1440</v>
      </c>
      <c r="H1568" s="3" t="s">
        <v>1422</v>
      </c>
      <c r="I1568" s="3" t="s">
        <v>22</v>
      </c>
      <c r="J1568" s="5"/>
      <c r="K1568" s="5">
        <v>396913.16</v>
      </c>
      <c r="L1568" s="5"/>
      <c r="M1568" s="5"/>
      <c r="N1568" s="5"/>
      <c r="O1568" s="9">
        <f t="shared" si="24"/>
        <v>396913.16</v>
      </c>
    </row>
    <row r="1569" spans="1:15" ht="20" x14ac:dyDescent="0.25">
      <c r="A1569" s="3" t="s">
        <v>315</v>
      </c>
      <c r="B1569" s="3" t="s">
        <v>314</v>
      </c>
      <c r="C1569" s="3" t="s">
        <v>150</v>
      </c>
      <c r="D1569" s="3" t="s">
        <v>424</v>
      </c>
      <c r="E1569" s="3" t="s">
        <v>12</v>
      </c>
      <c r="F1569" s="6">
        <v>45733.5</v>
      </c>
      <c r="G1569" s="3" t="s">
        <v>18</v>
      </c>
      <c r="H1569" s="3" t="s">
        <v>1422</v>
      </c>
      <c r="I1569" s="3" t="s">
        <v>22</v>
      </c>
      <c r="J1569" s="5">
        <v>359971.3</v>
      </c>
      <c r="K1569" s="5">
        <v>334931.25</v>
      </c>
      <c r="L1569" s="5"/>
      <c r="M1569" s="5"/>
      <c r="N1569" s="5"/>
      <c r="O1569" s="9">
        <f t="shared" si="24"/>
        <v>694902.55</v>
      </c>
    </row>
    <row r="1570" spans="1:15" ht="20" x14ac:dyDescent="0.25">
      <c r="A1570" s="3" t="s">
        <v>315</v>
      </c>
      <c r="B1570" s="3" t="s">
        <v>314</v>
      </c>
      <c r="C1570" s="3" t="s">
        <v>150</v>
      </c>
      <c r="D1570" s="3" t="s">
        <v>424</v>
      </c>
      <c r="E1570" s="3" t="s">
        <v>12</v>
      </c>
      <c r="F1570" s="6">
        <v>45715</v>
      </c>
      <c r="G1570" s="3" t="s">
        <v>1439</v>
      </c>
      <c r="H1570" s="3" t="s">
        <v>1422</v>
      </c>
      <c r="I1570" s="3" t="s">
        <v>22</v>
      </c>
      <c r="J1570" s="5"/>
      <c r="K1570" s="5">
        <v>333482.94</v>
      </c>
      <c r="L1570" s="5"/>
      <c r="M1570" s="5"/>
      <c r="N1570" s="5"/>
      <c r="O1570" s="9">
        <f t="shared" si="24"/>
        <v>333482.94</v>
      </c>
    </row>
    <row r="1571" spans="1:15" ht="20" x14ac:dyDescent="0.25">
      <c r="A1571" s="3" t="s">
        <v>315</v>
      </c>
      <c r="B1571" s="3" t="s">
        <v>314</v>
      </c>
      <c r="C1571" s="3" t="s">
        <v>150</v>
      </c>
      <c r="D1571" s="3" t="s">
        <v>424</v>
      </c>
      <c r="E1571" s="3" t="s">
        <v>12</v>
      </c>
      <c r="F1571" s="6">
        <v>45769.5</v>
      </c>
      <c r="G1571" s="3" t="s">
        <v>1427</v>
      </c>
      <c r="H1571" s="3" t="s">
        <v>1422</v>
      </c>
      <c r="I1571" s="3" t="s">
        <v>22</v>
      </c>
      <c r="J1571" s="5">
        <v>0</v>
      </c>
      <c r="K1571" s="5">
        <v>17387.13</v>
      </c>
      <c r="L1571" s="5"/>
      <c r="M1571" s="5"/>
      <c r="N1571" s="5"/>
      <c r="O1571" s="9">
        <f t="shared" si="24"/>
        <v>17387.13</v>
      </c>
    </row>
    <row r="1572" spans="1:15" ht="20" x14ac:dyDescent="0.25">
      <c r="A1572" s="3" t="s">
        <v>315</v>
      </c>
      <c r="B1572" s="3" t="s">
        <v>314</v>
      </c>
      <c r="C1572" s="3" t="s">
        <v>150</v>
      </c>
      <c r="D1572" s="3" t="s">
        <v>423</v>
      </c>
      <c r="E1572" s="3" t="s">
        <v>220</v>
      </c>
      <c r="F1572" s="6">
        <v>45054.5</v>
      </c>
      <c r="G1572" s="3" t="s">
        <v>1194</v>
      </c>
      <c r="H1572" s="3" t="s">
        <v>1422</v>
      </c>
      <c r="I1572" s="3" t="s">
        <v>22</v>
      </c>
      <c r="J1572" s="5">
        <v>0</v>
      </c>
      <c r="K1572" s="5">
        <v>26328.78</v>
      </c>
      <c r="L1572" s="5"/>
      <c r="M1572" s="5"/>
      <c r="N1572" s="5"/>
      <c r="O1572" s="9">
        <f t="shared" si="24"/>
        <v>26328.78</v>
      </c>
    </row>
    <row r="1573" spans="1:15" ht="20" x14ac:dyDescent="0.25">
      <c r="A1573" s="3" t="s">
        <v>315</v>
      </c>
      <c r="B1573" s="3" t="s">
        <v>314</v>
      </c>
      <c r="C1573" s="3" t="s">
        <v>150</v>
      </c>
      <c r="D1573" s="3" t="s">
        <v>423</v>
      </c>
      <c r="E1573" s="3" t="s">
        <v>220</v>
      </c>
      <c r="F1573" s="6">
        <v>45232.5</v>
      </c>
      <c r="G1573" s="3" t="s">
        <v>13</v>
      </c>
      <c r="H1573" s="3" t="s">
        <v>1422</v>
      </c>
      <c r="I1573" s="3" t="s">
        <v>22</v>
      </c>
      <c r="J1573" s="5">
        <v>82426.899999999994</v>
      </c>
      <c r="K1573" s="5">
        <v>62636.95</v>
      </c>
      <c r="L1573" s="5"/>
      <c r="M1573" s="5"/>
      <c r="N1573" s="5"/>
      <c r="O1573" s="9">
        <f t="shared" si="24"/>
        <v>145063.84999999998</v>
      </c>
    </row>
    <row r="1574" spans="1:15" ht="20" x14ac:dyDescent="0.25">
      <c r="A1574" s="3" t="s">
        <v>315</v>
      </c>
      <c r="B1574" s="3" t="s">
        <v>314</v>
      </c>
      <c r="C1574" s="3" t="s">
        <v>150</v>
      </c>
      <c r="D1574" s="3" t="s">
        <v>423</v>
      </c>
      <c r="E1574" s="3" t="s">
        <v>220</v>
      </c>
      <c r="F1574" s="6">
        <v>45191</v>
      </c>
      <c r="G1574" s="3" t="s">
        <v>1435</v>
      </c>
      <c r="H1574" s="3" t="s">
        <v>1422</v>
      </c>
      <c r="I1574" s="3" t="s">
        <v>22</v>
      </c>
      <c r="J1574" s="5"/>
      <c r="K1574" s="5">
        <v>62636.94</v>
      </c>
      <c r="L1574" s="5"/>
      <c r="M1574" s="5"/>
      <c r="N1574" s="5"/>
      <c r="O1574" s="9">
        <f t="shared" si="24"/>
        <v>62636.94</v>
      </c>
    </row>
    <row r="1575" spans="1:15" ht="20" x14ac:dyDescent="0.25">
      <c r="A1575" s="3" t="s">
        <v>315</v>
      </c>
      <c r="B1575" s="3" t="s">
        <v>314</v>
      </c>
      <c r="C1575" s="3" t="s">
        <v>150</v>
      </c>
      <c r="D1575" s="3" t="s">
        <v>423</v>
      </c>
      <c r="E1575" s="3" t="s">
        <v>220</v>
      </c>
      <c r="F1575" s="6">
        <v>45334.5</v>
      </c>
      <c r="G1575" s="3" t="s">
        <v>4</v>
      </c>
      <c r="H1575" s="3" t="s">
        <v>1422</v>
      </c>
      <c r="I1575" s="3" t="s">
        <v>22</v>
      </c>
      <c r="J1575" s="5">
        <v>364574.92</v>
      </c>
      <c r="K1575" s="5">
        <v>249706.48</v>
      </c>
      <c r="L1575" s="5"/>
      <c r="M1575" s="5"/>
      <c r="N1575" s="5"/>
      <c r="O1575" s="9">
        <f t="shared" si="24"/>
        <v>614281.4</v>
      </c>
    </row>
    <row r="1576" spans="1:15" ht="20" x14ac:dyDescent="0.25">
      <c r="A1576" s="3" t="s">
        <v>315</v>
      </c>
      <c r="B1576" s="3" t="s">
        <v>314</v>
      </c>
      <c r="C1576" s="3" t="s">
        <v>150</v>
      </c>
      <c r="D1576" s="3" t="s">
        <v>423</v>
      </c>
      <c r="E1576" s="3" t="s">
        <v>220</v>
      </c>
      <c r="F1576" s="6">
        <v>45279</v>
      </c>
      <c r="G1576" s="3" t="s">
        <v>1434</v>
      </c>
      <c r="H1576" s="3" t="s">
        <v>1422</v>
      </c>
      <c r="I1576" s="3" t="s">
        <v>22</v>
      </c>
      <c r="J1576" s="5"/>
      <c r="K1576" s="5">
        <v>115000</v>
      </c>
      <c r="L1576" s="5"/>
      <c r="M1576" s="5"/>
      <c r="N1576" s="5"/>
      <c r="O1576" s="9">
        <f t="shared" si="24"/>
        <v>115000</v>
      </c>
    </row>
    <row r="1577" spans="1:15" ht="20" x14ac:dyDescent="0.25">
      <c r="A1577" s="3" t="s">
        <v>315</v>
      </c>
      <c r="B1577" s="3" t="s">
        <v>314</v>
      </c>
      <c r="C1577" s="3" t="s">
        <v>150</v>
      </c>
      <c r="D1577" s="3" t="s">
        <v>423</v>
      </c>
      <c r="E1577" s="3" t="s">
        <v>220</v>
      </c>
      <c r="F1577" s="6">
        <v>45294</v>
      </c>
      <c r="G1577" s="3" t="s">
        <v>1433</v>
      </c>
      <c r="H1577" s="3" t="s">
        <v>1422</v>
      </c>
      <c r="I1577" s="3" t="s">
        <v>22</v>
      </c>
      <c r="J1577" s="5"/>
      <c r="K1577" s="5">
        <v>134706.47</v>
      </c>
      <c r="L1577" s="5"/>
      <c r="M1577" s="5"/>
      <c r="N1577" s="5"/>
      <c r="O1577" s="9">
        <f t="shared" si="24"/>
        <v>134706.47</v>
      </c>
    </row>
    <row r="1578" spans="1:15" ht="20" x14ac:dyDescent="0.25">
      <c r="A1578" s="3" t="s">
        <v>315</v>
      </c>
      <c r="B1578" s="3" t="s">
        <v>314</v>
      </c>
      <c r="C1578" s="3" t="s">
        <v>150</v>
      </c>
      <c r="D1578" s="3" t="s">
        <v>423</v>
      </c>
      <c r="E1578" s="3" t="s">
        <v>220</v>
      </c>
      <c r="F1578" s="6">
        <v>45412.5</v>
      </c>
      <c r="G1578" s="3" t="s">
        <v>11</v>
      </c>
      <c r="H1578" s="3" t="s">
        <v>1422</v>
      </c>
      <c r="I1578" s="3" t="s">
        <v>22</v>
      </c>
      <c r="J1578" s="5">
        <v>176469.89</v>
      </c>
      <c r="K1578" s="5">
        <v>115421.96</v>
      </c>
      <c r="L1578" s="5"/>
      <c r="M1578" s="5"/>
      <c r="N1578" s="5"/>
      <c r="O1578" s="9">
        <f t="shared" si="24"/>
        <v>291891.85000000003</v>
      </c>
    </row>
    <row r="1579" spans="1:15" ht="20" x14ac:dyDescent="0.25">
      <c r="A1579" s="3" t="s">
        <v>315</v>
      </c>
      <c r="B1579" s="3" t="s">
        <v>314</v>
      </c>
      <c r="C1579" s="3" t="s">
        <v>150</v>
      </c>
      <c r="D1579" s="3" t="s">
        <v>423</v>
      </c>
      <c r="E1579" s="3" t="s">
        <v>220</v>
      </c>
      <c r="F1579" s="6">
        <v>45376</v>
      </c>
      <c r="G1579" s="3" t="s">
        <v>1436</v>
      </c>
      <c r="H1579" s="3" t="s">
        <v>1422</v>
      </c>
      <c r="I1579" s="3" t="s">
        <v>22</v>
      </c>
      <c r="J1579" s="5"/>
      <c r="K1579" s="5">
        <v>116176.39</v>
      </c>
      <c r="L1579" s="5"/>
      <c r="M1579" s="5"/>
      <c r="N1579" s="5"/>
      <c r="O1579" s="9">
        <f t="shared" si="24"/>
        <v>116176.39</v>
      </c>
    </row>
    <row r="1580" spans="1:15" ht="20" x14ac:dyDescent="0.25">
      <c r="A1580" s="3" t="s">
        <v>315</v>
      </c>
      <c r="B1580" s="3" t="s">
        <v>314</v>
      </c>
      <c r="C1580" s="3" t="s">
        <v>150</v>
      </c>
      <c r="D1580" s="3" t="s">
        <v>423</v>
      </c>
      <c r="E1580" s="3" t="s">
        <v>220</v>
      </c>
      <c r="F1580" s="6">
        <v>45478</v>
      </c>
      <c r="G1580" s="3" t="s">
        <v>1441</v>
      </c>
      <c r="H1580" s="3" t="s">
        <v>1422</v>
      </c>
      <c r="I1580" s="3" t="s">
        <v>22</v>
      </c>
      <c r="J1580" s="5"/>
      <c r="K1580" s="5">
        <v>201296.71</v>
      </c>
      <c r="L1580" s="5"/>
      <c r="M1580" s="5"/>
      <c r="N1580" s="5"/>
      <c r="O1580" s="9">
        <f t="shared" si="24"/>
        <v>201296.71</v>
      </c>
    </row>
    <row r="1581" spans="1:15" ht="20" x14ac:dyDescent="0.25">
      <c r="A1581" s="3" t="s">
        <v>315</v>
      </c>
      <c r="B1581" s="3" t="s">
        <v>314</v>
      </c>
      <c r="C1581" s="3" t="s">
        <v>150</v>
      </c>
      <c r="D1581" s="3" t="s">
        <v>423</v>
      </c>
      <c r="E1581" s="3" t="s">
        <v>220</v>
      </c>
      <c r="F1581" s="6">
        <v>45505.5</v>
      </c>
      <c r="G1581" s="3" t="s">
        <v>315</v>
      </c>
      <c r="H1581" s="3" t="s">
        <v>1422</v>
      </c>
      <c r="I1581" s="3" t="s">
        <v>22</v>
      </c>
      <c r="J1581" s="5">
        <v>290260.84999999998</v>
      </c>
      <c r="K1581" s="5">
        <v>201296.71</v>
      </c>
      <c r="L1581" s="5"/>
      <c r="M1581" s="5"/>
      <c r="N1581" s="5"/>
      <c r="O1581" s="9">
        <f t="shared" si="24"/>
        <v>491557.55999999994</v>
      </c>
    </row>
    <row r="1582" spans="1:15" ht="20" x14ac:dyDescent="0.25">
      <c r="A1582" s="3" t="s">
        <v>315</v>
      </c>
      <c r="B1582" s="3" t="s">
        <v>314</v>
      </c>
      <c r="C1582" s="3" t="s">
        <v>150</v>
      </c>
      <c r="D1582" s="3" t="s">
        <v>423</v>
      </c>
      <c r="E1582" s="3" t="s">
        <v>220</v>
      </c>
      <c r="F1582" s="6">
        <v>45583</v>
      </c>
      <c r="G1582" s="3" t="s">
        <v>1440</v>
      </c>
      <c r="H1582" s="3" t="s">
        <v>1422</v>
      </c>
      <c r="I1582" s="3" t="s">
        <v>22</v>
      </c>
      <c r="J1582" s="5"/>
      <c r="K1582" s="5">
        <v>104264.31</v>
      </c>
      <c r="L1582" s="5"/>
      <c r="M1582" s="5"/>
      <c r="N1582" s="5"/>
      <c r="O1582" s="9">
        <f t="shared" si="24"/>
        <v>104264.31</v>
      </c>
    </row>
    <row r="1583" spans="1:15" ht="20" x14ac:dyDescent="0.25">
      <c r="A1583" s="3" t="s">
        <v>315</v>
      </c>
      <c r="B1583" s="3" t="s">
        <v>314</v>
      </c>
      <c r="C1583" s="3" t="s">
        <v>150</v>
      </c>
      <c r="D1583" s="3" t="s">
        <v>423</v>
      </c>
      <c r="E1583" s="3" t="s">
        <v>220</v>
      </c>
      <c r="F1583" s="6">
        <v>45610.5</v>
      </c>
      <c r="G1583" s="3" t="s">
        <v>240</v>
      </c>
      <c r="H1583" s="3" t="s">
        <v>1422</v>
      </c>
      <c r="I1583" s="3" t="s">
        <v>22</v>
      </c>
      <c r="J1583" s="5">
        <v>167782.95</v>
      </c>
      <c r="K1583" s="5">
        <v>102337.9</v>
      </c>
      <c r="L1583" s="5"/>
      <c r="M1583" s="5"/>
      <c r="N1583" s="5"/>
      <c r="O1583" s="9">
        <f t="shared" si="24"/>
        <v>270120.84999999998</v>
      </c>
    </row>
    <row r="1584" spans="1:15" ht="20" x14ac:dyDescent="0.25">
      <c r="A1584" s="3" t="s">
        <v>315</v>
      </c>
      <c r="B1584" s="3" t="s">
        <v>314</v>
      </c>
      <c r="C1584" s="3" t="s">
        <v>150</v>
      </c>
      <c r="D1584" s="3" t="s">
        <v>423</v>
      </c>
      <c r="E1584" s="3" t="s">
        <v>220</v>
      </c>
      <c r="F1584" s="6">
        <v>45714.5</v>
      </c>
      <c r="G1584" s="3" t="s">
        <v>225</v>
      </c>
      <c r="H1584" s="3" t="s">
        <v>1422</v>
      </c>
      <c r="I1584" s="3" t="s">
        <v>22</v>
      </c>
      <c r="J1584" s="5">
        <v>178197.52</v>
      </c>
      <c r="K1584" s="5">
        <v>64869.79</v>
      </c>
      <c r="L1584" s="5"/>
      <c r="M1584" s="5"/>
      <c r="N1584" s="5"/>
      <c r="O1584" s="9">
        <f t="shared" si="24"/>
        <v>243067.31</v>
      </c>
    </row>
    <row r="1585" spans="1:15" ht="20" x14ac:dyDescent="0.25">
      <c r="A1585" s="3" t="s">
        <v>315</v>
      </c>
      <c r="B1585" s="3" t="s">
        <v>314</v>
      </c>
      <c r="C1585" s="3" t="s">
        <v>150</v>
      </c>
      <c r="D1585" s="3" t="s">
        <v>423</v>
      </c>
      <c r="E1585" s="3" t="s">
        <v>220</v>
      </c>
      <c r="F1585" s="6">
        <v>45674</v>
      </c>
      <c r="G1585" s="3" t="s">
        <v>1439</v>
      </c>
      <c r="H1585" s="3" t="s">
        <v>1422</v>
      </c>
      <c r="I1585" s="3" t="s">
        <v>22</v>
      </c>
      <c r="J1585" s="5"/>
      <c r="K1585" s="5">
        <v>194653.83</v>
      </c>
      <c r="L1585" s="5"/>
      <c r="M1585" s="5"/>
      <c r="N1585" s="5"/>
      <c r="O1585" s="9">
        <f t="shared" si="24"/>
        <v>194653.83</v>
      </c>
    </row>
    <row r="1586" spans="1:15" ht="20" x14ac:dyDescent="0.25">
      <c r="A1586" s="3" t="s">
        <v>315</v>
      </c>
      <c r="B1586" s="3" t="s">
        <v>314</v>
      </c>
      <c r="C1586" s="3" t="s">
        <v>150</v>
      </c>
      <c r="D1586" s="3" t="s">
        <v>423</v>
      </c>
      <c r="E1586" s="3" t="s">
        <v>220</v>
      </c>
      <c r="F1586" s="6">
        <v>45764.5</v>
      </c>
      <c r="G1586" s="3" t="s">
        <v>1428</v>
      </c>
      <c r="H1586" s="3" t="s">
        <v>1422</v>
      </c>
      <c r="I1586" s="3" t="s">
        <v>22</v>
      </c>
      <c r="J1586" s="5">
        <v>280174.39</v>
      </c>
      <c r="K1586" s="5">
        <v>71589.320000000007</v>
      </c>
      <c r="L1586" s="5"/>
      <c r="M1586" s="5"/>
      <c r="N1586" s="5"/>
      <c r="O1586" s="9">
        <f t="shared" si="24"/>
        <v>351763.71</v>
      </c>
    </row>
    <row r="1587" spans="1:15" ht="20" x14ac:dyDescent="0.25">
      <c r="A1587" s="3" t="s">
        <v>315</v>
      </c>
      <c r="B1587" s="3" t="s">
        <v>314</v>
      </c>
      <c r="C1587" s="3" t="s">
        <v>150</v>
      </c>
      <c r="D1587" s="3" t="s">
        <v>423</v>
      </c>
      <c r="E1587" s="3" t="s">
        <v>220</v>
      </c>
      <c r="F1587" s="6">
        <v>45754</v>
      </c>
      <c r="G1587" s="3" t="s">
        <v>1438</v>
      </c>
      <c r="H1587" s="3" t="s">
        <v>1422</v>
      </c>
      <c r="I1587" s="3" t="s">
        <v>22</v>
      </c>
      <c r="J1587" s="5"/>
      <c r="K1587" s="5">
        <v>214767.96</v>
      </c>
      <c r="L1587" s="5"/>
      <c r="M1587" s="5"/>
      <c r="N1587" s="5"/>
      <c r="O1587" s="9">
        <f t="shared" si="24"/>
        <v>214767.96</v>
      </c>
    </row>
    <row r="1588" spans="1:15" ht="20" x14ac:dyDescent="0.25">
      <c r="A1588" s="3" t="s">
        <v>315</v>
      </c>
      <c r="B1588" s="3" t="s">
        <v>314</v>
      </c>
      <c r="C1588" s="3" t="s">
        <v>150</v>
      </c>
      <c r="D1588" s="3" t="s">
        <v>423</v>
      </c>
      <c r="E1588" s="3" t="s">
        <v>220</v>
      </c>
      <c r="F1588" s="6">
        <v>45888.5</v>
      </c>
      <c r="G1588" s="3" t="s">
        <v>18</v>
      </c>
      <c r="H1588" s="3" t="s">
        <v>1422</v>
      </c>
      <c r="I1588" s="3" t="s">
        <v>22</v>
      </c>
      <c r="J1588" s="5">
        <v>212541.46</v>
      </c>
      <c r="K1588" s="5">
        <v>70443.83</v>
      </c>
      <c r="L1588" s="5"/>
      <c r="M1588" s="5"/>
      <c r="N1588" s="5"/>
      <c r="O1588" s="9">
        <f t="shared" si="24"/>
        <v>282985.28999999998</v>
      </c>
    </row>
    <row r="1589" spans="1:15" ht="20" x14ac:dyDescent="0.25">
      <c r="A1589" s="3" t="s">
        <v>315</v>
      </c>
      <c r="B1589" s="3" t="s">
        <v>314</v>
      </c>
      <c r="C1589" s="3" t="s">
        <v>150</v>
      </c>
      <c r="D1589" s="3" t="s">
        <v>423</v>
      </c>
      <c r="E1589" s="3" t="s">
        <v>220</v>
      </c>
      <c r="F1589" s="6">
        <v>45840</v>
      </c>
      <c r="G1589" s="3" t="s">
        <v>1437</v>
      </c>
      <c r="H1589" s="3" t="s">
        <v>1422</v>
      </c>
      <c r="I1589" s="3" t="s">
        <v>22</v>
      </c>
      <c r="J1589" s="5"/>
      <c r="K1589" s="5">
        <v>211331.49</v>
      </c>
      <c r="L1589" s="5"/>
      <c r="M1589" s="5"/>
      <c r="N1589" s="5"/>
      <c r="O1589" s="9">
        <f t="shared" si="24"/>
        <v>211331.49</v>
      </c>
    </row>
    <row r="1590" spans="1:15" ht="20" x14ac:dyDescent="0.25">
      <c r="A1590" s="3" t="s">
        <v>315</v>
      </c>
      <c r="B1590" s="3" t="s">
        <v>314</v>
      </c>
      <c r="C1590" s="3" t="s">
        <v>150</v>
      </c>
      <c r="D1590" s="3" t="s">
        <v>423</v>
      </c>
      <c r="E1590" s="3" t="s">
        <v>220</v>
      </c>
      <c r="F1590" s="6">
        <v>45971.5</v>
      </c>
      <c r="G1590" s="3" t="s">
        <v>1427</v>
      </c>
      <c r="H1590" s="3" t="s">
        <v>1422</v>
      </c>
      <c r="I1590" s="3" t="s">
        <v>22</v>
      </c>
      <c r="J1590" s="5">
        <v>1023.56</v>
      </c>
      <c r="K1590" s="5">
        <v>143340.04</v>
      </c>
      <c r="L1590" s="5"/>
      <c r="M1590" s="5"/>
      <c r="N1590" s="5"/>
      <c r="O1590" s="9">
        <f t="shared" si="24"/>
        <v>144363.6</v>
      </c>
    </row>
    <row r="1591" spans="1:15" ht="20" x14ac:dyDescent="0.25">
      <c r="A1591" s="3" t="s">
        <v>315</v>
      </c>
      <c r="B1591" s="3" t="s">
        <v>314</v>
      </c>
      <c r="C1591" s="3" t="s">
        <v>150</v>
      </c>
      <c r="D1591" s="3" t="s">
        <v>423</v>
      </c>
      <c r="E1591" s="3" t="s">
        <v>220</v>
      </c>
      <c r="F1591" s="6">
        <v>45939</v>
      </c>
      <c r="G1591" s="3" t="s">
        <v>1442</v>
      </c>
      <c r="H1591" s="3" t="s">
        <v>1422</v>
      </c>
      <c r="I1591" s="3" t="s">
        <v>22</v>
      </c>
      <c r="J1591" s="5"/>
      <c r="K1591" s="5">
        <v>143340.03</v>
      </c>
      <c r="L1591" s="5"/>
      <c r="M1591" s="5"/>
      <c r="N1591" s="5"/>
      <c r="O1591" s="9">
        <f t="shared" si="24"/>
        <v>143340.03</v>
      </c>
    </row>
    <row r="1592" spans="1:15" ht="20" x14ac:dyDescent="0.25">
      <c r="A1592" s="3" t="s">
        <v>315</v>
      </c>
      <c r="B1592" s="3" t="s">
        <v>314</v>
      </c>
      <c r="C1592" s="3" t="s">
        <v>150</v>
      </c>
      <c r="D1592" s="3" t="s">
        <v>422</v>
      </c>
      <c r="E1592" s="3" t="s">
        <v>220</v>
      </c>
      <c r="F1592" s="6">
        <v>45065.5</v>
      </c>
      <c r="G1592" s="3" t="s">
        <v>1194</v>
      </c>
      <c r="H1592" s="3" t="s">
        <v>1422</v>
      </c>
      <c r="I1592" s="3" t="s">
        <v>22</v>
      </c>
      <c r="J1592" s="5">
        <v>0</v>
      </c>
      <c r="K1592" s="5">
        <v>19071.18</v>
      </c>
      <c r="L1592" s="5"/>
      <c r="M1592" s="5"/>
      <c r="N1592" s="5"/>
      <c r="O1592" s="9">
        <f t="shared" si="24"/>
        <v>19071.18</v>
      </c>
    </row>
    <row r="1593" spans="1:15" ht="20" x14ac:dyDescent="0.25">
      <c r="A1593" s="3" t="s">
        <v>315</v>
      </c>
      <c r="B1593" s="3" t="s">
        <v>314</v>
      </c>
      <c r="C1593" s="3" t="s">
        <v>150</v>
      </c>
      <c r="D1593" s="3" t="s">
        <v>422</v>
      </c>
      <c r="E1593" s="3" t="s">
        <v>220</v>
      </c>
      <c r="F1593" s="6">
        <v>45261.5</v>
      </c>
      <c r="G1593" s="3" t="s">
        <v>13</v>
      </c>
      <c r="H1593" s="3" t="s">
        <v>1422</v>
      </c>
      <c r="I1593" s="3" t="s">
        <v>22</v>
      </c>
      <c r="J1593" s="5">
        <v>285692</v>
      </c>
      <c r="K1593" s="5">
        <v>208711.7</v>
      </c>
      <c r="L1593" s="5"/>
      <c r="M1593" s="5"/>
      <c r="N1593" s="5"/>
      <c r="O1593" s="9">
        <f t="shared" si="24"/>
        <v>494403.7</v>
      </c>
    </row>
    <row r="1594" spans="1:15" ht="20" x14ac:dyDescent="0.25">
      <c r="A1594" s="3" t="s">
        <v>315</v>
      </c>
      <c r="B1594" s="3" t="s">
        <v>314</v>
      </c>
      <c r="C1594" s="3" t="s">
        <v>150</v>
      </c>
      <c r="D1594" s="3" t="s">
        <v>422</v>
      </c>
      <c r="E1594" s="3" t="s">
        <v>220</v>
      </c>
      <c r="F1594" s="6">
        <v>45224</v>
      </c>
      <c r="G1594" s="3" t="s">
        <v>1435</v>
      </c>
      <c r="H1594" s="3" t="s">
        <v>1422</v>
      </c>
      <c r="I1594" s="3" t="s">
        <v>22</v>
      </c>
      <c r="J1594" s="5"/>
      <c r="K1594" s="5">
        <v>208711.7</v>
      </c>
      <c r="L1594" s="5"/>
      <c r="M1594" s="5"/>
      <c r="N1594" s="5"/>
      <c r="O1594" s="9">
        <f t="shared" si="24"/>
        <v>208711.7</v>
      </c>
    </row>
    <row r="1595" spans="1:15" ht="20" x14ac:dyDescent="0.25">
      <c r="A1595" s="3" t="s">
        <v>315</v>
      </c>
      <c r="B1595" s="3" t="s">
        <v>314</v>
      </c>
      <c r="C1595" s="3" t="s">
        <v>150</v>
      </c>
      <c r="D1595" s="3" t="s">
        <v>422</v>
      </c>
      <c r="E1595" s="3" t="s">
        <v>220</v>
      </c>
      <c r="F1595" s="6">
        <v>45355.5</v>
      </c>
      <c r="G1595" s="3" t="s">
        <v>4</v>
      </c>
      <c r="H1595" s="3" t="s">
        <v>1422</v>
      </c>
      <c r="I1595" s="3" t="s">
        <v>22</v>
      </c>
      <c r="J1595" s="5">
        <v>265607.37</v>
      </c>
      <c r="K1595" s="5">
        <v>150928.92000000001</v>
      </c>
      <c r="L1595" s="5"/>
      <c r="M1595" s="5"/>
      <c r="N1595" s="5"/>
      <c r="O1595" s="9">
        <f t="shared" si="24"/>
        <v>416536.29000000004</v>
      </c>
    </row>
    <row r="1596" spans="1:15" ht="20" x14ac:dyDescent="0.25">
      <c r="A1596" s="3" t="s">
        <v>315</v>
      </c>
      <c r="B1596" s="3" t="s">
        <v>314</v>
      </c>
      <c r="C1596" s="3" t="s">
        <v>150</v>
      </c>
      <c r="D1596" s="3" t="s">
        <v>422</v>
      </c>
      <c r="E1596" s="3" t="s">
        <v>220</v>
      </c>
      <c r="F1596" s="6">
        <v>45321</v>
      </c>
      <c r="G1596" s="3" t="s">
        <v>1434</v>
      </c>
      <c r="H1596" s="3" t="s">
        <v>1422</v>
      </c>
      <c r="I1596" s="3" t="s">
        <v>22</v>
      </c>
      <c r="J1596" s="5"/>
      <c r="K1596" s="5">
        <v>150928.91</v>
      </c>
      <c r="L1596" s="5"/>
      <c r="M1596" s="5"/>
      <c r="N1596" s="5"/>
      <c r="O1596" s="9">
        <f t="shared" si="24"/>
        <v>150928.91</v>
      </c>
    </row>
    <row r="1597" spans="1:15" ht="20" x14ac:dyDescent="0.25">
      <c r="A1597" s="3" t="s">
        <v>315</v>
      </c>
      <c r="B1597" s="3" t="s">
        <v>314</v>
      </c>
      <c r="C1597" s="3" t="s">
        <v>150</v>
      </c>
      <c r="D1597" s="3" t="s">
        <v>422</v>
      </c>
      <c r="E1597" s="3" t="s">
        <v>220</v>
      </c>
      <c r="F1597" s="6">
        <v>45457.5</v>
      </c>
      <c r="G1597" s="3" t="s">
        <v>11</v>
      </c>
      <c r="H1597" s="3" t="s">
        <v>1422</v>
      </c>
      <c r="I1597" s="3" t="s">
        <v>22</v>
      </c>
      <c r="J1597" s="5">
        <v>340699.06</v>
      </c>
      <c r="K1597" s="5">
        <v>158627.53</v>
      </c>
      <c r="L1597" s="5"/>
      <c r="M1597" s="5"/>
      <c r="N1597" s="5"/>
      <c r="O1597" s="9">
        <f t="shared" si="24"/>
        <v>499326.58999999997</v>
      </c>
    </row>
    <row r="1598" spans="1:15" ht="20" x14ac:dyDescent="0.25">
      <c r="A1598" s="3" t="s">
        <v>315</v>
      </c>
      <c r="B1598" s="3" t="s">
        <v>314</v>
      </c>
      <c r="C1598" s="3" t="s">
        <v>150</v>
      </c>
      <c r="D1598" s="3" t="s">
        <v>422</v>
      </c>
      <c r="E1598" s="3" t="s">
        <v>220</v>
      </c>
      <c r="F1598" s="6">
        <v>45408</v>
      </c>
      <c r="G1598" s="3" t="s">
        <v>1433</v>
      </c>
      <c r="H1598" s="3" t="s">
        <v>1422</v>
      </c>
      <c r="I1598" s="3" t="s">
        <v>22</v>
      </c>
      <c r="J1598" s="5"/>
      <c r="K1598" s="5">
        <v>158627.51999999999</v>
      </c>
      <c r="L1598" s="5"/>
      <c r="M1598" s="5"/>
      <c r="N1598" s="5"/>
      <c r="O1598" s="9">
        <f t="shared" si="24"/>
        <v>158627.51999999999</v>
      </c>
    </row>
    <row r="1599" spans="1:15" ht="20" x14ac:dyDescent="0.25">
      <c r="A1599" s="3" t="s">
        <v>315</v>
      </c>
      <c r="B1599" s="3" t="s">
        <v>314</v>
      </c>
      <c r="C1599" s="3" t="s">
        <v>150</v>
      </c>
      <c r="D1599" s="3" t="s">
        <v>422</v>
      </c>
      <c r="E1599" s="3" t="s">
        <v>220</v>
      </c>
      <c r="F1599" s="6">
        <v>45525.5</v>
      </c>
      <c r="G1599" s="3" t="s">
        <v>315</v>
      </c>
      <c r="H1599" s="3" t="s">
        <v>1422</v>
      </c>
      <c r="I1599" s="3" t="s">
        <v>22</v>
      </c>
      <c r="J1599" s="5">
        <v>397897.89</v>
      </c>
      <c r="K1599" s="5">
        <v>160926.85999999999</v>
      </c>
      <c r="L1599" s="5"/>
      <c r="M1599" s="5"/>
      <c r="N1599" s="5"/>
      <c r="O1599" s="9">
        <f t="shared" si="24"/>
        <v>558824.75</v>
      </c>
    </row>
    <row r="1600" spans="1:15" ht="20" x14ac:dyDescent="0.25">
      <c r="A1600" s="3" t="s">
        <v>315</v>
      </c>
      <c r="B1600" s="3" t="s">
        <v>314</v>
      </c>
      <c r="C1600" s="3" t="s">
        <v>150</v>
      </c>
      <c r="D1600" s="3" t="s">
        <v>422</v>
      </c>
      <c r="E1600" s="3" t="s">
        <v>220</v>
      </c>
      <c r="F1600" s="6">
        <v>45496</v>
      </c>
      <c r="G1600" s="3" t="s">
        <v>1436</v>
      </c>
      <c r="H1600" s="3" t="s">
        <v>1422</v>
      </c>
      <c r="I1600" s="3" t="s">
        <v>22</v>
      </c>
      <c r="J1600" s="5"/>
      <c r="K1600" s="5">
        <v>160926.85</v>
      </c>
      <c r="L1600" s="5"/>
      <c r="M1600" s="5"/>
      <c r="N1600" s="5"/>
      <c r="O1600" s="9">
        <f t="shared" si="24"/>
        <v>160926.85</v>
      </c>
    </row>
    <row r="1601" spans="1:15" ht="20" x14ac:dyDescent="0.25">
      <c r="A1601" s="3" t="s">
        <v>315</v>
      </c>
      <c r="B1601" s="3" t="s">
        <v>314</v>
      </c>
      <c r="C1601" s="3" t="s">
        <v>150</v>
      </c>
      <c r="D1601" s="3" t="s">
        <v>422</v>
      </c>
      <c r="E1601" s="3" t="s">
        <v>220</v>
      </c>
      <c r="F1601" s="6">
        <v>45611.5</v>
      </c>
      <c r="G1601" s="3" t="s">
        <v>240</v>
      </c>
      <c r="H1601" s="3" t="s">
        <v>1422</v>
      </c>
      <c r="I1601" s="3" t="s">
        <v>22</v>
      </c>
      <c r="J1601" s="5">
        <v>350419.01</v>
      </c>
      <c r="K1601" s="5">
        <v>182414.3</v>
      </c>
      <c r="L1601" s="5"/>
      <c r="M1601" s="5"/>
      <c r="N1601" s="5"/>
      <c r="O1601" s="9">
        <f t="shared" si="24"/>
        <v>532833.31000000006</v>
      </c>
    </row>
    <row r="1602" spans="1:15" ht="20" x14ac:dyDescent="0.25">
      <c r="A1602" s="3" t="s">
        <v>315</v>
      </c>
      <c r="B1602" s="3" t="s">
        <v>314</v>
      </c>
      <c r="C1602" s="3" t="s">
        <v>150</v>
      </c>
      <c r="D1602" s="3" t="s">
        <v>422</v>
      </c>
      <c r="E1602" s="3" t="s">
        <v>220</v>
      </c>
      <c r="F1602" s="6">
        <v>45580</v>
      </c>
      <c r="G1602" s="3" t="s">
        <v>1441</v>
      </c>
      <c r="H1602" s="3" t="s">
        <v>1422</v>
      </c>
      <c r="I1602" s="3" t="s">
        <v>22</v>
      </c>
      <c r="J1602" s="5"/>
      <c r="K1602" s="5">
        <v>182414.3</v>
      </c>
      <c r="L1602" s="5"/>
      <c r="M1602" s="5"/>
      <c r="N1602" s="5"/>
      <c r="O1602" s="9">
        <f t="shared" si="24"/>
        <v>182414.3</v>
      </c>
    </row>
    <row r="1603" spans="1:15" ht="20" x14ac:dyDescent="0.25">
      <c r="A1603" s="3" t="s">
        <v>315</v>
      </c>
      <c r="B1603" s="3" t="s">
        <v>314</v>
      </c>
      <c r="C1603" s="3" t="s">
        <v>150</v>
      </c>
      <c r="D1603" s="3" t="s">
        <v>422</v>
      </c>
      <c r="E1603" s="3" t="s">
        <v>220</v>
      </c>
      <c r="F1603" s="6">
        <v>45722.5</v>
      </c>
      <c r="G1603" s="3" t="s">
        <v>225</v>
      </c>
      <c r="H1603" s="3" t="s">
        <v>1422</v>
      </c>
      <c r="I1603" s="3" t="s">
        <v>22</v>
      </c>
      <c r="J1603" s="5">
        <v>254773.61</v>
      </c>
      <c r="K1603" s="5">
        <v>188344.18</v>
      </c>
      <c r="L1603" s="5"/>
      <c r="M1603" s="5"/>
      <c r="N1603" s="5"/>
      <c r="O1603" s="9">
        <f t="shared" si="24"/>
        <v>443117.79</v>
      </c>
    </row>
    <row r="1604" spans="1:15" ht="20" x14ac:dyDescent="0.25">
      <c r="A1604" s="3" t="s">
        <v>315</v>
      </c>
      <c r="B1604" s="3" t="s">
        <v>314</v>
      </c>
      <c r="C1604" s="3" t="s">
        <v>150</v>
      </c>
      <c r="D1604" s="3" t="s">
        <v>422</v>
      </c>
      <c r="E1604" s="3" t="s">
        <v>220</v>
      </c>
      <c r="F1604" s="6">
        <v>45686</v>
      </c>
      <c r="G1604" s="3" t="s">
        <v>1440</v>
      </c>
      <c r="H1604" s="3" t="s">
        <v>1422</v>
      </c>
      <c r="I1604" s="3" t="s">
        <v>22</v>
      </c>
      <c r="J1604" s="5"/>
      <c r="K1604" s="5">
        <v>188569.34</v>
      </c>
      <c r="L1604" s="5"/>
      <c r="M1604" s="5"/>
      <c r="N1604" s="5"/>
      <c r="O1604" s="9">
        <f t="shared" si="24"/>
        <v>188569.34</v>
      </c>
    </row>
    <row r="1605" spans="1:15" ht="20" x14ac:dyDescent="0.25">
      <c r="A1605" s="3" t="s">
        <v>315</v>
      </c>
      <c r="B1605" s="3" t="s">
        <v>314</v>
      </c>
      <c r="C1605" s="3" t="s">
        <v>150</v>
      </c>
      <c r="D1605" s="3" t="s">
        <v>422</v>
      </c>
      <c r="E1605" s="3" t="s">
        <v>220</v>
      </c>
      <c r="F1605" s="6">
        <v>45783.5</v>
      </c>
      <c r="G1605" s="3" t="s">
        <v>1428</v>
      </c>
      <c r="H1605" s="3" t="s">
        <v>1422</v>
      </c>
      <c r="I1605" s="3" t="s">
        <v>22</v>
      </c>
      <c r="J1605" s="5">
        <v>220309.3</v>
      </c>
      <c r="K1605" s="5">
        <v>106786.73</v>
      </c>
      <c r="L1605" s="5"/>
      <c r="M1605" s="5"/>
      <c r="N1605" s="5"/>
      <c r="O1605" s="9">
        <f t="shared" si="24"/>
        <v>327096.02999999997</v>
      </c>
    </row>
    <row r="1606" spans="1:15" ht="20" x14ac:dyDescent="0.25">
      <c r="A1606" s="3" t="s">
        <v>315</v>
      </c>
      <c r="B1606" s="3" t="s">
        <v>314</v>
      </c>
      <c r="C1606" s="3" t="s">
        <v>150</v>
      </c>
      <c r="D1606" s="3" t="s">
        <v>422</v>
      </c>
      <c r="E1606" s="3" t="s">
        <v>220</v>
      </c>
      <c r="F1606" s="6">
        <v>45770</v>
      </c>
      <c r="G1606" s="3" t="s">
        <v>1439</v>
      </c>
      <c r="H1606" s="3" t="s">
        <v>1422</v>
      </c>
      <c r="I1606" s="3" t="s">
        <v>22</v>
      </c>
      <c r="J1606" s="5"/>
      <c r="K1606" s="5">
        <v>106509.2</v>
      </c>
      <c r="L1606" s="5"/>
      <c r="M1606" s="5"/>
      <c r="N1606" s="5"/>
      <c r="O1606" s="9">
        <f t="shared" si="24"/>
        <v>106509.2</v>
      </c>
    </row>
    <row r="1607" spans="1:15" ht="20" x14ac:dyDescent="0.25">
      <c r="A1607" s="3" t="s">
        <v>315</v>
      </c>
      <c r="B1607" s="3" t="s">
        <v>314</v>
      </c>
      <c r="C1607" s="3" t="s">
        <v>150</v>
      </c>
      <c r="D1607" s="3" t="s">
        <v>422</v>
      </c>
      <c r="E1607" s="3" t="s">
        <v>220</v>
      </c>
      <c r="F1607" s="6">
        <v>45908.5</v>
      </c>
      <c r="G1607" s="3" t="s">
        <v>18</v>
      </c>
      <c r="H1607" s="3" t="s">
        <v>1422</v>
      </c>
      <c r="I1607" s="3" t="s">
        <v>22</v>
      </c>
      <c r="J1607" s="5">
        <v>65651.19</v>
      </c>
      <c r="K1607" s="5">
        <v>82744.83</v>
      </c>
      <c r="L1607" s="5"/>
      <c r="M1607" s="5"/>
      <c r="N1607" s="5"/>
      <c r="O1607" s="9">
        <f t="shared" ref="O1607:O1670" si="25">J1607+K1607+L1607+M1607+N1607</f>
        <v>148396.02000000002</v>
      </c>
    </row>
    <row r="1608" spans="1:15" ht="20" x14ac:dyDescent="0.25">
      <c r="A1608" s="3" t="s">
        <v>315</v>
      </c>
      <c r="B1608" s="3" t="s">
        <v>314</v>
      </c>
      <c r="C1608" s="3" t="s">
        <v>150</v>
      </c>
      <c r="D1608" s="3" t="s">
        <v>422</v>
      </c>
      <c r="E1608" s="3" t="s">
        <v>220</v>
      </c>
      <c r="F1608" s="6">
        <v>45867</v>
      </c>
      <c r="G1608" s="3" t="s">
        <v>1438</v>
      </c>
      <c r="H1608" s="3" t="s">
        <v>1422</v>
      </c>
      <c r="I1608" s="3" t="s">
        <v>22</v>
      </c>
      <c r="J1608" s="5"/>
      <c r="K1608" s="5">
        <v>134037.68</v>
      </c>
      <c r="L1608" s="5"/>
      <c r="M1608" s="5"/>
      <c r="N1608" s="5"/>
      <c r="O1608" s="9">
        <f t="shared" si="25"/>
        <v>134037.68</v>
      </c>
    </row>
    <row r="1609" spans="1:15" ht="20" x14ac:dyDescent="0.25">
      <c r="A1609" s="3" t="s">
        <v>315</v>
      </c>
      <c r="B1609" s="3" t="s">
        <v>314</v>
      </c>
      <c r="C1609" s="3" t="s">
        <v>150</v>
      </c>
      <c r="D1609" s="3" t="s">
        <v>422</v>
      </c>
      <c r="E1609" s="3" t="s">
        <v>220</v>
      </c>
      <c r="F1609" s="6">
        <v>45973.5</v>
      </c>
      <c r="G1609" s="3" t="s">
        <v>1427</v>
      </c>
      <c r="H1609" s="3" t="s">
        <v>1422</v>
      </c>
      <c r="I1609" s="3" t="s">
        <v>22</v>
      </c>
      <c r="J1609" s="5">
        <v>139581.89000000001</v>
      </c>
      <c r="K1609" s="5">
        <v>98190.59</v>
      </c>
      <c r="L1609" s="5"/>
      <c r="M1609" s="5"/>
      <c r="N1609" s="5"/>
      <c r="O1609" s="9">
        <f t="shared" si="25"/>
        <v>237772.48</v>
      </c>
    </row>
    <row r="1610" spans="1:15" ht="20" x14ac:dyDescent="0.25">
      <c r="A1610" s="3" t="s">
        <v>315</v>
      </c>
      <c r="B1610" s="3" t="s">
        <v>314</v>
      </c>
      <c r="C1610" s="3" t="s">
        <v>150</v>
      </c>
      <c r="D1610" s="3" t="s">
        <v>422</v>
      </c>
      <c r="E1610" s="3" t="s">
        <v>220</v>
      </c>
      <c r="F1610" s="6">
        <v>45958</v>
      </c>
      <c r="G1610" s="3" t="s">
        <v>1437</v>
      </c>
      <c r="H1610" s="3" t="s">
        <v>1422</v>
      </c>
      <c r="I1610" s="3" t="s">
        <v>22</v>
      </c>
      <c r="J1610" s="5"/>
      <c r="K1610" s="5">
        <v>98190.69</v>
      </c>
      <c r="L1610" s="5"/>
      <c r="M1610" s="5"/>
      <c r="N1610" s="5"/>
      <c r="O1610" s="9">
        <f t="shared" si="25"/>
        <v>98190.69</v>
      </c>
    </row>
    <row r="1611" spans="1:15" ht="20" x14ac:dyDescent="0.25">
      <c r="A1611" s="3" t="s">
        <v>315</v>
      </c>
      <c r="B1611" s="3" t="s">
        <v>314</v>
      </c>
      <c r="C1611" s="3" t="s">
        <v>150</v>
      </c>
      <c r="D1611" s="3" t="s">
        <v>420</v>
      </c>
      <c r="E1611" s="3" t="s">
        <v>220</v>
      </c>
      <c r="F1611" s="6">
        <v>45071.5</v>
      </c>
      <c r="G1611" s="3" t="s">
        <v>1194</v>
      </c>
      <c r="H1611" s="3" t="s">
        <v>1422</v>
      </c>
      <c r="I1611" s="3" t="s">
        <v>22</v>
      </c>
      <c r="J1611" s="5">
        <v>0</v>
      </c>
      <c r="K1611" s="5">
        <v>26238.82</v>
      </c>
      <c r="L1611" s="5"/>
      <c r="M1611" s="5"/>
      <c r="N1611" s="5"/>
      <c r="O1611" s="9">
        <f t="shared" si="25"/>
        <v>26238.82</v>
      </c>
    </row>
    <row r="1612" spans="1:15" ht="20" x14ac:dyDescent="0.25">
      <c r="A1612" s="3" t="s">
        <v>315</v>
      </c>
      <c r="B1612" s="3" t="s">
        <v>314</v>
      </c>
      <c r="C1612" s="3" t="s">
        <v>150</v>
      </c>
      <c r="D1612" s="3" t="s">
        <v>420</v>
      </c>
      <c r="E1612" s="3" t="s">
        <v>220</v>
      </c>
      <c r="F1612" s="6">
        <v>45348.5</v>
      </c>
      <c r="G1612" s="3" t="s">
        <v>13</v>
      </c>
      <c r="H1612" s="3" t="s">
        <v>1422</v>
      </c>
      <c r="I1612" s="3" t="s">
        <v>22</v>
      </c>
      <c r="J1612" s="5">
        <v>299787.84999999998</v>
      </c>
      <c r="K1612" s="5">
        <v>220311.36</v>
      </c>
      <c r="L1612" s="5"/>
      <c r="M1612" s="5"/>
      <c r="N1612" s="5"/>
      <c r="O1612" s="9">
        <f t="shared" si="25"/>
        <v>520099.20999999996</v>
      </c>
    </row>
    <row r="1613" spans="1:15" ht="20" x14ac:dyDescent="0.25">
      <c r="A1613" s="3" t="s">
        <v>315</v>
      </c>
      <c r="B1613" s="3" t="s">
        <v>314</v>
      </c>
      <c r="C1613" s="3" t="s">
        <v>150</v>
      </c>
      <c r="D1613" s="3" t="s">
        <v>420</v>
      </c>
      <c r="E1613" s="3" t="s">
        <v>220</v>
      </c>
      <c r="F1613" s="6">
        <v>45264</v>
      </c>
      <c r="G1613" s="3" t="s">
        <v>1435</v>
      </c>
      <c r="H1613" s="3" t="s">
        <v>1422</v>
      </c>
      <c r="I1613" s="3" t="s">
        <v>22</v>
      </c>
      <c r="J1613" s="5"/>
      <c r="K1613" s="5">
        <v>220311.36</v>
      </c>
      <c r="L1613" s="5"/>
      <c r="M1613" s="5"/>
      <c r="N1613" s="5"/>
      <c r="O1613" s="9">
        <f t="shared" si="25"/>
        <v>220311.36</v>
      </c>
    </row>
    <row r="1614" spans="1:15" ht="20" x14ac:dyDescent="0.25">
      <c r="A1614" s="3" t="s">
        <v>315</v>
      </c>
      <c r="B1614" s="3" t="s">
        <v>314</v>
      </c>
      <c r="C1614" s="3" t="s">
        <v>150</v>
      </c>
      <c r="D1614" s="3" t="s">
        <v>420</v>
      </c>
      <c r="E1614" s="3" t="s">
        <v>220</v>
      </c>
      <c r="F1614" s="6">
        <v>45406.5</v>
      </c>
      <c r="G1614" s="3" t="s">
        <v>4</v>
      </c>
      <c r="H1614" s="3" t="s">
        <v>1422</v>
      </c>
      <c r="I1614" s="3" t="s">
        <v>22</v>
      </c>
      <c r="J1614" s="5">
        <v>256038.67</v>
      </c>
      <c r="K1614" s="5">
        <v>139149.44</v>
      </c>
      <c r="L1614" s="5"/>
      <c r="M1614" s="5"/>
      <c r="N1614" s="5"/>
      <c r="O1614" s="9">
        <f t="shared" si="25"/>
        <v>395188.11</v>
      </c>
    </row>
    <row r="1615" spans="1:15" ht="20" x14ac:dyDescent="0.25">
      <c r="A1615" s="3" t="s">
        <v>315</v>
      </c>
      <c r="B1615" s="3" t="s">
        <v>314</v>
      </c>
      <c r="C1615" s="3" t="s">
        <v>150</v>
      </c>
      <c r="D1615" s="3" t="s">
        <v>420</v>
      </c>
      <c r="E1615" s="3" t="s">
        <v>220</v>
      </c>
      <c r="F1615" s="6">
        <v>45351</v>
      </c>
      <c r="G1615" s="3" t="s">
        <v>1434</v>
      </c>
      <c r="H1615" s="3" t="s">
        <v>1422</v>
      </c>
      <c r="I1615" s="3" t="s">
        <v>22</v>
      </c>
      <c r="J1615" s="5"/>
      <c r="K1615" s="5">
        <v>139149.44</v>
      </c>
      <c r="L1615" s="5"/>
      <c r="M1615" s="5"/>
      <c r="N1615" s="5"/>
      <c r="O1615" s="9">
        <f t="shared" si="25"/>
        <v>139149.44</v>
      </c>
    </row>
    <row r="1616" spans="1:15" ht="20" x14ac:dyDescent="0.25">
      <c r="A1616" s="3" t="s">
        <v>315</v>
      </c>
      <c r="B1616" s="3" t="s">
        <v>314</v>
      </c>
      <c r="C1616" s="3" t="s">
        <v>150</v>
      </c>
      <c r="D1616" s="3" t="s">
        <v>420</v>
      </c>
      <c r="E1616" s="3" t="s">
        <v>220</v>
      </c>
      <c r="F1616" s="6">
        <v>45443</v>
      </c>
      <c r="G1616" s="3" t="s">
        <v>1433</v>
      </c>
      <c r="H1616" s="3" t="s">
        <v>1422</v>
      </c>
      <c r="I1616" s="3" t="s">
        <v>22</v>
      </c>
      <c r="J1616" s="5"/>
      <c r="K1616" s="5">
        <v>106683.1</v>
      </c>
      <c r="L1616" s="5"/>
      <c r="M1616" s="5"/>
      <c r="N1616" s="5"/>
      <c r="O1616" s="9">
        <f t="shared" si="25"/>
        <v>106683.1</v>
      </c>
    </row>
    <row r="1617" spans="1:15" ht="20" x14ac:dyDescent="0.25">
      <c r="A1617" s="3" t="s">
        <v>315</v>
      </c>
      <c r="B1617" s="3" t="s">
        <v>314</v>
      </c>
      <c r="C1617" s="3" t="s">
        <v>150</v>
      </c>
      <c r="D1617" s="3" t="s">
        <v>420</v>
      </c>
      <c r="E1617" s="3" t="s">
        <v>220</v>
      </c>
      <c r="F1617" s="6">
        <v>45495.5</v>
      </c>
      <c r="G1617" s="3" t="s">
        <v>11</v>
      </c>
      <c r="H1617" s="3" t="s">
        <v>1422</v>
      </c>
      <c r="I1617" s="3" t="s">
        <v>22</v>
      </c>
      <c r="J1617" s="5">
        <v>249668.62</v>
      </c>
      <c r="K1617" s="5">
        <v>106683.11</v>
      </c>
      <c r="L1617" s="5"/>
      <c r="M1617" s="5"/>
      <c r="N1617" s="5"/>
      <c r="O1617" s="9">
        <f t="shared" si="25"/>
        <v>356351.73</v>
      </c>
    </row>
    <row r="1618" spans="1:15" ht="20" x14ac:dyDescent="0.25">
      <c r="A1618" s="3" t="s">
        <v>315</v>
      </c>
      <c r="B1618" s="3" t="s">
        <v>314</v>
      </c>
      <c r="C1618" s="3" t="s">
        <v>150</v>
      </c>
      <c r="D1618" s="3" t="s">
        <v>420</v>
      </c>
      <c r="E1618" s="3" t="s">
        <v>220</v>
      </c>
      <c r="F1618" s="6">
        <v>45562.5</v>
      </c>
      <c r="G1618" s="3" t="s">
        <v>315</v>
      </c>
      <c r="H1618" s="3" t="s">
        <v>1422</v>
      </c>
      <c r="I1618" s="3" t="s">
        <v>22</v>
      </c>
      <c r="J1618" s="5">
        <v>190659.26</v>
      </c>
      <c r="K1618" s="5">
        <v>137010.54999999999</v>
      </c>
      <c r="L1618" s="5"/>
      <c r="M1618" s="5"/>
      <c r="N1618" s="5"/>
      <c r="O1618" s="9">
        <f t="shared" si="25"/>
        <v>327669.81</v>
      </c>
    </row>
    <row r="1619" spans="1:15" ht="20" x14ac:dyDescent="0.25">
      <c r="A1619" s="3" t="s">
        <v>315</v>
      </c>
      <c r="B1619" s="3" t="s">
        <v>314</v>
      </c>
      <c r="C1619" s="3" t="s">
        <v>150</v>
      </c>
      <c r="D1619" s="3" t="s">
        <v>420</v>
      </c>
      <c r="E1619" s="3" t="s">
        <v>220</v>
      </c>
      <c r="F1619" s="6">
        <v>45527</v>
      </c>
      <c r="G1619" s="3" t="s">
        <v>1436</v>
      </c>
      <c r="H1619" s="3" t="s">
        <v>1422</v>
      </c>
      <c r="I1619" s="3" t="s">
        <v>22</v>
      </c>
      <c r="J1619" s="5"/>
      <c r="K1619" s="5">
        <v>137010.54999999999</v>
      </c>
      <c r="L1619" s="5"/>
      <c r="M1619" s="5"/>
      <c r="N1619" s="5"/>
      <c r="O1619" s="9">
        <f t="shared" si="25"/>
        <v>137010.54999999999</v>
      </c>
    </row>
    <row r="1620" spans="1:15" ht="20" x14ac:dyDescent="0.25">
      <c r="A1620" s="3" t="s">
        <v>315</v>
      </c>
      <c r="B1620" s="3" t="s">
        <v>314</v>
      </c>
      <c r="C1620" s="3" t="s">
        <v>150</v>
      </c>
      <c r="D1620" s="3" t="s">
        <v>420</v>
      </c>
      <c r="E1620" s="3" t="s">
        <v>220</v>
      </c>
      <c r="F1620" s="6">
        <v>45645.5</v>
      </c>
      <c r="G1620" s="3" t="s">
        <v>240</v>
      </c>
      <c r="H1620" s="3" t="s">
        <v>1422</v>
      </c>
      <c r="I1620" s="3" t="s">
        <v>22</v>
      </c>
      <c r="J1620" s="5">
        <v>176401.02</v>
      </c>
      <c r="K1620" s="5">
        <v>136338.29</v>
      </c>
      <c r="L1620" s="5"/>
      <c r="M1620" s="5"/>
      <c r="N1620" s="5"/>
      <c r="O1620" s="9">
        <f t="shared" si="25"/>
        <v>312739.31</v>
      </c>
    </row>
    <row r="1621" spans="1:15" ht="20" x14ac:dyDescent="0.25">
      <c r="A1621" s="3" t="s">
        <v>315</v>
      </c>
      <c r="B1621" s="3" t="s">
        <v>314</v>
      </c>
      <c r="C1621" s="3" t="s">
        <v>150</v>
      </c>
      <c r="D1621" s="3" t="s">
        <v>420</v>
      </c>
      <c r="E1621" s="3" t="s">
        <v>220</v>
      </c>
      <c r="F1621" s="6">
        <v>45622</v>
      </c>
      <c r="G1621" s="3" t="s">
        <v>1441</v>
      </c>
      <c r="H1621" s="3" t="s">
        <v>1422</v>
      </c>
      <c r="I1621" s="3" t="s">
        <v>22</v>
      </c>
      <c r="J1621" s="5"/>
      <c r="K1621" s="5">
        <v>158082.39000000001</v>
      </c>
      <c r="L1621" s="5"/>
      <c r="M1621" s="5"/>
      <c r="N1621" s="5"/>
      <c r="O1621" s="9">
        <f t="shared" si="25"/>
        <v>158082.39000000001</v>
      </c>
    </row>
    <row r="1622" spans="1:15" ht="20" x14ac:dyDescent="0.25">
      <c r="A1622" s="3" t="s">
        <v>315</v>
      </c>
      <c r="B1622" s="3" t="s">
        <v>314</v>
      </c>
      <c r="C1622" s="3" t="s">
        <v>150</v>
      </c>
      <c r="D1622" s="3" t="s">
        <v>420</v>
      </c>
      <c r="E1622" s="3" t="s">
        <v>220</v>
      </c>
      <c r="F1622" s="6">
        <v>45723.5</v>
      </c>
      <c r="G1622" s="3" t="s">
        <v>225</v>
      </c>
      <c r="H1622" s="3" t="s">
        <v>1422</v>
      </c>
      <c r="I1622" s="3" t="s">
        <v>22</v>
      </c>
      <c r="J1622" s="5">
        <v>220409.27</v>
      </c>
      <c r="K1622" s="5">
        <v>133908.04</v>
      </c>
      <c r="L1622" s="5"/>
      <c r="M1622" s="5"/>
      <c r="N1622" s="5"/>
      <c r="O1622" s="9">
        <f t="shared" si="25"/>
        <v>354317.31</v>
      </c>
    </row>
    <row r="1623" spans="1:15" ht="20" x14ac:dyDescent="0.25">
      <c r="A1623" s="3" t="s">
        <v>315</v>
      </c>
      <c r="B1623" s="3" t="s">
        <v>314</v>
      </c>
      <c r="C1623" s="3" t="s">
        <v>150</v>
      </c>
      <c r="D1623" s="3" t="s">
        <v>420</v>
      </c>
      <c r="E1623" s="3" t="s">
        <v>220</v>
      </c>
      <c r="F1623" s="6">
        <v>45709</v>
      </c>
      <c r="G1623" s="3" t="s">
        <v>1440</v>
      </c>
      <c r="H1623" s="3" t="s">
        <v>1422</v>
      </c>
      <c r="I1623" s="3" t="s">
        <v>22</v>
      </c>
      <c r="J1623" s="5"/>
      <c r="K1623" s="5">
        <v>133908.04</v>
      </c>
      <c r="L1623" s="5"/>
      <c r="M1623" s="5"/>
      <c r="N1623" s="5"/>
      <c r="O1623" s="9">
        <f t="shared" si="25"/>
        <v>133908.04</v>
      </c>
    </row>
    <row r="1624" spans="1:15" ht="20" x14ac:dyDescent="0.25">
      <c r="A1624" s="3" t="s">
        <v>315</v>
      </c>
      <c r="B1624" s="3" t="s">
        <v>314</v>
      </c>
      <c r="C1624" s="3" t="s">
        <v>150</v>
      </c>
      <c r="D1624" s="3" t="s">
        <v>420</v>
      </c>
      <c r="E1624" s="3" t="s">
        <v>220</v>
      </c>
      <c r="F1624" s="6">
        <v>45849.5</v>
      </c>
      <c r="G1624" s="3" t="s">
        <v>1428</v>
      </c>
      <c r="H1624" s="3" t="s">
        <v>1422</v>
      </c>
      <c r="I1624" s="3" t="s">
        <v>22</v>
      </c>
      <c r="J1624" s="5">
        <v>335737.89</v>
      </c>
      <c r="K1624" s="5">
        <v>137866.04999999999</v>
      </c>
      <c r="L1624" s="5"/>
      <c r="M1624" s="5"/>
      <c r="N1624" s="5"/>
      <c r="O1624" s="9">
        <f t="shared" si="25"/>
        <v>473603.94</v>
      </c>
    </row>
    <row r="1625" spans="1:15" ht="20" x14ac:dyDescent="0.25">
      <c r="A1625" s="3" t="s">
        <v>315</v>
      </c>
      <c r="B1625" s="3" t="s">
        <v>314</v>
      </c>
      <c r="C1625" s="3" t="s">
        <v>150</v>
      </c>
      <c r="D1625" s="3" t="s">
        <v>420</v>
      </c>
      <c r="E1625" s="3" t="s">
        <v>220</v>
      </c>
      <c r="F1625" s="6">
        <v>45810</v>
      </c>
      <c r="G1625" s="3" t="s">
        <v>1439</v>
      </c>
      <c r="H1625" s="3" t="s">
        <v>1422</v>
      </c>
      <c r="I1625" s="3" t="s">
        <v>22</v>
      </c>
      <c r="J1625" s="5"/>
      <c r="K1625" s="5">
        <v>138354.01</v>
      </c>
      <c r="L1625" s="5"/>
      <c r="M1625" s="5"/>
      <c r="N1625" s="5"/>
      <c r="O1625" s="9">
        <f t="shared" si="25"/>
        <v>138354.01</v>
      </c>
    </row>
    <row r="1626" spans="1:15" ht="20" x14ac:dyDescent="0.25">
      <c r="A1626" s="3" t="s">
        <v>315</v>
      </c>
      <c r="B1626" s="3" t="s">
        <v>314</v>
      </c>
      <c r="C1626" s="3" t="s">
        <v>150</v>
      </c>
      <c r="D1626" s="3" t="s">
        <v>420</v>
      </c>
      <c r="E1626" s="3" t="s">
        <v>220</v>
      </c>
      <c r="F1626" s="6">
        <v>45966.5</v>
      </c>
      <c r="G1626" s="3" t="s">
        <v>18</v>
      </c>
      <c r="H1626" s="3" t="s">
        <v>1422</v>
      </c>
      <c r="I1626" s="3" t="s">
        <v>22</v>
      </c>
      <c r="J1626" s="5">
        <v>91985.04</v>
      </c>
      <c r="K1626" s="5">
        <v>20074.080000000002</v>
      </c>
      <c r="L1626" s="5"/>
      <c r="M1626" s="5"/>
      <c r="N1626" s="5"/>
      <c r="O1626" s="9">
        <f t="shared" si="25"/>
        <v>112059.12</v>
      </c>
    </row>
    <row r="1627" spans="1:15" ht="20" x14ac:dyDescent="0.25">
      <c r="A1627" s="3" t="s">
        <v>315</v>
      </c>
      <c r="B1627" s="3" t="s">
        <v>314</v>
      </c>
      <c r="C1627" s="3" t="s">
        <v>150</v>
      </c>
      <c r="D1627" s="3" t="s">
        <v>420</v>
      </c>
      <c r="E1627" s="3" t="s">
        <v>220</v>
      </c>
      <c r="F1627" s="6">
        <v>45903</v>
      </c>
      <c r="G1627" s="3" t="s">
        <v>1438</v>
      </c>
      <c r="H1627" s="3" t="s">
        <v>1422</v>
      </c>
      <c r="I1627" s="3" t="s">
        <v>22</v>
      </c>
      <c r="J1627" s="5"/>
      <c r="K1627" s="5">
        <v>33503.589999999997</v>
      </c>
      <c r="L1627" s="5"/>
      <c r="M1627" s="5"/>
      <c r="N1627" s="5"/>
      <c r="O1627" s="9">
        <f t="shared" si="25"/>
        <v>33503.589999999997</v>
      </c>
    </row>
    <row r="1628" spans="1:15" ht="20" x14ac:dyDescent="0.25">
      <c r="A1628" s="3" t="s">
        <v>315</v>
      </c>
      <c r="B1628" s="3" t="s">
        <v>314</v>
      </c>
      <c r="C1628" s="3" t="s">
        <v>150</v>
      </c>
      <c r="D1628" s="3" t="s">
        <v>418</v>
      </c>
      <c r="E1628" s="3" t="s">
        <v>220</v>
      </c>
      <c r="F1628" s="6">
        <v>45082.5</v>
      </c>
      <c r="G1628" s="3" t="s">
        <v>1194</v>
      </c>
      <c r="H1628" s="3" t="s">
        <v>1422</v>
      </c>
      <c r="I1628" s="3" t="s">
        <v>22</v>
      </c>
      <c r="J1628" s="5">
        <v>0</v>
      </c>
      <c r="K1628" s="5">
        <v>21740.959999999999</v>
      </c>
      <c r="L1628" s="5"/>
      <c r="M1628" s="5"/>
      <c r="N1628" s="5"/>
      <c r="O1628" s="9">
        <f t="shared" si="25"/>
        <v>21740.959999999999</v>
      </c>
    </row>
    <row r="1629" spans="1:15" ht="20" x14ac:dyDescent="0.25">
      <c r="A1629" s="3" t="s">
        <v>315</v>
      </c>
      <c r="B1629" s="3" t="s">
        <v>314</v>
      </c>
      <c r="C1629" s="3" t="s">
        <v>150</v>
      </c>
      <c r="D1629" s="3" t="s">
        <v>418</v>
      </c>
      <c r="E1629" s="3" t="s">
        <v>220</v>
      </c>
      <c r="F1629" s="6">
        <v>45194</v>
      </c>
      <c r="G1629" s="3" t="s">
        <v>1435</v>
      </c>
      <c r="H1629" s="3" t="s">
        <v>1422</v>
      </c>
      <c r="I1629" s="3" t="s">
        <v>22</v>
      </c>
      <c r="J1629" s="5"/>
      <c r="K1629" s="5">
        <v>129741.14</v>
      </c>
      <c r="L1629" s="5"/>
      <c r="M1629" s="5"/>
      <c r="N1629" s="5"/>
      <c r="O1629" s="9">
        <f t="shared" si="25"/>
        <v>129741.14</v>
      </c>
    </row>
    <row r="1630" spans="1:15" ht="20" x14ac:dyDescent="0.25">
      <c r="A1630" s="3" t="s">
        <v>315</v>
      </c>
      <c r="B1630" s="3" t="s">
        <v>314</v>
      </c>
      <c r="C1630" s="3" t="s">
        <v>150</v>
      </c>
      <c r="D1630" s="3" t="s">
        <v>418</v>
      </c>
      <c r="E1630" s="3" t="s">
        <v>220</v>
      </c>
      <c r="F1630" s="6">
        <v>45230.5</v>
      </c>
      <c r="G1630" s="3" t="s">
        <v>13</v>
      </c>
      <c r="H1630" s="3" t="s">
        <v>1422</v>
      </c>
      <c r="I1630" s="3" t="s">
        <v>22</v>
      </c>
      <c r="J1630" s="5">
        <v>188974.11</v>
      </c>
      <c r="K1630" s="5">
        <v>129741.02</v>
      </c>
      <c r="L1630" s="5"/>
      <c r="M1630" s="5"/>
      <c r="N1630" s="5"/>
      <c r="O1630" s="9">
        <f t="shared" si="25"/>
        <v>318715.13</v>
      </c>
    </row>
    <row r="1631" spans="1:15" ht="20" x14ac:dyDescent="0.25">
      <c r="A1631" s="3" t="s">
        <v>315</v>
      </c>
      <c r="B1631" s="3" t="s">
        <v>314</v>
      </c>
      <c r="C1631" s="3" t="s">
        <v>150</v>
      </c>
      <c r="D1631" s="3" t="s">
        <v>418</v>
      </c>
      <c r="E1631" s="3" t="s">
        <v>220</v>
      </c>
      <c r="F1631" s="6">
        <v>45331.5</v>
      </c>
      <c r="G1631" s="3" t="s">
        <v>4</v>
      </c>
      <c r="H1631" s="3" t="s">
        <v>1422</v>
      </c>
      <c r="I1631" s="3" t="s">
        <v>22</v>
      </c>
      <c r="J1631" s="5">
        <v>276538.44</v>
      </c>
      <c r="K1631" s="5">
        <v>167054.87</v>
      </c>
      <c r="L1631" s="5"/>
      <c r="M1631" s="5"/>
      <c r="N1631" s="5"/>
      <c r="O1631" s="9">
        <f t="shared" si="25"/>
        <v>443593.31</v>
      </c>
    </row>
    <row r="1632" spans="1:15" ht="20" x14ac:dyDescent="0.25">
      <c r="A1632" s="3" t="s">
        <v>315</v>
      </c>
      <c r="B1632" s="3" t="s">
        <v>314</v>
      </c>
      <c r="C1632" s="3" t="s">
        <v>150</v>
      </c>
      <c r="D1632" s="3" t="s">
        <v>418</v>
      </c>
      <c r="E1632" s="3" t="s">
        <v>220</v>
      </c>
      <c r="F1632" s="6">
        <v>45268</v>
      </c>
      <c r="G1632" s="3" t="s">
        <v>1434</v>
      </c>
      <c r="H1632" s="3" t="s">
        <v>1422</v>
      </c>
      <c r="I1632" s="3" t="s">
        <v>22</v>
      </c>
      <c r="J1632" s="5"/>
      <c r="K1632" s="5">
        <v>167054.85999999999</v>
      </c>
      <c r="L1632" s="5"/>
      <c r="M1632" s="5"/>
      <c r="N1632" s="5"/>
      <c r="O1632" s="9">
        <f t="shared" si="25"/>
        <v>167054.85999999999</v>
      </c>
    </row>
    <row r="1633" spans="1:15" ht="20" x14ac:dyDescent="0.25">
      <c r="A1633" s="3" t="s">
        <v>315</v>
      </c>
      <c r="B1633" s="3" t="s">
        <v>314</v>
      </c>
      <c r="C1633" s="3" t="s">
        <v>150</v>
      </c>
      <c r="D1633" s="3" t="s">
        <v>418</v>
      </c>
      <c r="E1633" s="3" t="s">
        <v>220</v>
      </c>
      <c r="F1633" s="6">
        <v>45393.5</v>
      </c>
      <c r="G1633" s="3" t="s">
        <v>11</v>
      </c>
      <c r="H1633" s="3" t="s">
        <v>1422</v>
      </c>
      <c r="I1633" s="3" t="s">
        <v>22</v>
      </c>
      <c r="J1633" s="5">
        <v>440836.64</v>
      </c>
      <c r="K1633" s="5">
        <v>217704.92</v>
      </c>
      <c r="L1633" s="5"/>
      <c r="M1633" s="5"/>
      <c r="N1633" s="5"/>
      <c r="O1633" s="9">
        <f t="shared" si="25"/>
        <v>658541.56000000006</v>
      </c>
    </row>
    <row r="1634" spans="1:15" ht="20" x14ac:dyDescent="0.25">
      <c r="A1634" s="3" t="s">
        <v>315</v>
      </c>
      <c r="B1634" s="3" t="s">
        <v>314</v>
      </c>
      <c r="C1634" s="3" t="s">
        <v>150</v>
      </c>
      <c r="D1634" s="3" t="s">
        <v>418</v>
      </c>
      <c r="E1634" s="3" t="s">
        <v>220</v>
      </c>
      <c r="F1634" s="6">
        <v>45342</v>
      </c>
      <c r="G1634" s="3" t="s">
        <v>1433</v>
      </c>
      <c r="H1634" s="3" t="s">
        <v>1422</v>
      </c>
      <c r="I1634" s="3" t="s">
        <v>22</v>
      </c>
      <c r="J1634" s="5"/>
      <c r="K1634" s="5">
        <v>217704.92</v>
      </c>
      <c r="L1634" s="5"/>
      <c r="M1634" s="5"/>
      <c r="N1634" s="5"/>
      <c r="O1634" s="9">
        <f t="shared" si="25"/>
        <v>217704.92</v>
      </c>
    </row>
    <row r="1635" spans="1:15" ht="20" x14ac:dyDescent="0.25">
      <c r="A1635" s="3" t="s">
        <v>315</v>
      </c>
      <c r="B1635" s="3" t="s">
        <v>314</v>
      </c>
      <c r="C1635" s="3" t="s">
        <v>150</v>
      </c>
      <c r="D1635" s="3" t="s">
        <v>418</v>
      </c>
      <c r="E1635" s="3" t="s">
        <v>220</v>
      </c>
      <c r="F1635" s="6">
        <v>45468.5</v>
      </c>
      <c r="G1635" s="3" t="s">
        <v>315</v>
      </c>
      <c r="H1635" s="3" t="s">
        <v>1422</v>
      </c>
      <c r="I1635" s="3" t="s">
        <v>22</v>
      </c>
      <c r="J1635" s="5">
        <v>265046.64</v>
      </c>
      <c r="K1635" s="5">
        <v>180992.12</v>
      </c>
      <c r="L1635" s="5"/>
      <c r="M1635" s="5"/>
      <c r="N1635" s="5"/>
      <c r="O1635" s="9">
        <f t="shared" si="25"/>
        <v>446038.76</v>
      </c>
    </row>
    <row r="1636" spans="1:15" ht="20" x14ac:dyDescent="0.25">
      <c r="A1636" s="3" t="s">
        <v>315</v>
      </c>
      <c r="B1636" s="3" t="s">
        <v>314</v>
      </c>
      <c r="C1636" s="3" t="s">
        <v>150</v>
      </c>
      <c r="D1636" s="3" t="s">
        <v>418</v>
      </c>
      <c r="E1636" s="3" t="s">
        <v>220</v>
      </c>
      <c r="F1636" s="6">
        <v>45428</v>
      </c>
      <c r="G1636" s="3" t="s">
        <v>1436</v>
      </c>
      <c r="H1636" s="3" t="s">
        <v>1422</v>
      </c>
      <c r="I1636" s="3" t="s">
        <v>22</v>
      </c>
      <c r="J1636" s="5"/>
      <c r="K1636" s="5">
        <v>180992.12</v>
      </c>
      <c r="L1636" s="5"/>
      <c r="M1636" s="5"/>
      <c r="N1636" s="5"/>
      <c r="O1636" s="9">
        <f t="shared" si="25"/>
        <v>180992.12</v>
      </c>
    </row>
    <row r="1637" spans="1:15" ht="20" x14ac:dyDescent="0.25">
      <c r="A1637" s="3" t="s">
        <v>315</v>
      </c>
      <c r="B1637" s="3" t="s">
        <v>314</v>
      </c>
      <c r="C1637" s="3" t="s">
        <v>150</v>
      </c>
      <c r="D1637" s="3" t="s">
        <v>418</v>
      </c>
      <c r="E1637" s="3" t="s">
        <v>220</v>
      </c>
      <c r="F1637" s="6">
        <v>45568</v>
      </c>
      <c r="G1637" s="3" t="s">
        <v>1441</v>
      </c>
      <c r="H1637" s="3" t="s">
        <v>1422</v>
      </c>
      <c r="I1637" s="3" t="s">
        <v>22</v>
      </c>
      <c r="J1637" s="5"/>
      <c r="K1637" s="5">
        <v>292081.81</v>
      </c>
      <c r="L1637" s="5"/>
      <c r="M1637" s="5"/>
      <c r="N1637" s="5"/>
      <c r="O1637" s="9">
        <f t="shared" si="25"/>
        <v>292081.81</v>
      </c>
    </row>
    <row r="1638" spans="1:15" ht="20" x14ac:dyDescent="0.25">
      <c r="A1638" s="3" t="s">
        <v>315</v>
      </c>
      <c r="B1638" s="3" t="s">
        <v>314</v>
      </c>
      <c r="C1638" s="3" t="s">
        <v>150</v>
      </c>
      <c r="D1638" s="3" t="s">
        <v>418</v>
      </c>
      <c r="E1638" s="3" t="s">
        <v>220</v>
      </c>
      <c r="F1638" s="6">
        <v>45593.5</v>
      </c>
      <c r="G1638" s="3" t="s">
        <v>240</v>
      </c>
      <c r="H1638" s="3" t="s">
        <v>1422</v>
      </c>
      <c r="I1638" s="3" t="s">
        <v>22</v>
      </c>
      <c r="J1638" s="5">
        <v>447546.64</v>
      </c>
      <c r="K1638" s="5">
        <v>292081.78999999998</v>
      </c>
      <c r="L1638" s="5"/>
      <c r="M1638" s="5"/>
      <c r="N1638" s="5"/>
      <c r="O1638" s="9">
        <f t="shared" si="25"/>
        <v>739628.42999999993</v>
      </c>
    </row>
    <row r="1639" spans="1:15" ht="20" x14ac:dyDescent="0.25">
      <c r="A1639" s="3" t="s">
        <v>315</v>
      </c>
      <c r="B1639" s="3" t="s">
        <v>314</v>
      </c>
      <c r="C1639" s="3" t="s">
        <v>150</v>
      </c>
      <c r="D1639" s="3" t="s">
        <v>418</v>
      </c>
      <c r="E1639" s="3" t="s">
        <v>220</v>
      </c>
      <c r="F1639" s="6">
        <v>45638</v>
      </c>
      <c r="G1639" s="3" t="s">
        <v>1440</v>
      </c>
      <c r="H1639" s="3" t="s">
        <v>1422</v>
      </c>
      <c r="I1639" s="3" t="s">
        <v>22</v>
      </c>
      <c r="J1639" s="5"/>
      <c r="K1639" s="5">
        <v>190814.93</v>
      </c>
      <c r="L1639" s="5"/>
      <c r="M1639" s="5"/>
      <c r="N1639" s="5"/>
      <c r="O1639" s="9">
        <f t="shared" si="25"/>
        <v>190814.93</v>
      </c>
    </row>
    <row r="1640" spans="1:15" ht="20" x14ac:dyDescent="0.25">
      <c r="A1640" s="3" t="s">
        <v>315</v>
      </c>
      <c r="B1640" s="3" t="s">
        <v>314</v>
      </c>
      <c r="C1640" s="3" t="s">
        <v>150</v>
      </c>
      <c r="D1640" s="3" t="s">
        <v>418</v>
      </c>
      <c r="E1640" s="3" t="s">
        <v>220</v>
      </c>
      <c r="F1640" s="6">
        <v>45686.5</v>
      </c>
      <c r="G1640" s="3" t="s">
        <v>225</v>
      </c>
      <c r="H1640" s="3" t="s">
        <v>1422</v>
      </c>
      <c r="I1640" s="3" t="s">
        <v>22</v>
      </c>
      <c r="J1640" s="5">
        <v>98277.27</v>
      </c>
      <c r="K1640" s="5">
        <v>190094.58</v>
      </c>
      <c r="L1640" s="5"/>
      <c r="M1640" s="5"/>
      <c r="N1640" s="5"/>
      <c r="O1640" s="9">
        <f t="shared" si="25"/>
        <v>288371.84999999998</v>
      </c>
    </row>
    <row r="1641" spans="1:15" ht="20" x14ac:dyDescent="0.25">
      <c r="A1641" s="3" t="s">
        <v>315</v>
      </c>
      <c r="B1641" s="3" t="s">
        <v>314</v>
      </c>
      <c r="C1641" s="3" t="s">
        <v>150</v>
      </c>
      <c r="D1641" s="3" t="s">
        <v>418</v>
      </c>
      <c r="E1641" s="3" t="s">
        <v>220</v>
      </c>
      <c r="F1641" s="6">
        <v>45747.5</v>
      </c>
      <c r="G1641" s="3" t="s">
        <v>1428</v>
      </c>
      <c r="H1641" s="3" t="s">
        <v>1422</v>
      </c>
      <c r="I1641" s="3" t="s">
        <v>22</v>
      </c>
      <c r="J1641" s="5">
        <v>201560.4</v>
      </c>
      <c r="K1641" s="5">
        <v>82365.34</v>
      </c>
      <c r="L1641" s="5"/>
      <c r="M1641" s="5"/>
      <c r="N1641" s="5"/>
      <c r="O1641" s="9">
        <f t="shared" si="25"/>
        <v>283925.74</v>
      </c>
    </row>
    <row r="1642" spans="1:15" ht="20" x14ac:dyDescent="0.25">
      <c r="A1642" s="3" t="s">
        <v>315</v>
      </c>
      <c r="B1642" s="3" t="s">
        <v>314</v>
      </c>
      <c r="C1642" s="3" t="s">
        <v>150</v>
      </c>
      <c r="D1642" s="3" t="s">
        <v>418</v>
      </c>
      <c r="E1642" s="3" t="s">
        <v>220</v>
      </c>
      <c r="F1642" s="6">
        <v>45734</v>
      </c>
      <c r="G1642" s="3" t="s">
        <v>1439</v>
      </c>
      <c r="H1642" s="3" t="s">
        <v>1422</v>
      </c>
      <c r="I1642" s="3" t="s">
        <v>22</v>
      </c>
      <c r="J1642" s="5"/>
      <c r="K1642" s="5">
        <v>82365.33</v>
      </c>
      <c r="L1642" s="5"/>
      <c r="M1642" s="5"/>
      <c r="N1642" s="5"/>
      <c r="O1642" s="9">
        <f t="shared" si="25"/>
        <v>82365.33</v>
      </c>
    </row>
    <row r="1643" spans="1:15" ht="20" x14ac:dyDescent="0.25">
      <c r="A1643" s="3" t="s">
        <v>315</v>
      </c>
      <c r="B1643" s="3" t="s">
        <v>314</v>
      </c>
      <c r="C1643" s="3" t="s">
        <v>150</v>
      </c>
      <c r="D1643" s="3" t="s">
        <v>418</v>
      </c>
      <c r="E1643" s="3" t="s">
        <v>220</v>
      </c>
      <c r="F1643" s="6">
        <v>45848.5</v>
      </c>
      <c r="G1643" s="3" t="s">
        <v>18</v>
      </c>
      <c r="H1643" s="3" t="s">
        <v>1422</v>
      </c>
      <c r="I1643" s="3" t="s">
        <v>22</v>
      </c>
      <c r="J1643" s="5">
        <v>36602.54</v>
      </c>
      <c r="K1643" s="5">
        <v>30489.75</v>
      </c>
      <c r="L1643" s="5"/>
      <c r="M1643" s="5"/>
      <c r="N1643" s="5"/>
      <c r="O1643" s="9">
        <f t="shared" si="25"/>
        <v>67092.290000000008</v>
      </c>
    </row>
    <row r="1644" spans="1:15" ht="20" x14ac:dyDescent="0.25">
      <c r="A1644" s="3" t="s">
        <v>315</v>
      </c>
      <c r="B1644" s="3" t="s">
        <v>314</v>
      </c>
      <c r="C1644" s="3" t="s">
        <v>150</v>
      </c>
      <c r="D1644" s="3" t="s">
        <v>418</v>
      </c>
      <c r="E1644" s="3" t="s">
        <v>220</v>
      </c>
      <c r="F1644" s="6">
        <v>45840</v>
      </c>
      <c r="G1644" s="3" t="s">
        <v>1438</v>
      </c>
      <c r="H1644" s="3" t="s">
        <v>1422</v>
      </c>
      <c r="I1644" s="3" t="s">
        <v>22</v>
      </c>
      <c r="J1644" s="5"/>
      <c r="K1644" s="5">
        <v>30489.74</v>
      </c>
      <c r="L1644" s="5"/>
      <c r="M1644" s="5"/>
      <c r="N1644" s="5"/>
      <c r="O1644" s="9">
        <f t="shared" si="25"/>
        <v>30489.74</v>
      </c>
    </row>
    <row r="1645" spans="1:15" ht="20" x14ac:dyDescent="0.25">
      <c r="A1645" s="3" t="s">
        <v>315</v>
      </c>
      <c r="B1645" s="3" t="s">
        <v>314</v>
      </c>
      <c r="C1645" s="3" t="s">
        <v>150</v>
      </c>
      <c r="D1645" s="3" t="s">
        <v>418</v>
      </c>
      <c r="E1645" s="3" t="s">
        <v>220</v>
      </c>
      <c r="F1645" s="6">
        <v>45992.5</v>
      </c>
      <c r="G1645" s="3" t="s">
        <v>1427</v>
      </c>
      <c r="H1645" s="3" t="s">
        <v>1422</v>
      </c>
      <c r="I1645" s="3" t="s">
        <v>22</v>
      </c>
      <c r="J1645" s="5">
        <v>85220.84</v>
      </c>
      <c r="K1645" s="5">
        <v>59264.93</v>
      </c>
      <c r="L1645" s="5"/>
      <c r="M1645" s="5"/>
      <c r="N1645" s="5"/>
      <c r="O1645" s="9">
        <f t="shared" si="25"/>
        <v>144485.76999999999</v>
      </c>
    </row>
    <row r="1646" spans="1:15" ht="20" x14ac:dyDescent="0.25">
      <c r="A1646" s="3" t="s">
        <v>315</v>
      </c>
      <c r="B1646" s="3" t="s">
        <v>314</v>
      </c>
      <c r="C1646" s="3" t="s">
        <v>150</v>
      </c>
      <c r="D1646" s="3" t="s">
        <v>418</v>
      </c>
      <c r="E1646" s="3" t="s">
        <v>220</v>
      </c>
      <c r="F1646" s="6">
        <v>45964</v>
      </c>
      <c r="G1646" s="3" t="s">
        <v>1437</v>
      </c>
      <c r="H1646" s="3" t="s">
        <v>1422</v>
      </c>
      <c r="I1646" s="3" t="s">
        <v>22</v>
      </c>
      <c r="J1646" s="5"/>
      <c r="K1646" s="5">
        <v>59264.99</v>
      </c>
      <c r="L1646" s="5"/>
      <c r="M1646" s="5"/>
      <c r="N1646" s="5"/>
      <c r="O1646" s="9">
        <f t="shared" si="25"/>
        <v>59264.99</v>
      </c>
    </row>
    <row r="1647" spans="1:15" ht="20" x14ac:dyDescent="0.25">
      <c r="A1647" s="3" t="s">
        <v>315</v>
      </c>
      <c r="B1647" s="3" t="s">
        <v>314</v>
      </c>
      <c r="C1647" s="3" t="s">
        <v>150</v>
      </c>
      <c r="D1647" s="3" t="s">
        <v>416</v>
      </c>
      <c r="E1647" s="3" t="s">
        <v>12</v>
      </c>
      <c r="F1647" s="6">
        <v>45064.5</v>
      </c>
      <c r="G1647" s="3" t="s">
        <v>1194</v>
      </c>
      <c r="H1647" s="3" t="s">
        <v>1422</v>
      </c>
      <c r="I1647" s="3" t="s">
        <v>22</v>
      </c>
      <c r="J1647" s="5">
        <v>0</v>
      </c>
      <c r="K1647" s="5">
        <v>9158.5400000000009</v>
      </c>
      <c r="L1647" s="5"/>
      <c r="M1647" s="5"/>
      <c r="N1647" s="5"/>
      <c r="O1647" s="9">
        <f t="shared" si="25"/>
        <v>9158.5400000000009</v>
      </c>
    </row>
    <row r="1648" spans="1:15" ht="20" x14ac:dyDescent="0.25">
      <c r="A1648" s="3" t="s">
        <v>315</v>
      </c>
      <c r="B1648" s="3" t="s">
        <v>314</v>
      </c>
      <c r="C1648" s="3" t="s">
        <v>150</v>
      </c>
      <c r="D1648" s="3" t="s">
        <v>416</v>
      </c>
      <c r="E1648" s="3" t="s">
        <v>12</v>
      </c>
      <c r="F1648" s="6">
        <v>45161.5</v>
      </c>
      <c r="G1648" s="3" t="s">
        <v>13</v>
      </c>
      <c r="H1648" s="3" t="s">
        <v>1422</v>
      </c>
      <c r="I1648" s="3" t="s">
        <v>22</v>
      </c>
      <c r="J1648" s="5">
        <v>0</v>
      </c>
      <c r="K1648" s="5">
        <v>9458.5400000000009</v>
      </c>
      <c r="L1648" s="5"/>
      <c r="M1648" s="5"/>
      <c r="N1648" s="5"/>
      <c r="O1648" s="9">
        <f t="shared" si="25"/>
        <v>9458.5400000000009</v>
      </c>
    </row>
    <row r="1649" spans="1:15" ht="20" x14ac:dyDescent="0.25">
      <c r="A1649" s="3" t="s">
        <v>315</v>
      </c>
      <c r="B1649" s="3" t="s">
        <v>314</v>
      </c>
      <c r="C1649" s="3" t="s">
        <v>150</v>
      </c>
      <c r="D1649" s="3" t="s">
        <v>416</v>
      </c>
      <c r="E1649" s="3" t="s">
        <v>12</v>
      </c>
      <c r="F1649" s="6">
        <v>45138</v>
      </c>
      <c r="G1649" s="3" t="s">
        <v>1435</v>
      </c>
      <c r="H1649" s="3" t="s">
        <v>1422</v>
      </c>
      <c r="I1649" s="3" t="s">
        <v>22</v>
      </c>
      <c r="J1649" s="5"/>
      <c r="K1649" s="5">
        <v>9458.5300000000007</v>
      </c>
      <c r="L1649" s="5"/>
      <c r="M1649" s="5"/>
      <c r="N1649" s="5"/>
      <c r="O1649" s="9">
        <f t="shared" si="25"/>
        <v>9458.5300000000007</v>
      </c>
    </row>
    <row r="1650" spans="1:15" ht="20" x14ac:dyDescent="0.25">
      <c r="A1650" s="3" t="s">
        <v>315</v>
      </c>
      <c r="B1650" s="3" t="s">
        <v>314</v>
      </c>
      <c r="C1650" s="3" t="s">
        <v>150</v>
      </c>
      <c r="D1650" s="3" t="s">
        <v>416</v>
      </c>
      <c r="E1650" s="3" t="s">
        <v>12</v>
      </c>
      <c r="F1650" s="6">
        <v>45229.5</v>
      </c>
      <c r="G1650" s="3" t="s">
        <v>4</v>
      </c>
      <c r="H1650" s="3" t="s">
        <v>1422</v>
      </c>
      <c r="I1650" s="3" t="s">
        <v>22</v>
      </c>
      <c r="J1650" s="5">
        <v>0</v>
      </c>
      <c r="K1650" s="5">
        <v>8043.2</v>
      </c>
      <c r="L1650" s="5"/>
      <c r="M1650" s="5"/>
      <c r="N1650" s="5"/>
      <c r="O1650" s="9">
        <f t="shared" si="25"/>
        <v>8043.2</v>
      </c>
    </row>
    <row r="1651" spans="1:15" ht="20" x14ac:dyDescent="0.25">
      <c r="A1651" s="3" t="s">
        <v>315</v>
      </c>
      <c r="B1651" s="3" t="s">
        <v>314</v>
      </c>
      <c r="C1651" s="3" t="s">
        <v>150</v>
      </c>
      <c r="D1651" s="3" t="s">
        <v>416</v>
      </c>
      <c r="E1651" s="3" t="s">
        <v>12</v>
      </c>
      <c r="F1651" s="6">
        <v>45215</v>
      </c>
      <c r="G1651" s="3" t="s">
        <v>1434</v>
      </c>
      <c r="H1651" s="3" t="s">
        <v>1422</v>
      </c>
      <c r="I1651" s="3" t="s">
        <v>22</v>
      </c>
      <c r="J1651" s="5"/>
      <c r="K1651" s="5">
        <v>8043.2</v>
      </c>
      <c r="L1651" s="5"/>
      <c r="M1651" s="5"/>
      <c r="N1651" s="5"/>
      <c r="O1651" s="9">
        <f t="shared" si="25"/>
        <v>8043.2</v>
      </c>
    </row>
    <row r="1652" spans="1:15" ht="20" x14ac:dyDescent="0.25">
      <c r="A1652" s="3" t="s">
        <v>315</v>
      </c>
      <c r="B1652" s="3" t="s">
        <v>314</v>
      </c>
      <c r="C1652" s="3" t="s">
        <v>150</v>
      </c>
      <c r="D1652" s="3" t="s">
        <v>416</v>
      </c>
      <c r="E1652" s="3" t="s">
        <v>12</v>
      </c>
      <c r="F1652" s="6">
        <v>45309</v>
      </c>
      <c r="G1652" s="3" t="s">
        <v>1433</v>
      </c>
      <c r="H1652" s="3" t="s">
        <v>1422</v>
      </c>
      <c r="I1652" s="3" t="s">
        <v>22</v>
      </c>
      <c r="J1652" s="5"/>
      <c r="K1652" s="5">
        <v>153730.07</v>
      </c>
      <c r="L1652" s="5"/>
      <c r="M1652" s="5"/>
      <c r="N1652" s="5"/>
      <c r="O1652" s="9">
        <f t="shared" si="25"/>
        <v>153730.07</v>
      </c>
    </row>
    <row r="1653" spans="1:15" ht="20" x14ac:dyDescent="0.25">
      <c r="A1653" s="3" t="s">
        <v>315</v>
      </c>
      <c r="B1653" s="3" t="s">
        <v>314</v>
      </c>
      <c r="C1653" s="3" t="s">
        <v>150</v>
      </c>
      <c r="D1653" s="3" t="s">
        <v>416</v>
      </c>
      <c r="E1653" s="3" t="s">
        <v>12</v>
      </c>
      <c r="F1653" s="6">
        <v>45364.5</v>
      </c>
      <c r="G1653" s="3" t="s">
        <v>11</v>
      </c>
      <c r="H1653" s="3" t="s">
        <v>1422</v>
      </c>
      <c r="I1653" s="3" t="s">
        <v>22</v>
      </c>
      <c r="J1653" s="5">
        <v>212068.5</v>
      </c>
      <c r="K1653" s="5">
        <v>179324.78</v>
      </c>
      <c r="L1653" s="5"/>
      <c r="M1653" s="5"/>
      <c r="N1653" s="5"/>
      <c r="O1653" s="9">
        <f t="shared" si="25"/>
        <v>391393.28000000003</v>
      </c>
    </row>
    <row r="1654" spans="1:15" ht="20" x14ac:dyDescent="0.25">
      <c r="A1654" s="3" t="s">
        <v>315</v>
      </c>
      <c r="B1654" s="3" t="s">
        <v>314</v>
      </c>
      <c r="C1654" s="3" t="s">
        <v>150</v>
      </c>
      <c r="D1654" s="3" t="s">
        <v>416</v>
      </c>
      <c r="E1654" s="3" t="s">
        <v>12</v>
      </c>
      <c r="F1654" s="6">
        <v>45460.5</v>
      </c>
      <c r="G1654" s="3" t="s">
        <v>315</v>
      </c>
      <c r="H1654" s="3" t="s">
        <v>1422</v>
      </c>
      <c r="I1654" s="3" t="s">
        <v>22</v>
      </c>
      <c r="J1654" s="5">
        <v>131560.95999999999</v>
      </c>
      <c r="K1654" s="5">
        <v>87277.25</v>
      </c>
      <c r="L1654" s="5"/>
      <c r="M1654" s="5"/>
      <c r="N1654" s="5"/>
      <c r="O1654" s="9">
        <f t="shared" si="25"/>
        <v>218838.21</v>
      </c>
    </row>
    <row r="1655" spans="1:15" ht="20" x14ac:dyDescent="0.25">
      <c r="A1655" s="3" t="s">
        <v>315</v>
      </c>
      <c r="B1655" s="3" t="s">
        <v>314</v>
      </c>
      <c r="C1655" s="3" t="s">
        <v>150</v>
      </c>
      <c r="D1655" s="3" t="s">
        <v>416</v>
      </c>
      <c r="E1655" s="3" t="s">
        <v>12</v>
      </c>
      <c r="F1655" s="6">
        <v>45399</v>
      </c>
      <c r="G1655" s="3" t="s">
        <v>1436</v>
      </c>
      <c r="H1655" s="3" t="s">
        <v>1422</v>
      </c>
      <c r="I1655" s="3" t="s">
        <v>22</v>
      </c>
      <c r="J1655" s="5"/>
      <c r="K1655" s="5">
        <v>87277.62</v>
      </c>
      <c r="L1655" s="5"/>
      <c r="M1655" s="5"/>
      <c r="N1655" s="5"/>
      <c r="O1655" s="9">
        <f t="shared" si="25"/>
        <v>87277.62</v>
      </c>
    </row>
    <row r="1656" spans="1:15" ht="20" x14ac:dyDescent="0.25">
      <c r="A1656" s="3" t="s">
        <v>315</v>
      </c>
      <c r="B1656" s="3" t="s">
        <v>314</v>
      </c>
      <c r="C1656" s="3" t="s">
        <v>150</v>
      </c>
      <c r="D1656" s="3" t="s">
        <v>416</v>
      </c>
      <c r="E1656" s="3" t="s">
        <v>12</v>
      </c>
      <c r="F1656" s="6">
        <v>45553.5</v>
      </c>
      <c r="G1656" s="3" t="s">
        <v>240</v>
      </c>
      <c r="H1656" s="3" t="s">
        <v>1422</v>
      </c>
      <c r="I1656" s="3" t="s">
        <v>22</v>
      </c>
      <c r="J1656" s="5">
        <v>349395.24</v>
      </c>
      <c r="K1656" s="5">
        <v>239412.91</v>
      </c>
      <c r="L1656" s="5"/>
      <c r="M1656" s="5"/>
      <c r="N1656" s="5"/>
      <c r="O1656" s="9">
        <f t="shared" si="25"/>
        <v>588808.15</v>
      </c>
    </row>
    <row r="1657" spans="1:15" ht="20" x14ac:dyDescent="0.25">
      <c r="A1657" s="3" t="s">
        <v>315</v>
      </c>
      <c r="B1657" s="3" t="s">
        <v>314</v>
      </c>
      <c r="C1657" s="3" t="s">
        <v>150</v>
      </c>
      <c r="D1657" s="3" t="s">
        <v>416</v>
      </c>
      <c r="E1657" s="3" t="s">
        <v>12</v>
      </c>
      <c r="F1657" s="6">
        <v>45490</v>
      </c>
      <c r="G1657" s="3" t="s">
        <v>1441</v>
      </c>
      <c r="H1657" s="3" t="s">
        <v>1422</v>
      </c>
      <c r="I1657" s="3" t="s">
        <v>22</v>
      </c>
      <c r="J1657" s="5"/>
      <c r="K1657" s="5">
        <v>239113.65</v>
      </c>
      <c r="L1657" s="5"/>
      <c r="M1657" s="5"/>
      <c r="N1657" s="5"/>
      <c r="O1657" s="9">
        <f t="shared" si="25"/>
        <v>239113.65</v>
      </c>
    </row>
    <row r="1658" spans="1:15" ht="20" x14ac:dyDescent="0.25">
      <c r="A1658" s="3" t="s">
        <v>315</v>
      </c>
      <c r="B1658" s="3" t="s">
        <v>314</v>
      </c>
      <c r="C1658" s="3" t="s">
        <v>150</v>
      </c>
      <c r="D1658" s="3" t="s">
        <v>416</v>
      </c>
      <c r="E1658" s="3" t="s">
        <v>12</v>
      </c>
      <c r="F1658" s="6">
        <v>45615.5</v>
      </c>
      <c r="G1658" s="3" t="s">
        <v>225</v>
      </c>
      <c r="H1658" s="3" t="s">
        <v>1422</v>
      </c>
      <c r="I1658" s="3" t="s">
        <v>22</v>
      </c>
      <c r="J1658" s="5">
        <v>263008.36</v>
      </c>
      <c r="K1658" s="5">
        <v>102022.77</v>
      </c>
      <c r="L1658" s="5"/>
      <c r="M1658" s="5"/>
      <c r="N1658" s="5"/>
      <c r="O1658" s="9">
        <f t="shared" si="25"/>
        <v>365031.13</v>
      </c>
    </row>
    <row r="1659" spans="1:15" ht="20" x14ac:dyDescent="0.25">
      <c r="A1659" s="3" t="s">
        <v>315</v>
      </c>
      <c r="B1659" s="3" t="s">
        <v>314</v>
      </c>
      <c r="C1659" s="3" t="s">
        <v>150</v>
      </c>
      <c r="D1659" s="3" t="s">
        <v>416</v>
      </c>
      <c r="E1659" s="3" t="s">
        <v>12</v>
      </c>
      <c r="F1659" s="6">
        <v>45580</v>
      </c>
      <c r="G1659" s="3" t="s">
        <v>1440</v>
      </c>
      <c r="H1659" s="3" t="s">
        <v>1422</v>
      </c>
      <c r="I1659" s="3" t="s">
        <v>22</v>
      </c>
      <c r="J1659" s="5"/>
      <c r="K1659" s="5">
        <v>306068.31</v>
      </c>
      <c r="L1659" s="5"/>
      <c r="M1659" s="5"/>
      <c r="N1659" s="5"/>
      <c r="O1659" s="9">
        <f t="shared" si="25"/>
        <v>306068.31</v>
      </c>
    </row>
    <row r="1660" spans="1:15" ht="20" x14ac:dyDescent="0.25">
      <c r="A1660" s="3" t="s">
        <v>315</v>
      </c>
      <c r="B1660" s="3" t="s">
        <v>314</v>
      </c>
      <c r="C1660" s="3" t="s">
        <v>150</v>
      </c>
      <c r="D1660" s="3" t="s">
        <v>416</v>
      </c>
      <c r="E1660" s="3" t="s">
        <v>12</v>
      </c>
      <c r="F1660" s="6">
        <v>45686.5</v>
      </c>
      <c r="G1660" s="3" t="s">
        <v>1428</v>
      </c>
      <c r="H1660" s="3" t="s">
        <v>1422</v>
      </c>
      <c r="I1660" s="3" t="s">
        <v>22</v>
      </c>
      <c r="J1660" s="5">
        <v>216317.34</v>
      </c>
      <c r="K1660" s="5">
        <v>73775.8</v>
      </c>
      <c r="L1660" s="5"/>
      <c r="M1660" s="5"/>
      <c r="N1660" s="5"/>
      <c r="O1660" s="9">
        <f t="shared" si="25"/>
        <v>290093.14</v>
      </c>
    </row>
    <row r="1661" spans="1:15" ht="20" x14ac:dyDescent="0.25">
      <c r="A1661" s="3" t="s">
        <v>315</v>
      </c>
      <c r="B1661" s="3" t="s">
        <v>314</v>
      </c>
      <c r="C1661" s="3" t="s">
        <v>150</v>
      </c>
      <c r="D1661" s="3" t="s">
        <v>416</v>
      </c>
      <c r="E1661" s="3" t="s">
        <v>12</v>
      </c>
      <c r="F1661" s="6">
        <v>45678</v>
      </c>
      <c r="G1661" s="3" t="s">
        <v>1439</v>
      </c>
      <c r="H1661" s="3" t="s">
        <v>1422</v>
      </c>
      <c r="I1661" s="3" t="s">
        <v>22</v>
      </c>
      <c r="J1661" s="5"/>
      <c r="K1661" s="5">
        <v>310888.53999999998</v>
      </c>
      <c r="L1661" s="5"/>
      <c r="M1661" s="5"/>
      <c r="N1661" s="5"/>
      <c r="O1661" s="9">
        <f t="shared" si="25"/>
        <v>310888.53999999998</v>
      </c>
    </row>
    <row r="1662" spans="1:15" ht="20" x14ac:dyDescent="0.25">
      <c r="A1662" s="3" t="s">
        <v>315</v>
      </c>
      <c r="B1662" s="3" t="s">
        <v>314</v>
      </c>
      <c r="C1662" s="3" t="s">
        <v>150</v>
      </c>
      <c r="D1662" s="3" t="s">
        <v>416</v>
      </c>
      <c r="E1662" s="3" t="s">
        <v>12</v>
      </c>
      <c r="F1662" s="6">
        <v>45775.5</v>
      </c>
      <c r="G1662" s="3" t="s">
        <v>18</v>
      </c>
      <c r="H1662" s="3" t="s">
        <v>1422</v>
      </c>
      <c r="I1662" s="3" t="s">
        <v>22</v>
      </c>
      <c r="J1662" s="5">
        <v>524836.84</v>
      </c>
      <c r="K1662" s="5">
        <v>84300.9</v>
      </c>
      <c r="L1662" s="5"/>
      <c r="M1662" s="5"/>
      <c r="N1662" s="5"/>
      <c r="O1662" s="9">
        <f t="shared" si="25"/>
        <v>609137.74</v>
      </c>
    </row>
    <row r="1663" spans="1:15" ht="20" x14ac:dyDescent="0.25">
      <c r="A1663" s="3" t="s">
        <v>315</v>
      </c>
      <c r="B1663" s="3" t="s">
        <v>314</v>
      </c>
      <c r="C1663" s="3" t="s">
        <v>150</v>
      </c>
      <c r="D1663" s="3" t="s">
        <v>416</v>
      </c>
      <c r="E1663" s="3" t="s">
        <v>12</v>
      </c>
      <c r="F1663" s="6">
        <v>45762</v>
      </c>
      <c r="G1663" s="3" t="s">
        <v>1438</v>
      </c>
      <c r="H1663" s="3" t="s">
        <v>1422</v>
      </c>
      <c r="I1663" s="3" t="s">
        <v>22</v>
      </c>
      <c r="J1663" s="5"/>
      <c r="K1663" s="5">
        <v>309577.7</v>
      </c>
      <c r="L1663" s="5"/>
      <c r="M1663" s="5"/>
      <c r="N1663" s="5"/>
      <c r="O1663" s="9">
        <f t="shared" si="25"/>
        <v>309577.7</v>
      </c>
    </row>
    <row r="1664" spans="1:15" ht="20" x14ac:dyDescent="0.25">
      <c r="A1664" s="3" t="s">
        <v>315</v>
      </c>
      <c r="B1664" s="3" t="s">
        <v>314</v>
      </c>
      <c r="C1664" s="3" t="s">
        <v>150</v>
      </c>
      <c r="D1664" s="3" t="s">
        <v>416</v>
      </c>
      <c r="E1664" s="3" t="s">
        <v>12</v>
      </c>
      <c r="F1664" s="6">
        <v>45901.5</v>
      </c>
      <c r="G1664" s="3" t="s">
        <v>1427</v>
      </c>
      <c r="H1664" s="3" t="s">
        <v>1422</v>
      </c>
      <c r="I1664" s="3" t="s">
        <v>22</v>
      </c>
      <c r="J1664" s="5">
        <v>202678.22</v>
      </c>
      <c r="K1664" s="5">
        <v>131584.49</v>
      </c>
      <c r="L1664" s="5"/>
      <c r="M1664" s="5"/>
      <c r="N1664" s="5"/>
      <c r="O1664" s="9">
        <f t="shared" si="25"/>
        <v>334262.70999999996</v>
      </c>
    </row>
    <row r="1665" spans="1:15" ht="20" x14ac:dyDescent="0.25">
      <c r="A1665" s="3" t="s">
        <v>315</v>
      </c>
      <c r="B1665" s="3" t="s">
        <v>314</v>
      </c>
      <c r="C1665" s="3" t="s">
        <v>150</v>
      </c>
      <c r="D1665" s="3" t="s">
        <v>416</v>
      </c>
      <c r="E1665" s="3" t="s">
        <v>12</v>
      </c>
      <c r="F1665" s="6">
        <v>45855</v>
      </c>
      <c r="G1665" s="3" t="s">
        <v>1437</v>
      </c>
      <c r="H1665" s="3" t="s">
        <v>1422</v>
      </c>
      <c r="I1665" s="3" t="s">
        <v>22</v>
      </c>
      <c r="J1665" s="5"/>
      <c r="K1665" s="5">
        <v>394753.64</v>
      </c>
      <c r="L1665" s="5"/>
      <c r="M1665" s="5"/>
      <c r="N1665" s="5"/>
      <c r="O1665" s="9">
        <f t="shared" si="25"/>
        <v>394753.64</v>
      </c>
    </row>
    <row r="1666" spans="1:15" ht="20" x14ac:dyDescent="0.25">
      <c r="A1666" s="3" t="s">
        <v>315</v>
      </c>
      <c r="B1666" s="3" t="s">
        <v>314</v>
      </c>
      <c r="C1666" s="3" t="s">
        <v>150</v>
      </c>
      <c r="D1666" s="3" t="s">
        <v>416</v>
      </c>
      <c r="E1666" s="3" t="s">
        <v>12</v>
      </c>
      <c r="F1666" s="6">
        <v>45968.5</v>
      </c>
      <c r="G1666" s="3" t="s">
        <v>23</v>
      </c>
      <c r="H1666" s="3" t="s">
        <v>1422</v>
      </c>
      <c r="I1666" s="3" t="s">
        <v>22</v>
      </c>
      <c r="J1666" s="5">
        <v>-220524.7</v>
      </c>
      <c r="K1666" s="5">
        <v>272991.08</v>
      </c>
      <c r="L1666" s="5"/>
      <c r="M1666" s="5"/>
      <c r="N1666" s="5"/>
      <c r="O1666" s="9">
        <f t="shared" si="25"/>
        <v>52466.380000000005</v>
      </c>
    </row>
    <row r="1667" spans="1:15" ht="20" x14ac:dyDescent="0.25">
      <c r="A1667" s="3" t="s">
        <v>315</v>
      </c>
      <c r="B1667" s="3" t="s">
        <v>314</v>
      </c>
      <c r="C1667" s="3" t="s">
        <v>150</v>
      </c>
      <c r="D1667" s="3" t="s">
        <v>414</v>
      </c>
      <c r="E1667" s="3" t="s">
        <v>220</v>
      </c>
      <c r="F1667" s="6">
        <v>45420</v>
      </c>
      <c r="G1667" s="3" t="s">
        <v>1423</v>
      </c>
      <c r="H1667" s="3" t="s">
        <v>1422</v>
      </c>
      <c r="I1667" s="3" t="s">
        <v>22</v>
      </c>
      <c r="J1667" s="5"/>
      <c r="K1667" s="5">
        <v>85000</v>
      </c>
      <c r="L1667" s="5"/>
      <c r="M1667" s="5"/>
      <c r="N1667" s="5"/>
      <c r="O1667" s="9">
        <f t="shared" si="25"/>
        <v>85000</v>
      </c>
    </row>
    <row r="1668" spans="1:15" ht="20" x14ac:dyDescent="0.25">
      <c r="A1668" s="3" t="s">
        <v>315</v>
      </c>
      <c r="B1668" s="3" t="s">
        <v>314</v>
      </c>
      <c r="C1668" s="3" t="s">
        <v>150</v>
      </c>
      <c r="D1668" s="3" t="s">
        <v>414</v>
      </c>
      <c r="E1668" s="3" t="s">
        <v>220</v>
      </c>
      <c r="F1668" s="6">
        <v>45601.5</v>
      </c>
      <c r="G1668" s="3" t="s">
        <v>1194</v>
      </c>
      <c r="H1668" s="3" t="s">
        <v>1422</v>
      </c>
      <c r="I1668" s="3" t="s">
        <v>22</v>
      </c>
      <c r="J1668" s="5">
        <v>16575.37</v>
      </c>
      <c r="K1668" s="5">
        <v>93927.039999999994</v>
      </c>
      <c r="L1668" s="5"/>
      <c r="M1668" s="5"/>
      <c r="N1668" s="5"/>
      <c r="O1668" s="9">
        <f t="shared" si="25"/>
        <v>110502.40999999999</v>
      </c>
    </row>
    <row r="1669" spans="1:15" ht="20" x14ac:dyDescent="0.25">
      <c r="A1669" s="3" t="s">
        <v>315</v>
      </c>
      <c r="B1669" s="3" t="s">
        <v>314</v>
      </c>
      <c r="C1669" s="3" t="s">
        <v>150</v>
      </c>
      <c r="D1669" s="3" t="s">
        <v>414</v>
      </c>
      <c r="E1669" s="3" t="s">
        <v>220</v>
      </c>
      <c r="F1669" s="6">
        <v>45723.5</v>
      </c>
      <c r="G1669" s="3" t="s">
        <v>13</v>
      </c>
      <c r="H1669" s="3" t="s">
        <v>1422</v>
      </c>
      <c r="I1669" s="3" t="s">
        <v>22</v>
      </c>
      <c r="J1669" s="5">
        <v>11826.73</v>
      </c>
      <c r="K1669" s="5">
        <v>67018.17</v>
      </c>
      <c r="L1669" s="5"/>
      <c r="M1669" s="5"/>
      <c r="N1669" s="5"/>
      <c r="O1669" s="9">
        <f t="shared" si="25"/>
        <v>78844.899999999994</v>
      </c>
    </row>
    <row r="1670" spans="1:15" ht="20" x14ac:dyDescent="0.25">
      <c r="A1670" s="3" t="s">
        <v>315</v>
      </c>
      <c r="B1670" s="3" t="s">
        <v>314</v>
      </c>
      <c r="C1670" s="3" t="s">
        <v>150</v>
      </c>
      <c r="D1670" s="3" t="s">
        <v>414</v>
      </c>
      <c r="E1670" s="3" t="s">
        <v>220</v>
      </c>
      <c r="F1670" s="6">
        <v>45807.5</v>
      </c>
      <c r="G1670" s="3" t="s">
        <v>4</v>
      </c>
      <c r="H1670" s="3" t="s">
        <v>1422</v>
      </c>
      <c r="I1670" s="3" t="s">
        <v>22</v>
      </c>
      <c r="J1670" s="5">
        <v>9568.99</v>
      </c>
      <c r="K1670" s="5">
        <v>54224.76</v>
      </c>
      <c r="L1670" s="5"/>
      <c r="M1670" s="5"/>
      <c r="N1670" s="5"/>
      <c r="O1670" s="9">
        <f t="shared" si="25"/>
        <v>63793.75</v>
      </c>
    </row>
    <row r="1671" spans="1:15" ht="20" x14ac:dyDescent="0.25">
      <c r="A1671" s="3" t="s">
        <v>315</v>
      </c>
      <c r="B1671" s="3" t="s">
        <v>314</v>
      </c>
      <c r="C1671" s="3" t="s">
        <v>150</v>
      </c>
      <c r="D1671" s="3" t="s">
        <v>414</v>
      </c>
      <c r="E1671" s="3" t="s">
        <v>220</v>
      </c>
      <c r="F1671" s="6">
        <v>45940.5</v>
      </c>
      <c r="G1671" s="3" t="s">
        <v>11</v>
      </c>
      <c r="H1671" s="3" t="s">
        <v>1422</v>
      </c>
      <c r="I1671" s="3" t="s">
        <v>22</v>
      </c>
      <c r="J1671" s="5">
        <v>8079.48</v>
      </c>
      <c r="K1671" s="5">
        <v>45784.07</v>
      </c>
      <c r="L1671" s="5"/>
      <c r="M1671" s="5"/>
      <c r="N1671" s="5"/>
      <c r="O1671" s="9">
        <f t="shared" ref="O1671:O1734" si="26">J1671+K1671+L1671+M1671+N1671</f>
        <v>53863.55</v>
      </c>
    </row>
    <row r="1672" spans="1:15" ht="20" x14ac:dyDescent="0.25">
      <c r="A1672" s="3" t="s">
        <v>315</v>
      </c>
      <c r="B1672" s="3" t="s">
        <v>314</v>
      </c>
      <c r="C1672" s="3" t="s">
        <v>150</v>
      </c>
      <c r="D1672" s="3" t="s">
        <v>411</v>
      </c>
      <c r="E1672" s="3" t="s">
        <v>220</v>
      </c>
      <c r="F1672" s="6">
        <v>45415</v>
      </c>
      <c r="G1672" s="3" t="s">
        <v>1423</v>
      </c>
      <c r="H1672" s="3" t="s">
        <v>1422</v>
      </c>
      <c r="I1672" s="3" t="s">
        <v>22</v>
      </c>
      <c r="J1672" s="5"/>
      <c r="K1672" s="5">
        <v>65000</v>
      </c>
      <c r="L1672" s="5"/>
      <c r="M1672" s="5"/>
      <c r="N1672" s="5"/>
      <c r="O1672" s="9">
        <f t="shared" si="26"/>
        <v>65000</v>
      </c>
    </row>
    <row r="1673" spans="1:15" ht="20" x14ac:dyDescent="0.25">
      <c r="A1673" s="3" t="s">
        <v>315</v>
      </c>
      <c r="B1673" s="3" t="s">
        <v>314</v>
      </c>
      <c r="C1673" s="3" t="s">
        <v>150</v>
      </c>
      <c r="D1673" s="3" t="s">
        <v>411</v>
      </c>
      <c r="E1673" s="3" t="s">
        <v>220</v>
      </c>
      <c r="F1673" s="6">
        <v>45600.5</v>
      </c>
      <c r="G1673" s="3" t="s">
        <v>1194</v>
      </c>
      <c r="H1673" s="3" t="s">
        <v>1422</v>
      </c>
      <c r="I1673" s="3" t="s">
        <v>22</v>
      </c>
      <c r="J1673" s="5">
        <v>19424.64</v>
      </c>
      <c r="K1673" s="5">
        <v>110072.91</v>
      </c>
      <c r="L1673" s="5"/>
      <c r="M1673" s="5"/>
      <c r="N1673" s="5"/>
      <c r="O1673" s="9">
        <f t="shared" si="26"/>
        <v>129497.55</v>
      </c>
    </row>
    <row r="1674" spans="1:15" ht="20" x14ac:dyDescent="0.25">
      <c r="A1674" s="3" t="s">
        <v>315</v>
      </c>
      <c r="B1674" s="3" t="s">
        <v>314</v>
      </c>
      <c r="C1674" s="3" t="s">
        <v>150</v>
      </c>
      <c r="D1674" s="3" t="s">
        <v>411</v>
      </c>
      <c r="E1674" s="3" t="s">
        <v>220</v>
      </c>
      <c r="F1674" s="6">
        <v>45719.5</v>
      </c>
      <c r="G1674" s="3" t="s">
        <v>13</v>
      </c>
      <c r="H1674" s="3" t="s">
        <v>1422</v>
      </c>
      <c r="I1674" s="3" t="s">
        <v>22</v>
      </c>
      <c r="J1674" s="5">
        <v>15113.85</v>
      </c>
      <c r="K1674" s="5">
        <v>85644.93</v>
      </c>
      <c r="L1674" s="5"/>
      <c r="M1674" s="5"/>
      <c r="N1674" s="5"/>
      <c r="O1674" s="9">
        <f t="shared" si="26"/>
        <v>100758.78</v>
      </c>
    </row>
    <row r="1675" spans="1:15" ht="20" x14ac:dyDescent="0.25">
      <c r="A1675" s="3" t="s">
        <v>315</v>
      </c>
      <c r="B1675" s="3" t="s">
        <v>314</v>
      </c>
      <c r="C1675" s="3" t="s">
        <v>150</v>
      </c>
      <c r="D1675" s="3" t="s">
        <v>411</v>
      </c>
      <c r="E1675" s="3" t="s">
        <v>220</v>
      </c>
      <c r="F1675" s="6">
        <v>45806.5</v>
      </c>
      <c r="G1675" s="3" t="s">
        <v>4</v>
      </c>
      <c r="H1675" s="3" t="s">
        <v>1422</v>
      </c>
      <c r="I1675" s="3" t="s">
        <v>22</v>
      </c>
      <c r="J1675" s="5">
        <v>6966.08</v>
      </c>
      <c r="K1675" s="5">
        <v>39474.67</v>
      </c>
      <c r="L1675" s="5"/>
      <c r="M1675" s="5"/>
      <c r="N1675" s="5"/>
      <c r="O1675" s="9">
        <f t="shared" si="26"/>
        <v>46440.75</v>
      </c>
    </row>
    <row r="1676" spans="1:15" ht="20" x14ac:dyDescent="0.25">
      <c r="A1676" s="3" t="s">
        <v>315</v>
      </c>
      <c r="B1676" s="3" t="s">
        <v>314</v>
      </c>
      <c r="C1676" s="3" t="s">
        <v>150</v>
      </c>
      <c r="D1676" s="3" t="s">
        <v>411</v>
      </c>
      <c r="E1676" s="3" t="s">
        <v>220</v>
      </c>
      <c r="F1676" s="6">
        <v>45945.5</v>
      </c>
      <c r="G1676" s="3" t="s">
        <v>11</v>
      </c>
      <c r="H1676" s="3" t="s">
        <v>1422</v>
      </c>
      <c r="I1676" s="3" t="s">
        <v>22</v>
      </c>
      <c r="J1676" s="5">
        <v>8444.65</v>
      </c>
      <c r="K1676" s="5">
        <v>47853.47</v>
      </c>
      <c r="L1676" s="5"/>
      <c r="M1676" s="5"/>
      <c r="N1676" s="5"/>
      <c r="O1676" s="9">
        <f t="shared" si="26"/>
        <v>56298.12</v>
      </c>
    </row>
    <row r="1677" spans="1:15" ht="20" x14ac:dyDescent="0.25">
      <c r="A1677" s="3" t="s">
        <v>315</v>
      </c>
      <c r="B1677" s="3" t="s">
        <v>314</v>
      </c>
      <c r="C1677" s="3" t="s">
        <v>150</v>
      </c>
      <c r="D1677" s="3" t="s">
        <v>408</v>
      </c>
      <c r="E1677" s="3" t="s">
        <v>220</v>
      </c>
      <c r="F1677" s="6">
        <v>45453</v>
      </c>
      <c r="G1677" s="3" t="s">
        <v>1423</v>
      </c>
      <c r="H1677" s="3" t="s">
        <v>1422</v>
      </c>
      <c r="I1677" s="3" t="s">
        <v>22</v>
      </c>
      <c r="J1677" s="5"/>
      <c r="K1677" s="5">
        <v>52000</v>
      </c>
      <c r="L1677" s="5"/>
      <c r="M1677" s="5"/>
      <c r="N1677" s="5"/>
      <c r="O1677" s="9">
        <f t="shared" si="26"/>
        <v>52000</v>
      </c>
    </row>
    <row r="1678" spans="1:15" ht="20" x14ac:dyDescent="0.25">
      <c r="A1678" s="3" t="s">
        <v>315</v>
      </c>
      <c r="B1678" s="3" t="s">
        <v>314</v>
      </c>
      <c r="C1678" s="3" t="s">
        <v>150</v>
      </c>
      <c r="D1678" s="3" t="s">
        <v>408</v>
      </c>
      <c r="E1678" s="3" t="s">
        <v>220</v>
      </c>
      <c r="F1678" s="6">
        <v>45700.5</v>
      </c>
      <c r="G1678" s="3" t="s">
        <v>1194</v>
      </c>
      <c r="H1678" s="3" t="s">
        <v>1422</v>
      </c>
      <c r="I1678" s="3" t="s">
        <v>22</v>
      </c>
      <c r="J1678" s="5">
        <v>17462.75</v>
      </c>
      <c r="K1678" s="5">
        <v>98955.57</v>
      </c>
      <c r="L1678" s="5"/>
      <c r="M1678" s="5"/>
      <c r="N1678" s="5"/>
      <c r="O1678" s="9">
        <f t="shared" si="26"/>
        <v>116418.32</v>
      </c>
    </row>
    <row r="1679" spans="1:15" ht="20" x14ac:dyDescent="0.25">
      <c r="A1679" s="3" t="s">
        <v>315</v>
      </c>
      <c r="B1679" s="3" t="s">
        <v>314</v>
      </c>
      <c r="C1679" s="3" t="s">
        <v>150</v>
      </c>
      <c r="D1679" s="3" t="s">
        <v>408</v>
      </c>
      <c r="E1679" s="3" t="s">
        <v>220</v>
      </c>
      <c r="F1679" s="6">
        <v>45810.5</v>
      </c>
      <c r="G1679" s="3" t="s">
        <v>13</v>
      </c>
      <c r="H1679" s="3" t="s">
        <v>1422</v>
      </c>
      <c r="I1679" s="3" t="s">
        <v>22</v>
      </c>
      <c r="J1679" s="5">
        <v>10062.23</v>
      </c>
      <c r="K1679" s="5">
        <v>57019.26</v>
      </c>
      <c r="L1679" s="5"/>
      <c r="M1679" s="5"/>
      <c r="N1679" s="5"/>
      <c r="O1679" s="9">
        <f t="shared" si="26"/>
        <v>67081.490000000005</v>
      </c>
    </row>
    <row r="1680" spans="1:15" ht="20" x14ac:dyDescent="0.25">
      <c r="A1680" s="3" t="s">
        <v>315</v>
      </c>
      <c r="B1680" s="3" t="s">
        <v>314</v>
      </c>
      <c r="C1680" s="3" t="s">
        <v>150</v>
      </c>
      <c r="D1680" s="3" t="s">
        <v>408</v>
      </c>
      <c r="E1680" s="3" t="s">
        <v>220</v>
      </c>
      <c r="F1680" s="6">
        <v>45905.5</v>
      </c>
      <c r="G1680" s="3" t="s">
        <v>4</v>
      </c>
      <c r="H1680" s="3" t="s">
        <v>1422</v>
      </c>
      <c r="I1680" s="3" t="s">
        <v>22</v>
      </c>
      <c r="J1680" s="5">
        <v>14033.38</v>
      </c>
      <c r="K1680" s="5">
        <v>79522.47</v>
      </c>
      <c r="L1680" s="5"/>
      <c r="M1680" s="5"/>
      <c r="N1680" s="5"/>
      <c r="O1680" s="9">
        <f t="shared" si="26"/>
        <v>93555.85</v>
      </c>
    </row>
    <row r="1681" spans="1:15" ht="20" x14ac:dyDescent="0.25">
      <c r="A1681" s="3" t="s">
        <v>315</v>
      </c>
      <c r="B1681" s="3" t="s">
        <v>314</v>
      </c>
      <c r="C1681" s="3" t="s">
        <v>150</v>
      </c>
      <c r="D1681" s="3" t="s">
        <v>405</v>
      </c>
      <c r="E1681" s="3" t="s">
        <v>220</v>
      </c>
      <c r="F1681" s="6">
        <v>45443</v>
      </c>
      <c r="G1681" s="3" t="s">
        <v>1423</v>
      </c>
      <c r="H1681" s="3" t="s">
        <v>1422</v>
      </c>
      <c r="I1681" s="3" t="s">
        <v>22</v>
      </c>
      <c r="J1681" s="5"/>
      <c r="K1681" s="5">
        <v>60000</v>
      </c>
      <c r="L1681" s="5"/>
      <c r="M1681" s="5"/>
      <c r="N1681" s="5"/>
      <c r="O1681" s="9">
        <f t="shared" si="26"/>
        <v>60000</v>
      </c>
    </row>
    <row r="1682" spans="1:15" ht="20" x14ac:dyDescent="0.25">
      <c r="A1682" s="3" t="s">
        <v>315</v>
      </c>
      <c r="B1682" s="3" t="s">
        <v>314</v>
      </c>
      <c r="C1682" s="3" t="s">
        <v>150</v>
      </c>
      <c r="D1682" s="3" t="s">
        <v>405</v>
      </c>
      <c r="E1682" s="3" t="s">
        <v>220</v>
      </c>
      <c r="F1682" s="6">
        <v>45546.5</v>
      </c>
      <c r="G1682" s="3" t="s">
        <v>1194</v>
      </c>
      <c r="H1682" s="3" t="s">
        <v>1422</v>
      </c>
      <c r="I1682" s="3" t="s">
        <v>22</v>
      </c>
      <c r="J1682" s="5">
        <v>1837.16</v>
      </c>
      <c r="K1682" s="5">
        <v>10410.540000000001</v>
      </c>
      <c r="L1682" s="5"/>
      <c r="M1682" s="5"/>
      <c r="N1682" s="5"/>
      <c r="O1682" s="9">
        <f t="shared" si="26"/>
        <v>12247.7</v>
      </c>
    </row>
    <row r="1683" spans="1:15" ht="20" x14ac:dyDescent="0.25">
      <c r="A1683" s="3" t="s">
        <v>315</v>
      </c>
      <c r="B1683" s="3" t="s">
        <v>314</v>
      </c>
      <c r="C1683" s="3" t="s">
        <v>150</v>
      </c>
      <c r="D1683" s="3" t="s">
        <v>405</v>
      </c>
      <c r="E1683" s="3" t="s">
        <v>220</v>
      </c>
      <c r="F1683" s="6">
        <v>45671.5</v>
      </c>
      <c r="G1683" s="3" t="s">
        <v>13</v>
      </c>
      <c r="H1683" s="3" t="s">
        <v>1422</v>
      </c>
      <c r="I1683" s="3" t="s">
        <v>22</v>
      </c>
      <c r="J1683" s="5">
        <v>9422.07</v>
      </c>
      <c r="K1683" s="5">
        <v>53391.72</v>
      </c>
      <c r="L1683" s="5"/>
      <c r="M1683" s="5"/>
      <c r="N1683" s="5"/>
      <c r="O1683" s="9">
        <f t="shared" si="26"/>
        <v>62813.79</v>
      </c>
    </row>
    <row r="1684" spans="1:15" ht="20" x14ac:dyDescent="0.25">
      <c r="A1684" s="3" t="s">
        <v>315</v>
      </c>
      <c r="B1684" s="3" t="s">
        <v>314</v>
      </c>
      <c r="C1684" s="3" t="s">
        <v>150</v>
      </c>
      <c r="D1684" s="3" t="s">
        <v>405</v>
      </c>
      <c r="E1684" s="3" t="s">
        <v>220</v>
      </c>
      <c r="F1684" s="6">
        <v>45706</v>
      </c>
      <c r="G1684" s="3" t="s">
        <v>1424</v>
      </c>
      <c r="H1684" s="3" t="s">
        <v>1422</v>
      </c>
      <c r="I1684" s="3" t="s">
        <v>22</v>
      </c>
      <c r="J1684" s="5"/>
      <c r="K1684" s="5">
        <v>40000</v>
      </c>
      <c r="L1684" s="5"/>
      <c r="M1684" s="5"/>
      <c r="N1684" s="5"/>
      <c r="O1684" s="9">
        <f t="shared" si="26"/>
        <v>40000</v>
      </c>
    </row>
    <row r="1685" spans="1:15" ht="20" x14ac:dyDescent="0.25">
      <c r="A1685" s="3" t="s">
        <v>315</v>
      </c>
      <c r="B1685" s="3" t="s">
        <v>314</v>
      </c>
      <c r="C1685" s="3" t="s">
        <v>150</v>
      </c>
      <c r="D1685" s="3" t="s">
        <v>405</v>
      </c>
      <c r="E1685" s="3" t="s">
        <v>220</v>
      </c>
      <c r="F1685" s="6">
        <v>45834.5</v>
      </c>
      <c r="G1685" s="3" t="s">
        <v>4</v>
      </c>
      <c r="H1685" s="3" t="s">
        <v>1422</v>
      </c>
      <c r="I1685" s="3" t="s">
        <v>22</v>
      </c>
      <c r="J1685" s="5">
        <v>12235.35</v>
      </c>
      <c r="K1685" s="5">
        <v>69333.429999999993</v>
      </c>
      <c r="L1685" s="5"/>
      <c r="M1685" s="5"/>
      <c r="N1685" s="5"/>
      <c r="O1685" s="9">
        <f t="shared" si="26"/>
        <v>81568.78</v>
      </c>
    </row>
    <row r="1686" spans="1:15" ht="20" x14ac:dyDescent="0.25">
      <c r="A1686" s="3" t="s">
        <v>315</v>
      </c>
      <c r="B1686" s="3" t="s">
        <v>314</v>
      </c>
      <c r="C1686" s="3" t="s">
        <v>150</v>
      </c>
      <c r="D1686" s="3" t="s">
        <v>405</v>
      </c>
      <c r="E1686" s="3" t="s">
        <v>220</v>
      </c>
      <c r="F1686" s="6">
        <v>46002.5</v>
      </c>
      <c r="G1686" s="3" t="s">
        <v>11</v>
      </c>
      <c r="H1686" s="3" t="s">
        <v>1422</v>
      </c>
      <c r="I1686" s="3" t="s">
        <v>22</v>
      </c>
      <c r="J1686" s="5">
        <v>17245.580000000002</v>
      </c>
      <c r="K1686" s="5">
        <v>97724.98</v>
      </c>
      <c r="L1686" s="5"/>
      <c r="M1686" s="5"/>
      <c r="N1686" s="5"/>
      <c r="O1686" s="9">
        <f t="shared" si="26"/>
        <v>114970.56</v>
      </c>
    </row>
    <row r="1687" spans="1:15" ht="20" x14ac:dyDescent="0.25">
      <c r="A1687" s="3" t="s">
        <v>315</v>
      </c>
      <c r="B1687" s="3" t="s">
        <v>314</v>
      </c>
      <c r="C1687" s="3" t="s">
        <v>150</v>
      </c>
      <c r="D1687" s="3" t="s">
        <v>402</v>
      </c>
      <c r="E1687" s="3" t="s">
        <v>220</v>
      </c>
      <c r="F1687" s="6">
        <v>45415</v>
      </c>
      <c r="G1687" s="3" t="s">
        <v>1423</v>
      </c>
      <c r="H1687" s="3" t="s">
        <v>1422</v>
      </c>
      <c r="I1687" s="3" t="s">
        <v>22</v>
      </c>
      <c r="J1687" s="5"/>
      <c r="K1687" s="5">
        <v>42000</v>
      </c>
      <c r="L1687" s="5"/>
      <c r="M1687" s="5"/>
      <c r="N1687" s="5"/>
      <c r="O1687" s="9">
        <f t="shared" si="26"/>
        <v>42000</v>
      </c>
    </row>
    <row r="1688" spans="1:15" ht="20" x14ac:dyDescent="0.25">
      <c r="A1688" s="3" t="s">
        <v>315</v>
      </c>
      <c r="B1688" s="3" t="s">
        <v>314</v>
      </c>
      <c r="C1688" s="3" t="s">
        <v>150</v>
      </c>
      <c r="D1688" s="3" t="s">
        <v>402</v>
      </c>
      <c r="E1688" s="3" t="s">
        <v>220</v>
      </c>
      <c r="F1688" s="6">
        <v>45607.5</v>
      </c>
      <c r="G1688" s="3" t="s">
        <v>1194</v>
      </c>
      <c r="H1688" s="3" t="s">
        <v>1422</v>
      </c>
      <c r="I1688" s="3" t="s">
        <v>22</v>
      </c>
      <c r="J1688" s="5">
        <v>8601.5400000000009</v>
      </c>
      <c r="K1688" s="5">
        <v>48742.06</v>
      </c>
      <c r="L1688" s="5"/>
      <c r="M1688" s="5"/>
      <c r="N1688" s="5"/>
      <c r="O1688" s="9">
        <f t="shared" si="26"/>
        <v>57343.6</v>
      </c>
    </row>
    <row r="1689" spans="1:15" ht="20" x14ac:dyDescent="0.25">
      <c r="A1689" s="3" t="s">
        <v>315</v>
      </c>
      <c r="B1689" s="3" t="s">
        <v>314</v>
      </c>
      <c r="C1689" s="3" t="s">
        <v>150</v>
      </c>
      <c r="D1689" s="3" t="s">
        <v>402</v>
      </c>
      <c r="E1689" s="3" t="s">
        <v>220</v>
      </c>
      <c r="F1689" s="6">
        <v>45748.5</v>
      </c>
      <c r="G1689" s="3" t="s">
        <v>13</v>
      </c>
      <c r="H1689" s="3" t="s">
        <v>1422</v>
      </c>
      <c r="I1689" s="3" t="s">
        <v>22</v>
      </c>
      <c r="J1689" s="5">
        <v>7003.67</v>
      </c>
      <c r="K1689" s="5">
        <v>39687.480000000003</v>
      </c>
      <c r="L1689" s="5"/>
      <c r="M1689" s="5"/>
      <c r="N1689" s="5"/>
      <c r="O1689" s="9">
        <f t="shared" si="26"/>
        <v>46691.15</v>
      </c>
    </row>
    <row r="1690" spans="1:15" ht="20" x14ac:dyDescent="0.25">
      <c r="A1690" s="3" t="s">
        <v>315</v>
      </c>
      <c r="B1690" s="3" t="s">
        <v>314</v>
      </c>
      <c r="C1690" s="3" t="s">
        <v>150</v>
      </c>
      <c r="D1690" s="3" t="s">
        <v>402</v>
      </c>
      <c r="E1690" s="3" t="s">
        <v>220</v>
      </c>
      <c r="F1690" s="6">
        <v>45862.5</v>
      </c>
      <c r="G1690" s="3" t="s">
        <v>4</v>
      </c>
      <c r="H1690" s="3" t="s">
        <v>1422</v>
      </c>
      <c r="I1690" s="3" t="s">
        <v>22</v>
      </c>
      <c r="J1690" s="5">
        <v>11543.13</v>
      </c>
      <c r="K1690" s="5">
        <v>65411.1</v>
      </c>
      <c r="L1690" s="5"/>
      <c r="M1690" s="5"/>
      <c r="N1690" s="5"/>
      <c r="O1690" s="9">
        <f t="shared" si="26"/>
        <v>76954.23</v>
      </c>
    </row>
    <row r="1691" spans="1:15" ht="20" x14ac:dyDescent="0.25">
      <c r="A1691" s="3" t="s">
        <v>315</v>
      </c>
      <c r="B1691" s="3" t="s">
        <v>314</v>
      </c>
      <c r="C1691" s="3" t="s">
        <v>150</v>
      </c>
      <c r="D1691" s="3" t="s">
        <v>402</v>
      </c>
      <c r="E1691" s="3" t="s">
        <v>220</v>
      </c>
      <c r="F1691" s="6">
        <v>45938.5</v>
      </c>
      <c r="G1691" s="3" t="s">
        <v>11</v>
      </c>
      <c r="H1691" s="3" t="s">
        <v>1422</v>
      </c>
      <c r="I1691" s="3" t="s">
        <v>22</v>
      </c>
      <c r="J1691" s="5">
        <v>8259.7999999999993</v>
      </c>
      <c r="K1691" s="5">
        <v>46805.440000000002</v>
      </c>
      <c r="L1691" s="5"/>
      <c r="M1691" s="5"/>
      <c r="N1691" s="5"/>
      <c r="O1691" s="9">
        <f t="shared" si="26"/>
        <v>55065.240000000005</v>
      </c>
    </row>
    <row r="1692" spans="1:15" ht="20" x14ac:dyDescent="0.25">
      <c r="A1692" s="3" t="s">
        <v>315</v>
      </c>
      <c r="B1692" s="3" t="s">
        <v>314</v>
      </c>
      <c r="C1692" s="3" t="s">
        <v>150</v>
      </c>
      <c r="D1692" s="3" t="s">
        <v>399</v>
      </c>
      <c r="E1692" s="3" t="s">
        <v>220</v>
      </c>
      <c r="F1692" s="6">
        <v>45548.5</v>
      </c>
      <c r="G1692" s="3" t="s">
        <v>1194</v>
      </c>
      <c r="H1692" s="3" t="s">
        <v>1422</v>
      </c>
      <c r="I1692" s="3" t="s">
        <v>22</v>
      </c>
      <c r="J1692" s="5">
        <v>21998.91</v>
      </c>
      <c r="K1692" s="5">
        <v>124660.44</v>
      </c>
      <c r="L1692" s="5"/>
      <c r="M1692" s="5"/>
      <c r="N1692" s="5"/>
      <c r="O1692" s="9">
        <f t="shared" si="26"/>
        <v>146659.35</v>
      </c>
    </row>
    <row r="1693" spans="1:15" ht="20" x14ac:dyDescent="0.25">
      <c r="A1693" s="3" t="s">
        <v>315</v>
      </c>
      <c r="B1693" s="3" t="s">
        <v>314</v>
      </c>
      <c r="C1693" s="3" t="s">
        <v>150</v>
      </c>
      <c r="D1693" s="3" t="s">
        <v>399</v>
      </c>
      <c r="E1693" s="3" t="s">
        <v>220</v>
      </c>
      <c r="F1693" s="6">
        <v>45672.5</v>
      </c>
      <c r="G1693" s="3" t="s">
        <v>13</v>
      </c>
      <c r="H1693" s="3" t="s">
        <v>1422</v>
      </c>
      <c r="I1693" s="3" t="s">
        <v>22</v>
      </c>
      <c r="J1693" s="5">
        <v>9426.9</v>
      </c>
      <c r="K1693" s="5">
        <v>53419.09</v>
      </c>
      <c r="L1693" s="5"/>
      <c r="M1693" s="5"/>
      <c r="N1693" s="5"/>
      <c r="O1693" s="9">
        <f t="shared" si="26"/>
        <v>62845.99</v>
      </c>
    </row>
    <row r="1694" spans="1:15" ht="20" x14ac:dyDescent="0.25">
      <c r="A1694" s="3" t="s">
        <v>315</v>
      </c>
      <c r="B1694" s="3" t="s">
        <v>314</v>
      </c>
      <c r="C1694" s="3" t="s">
        <v>150</v>
      </c>
      <c r="D1694" s="3" t="s">
        <v>399</v>
      </c>
      <c r="E1694" s="3" t="s">
        <v>220</v>
      </c>
      <c r="F1694" s="6">
        <v>45758.5</v>
      </c>
      <c r="G1694" s="3" t="s">
        <v>4</v>
      </c>
      <c r="H1694" s="3" t="s">
        <v>1422</v>
      </c>
      <c r="I1694" s="3" t="s">
        <v>22</v>
      </c>
      <c r="J1694" s="5">
        <v>7491.75</v>
      </c>
      <c r="K1694" s="5">
        <v>42453.05</v>
      </c>
      <c r="L1694" s="5"/>
      <c r="M1694" s="5"/>
      <c r="N1694" s="5"/>
      <c r="O1694" s="9">
        <f t="shared" si="26"/>
        <v>49944.800000000003</v>
      </c>
    </row>
    <row r="1695" spans="1:15" ht="20" x14ac:dyDescent="0.25">
      <c r="A1695" s="3" t="s">
        <v>315</v>
      </c>
      <c r="B1695" s="3" t="s">
        <v>314</v>
      </c>
      <c r="C1695" s="3" t="s">
        <v>150</v>
      </c>
      <c r="D1695" s="3" t="s">
        <v>399</v>
      </c>
      <c r="E1695" s="3" t="s">
        <v>220</v>
      </c>
      <c r="F1695" s="6">
        <v>45884.5</v>
      </c>
      <c r="G1695" s="3" t="s">
        <v>11</v>
      </c>
      <c r="H1695" s="3" t="s">
        <v>1422</v>
      </c>
      <c r="I1695" s="3" t="s">
        <v>22</v>
      </c>
      <c r="J1695" s="5">
        <v>8328.15</v>
      </c>
      <c r="K1695" s="5">
        <v>47192.87</v>
      </c>
      <c r="L1695" s="5"/>
      <c r="M1695" s="5"/>
      <c r="N1695" s="5"/>
      <c r="O1695" s="9">
        <f t="shared" si="26"/>
        <v>55521.020000000004</v>
      </c>
    </row>
    <row r="1696" spans="1:15" ht="20" x14ac:dyDescent="0.25">
      <c r="A1696" s="3" t="s">
        <v>315</v>
      </c>
      <c r="B1696" s="3" t="s">
        <v>314</v>
      </c>
      <c r="C1696" s="3" t="s">
        <v>150</v>
      </c>
      <c r="D1696" s="3" t="s">
        <v>396</v>
      </c>
      <c r="E1696" s="3" t="s">
        <v>220</v>
      </c>
      <c r="F1696" s="6">
        <v>45512.5</v>
      </c>
      <c r="G1696" s="3" t="s">
        <v>1194</v>
      </c>
      <c r="H1696" s="3" t="s">
        <v>1422</v>
      </c>
      <c r="I1696" s="3" t="s">
        <v>22</v>
      </c>
      <c r="J1696" s="5">
        <v>3875.81</v>
      </c>
      <c r="K1696" s="5">
        <v>21962.86</v>
      </c>
      <c r="L1696" s="5"/>
      <c r="M1696" s="5"/>
      <c r="N1696" s="5"/>
      <c r="O1696" s="9">
        <f t="shared" si="26"/>
        <v>25838.670000000002</v>
      </c>
    </row>
    <row r="1697" spans="1:15" ht="20" x14ac:dyDescent="0.25">
      <c r="A1697" s="3" t="s">
        <v>315</v>
      </c>
      <c r="B1697" s="3" t="s">
        <v>314</v>
      </c>
      <c r="C1697" s="3" t="s">
        <v>150</v>
      </c>
      <c r="D1697" s="3" t="s">
        <v>396</v>
      </c>
      <c r="E1697" s="3" t="s">
        <v>220</v>
      </c>
      <c r="F1697" s="6">
        <v>45593.5</v>
      </c>
      <c r="G1697" s="3" t="s">
        <v>13</v>
      </c>
      <c r="H1697" s="3" t="s">
        <v>1422</v>
      </c>
      <c r="I1697" s="3" t="s">
        <v>22</v>
      </c>
      <c r="J1697" s="5">
        <v>4953.84</v>
      </c>
      <c r="K1697" s="5">
        <v>28071.73</v>
      </c>
      <c r="L1697" s="5"/>
      <c r="M1697" s="5"/>
      <c r="N1697" s="5"/>
      <c r="O1697" s="9">
        <f t="shared" si="26"/>
        <v>33025.57</v>
      </c>
    </row>
    <row r="1698" spans="1:15" ht="20" x14ac:dyDescent="0.25">
      <c r="A1698" s="3" t="s">
        <v>315</v>
      </c>
      <c r="B1698" s="3" t="s">
        <v>314</v>
      </c>
      <c r="C1698" s="3" t="s">
        <v>150</v>
      </c>
      <c r="D1698" s="3" t="s">
        <v>396</v>
      </c>
      <c r="E1698" s="3" t="s">
        <v>220</v>
      </c>
      <c r="F1698" s="6">
        <v>45687.5</v>
      </c>
      <c r="G1698" s="3" t="s">
        <v>4</v>
      </c>
      <c r="H1698" s="3" t="s">
        <v>1422</v>
      </c>
      <c r="I1698" s="3" t="s">
        <v>22</v>
      </c>
      <c r="J1698" s="5">
        <v>10418.209999999999</v>
      </c>
      <c r="K1698" s="5">
        <v>59036.480000000003</v>
      </c>
      <c r="L1698" s="5"/>
      <c r="M1698" s="5"/>
      <c r="N1698" s="5"/>
      <c r="O1698" s="9">
        <f t="shared" si="26"/>
        <v>69454.69</v>
      </c>
    </row>
    <row r="1699" spans="1:15" ht="20" x14ac:dyDescent="0.25">
      <c r="A1699" s="3" t="s">
        <v>315</v>
      </c>
      <c r="B1699" s="3" t="s">
        <v>314</v>
      </c>
      <c r="C1699" s="3" t="s">
        <v>150</v>
      </c>
      <c r="D1699" s="3" t="s">
        <v>396</v>
      </c>
      <c r="E1699" s="3" t="s">
        <v>220</v>
      </c>
      <c r="F1699" s="6">
        <v>45776.5</v>
      </c>
      <c r="G1699" s="3" t="s">
        <v>11</v>
      </c>
      <c r="H1699" s="3" t="s">
        <v>1422</v>
      </c>
      <c r="I1699" s="3" t="s">
        <v>22</v>
      </c>
      <c r="J1699" s="5">
        <v>9930.1299999999992</v>
      </c>
      <c r="K1699" s="5">
        <v>56270.69</v>
      </c>
      <c r="L1699" s="5"/>
      <c r="M1699" s="5"/>
      <c r="N1699" s="5"/>
      <c r="O1699" s="9">
        <f t="shared" si="26"/>
        <v>66200.820000000007</v>
      </c>
    </row>
    <row r="1700" spans="1:15" ht="20" x14ac:dyDescent="0.25">
      <c r="A1700" s="3" t="s">
        <v>315</v>
      </c>
      <c r="B1700" s="3" t="s">
        <v>314</v>
      </c>
      <c r="C1700" s="3" t="s">
        <v>150</v>
      </c>
      <c r="D1700" s="3" t="s">
        <v>396</v>
      </c>
      <c r="E1700" s="3" t="s">
        <v>220</v>
      </c>
      <c r="F1700" s="6">
        <v>45895.5</v>
      </c>
      <c r="G1700" s="3" t="s">
        <v>315</v>
      </c>
      <c r="H1700" s="3" t="s">
        <v>1422</v>
      </c>
      <c r="I1700" s="3" t="s">
        <v>22</v>
      </c>
      <c r="J1700" s="5">
        <v>15799.63</v>
      </c>
      <c r="K1700" s="5">
        <v>89529.1</v>
      </c>
      <c r="L1700" s="5"/>
      <c r="M1700" s="5"/>
      <c r="N1700" s="5"/>
      <c r="O1700" s="9">
        <f t="shared" si="26"/>
        <v>105328.73000000001</v>
      </c>
    </row>
    <row r="1701" spans="1:15" ht="20" x14ac:dyDescent="0.25">
      <c r="A1701" s="3" t="s">
        <v>315</v>
      </c>
      <c r="B1701" s="3" t="s">
        <v>314</v>
      </c>
      <c r="C1701" s="3" t="s">
        <v>150</v>
      </c>
      <c r="D1701" s="3" t="s">
        <v>396</v>
      </c>
      <c r="E1701" s="3" t="s">
        <v>220</v>
      </c>
      <c r="F1701" s="6">
        <v>45961.5</v>
      </c>
      <c r="G1701" s="3" t="s">
        <v>240</v>
      </c>
      <c r="H1701" s="3" t="s">
        <v>1422</v>
      </c>
      <c r="I1701" s="3" t="s">
        <v>22</v>
      </c>
      <c r="J1701" s="5">
        <v>8669.59</v>
      </c>
      <c r="K1701" s="5">
        <v>49124.05</v>
      </c>
      <c r="L1701" s="5"/>
      <c r="M1701" s="5"/>
      <c r="N1701" s="5"/>
      <c r="O1701" s="9">
        <f t="shared" si="26"/>
        <v>57793.64</v>
      </c>
    </row>
    <row r="1702" spans="1:15" ht="20" x14ac:dyDescent="0.25">
      <c r="A1702" s="3" t="s">
        <v>315</v>
      </c>
      <c r="B1702" s="3" t="s">
        <v>314</v>
      </c>
      <c r="C1702" s="3" t="s">
        <v>150</v>
      </c>
      <c r="D1702" s="3" t="s">
        <v>393</v>
      </c>
      <c r="E1702" s="3" t="s">
        <v>220</v>
      </c>
      <c r="F1702" s="6">
        <v>45420</v>
      </c>
      <c r="G1702" s="3" t="s">
        <v>1423</v>
      </c>
      <c r="H1702" s="3" t="s">
        <v>1422</v>
      </c>
      <c r="I1702" s="3" t="s">
        <v>22</v>
      </c>
      <c r="J1702" s="5"/>
      <c r="K1702" s="5">
        <v>47000</v>
      </c>
      <c r="L1702" s="5"/>
      <c r="M1702" s="5"/>
      <c r="N1702" s="5"/>
      <c r="O1702" s="9">
        <f t="shared" si="26"/>
        <v>47000</v>
      </c>
    </row>
    <row r="1703" spans="1:15" ht="20" x14ac:dyDescent="0.25">
      <c r="A1703" s="3" t="s">
        <v>315</v>
      </c>
      <c r="B1703" s="3" t="s">
        <v>314</v>
      </c>
      <c r="C1703" s="3" t="s">
        <v>150</v>
      </c>
      <c r="D1703" s="3" t="s">
        <v>393</v>
      </c>
      <c r="E1703" s="3" t="s">
        <v>220</v>
      </c>
      <c r="F1703" s="6">
        <v>45533.5</v>
      </c>
      <c r="G1703" s="3" t="s">
        <v>1194</v>
      </c>
      <c r="H1703" s="3" t="s">
        <v>1422</v>
      </c>
      <c r="I1703" s="3" t="s">
        <v>22</v>
      </c>
      <c r="J1703" s="5">
        <v>8847.69</v>
      </c>
      <c r="K1703" s="5">
        <v>50136.89</v>
      </c>
      <c r="L1703" s="5"/>
      <c r="M1703" s="5"/>
      <c r="N1703" s="5"/>
      <c r="O1703" s="9">
        <f t="shared" si="26"/>
        <v>58984.58</v>
      </c>
    </row>
    <row r="1704" spans="1:15" ht="20" x14ac:dyDescent="0.25">
      <c r="A1704" s="3" t="s">
        <v>315</v>
      </c>
      <c r="B1704" s="3" t="s">
        <v>314</v>
      </c>
      <c r="C1704" s="3" t="s">
        <v>150</v>
      </c>
      <c r="D1704" s="3" t="s">
        <v>393</v>
      </c>
      <c r="E1704" s="3" t="s">
        <v>220</v>
      </c>
      <c r="F1704" s="6">
        <v>45642.5</v>
      </c>
      <c r="G1704" s="3" t="s">
        <v>13</v>
      </c>
      <c r="H1704" s="3" t="s">
        <v>1422</v>
      </c>
      <c r="I1704" s="3" t="s">
        <v>22</v>
      </c>
      <c r="J1704" s="5">
        <v>6061.75</v>
      </c>
      <c r="K1704" s="5">
        <v>34349.9</v>
      </c>
      <c r="L1704" s="5"/>
      <c r="M1704" s="5"/>
      <c r="N1704" s="5"/>
      <c r="O1704" s="9">
        <f t="shared" si="26"/>
        <v>40411.65</v>
      </c>
    </row>
    <row r="1705" spans="1:15" ht="20" x14ac:dyDescent="0.25">
      <c r="A1705" s="3" t="s">
        <v>315</v>
      </c>
      <c r="B1705" s="3" t="s">
        <v>314</v>
      </c>
      <c r="C1705" s="3" t="s">
        <v>150</v>
      </c>
      <c r="D1705" s="3" t="s">
        <v>393</v>
      </c>
      <c r="E1705" s="3" t="s">
        <v>220</v>
      </c>
      <c r="F1705" s="6">
        <v>45751.5</v>
      </c>
      <c r="G1705" s="3" t="s">
        <v>4</v>
      </c>
      <c r="H1705" s="3" t="s">
        <v>1422</v>
      </c>
      <c r="I1705" s="3" t="s">
        <v>22</v>
      </c>
      <c r="J1705" s="5">
        <v>12989.04</v>
      </c>
      <c r="K1705" s="5">
        <v>54792.99</v>
      </c>
      <c r="L1705" s="5"/>
      <c r="M1705" s="5"/>
      <c r="N1705" s="5"/>
      <c r="O1705" s="9">
        <f t="shared" si="26"/>
        <v>67782.03</v>
      </c>
    </row>
    <row r="1706" spans="1:15" ht="20" x14ac:dyDescent="0.25">
      <c r="A1706" s="3" t="s">
        <v>315</v>
      </c>
      <c r="B1706" s="3" t="s">
        <v>314</v>
      </c>
      <c r="C1706" s="3" t="s">
        <v>150</v>
      </c>
      <c r="D1706" s="3" t="s">
        <v>393</v>
      </c>
      <c r="E1706" s="3" t="s">
        <v>220</v>
      </c>
      <c r="F1706" s="6">
        <v>45852.5</v>
      </c>
      <c r="G1706" s="3" t="s">
        <v>11</v>
      </c>
      <c r="H1706" s="3" t="s">
        <v>1422</v>
      </c>
      <c r="I1706" s="3" t="s">
        <v>22</v>
      </c>
      <c r="J1706" s="5">
        <v>18413.939999999999</v>
      </c>
      <c r="K1706" s="5">
        <v>94879.8</v>
      </c>
      <c r="L1706" s="5"/>
      <c r="M1706" s="5"/>
      <c r="N1706" s="5"/>
      <c r="O1706" s="9">
        <f t="shared" si="26"/>
        <v>113293.74</v>
      </c>
    </row>
    <row r="1707" spans="1:15" ht="20" x14ac:dyDescent="0.25">
      <c r="A1707" s="3" t="s">
        <v>315</v>
      </c>
      <c r="B1707" s="3" t="s">
        <v>314</v>
      </c>
      <c r="C1707" s="3" t="s">
        <v>150</v>
      </c>
      <c r="D1707" s="3" t="s">
        <v>393</v>
      </c>
      <c r="E1707" s="3" t="s">
        <v>220</v>
      </c>
      <c r="F1707" s="6">
        <v>45967.5</v>
      </c>
      <c r="G1707" s="3" t="s">
        <v>315</v>
      </c>
      <c r="H1707" s="3" t="s">
        <v>1422</v>
      </c>
      <c r="I1707" s="3" t="s">
        <v>22</v>
      </c>
      <c r="J1707" s="5">
        <v>15718.65</v>
      </c>
      <c r="K1707" s="5">
        <v>77552.89</v>
      </c>
      <c r="L1707" s="5"/>
      <c r="M1707" s="5"/>
      <c r="N1707" s="5"/>
      <c r="O1707" s="9">
        <f t="shared" si="26"/>
        <v>93271.54</v>
      </c>
    </row>
    <row r="1708" spans="1:15" ht="20" x14ac:dyDescent="0.25">
      <c r="A1708" s="3" t="s">
        <v>315</v>
      </c>
      <c r="B1708" s="3" t="s">
        <v>314</v>
      </c>
      <c r="C1708" s="3" t="s">
        <v>150</v>
      </c>
      <c r="D1708" s="3" t="s">
        <v>390</v>
      </c>
      <c r="E1708" s="3" t="s">
        <v>220</v>
      </c>
      <c r="F1708" s="6">
        <v>45421</v>
      </c>
      <c r="G1708" s="3" t="s">
        <v>1423</v>
      </c>
      <c r="H1708" s="3" t="s">
        <v>1422</v>
      </c>
      <c r="I1708" s="3" t="s">
        <v>22</v>
      </c>
      <c r="J1708" s="5"/>
      <c r="K1708" s="5">
        <v>76000</v>
      </c>
      <c r="L1708" s="5"/>
      <c r="M1708" s="5"/>
      <c r="N1708" s="5"/>
      <c r="O1708" s="9">
        <f t="shared" si="26"/>
        <v>76000</v>
      </c>
    </row>
    <row r="1709" spans="1:15" ht="20" x14ac:dyDescent="0.25">
      <c r="A1709" s="3" t="s">
        <v>315</v>
      </c>
      <c r="B1709" s="3" t="s">
        <v>314</v>
      </c>
      <c r="C1709" s="3" t="s">
        <v>150</v>
      </c>
      <c r="D1709" s="3" t="s">
        <v>390</v>
      </c>
      <c r="E1709" s="3" t="s">
        <v>220</v>
      </c>
      <c r="F1709" s="6">
        <v>45609.5</v>
      </c>
      <c r="G1709" s="3" t="s">
        <v>1194</v>
      </c>
      <c r="H1709" s="3" t="s">
        <v>1422</v>
      </c>
      <c r="I1709" s="3" t="s">
        <v>22</v>
      </c>
      <c r="J1709" s="5">
        <v>9723.8700000000008</v>
      </c>
      <c r="K1709" s="5">
        <v>55101.93</v>
      </c>
      <c r="L1709" s="5"/>
      <c r="M1709" s="5"/>
      <c r="N1709" s="5"/>
      <c r="O1709" s="9">
        <f t="shared" si="26"/>
        <v>64825.8</v>
      </c>
    </row>
    <row r="1710" spans="1:15" ht="20" x14ac:dyDescent="0.25">
      <c r="A1710" s="3" t="s">
        <v>315</v>
      </c>
      <c r="B1710" s="3" t="s">
        <v>314</v>
      </c>
      <c r="C1710" s="3" t="s">
        <v>150</v>
      </c>
      <c r="D1710" s="3" t="s">
        <v>390</v>
      </c>
      <c r="E1710" s="3" t="s">
        <v>220</v>
      </c>
      <c r="F1710" s="6">
        <v>45719.5</v>
      </c>
      <c r="G1710" s="3" t="s">
        <v>13</v>
      </c>
      <c r="H1710" s="3" t="s">
        <v>1422</v>
      </c>
      <c r="I1710" s="3" t="s">
        <v>22</v>
      </c>
      <c r="J1710" s="5">
        <v>9504.2900000000009</v>
      </c>
      <c r="K1710" s="5">
        <v>53857.599999999999</v>
      </c>
      <c r="L1710" s="5"/>
      <c r="M1710" s="5"/>
      <c r="N1710" s="5"/>
      <c r="O1710" s="9">
        <f t="shared" si="26"/>
        <v>63361.89</v>
      </c>
    </row>
    <row r="1711" spans="1:15" ht="20" x14ac:dyDescent="0.25">
      <c r="A1711" s="3" t="s">
        <v>315</v>
      </c>
      <c r="B1711" s="3" t="s">
        <v>314</v>
      </c>
      <c r="C1711" s="3" t="s">
        <v>150</v>
      </c>
      <c r="D1711" s="3" t="s">
        <v>390</v>
      </c>
      <c r="E1711" s="3" t="s">
        <v>220</v>
      </c>
      <c r="F1711" s="6">
        <v>45804.5</v>
      </c>
      <c r="G1711" s="3" t="s">
        <v>4</v>
      </c>
      <c r="H1711" s="3" t="s">
        <v>1422</v>
      </c>
      <c r="I1711" s="3" t="s">
        <v>22</v>
      </c>
      <c r="J1711" s="5">
        <v>4230.3599999999997</v>
      </c>
      <c r="K1711" s="5">
        <v>23972.13</v>
      </c>
      <c r="L1711" s="5"/>
      <c r="M1711" s="5"/>
      <c r="N1711" s="5"/>
      <c r="O1711" s="9">
        <f t="shared" si="26"/>
        <v>28202.49</v>
      </c>
    </row>
    <row r="1712" spans="1:15" ht="20" x14ac:dyDescent="0.25">
      <c r="A1712" s="3" t="s">
        <v>315</v>
      </c>
      <c r="B1712" s="3" t="s">
        <v>314</v>
      </c>
      <c r="C1712" s="3" t="s">
        <v>150</v>
      </c>
      <c r="D1712" s="3" t="s">
        <v>387</v>
      </c>
      <c r="E1712" s="3" t="s">
        <v>220</v>
      </c>
      <c r="F1712" s="6">
        <v>45428</v>
      </c>
      <c r="G1712" s="3" t="s">
        <v>1423</v>
      </c>
      <c r="H1712" s="3" t="s">
        <v>1422</v>
      </c>
      <c r="I1712" s="3" t="s">
        <v>22</v>
      </c>
      <c r="J1712" s="5"/>
      <c r="K1712" s="5">
        <v>43215.9</v>
      </c>
      <c r="L1712" s="5"/>
      <c r="M1712" s="5"/>
      <c r="N1712" s="5"/>
      <c r="O1712" s="9">
        <f t="shared" si="26"/>
        <v>43215.9</v>
      </c>
    </row>
    <row r="1713" spans="1:15" ht="20" x14ac:dyDescent="0.25">
      <c r="A1713" s="3" t="s">
        <v>315</v>
      </c>
      <c r="B1713" s="3" t="s">
        <v>314</v>
      </c>
      <c r="C1713" s="3" t="s">
        <v>150</v>
      </c>
      <c r="D1713" s="3" t="s">
        <v>387</v>
      </c>
      <c r="E1713" s="3" t="s">
        <v>220</v>
      </c>
      <c r="F1713" s="6">
        <v>45527.5</v>
      </c>
      <c r="G1713" s="3" t="s">
        <v>1194</v>
      </c>
      <c r="H1713" s="3" t="s">
        <v>1422</v>
      </c>
      <c r="I1713" s="3" t="s">
        <v>22</v>
      </c>
      <c r="J1713" s="5">
        <v>4021.44</v>
      </c>
      <c r="K1713" s="5">
        <v>22788.11</v>
      </c>
      <c r="L1713" s="5"/>
      <c r="M1713" s="5"/>
      <c r="N1713" s="5"/>
      <c r="O1713" s="9">
        <f t="shared" si="26"/>
        <v>26809.55</v>
      </c>
    </row>
    <row r="1714" spans="1:15" ht="20" x14ac:dyDescent="0.25">
      <c r="A1714" s="3" t="s">
        <v>315</v>
      </c>
      <c r="B1714" s="3" t="s">
        <v>314</v>
      </c>
      <c r="C1714" s="3" t="s">
        <v>150</v>
      </c>
      <c r="D1714" s="3" t="s">
        <v>387</v>
      </c>
      <c r="E1714" s="3" t="s">
        <v>220</v>
      </c>
      <c r="F1714" s="6">
        <v>45607.5</v>
      </c>
      <c r="G1714" s="3" t="s">
        <v>13</v>
      </c>
      <c r="H1714" s="3" t="s">
        <v>1422</v>
      </c>
      <c r="I1714" s="3" t="s">
        <v>22</v>
      </c>
      <c r="J1714" s="5">
        <v>2674.76</v>
      </c>
      <c r="K1714" s="5">
        <v>15156.95</v>
      </c>
      <c r="L1714" s="5"/>
      <c r="M1714" s="5"/>
      <c r="N1714" s="5"/>
      <c r="O1714" s="9">
        <f t="shared" si="26"/>
        <v>17831.71</v>
      </c>
    </row>
    <row r="1715" spans="1:15" ht="20" x14ac:dyDescent="0.25">
      <c r="A1715" s="3" t="s">
        <v>315</v>
      </c>
      <c r="B1715" s="3" t="s">
        <v>314</v>
      </c>
      <c r="C1715" s="3" t="s">
        <v>150</v>
      </c>
      <c r="D1715" s="3" t="s">
        <v>387</v>
      </c>
      <c r="E1715" s="3" t="s">
        <v>220</v>
      </c>
      <c r="F1715" s="6">
        <v>45678</v>
      </c>
      <c r="G1715" s="3" t="s">
        <v>1424</v>
      </c>
      <c r="H1715" s="3" t="s">
        <v>1422</v>
      </c>
      <c r="I1715" s="3" t="s">
        <v>22</v>
      </c>
      <c r="J1715" s="5"/>
      <c r="K1715" s="5">
        <v>31737.9</v>
      </c>
      <c r="L1715" s="5"/>
      <c r="M1715" s="5"/>
      <c r="N1715" s="5"/>
      <c r="O1715" s="9">
        <f t="shared" si="26"/>
        <v>31737.9</v>
      </c>
    </row>
    <row r="1716" spans="1:15" ht="20" x14ac:dyDescent="0.25">
      <c r="A1716" s="3" t="s">
        <v>315</v>
      </c>
      <c r="B1716" s="3" t="s">
        <v>314</v>
      </c>
      <c r="C1716" s="3" t="s">
        <v>150</v>
      </c>
      <c r="D1716" s="3" t="s">
        <v>387</v>
      </c>
      <c r="E1716" s="3" t="s">
        <v>220</v>
      </c>
      <c r="F1716" s="6">
        <v>45776.5</v>
      </c>
      <c r="G1716" s="3" t="s">
        <v>4</v>
      </c>
      <c r="H1716" s="3" t="s">
        <v>1422</v>
      </c>
      <c r="I1716" s="3" t="s">
        <v>22</v>
      </c>
      <c r="J1716" s="5">
        <v>14742.23</v>
      </c>
      <c r="K1716" s="5">
        <v>83539.8</v>
      </c>
      <c r="L1716" s="5"/>
      <c r="M1716" s="5"/>
      <c r="N1716" s="5"/>
      <c r="O1716" s="9">
        <f t="shared" si="26"/>
        <v>98282.03</v>
      </c>
    </row>
    <row r="1717" spans="1:15" ht="20" x14ac:dyDescent="0.25">
      <c r="A1717" s="3" t="s">
        <v>315</v>
      </c>
      <c r="B1717" s="3" t="s">
        <v>314</v>
      </c>
      <c r="C1717" s="3" t="s">
        <v>150</v>
      </c>
      <c r="D1717" s="3" t="s">
        <v>387</v>
      </c>
      <c r="E1717" s="3" t="s">
        <v>220</v>
      </c>
      <c r="F1717" s="6">
        <v>45882.5</v>
      </c>
      <c r="G1717" s="3" t="s">
        <v>11</v>
      </c>
      <c r="H1717" s="3" t="s">
        <v>1422</v>
      </c>
      <c r="I1717" s="3" t="s">
        <v>22</v>
      </c>
      <c r="J1717" s="5">
        <v>8732.91</v>
      </c>
      <c r="K1717" s="5">
        <v>53265.33</v>
      </c>
      <c r="L1717" s="5"/>
      <c r="M1717" s="5"/>
      <c r="N1717" s="5"/>
      <c r="O1717" s="9">
        <f t="shared" si="26"/>
        <v>61998.240000000005</v>
      </c>
    </row>
    <row r="1718" spans="1:15" ht="20" x14ac:dyDescent="0.25">
      <c r="A1718" s="3" t="s">
        <v>315</v>
      </c>
      <c r="B1718" s="3" t="s">
        <v>314</v>
      </c>
      <c r="C1718" s="3" t="s">
        <v>150</v>
      </c>
      <c r="D1718" s="3" t="s">
        <v>384</v>
      </c>
      <c r="E1718" s="3" t="s">
        <v>220</v>
      </c>
      <c r="F1718" s="6">
        <v>45428</v>
      </c>
      <c r="G1718" s="3" t="s">
        <v>1423</v>
      </c>
      <c r="H1718" s="3" t="s">
        <v>1422</v>
      </c>
      <c r="I1718" s="3" t="s">
        <v>22</v>
      </c>
      <c r="J1718" s="5"/>
      <c r="K1718" s="5">
        <v>79579</v>
      </c>
      <c r="L1718" s="5"/>
      <c r="M1718" s="5"/>
      <c r="N1718" s="5"/>
      <c r="O1718" s="9">
        <f t="shared" si="26"/>
        <v>79579</v>
      </c>
    </row>
    <row r="1719" spans="1:15" ht="20" x14ac:dyDescent="0.25">
      <c r="A1719" s="3" t="s">
        <v>315</v>
      </c>
      <c r="B1719" s="3" t="s">
        <v>314</v>
      </c>
      <c r="C1719" s="3" t="s">
        <v>150</v>
      </c>
      <c r="D1719" s="3" t="s">
        <v>384</v>
      </c>
      <c r="E1719" s="3" t="s">
        <v>220</v>
      </c>
      <c r="F1719" s="6">
        <v>45558.5</v>
      </c>
      <c r="G1719" s="3" t="s">
        <v>1194</v>
      </c>
      <c r="H1719" s="3" t="s">
        <v>1422</v>
      </c>
      <c r="I1719" s="3" t="s">
        <v>22</v>
      </c>
      <c r="J1719" s="5">
        <v>4681.99</v>
      </c>
      <c r="K1719" s="5">
        <v>26531.25</v>
      </c>
      <c r="L1719" s="5"/>
      <c r="M1719" s="5"/>
      <c r="N1719" s="5"/>
      <c r="O1719" s="9">
        <f t="shared" si="26"/>
        <v>31213.239999999998</v>
      </c>
    </row>
    <row r="1720" spans="1:15" ht="20" x14ac:dyDescent="0.25">
      <c r="A1720" s="3" t="s">
        <v>315</v>
      </c>
      <c r="B1720" s="3" t="s">
        <v>314</v>
      </c>
      <c r="C1720" s="3" t="s">
        <v>150</v>
      </c>
      <c r="D1720" s="3" t="s">
        <v>384</v>
      </c>
      <c r="E1720" s="3" t="s">
        <v>220</v>
      </c>
      <c r="F1720" s="6">
        <v>45698.5</v>
      </c>
      <c r="G1720" s="3" t="s">
        <v>13</v>
      </c>
      <c r="H1720" s="3" t="s">
        <v>1422</v>
      </c>
      <c r="I1720" s="3" t="s">
        <v>22</v>
      </c>
      <c r="J1720" s="5">
        <v>7938.34</v>
      </c>
      <c r="K1720" s="5">
        <v>44984.25</v>
      </c>
      <c r="L1720" s="5"/>
      <c r="M1720" s="5"/>
      <c r="N1720" s="5"/>
      <c r="O1720" s="9">
        <f t="shared" si="26"/>
        <v>52922.59</v>
      </c>
    </row>
    <row r="1721" spans="1:15" ht="20" x14ac:dyDescent="0.25">
      <c r="A1721" s="3" t="s">
        <v>315</v>
      </c>
      <c r="B1721" s="3" t="s">
        <v>314</v>
      </c>
      <c r="C1721" s="3" t="s">
        <v>150</v>
      </c>
      <c r="D1721" s="3" t="s">
        <v>384</v>
      </c>
      <c r="E1721" s="3" t="s">
        <v>220</v>
      </c>
      <c r="F1721" s="6">
        <v>45875.5</v>
      </c>
      <c r="G1721" s="3" t="s">
        <v>4</v>
      </c>
      <c r="H1721" s="3" t="s">
        <v>1422</v>
      </c>
      <c r="I1721" s="3" t="s">
        <v>22</v>
      </c>
      <c r="J1721" s="5">
        <v>9098.15</v>
      </c>
      <c r="K1721" s="5">
        <v>51556.5</v>
      </c>
      <c r="L1721" s="5"/>
      <c r="M1721" s="5"/>
      <c r="N1721" s="5"/>
      <c r="O1721" s="9">
        <f t="shared" si="26"/>
        <v>60654.65</v>
      </c>
    </row>
    <row r="1722" spans="1:15" ht="20" x14ac:dyDescent="0.25">
      <c r="A1722" s="3" t="s">
        <v>315</v>
      </c>
      <c r="B1722" s="3" t="s">
        <v>314</v>
      </c>
      <c r="C1722" s="3" t="s">
        <v>150</v>
      </c>
      <c r="D1722" s="3" t="s">
        <v>382</v>
      </c>
      <c r="E1722" s="3" t="s">
        <v>220</v>
      </c>
      <c r="F1722" s="6">
        <v>45810.5</v>
      </c>
      <c r="G1722" s="3" t="s">
        <v>1194</v>
      </c>
      <c r="H1722" s="3" t="s">
        <v>1422</v>
      </c>
      <c r="I1722" s="3" t="s">
        <v>22</v>
      </c>
      <c r="J1722" s="5">
        <v>228804.38</v>
      </c>
      <c r="K1722" s="5">
        <v>231525.77</v>
      </c>
      <c r="L1722" s="5"/>
      <c r="M1722" s="5"/>
      <c r="N1722" s="5"/>
      <c r="O1722" s="9">
        <f t="shared" si="26"/>
        <v>460330.15</v>
      </c>
    </row>
    <row r="1723" spans="1:15" ht="20" x14ac:dyDescent="0.25">
      <c r="A1723" s="3" t="s">
        <v>315</v>
      </c>
      <c r="B1723" s="3" t="s">
        <v>314</v>
      </c>
      <c r="C1723" s="3" t="s">
        <v>150</v>
      </c>
      <c r="D1723" s="3" t="s">
        <v>382</v>
      </c>
      <c r="E1723" s="3" t="s">
        <v>220</v>
      </c>
      <c r="F1723" s="6">
        <v>45895.5</v>
      </c>
      <c r="G1723" s="3" t="s">
        <v>13</v>
      </c>
      <c r="H1723" s="3" t="s">
        <v>1422</v>
      </c>
      <c r="I1723" s="3" t="s">
        <v>22</v>
      </c>
      <c r="J1723" s="5">
        <v>389544.24</v>
      </c>
      <c r="K1723" s="5">
        <v>97823.67</v>
      </c>
      <c r="L1723" s="5"/>
      <c r="M1723" s="5"/>
      <c r="N1723" s="5"/>
      <c r="O1723" s="9">
        <f t="shared" si="26"/>
        <v>487367.91</v>
      </c>
    </row>
    <row r="1724" spans="1:15" ht="20" x14ac:dyDescent="0.25">
      <c r="A1724" s="3" t="s">
        <v>315</v>
      </c>
      <c r="B1724" s="3" t="s">
        <v>314</v>
      </c>
      <c r="C1724" s="3" t="s">
        <v>150</v>
      </c>
      <c r="D1724" s="3" t="s">
        <v>382</v>
      </c>
      <c r="E1724" s="3" t="s">
        <v>220</v>
      </c>
      <c r="F1724" s="6">
        <v>45877</v>
      </c>
      <c r="G1724" s="3" t="s">
        <v>1435</v>
      </c>
      <c r="H1724" s="3" t="s">
        <v>1422</v>
      </c>
      <c r="I1724" s="3" t="s">
        <v>22</v>
      </c>
      <c r="J1724" s="5"/>
      <c r="K1724" s="5">
        <v>293470.99</v>
      </c>
      <c r="L1724" s="5"/>
      <c r="M1724" s="5"/>
      <c r="N1724" s="5"/>
      <c r="O1724" s="9">
        <f t="shared" si="26"/>
        <v>293470.99</v>
      </c>
    </row>
    <row r="1725" spans="1:15" ht="20" x14ac:dyDescent="0.25">
      <c r="A1725" s="3" t="s">
        <v>315</v>
      </c>
      <c r="B1725" s="3" t="s">
        <v>314</v>
      </c>
      <c r="C1725" s="3" t="s">
        <v>150</v>
      </c>
      <c r="D1725" s="3" t="s">
        <v>382</v>
      </c>
      <c r="E1725" s="3" t="s">
        <v>220</v>
      </c>
      <c r="F1725" s="6">
        <v>45969</v>
      </c>
      <c r="G1725" s="3" t="s">
        <v>1434</v>
      </c>
      <c r="H1725" s="3" t="s">
        <v>1422</v>
      </c>
      <c r="I1725" s="3" t="s">
        <v>22</v>
      </c>
      <c r="J1725" s="5"/>
      <c r="K1725" s="5">
        <v>504123.12</v>
      </c>
      <c r="L1725" s="5"/>
      <c r="M1725" s="5"/>
      <c r="N1725" s="5"/>
      <c r="O1725" s="9">
        <f t="shared" si="26"/>
        <v>504123.12</v>
      </c>
    </row>
    <row r="1726" spans="1:15" ht="20" x14ac:dyDescent="0.25">
      <c r="A1726" s="3" t="s">
        <v>315</v>
      </c>
      <c r="B1726" s="3" t="s">
        <v>314</v>
      </c>
      <c r="C1726" s="3" t="s">
        <v>150</v>
      </c>
      <c r="D1726" s="3" t="s">
        <v>379</v>
      </c>
      <c r="E1726" s="3" t="s">
        <v>220</v>
      </c>
      <c r="F1726" s="6">
        <v>45748.5</v>
      </c>
      <c r="G1726" s="3" t="s">
        <v>1194</v>
      </c>
      <c r="H1726" s="3" t="s">
        <v>1422</v>
      </c>
      <c r="I1726" s="3" t="s">
        <v>22</v>
      </c>
      <c r="J1726" s="5">
        <v>0</v>
      </c>
      <c r="K1726" s="5">
        <v>8460.5</v>
      </c>
      <c r="L1726" s="5"/>
      <c r="M1726" s="5"/>
      <c r="N1726" s="5"/>
      <c r="O1726" s="9">
        <f t="shared" si="26"/>
        <v>8460.5</v>
      </c>
    </row>
    <row r="1727" spans="1:15" ht="20" x14ac:dyDescent="0.25">
      <c r="A1727" s="3" t="s">
        <v>315</v>
      </c>
      <c r="B1727" s="3" t="s">
        <v>314</v>
      </c>
      <c r="C1727" s="3" t="s">
        <v>150</v>
      </c>
      <c r="D1727" s="3" t="s">
        <v>379</v>
      </c>
      <c r="E1727" s="3" t="s">
        <v>220</v>
      </c>
      <c r="F1727" s="6">
        <v>45863.5</v>
      </c>
      <c r="G1727" s="3" t="s">
        <v>13</v>
      </c>
      <c r="H1727" s="3" t="s">
        <v>1422</v>
      </c>
      <c r="I1727" s="3" t="s">
        <v>22</v>
      </c>
      <c r="J1727" s="5">
        <v>63288.91</v>
      </c>
      <c r="K1727" s="5">
        <v>0</v>
      </c>
      <c r="L1727" s="5"/>
      <c r="M1727" s="5"/>
      <c r="N1727" s="5"/>
      <c r="O1727" s="9">
        <f t="shared" si="26"/>
        <v>63288.91</v>
      </c>
    </row>
    <row r="1728" spans="1:15" ht="20" x14ac:dyDescent="0.25">
      <c r="A1728" s="3" t="s">
        <v>315</v>
      </c>
      <c r="B1728" s="3" t="s">
        <v>314</v>
      </c>
      <c r="C1728" s="3" t="s">
        <v>150</v>
      </c>
      <c r="D1728" s="3" t="s">
        <v>379</v>
      </c>
      <c r="E1728" s="3" t="s">
        <v>220</v>
      </c>
      <c r="F1728" s="6">
        <v>45819</v>
      </c>
      <c r="G1728" s="3" t="s">
        <v>1435</v>
      </c>
      <c r="H1728" s="3" t="s">
        <v>1422</v>
      </c>
      <c r="I1728" s="3" t="s">
        <v>22</v>
      </c>
      <c r="J1728" s="5"/>
      <c r="K1728" s="5">
        <v>145203.59</v>
      </c>
      <c r="L1728" s="5"/>
      <c r="M1728" s="5"/>
      <c r="N1728" s="5"/>
      <c r="O1728" s="9">
        <f t="shared" si="26"/>
        <v>145203.59</v>
      </c>
    </row>
    <row r="1729" spans="1:15" ht="20" x14ac:dyDescent="0.25">
      <c r="A1729" s="3" t="s">
        <v>315</v>
      </c>
      <c r="B1729" s="3" t="s">
        <v>314</v>
      </c>
      <c r="C1729" s="3" t="s">
        <v>150</v>
      </c>
      <c r="D1729" s="3" t="s">
        <v>379</v>
      </c>
      <c r="E1729" s="3" t="s">
        <v>220</v>
      </c>
      <c r="F1729" s="6">
        <v>45884.5</v>
      </c>
      <c r="G1729" s="3" t="s">
        <v>13</v>
      </c>
      <c r="H1729" s="3" t="s">
        <v>1422</v>
      </c>
      <c r="I1729" s="3" t="s">
        <v>22</v>
      </c>
      <c r="J1729" s="5">
        <v>0</v>
      </c>
      <c r="K1729" s="5">
        <v>0</v>
      </c>
      <c r="L1729" s="5"/>
      <c r="M1729" s="5"/>
      <c r="N1729" s="5"/>
      <c r="O1729" s="9">
        <f t="shared" si="26"/>
        <v>0</v>
      </c>
    </row>
    <row r="1730" spans="1:15" ht="20" x14ac:dyDescent="0.25">
      <c r="A1730" s="3" t="s">
        <v>315</v>
      </c>
      <c r="B1730" s="3" t="s">
        <v>314</v>
      </c>
      <c r="C1730" s="3" t="s">
        <v>150</v>
      </c>
      <c r="D1730" s="3" t="s">
        <v>379</v>
      </c>
      <c r="E1730" s="3" t="s">
        <v>220</v>
      </c>
      <c r="F1730" s="6">
        <v>45982.5</v>
      </c>
      <c r="G1730" s="3" t="s">
        <v>4</v>
      </c>
      <c r="H1730" s="3" t="s">
        <v>1422</v>
      </c>
      <c r="I1730" s="3" t="s">
        <v>22</v>
      </c>
      <c r="J1730" s="5">
        <v>210290.2</v>
      </c>
      <c r="K1730" s="5">
        <v>148685.46</v>
      </c>
      <c r="L1730" s="5"/>
      <c r="M1730" s="5"/>
      <c r="N1730" s="5"/>
      <c r="O1730" s="9">
        <f t="shared" si="26"/>
        <v>358975.66000000003</v>
      </c>
    </row>
    <row r="1731" spans="1:15" ht="20" x14ac:dyDescent="0.25">
      <c r="A1731" s="3" t="s">
        <v>315</v>
      </c>
      <c r="B1731" s="3" t="s">
        <v>314</v>
      </c>
      <c r="C1731" s="3" t="s">
        <v>150</v>
      </c>
      <c r="D1731" s="3" t="s">
        <v>379</v>
      </c>
      <c r="E1731" s="3" t="s">
        <v>220</v>
      </c>
      <c r="F1731" s="6">
        <v>45931</v>
      </c>
      <c r="G1731" s="3" t="s">
        <v>1434</v>
      </c>
      <c r="H1731" s="3" t="s">
        <v>1422</v>
      </c>
      <c r="I1731" s="3" t="s">
        <v>22</v>
      </c>
      <c r="J1731" s="5"/>
      <c r="K1731" s="5">
        <v>148685.46</v>
      </c>
      <c r="L1731" s="5"/>
      <c r="M1731" s="5"/>
      <c r="N1731" s="5"/>
      <c r="O1731" s="9">
        <f t="shared" si="26"/>
        <v>148685.46</v>
      </c>
    </row>
    <row r="1732" spans="1:15" ht="20" x14ac:dyDescent="0.25">
      <c r="A1732" s="3" t="s">
        <v>315</v>
      </c>
      <c r="B1732" s="3" t="s">
        <v>314</v>
      </c>
      <c r="C1732" s="3" t="s">
        <v>150</v>
      </c>
      <c r="D1732" s="3" t="s">
        <v>376</v>
      </c>
      <c r="E1732" s="3" t="s">
        <v>220</v>
      </c>
      <c r="F1732" s="6">
        <v>45595.5</v>
      </c>
      <c r="G1732" s="3" t="s">
        <v>1194</v>
      </c>
      <c r="H1732" s="3" t="s">
        <v>1422</v>
      </c>
      <c r="I1732" s="3" t="s">
        <v>22</v>
      </c>
      <c r="J1732" s="5">
        <v>0</v>
      </c>
      <c r="K1732" s="5">
        <v>1694.21</v>
      </c>
      <c r="L1732" s="5"/>
      <c r="M1732" s="5"/>
      <c r="N1732" s="5"/>
      <c r="O1732" s="9">
        <f t="shared" si="26"/>
        <v>1694.21</v>
      </c>
    </row>
    <row r="1733" spans="1:15" ht="20" x14ac:dyDescent="0.25">
      <c r="A1733" s="3" t="s">
        <v>315</v>
      </c>
      <c r="B1733" s="3" t="s">
        <v>314</v>
      </c>
      <c r="C1733" s="3" t="s">
        <v>150</v>
      </c>
      <c r="D1733" s="3" t="s">
        <v>376</v>
      </c>
      <c r="E1733" s="3" t="s">
        <v>220</v>
      </c>
      <c r="F1733" s="6">
        <v>45715.5</v>
      </c>
      <c r="G1733" s="3" t="s">
        <v>13</v>
      </c>
      <c r="H1733" s="3" t="s">
        <v>1422</v>
      </c>
      <c r="I1733" s="3" t="s">
        <v>22</v>
      </c>
      <c r="J1733" s="5">
        <v>126732.68</v>
      </c>
      <c r="K1733" s="5">
        <v>64733.13</v>
      </c>
      <c r="L1733" s="5"/>
      <c r="M1733" s="5"/>
      <c r="N1733" s="5"/>
      <c r="O1733" s="9">
        <f t="shared" si="26"/>
        <v>191465.81</v>
      </c>
    </row>
    <row r="1734" spans="1:15" ht="20" x14ac:dyDescent="0.25">
      <c r="A1734" s="3" t="s">
        <v>315</v>
      </c>
      <c r="B1734" s="3" t="s">
        <v>314</v>
      </c>
      <c r="C1734" s="3" t="s">
        <v>150</v>
      </c>
      <c r="D1734" s="3" t="s">
        <v>376</v>
      </c>
      <c r="E1734" s="3" t="s">
        <v>220</v>
      </c>
      <c r="F1734" s="6">
        <v>45691</v>
      </c>
      <c r="G1734" s="3" t="s">
        <v>1435</v>
      </c>
      <c r="H1734" s="3" t="s">
        <v>1422</v>
      </c>
      <c r="I1734" s="3" t="s">
        <v>22</v>
      </c>
      <c r="J1734" s="5"/>
      <c r="K1734" s="5">
        <v>181629.58</v>
      </c>
      <c r="L1734" s="5"/>
      <c r="M1734" s="5"/>
      <c r="N1734" s="5"/>
      <c r="O1734" s="9">
        <f t="shared" si="26"/>
        <v>181629.58</v>
      </c>
    </row>
    <row r="1735" spans="1:15" ht="20" x14ac:dyDescent="0.25">
      <c r="A1735" s="3" t="s">
        <v>315</v>
      </c>
      <c r="B1735" s="3" t="s">
        <v>314</v>
      </c>
      <c r="C1735" s="3" t="s">
        <v>150</v>
      </c>
      <c r="D1735" s="3" t="s">
        <v>376</v>
      </c>
      <c r="E1735" s="3" t="s">
        <v>220</v>
      </c>
      <c r="F1735" s="6">
        <v>45800.5</v>
      </c>
      <c r="G1735" s="3" t="s">
        <v>4</v>
      </c>
      <c r="H1735" s="3" t="s">
        <v>1422</v>
      </c>
      <c r="I1735" s="3" t="s">
        <v>22</v>
      </c>
      <c r="J1735" s="5">
        <v>269275.14</v>
      </c>
      <c r="K1735" s="5">
        <v>136786.20000000001</v>
      </c>
      <c r="L1735" s="5"/>
      <c r="M1735" s="5"/>
      <c r="N1735" s="5"/>
      <c r="O1735" s="9">
        <f t="shared" ref="O1735:O1798" si="27">J1735+K1735+L1735+M1735+N1735</f>
        <v>406061.34</v>
      </c>
    </row>
    <row r="1736" spans="1:15" ht="20" x14ac:dyDescent="0.25">
      <c r="A1736" s="3" t="s">
        <v>315</v>
      </c>
      <c r="B1736" s="3" t="s">
        <v>314</v>
      </c>
      <c r="C1736" s="3" t="s">
        <v>150</v>
      </c>
      <c r="D1736" s="3" t="s">
        <v>376</v>
      </c>
      <c r="E1736" s="3" t="s">
        <v>220</v>
      </c>
      <c r="F1736" s="6">
        <v>45783</v>
      </c>
      <c r="G1736" s="3" t="s">
        <v>1434</v>
      </c>
      <c r="H1736" s="3" t="s">
        <v>1422</v>
      </c>
      <c r="I1736" s="3" t="s">
        <v>22</v>
      </c>
      <c r="J1736" s="5"/>
      <c r="K1736" s="5">
        <v>410358.57</v>
      </c>
      <c r="L1736" s="5"/>
      <c r="M1736" s="5"/>
      <c r="N1736" s="5"/>
      <c r="O1736" s="9">
        <f t="shared" si="27"/>
        <v>410358.57</v>
      </c>
    </row>
    <row r="1737" spans="1:15" ht="20" x14ac:dyDescent="0.25">
      <c r="A1737" s="3" t="s">
        <v>315</v>
      </c>
      <c r="B1737" s="3" t="s">
        <v>314</v>
      </c>
      <c r="C1737" s="3" t="s">
        <v>150</v>
      </c>
      <c r="D1737" s="3" t="s">
        <v>376</v>
      </c>
      <c r="E1737" s="3" t="s">
        <v>220</v>
      </c>
      <c r="F1737" s="6">
        <v>45897.5</v>
      </c>
      <c r="G1737" s="3" t="s">
        <v>11</v>
      </c>
      <c r="H1737" s="3" t="s">
        <v>1422</v>
      </c>
      <c r="I1737" s="3" t="s">
        <v>22</v>
      </c>
      <c r="J1737" s="5">
        <v>342019.1</v>
      </c>
      <c r="K1737" s="5">
        <v>118390.13</v>
      </c>
      <c r="L1737" s="5"/>
      <c r="M1737" s="5"/>
      <c r="N1737" s="5"/>
      <c r="O1737" s="9">
        <f t="shared" si="27"/>
        <v>460409.23</v>
      </c>
    </row>
    <row r="1738" spans="1:15" ht="20" x14ac:dyDescent="0.25">
      <c r="A1738" s="3" t="s">
        <v>315</v>
      </c>
      <c r="B1738" s="3" t="s">
        <v>314</v>
      </c>
      <c r="C1738" s="3" t="s">
        <v>150</v>
      </c>
      <c r="D1738" s="3" t="s">
        <v>376</v>
      </c>
      <c r="E1738" s="3" t="s">
        <v>220</v>
      </c>
      <c r="F1738" s="6">
        <v>45867</v>
      </c>
      <c r="G1738" s="3" t="s">
        <v>1433</v>
      </c>
      <c r="H1738" s="3" t="s">
        <v>1422</v>
      </c>
      <c r="I1738" s="3" t="s">
        <v>22</v>
      </c>
      <c r="J1738" s="5"/>
      <c r="K1738" s="5">
        <v>355170.39</v>
      </c>
      <c r="L1738" s="5"/>
      <c r="M1738" s="5"/>
      <c r="N1738" s="5"/>
      <c r="O1738" s="9">
        <f t="shared" si="27"/>
        <v>355170.39</v>
      </c>
    </row>
    <row r="1739" spans="1:15" ht="20" x14ac:dyDescent="0.25">
      <c r="A1739" s="3" t="s">
        <v>315</v>
      </c>
      <c r="B1739" s="3" t="s">
        <v>314</v>
      </c>
      <c r="C1739" s="3" t="s">
        <v>150</v>
      </c>
      <c r="D1739" s="3" t="s">
        <v>376</v>
      </c>
      <c r="E1739" s="3" t="s">
        <v>220</v>
      </c>
      <c r="F1739" s="6">
        <v>45960</v>
      </c>
      <c r="G1739" s="3" t="s">
        <v>1436</v>
      </c>
      <c r="H1739" s="3" t="s">
        <v>1422</v>
      </c>
      <c r="I1739" s="3" t="s">
        <v>22</v>
      </c>
      <c r="J1739" s="5"/>
      <c r="K1739" s="5">
        <v>970331.6</v>
      </c>
      <c r="L1739" s="5"/>
      <c r="M1739" s="5"/>
      <c r="N1739" s="5"/>
      <c r="O1739" s="9">
        <f t="shared" si="27"/>
        <v>970331.6</v>
      </c>
    </row>
    <row r="1740" spans="1:15" ht="20" x14ac:dyDescent="0.25">
      <c r="A1740" s="3" t="s">
        <v>315</v>
      </c>
      <c r="B1740" s="3" t="s">
        <v>314</v>
      </c>
      <c r="C1740" s="3" t="s">
        <v>150</v>
      </c>
      <c r="D1740" s="3" t="s">
        <v>373</v>
      </c>
      <c r="E1740" s="3" t="s">
        <v>220</v>
      </c>
      <c r="F1740" s="6">
        <v>45866.5</v>
      </c>
      <c r="G1740" s="3" t="s">
        <v>1194</v>
      </c>
      <c r="H1740" s="3" t="s">
        <v>1422</v>
      </c>
      <c r="I1740" s="3" t="s">
        <v>22</v>
      </c>
      <c r="J1740" s="5">
        <v>130164.44</v>
      </c>
      <c r="K1740" s="5">
        <v>195444.11</v>
      </c>
      <c r="L1740" s="5"/>
      <c r="M1740" s="5"/>
      <c r="N1740" s="5"/>
      <c r="O1740" s="9">
        <f t="shared" si="27"/>
        <v>325608.55</v>
      </c>
    </row>
    <row r="1741" spans="1:15" ht="20" x14ac:dyDescent="0.25">
      <c r="A1741" s="3" t="s">
        <v>315</v>
      </c>
      <c r="B1741" s="3" t="s">
        <v>314</v>
      </c>
      <c r="C1741" s="3" t="s">
        <v>150</v>
      </c>
      <c r="D1741" s="3" t="s">
        <v>373</v>
      </c>
      <c r="E1741" s="3" t="s">
        <v>220</v>
      </c>
      <c r="F1741" s="6">
        <v>45986.5</v>
      </c>
      <c r="G1741" s="3" t="s">
        <v>13</v>
      </c>
      <c r="H1741" s="3" t="s">
        <v>1422</v>
      </c>
      <c r="I1741" s="3" t="s">
        <v>22</v>
      </c>
      <c r="J1741" s="5">
        <v>316946.43</v>
      </c>
      <c r="K1741" s="5">
        <v>199478.72</v>
      </c>
      <c r="L1741" s="5"/>
      <c r="M1741" s="5"/>
      <c r="N1741" s="5"/>
      <c r="O1741" s="9">
        <f t="shared" si="27"/>
        <v>516425.15</v>
      </c>
    </row>
    <row r="1742" spans="1:15" ht="20" x14ac:dyDescent="0.25">
      <c r="A1742" s="3" t="s">
        <v>315</v>
      </c>
      <c r="B1742" s="3" t="s">
        <v>314</v>
      </c>
      <c r="C1742" s="3" t="s">
        <v>150</v>
      </c>
      <c r="D1742" s="3" t="s">
        <v>373</v>
      </c>
      <c r="E1742" s="3" t="s">
        <v>220</v>
      </c>
      <c r="F1742" s="6">
        <v>45964</v>
      </c>
      <c r="G1742" s="3" t="s">
        <v>1435</v>
      </c>
      <c r="H1742" s="3" t="s">
        <v>1422</v>
      </c>
      <c r="I1742" s="3" t="s">
        <v>22</v>
      </c>
      <c r="J1742" s="5"/>
      <c r="K1742" s="5">
        <v>199480.37</v>
      </c>
      <c r="L1742" s="5"/>
      <c r="M1742" s="5"/>
      <c r="N1742" s="5"/>
      <c r="O1742" s="9">
        <f t="shared" si="27"/>
        <v>199480.37</v>
      </c>
    </row>
    <row r="1743" spans="1:15" ht="20" x14ac:dyDescent="0.25">
      <c r="A1743" s="3" t="s">
        <v>315</v>
      </c>
      <c r="B1743" s="3" t="s">
        <v>314</v>
      </c>
      <c r="C1743" s="3" t="s">
        <v>150</v>
      </c>
      <c r="D1743" s="3" t="s">
        <v>370</v>
      </c>
      <c r="E1743" s="3" t="s">
        <v>220</v>
      </c>
      <c r="F1743" s="6">
        <v>45623.5</v>
      </c>
      <c r="G1743" s="3" t="s">
        <v>1194</v>
      </c>
      <c r="H1743" s="3" t="s">
        <v>1422</v>
      </c>
      <c r="I1743" s="3" t="s">
        <v>22</v>
      </c>
      <c r="J1743" s="5">
        <v>0</v>
      </c>
      <c r="K1743" s="5">
        <v>6585.8</v>
      </c>
      <c r="L1743" s="5"/>
      <c r="M1743" s="5"/>
      <c r="N1743" s="5"/>
      <c r="O1743" s="9">
        <f t="shared" si="27"/>
        <v>6585.8</v>
      </c>
    </row>
    <row r="1744" spans="1:15" ht="20" x14ac:dyDescent="0.25">
      <c r="A1744" s="3" t="s">
        <v>315</v>
      </c>
      <c r="B1744" s="3" t="s">
        <v>314</v>
      </c>
      <c r="C1744" s="3" t="s">
        <v>150</v>
      </c>
      <c r="D1744" s="3" t="s">
        <v>370</v>
      </c>
      <c r="E1744" s="3" t="s">
        <v>220</v>
      </c>
      <c r="F1744" s="6">
        <v>45761.5</v>
      </c>
      <c r="G1744" s="3" t="s">
        <v>13</v>
      </c>
      <c r="H1744" s="3" t="s">
        <v>1422</v>
      </c>
      <c r="I1744" s="3" t="s">
        <v>22</v>
      </c>
      <c r="J1744" s="5">
        <v>245570.59</v>
      </c>
      <c r="K1744" s="5">
        <v>202444.68</v>
      </c>
      <c r="L1744" s="5"/>
      <c r="M1744" s="5"/>
      <c r="N1744" s="5"/>
      <c r="O1744" s="9">
        <f t="shared" si="27"/>
        <v>448015.27</v>
      </c>
    </row>
    <row r="1745" spans="1:15" ht="20" x14ac:dyDescent="0.25">
      <c r="A1745" s="3" t="s">
        <v>315</v>
      </c>
      <c r="B1745" s="3" t="s">
        <v>314</v>
      </c>
      <c r="C1745" s="3" t="s">
        <v>150</v>
      </c>
      <c r="D1745" s="3" t="s">
        <v>370</v>
      </c>
      <c r="E1745" s="3" t="s">
        <v>220</v>
      </c>
      <c r="F1745" s="6">
        <v>45729</v>
      </c>
      <c r="G1745" s="3" t="s">
        <v>1435</v>
      </c>
      <c r="H1745" s="3" t="s">
        <v>1422</v>
      </c>
      <c r="I1745" s="3" t="s">
        <v>22</v>
      </c>
      <c r="J1745" s="5"/>
      <c r="K1745" s="5">
        <v>202444.68</v>
      </c>
      <c r="L1745" s="5"/>
      <c r="M1745" s="5"/>
      <c r="N1745" s="5"/>
      <c r="O1745" s="9">
        <f t="shared" si="27"/>
        <v>202444.68</v>
      </c>
    </row>
    <row r="1746" spans="1:15" ht="20" x14ac:dyDescent="0.25">
      <c r="A1746" s="3" t="s">
        <v>315</v>
      </c>
      <c r="B1746" s="3" t="s">
        <v>314</v>
      </c>
      <c r="C1746" s="3" t="s">
        <v>150</v>
      </c>
      <c r="D1746" s="3" t="s">
        <v>370</v>
      </c>
      <c r="E1746" s="3" t="s">
        <v>220</v>
      </c>
      <c r="F1746" s="6">
        <v>45856</v>
      </c>
      <c r="G1746" s="3" t="s">
        <v>1434</v>
      </c>
      <c r="H1746" s="3" t="s">
        <v>1422</v>
      </c>
      <c r="I1746" s="3" t="s">
        <v>22</v>
      </c>
      <c r="J1746" s="5"/>
      <c r="K1746" s="5">
        <v>183012.72</v>
      </c>
      <c r="L1746" s="5"/>
      <c r="M1746" s="5"/>
      <c r="N1746" s="5"/>
      <c r="O1746" s="9">
        <f t="shared" si="27"/>
        <v>183012.72</v>
      </c>
    </row>
    <row r="1747" spans="1:15" ht="20" x14ac:dyDescent="0.25">
      <c r="A1747" s="3" t="s">
        <v>315</v>
      </c>
      <c r="B1747" s="3" t="s">
        <v>314</v>
      </c>
      <c r="C1747" s="3" t="s">
        <v>150</v>
      </c>
      <c r="D1747" s="3" t="s">
        <v>370</v>
      </c>
      <c r="E1747" s="3" t="s">
        <v>220</v>
      </c>
      <c r="F1747" s="6">
        <v>45897.5</v>
      </c>
      <c r="G1747" s="3" t="s">
        <v>4</v>
      </c>
      <c r="H1747" s="3" t="s">
        <v>1422</v>
      </c>
      <c r="I1747" s="3" t="s">
        <v>22</v>
      </c>
      <c r="J1747" s="5">
        <v>220363.43</v>
      </c>
      <c r="K1747" s="5">
        <v>181812</v>
      </c>
      <c r="L1747" s="5"/>
      <c r="M1747" s="5"/>
      <c r="N1747" s="5"/>
      <c r="O1747" s="9">
        <f t="shared" si="27"/>
        <v>402175.43</v>
      </c>
    </row>
    <row r="1748" spans="1:15" ht="20" x14ac:dyDescent="0.25">
      <c r="A1748" s="3" t="s">
        <v>315</v>
      </c>
      <c r="B1748" s="3" t="s">
        <v>314</v>
      </c>
      <c r="C1748" s="3" t="s">
        <v>150</v>
      </c>
      <c r="D1748" s="3" t="s">
        <v>370</v>
      </c>
      <c r="E1748" s="3" t="s">
        <v>220</v>
      </c>
      <c r="F1748" s="6">
        <v>45945</v>
      </c>
      <c r="G1748" s="3" t="s">
        <v>1433</v>
      </c>
      <c r="H1748" s="3" t="s">
        <v>1422</v>
      </c>
      <c r="I1748" s="3" t="s">
        <v>22</v>
      </c>
      <c r="J1748" s="5"/>
      <c r="K1748" s="5">
        <v>318666.18</v>
      </c>
      <c r="L1748" s="5"/>
      <c r="M1748" s="5"/>
      <c r="N1748" s="5"/>
      <c r="O1748" s="9">
        <f t="shared" si="27"/>
        <v>318666.18</v>
      </c>
    </row>
    <row r="1749" spans="1:15" ht="20" x14ac:dyDescent="0.25">
      <c r="A1749" s="3" t="s">
        <v>315</v>
      </c>
      <c r="B1749" s="3" t="s">
        <v>314</v>
      </c>
      <c r="C1749" s="3" t="s">
        <v>150</v>
      </c>
      <c r="D1749" s="3" t="s">
        <v>367</v>
      </c>
      <c r="E1749" s="3" t="s">
        <v>220</v>
      </c>
      <c r="F1749" s="6">
        <v>45645.5</v>
      </c>
      <c r="G1749" s="3" t="s">
        <v>1194</v>
      </c>
      <c r="H1749" s="3" t="s">
        <v>1422</v>
      </c>
      <c r="I1749" s="3" t="s">
        <v>22</v>
      </c>
      <c r="J1749" s="5">
        <v>0</v>
      </c>
      <c r="K1749" s="5">
        <v>17642.29</v>
      </c>
      <c r="L1749" s="5"/>
      <c r="M1749" s="5"/>
      <c r="N1749" s="5"/>
      <c r="O1749" s="9">
        <f t="shared" si="27"/>
        <v>17642.29</v>
      </c>
    </row>
    <row r="1750" spans="1:15" ht="20" x14ac:dyDescent="0.25">
      <c r="A1750" s="3" t="s">
        <v>315</v>
      </c>
      <c r="B1750" s="3" t="s">
        <v>314</v>
      </c>
      <c r="C1750" s="3" t="s">
        <v>150</v>
      </c>
      <c r="D1750" s="3" t="s">
        <v>367</v>
      </c>
      <c r="E1750" s="3" t="s">
        <v>220</v>
      </c>
      <c r="F1750" s="6">
        <v>45834.5</v>
      </c>
      <c r="G1750" s="3" t="s">
        <v>13</v>
      </c>
      <c r="H1750" s="3" t="s">
        <v>1422</v>
      </c>
      <c r="I1750" s="3" t="s">
        <v>22</v>
      </c>
      <c r="J1750" s="5">
        <v>182507.78</v>
      </c>
      <c r="K1750" s="5">
        <v>90894.64</v>
      </c>
      <c r="L1750" s="5"/>
      <c r="M1750" s="5"/>
      <c r="N1750" s="5"/>
      <c r="O1750" s="9">
        <f t="shared" si="27"/>
        <v>273402.42</v>
      </c>
    </row>
    <row r="1751" spans="1:15" ht="20" x14ac:dyDescent="0.25">
      <c r="A1751" s="3" t="s">
        <v>315</v>
      </c>
      <c r="B1751" s="3" t="s">
        <v>314</v>
      </c>
      <c r="C1751" s="3" t="s">
        <v>150</v>
      </c>
      <c r="D1751" s="3" t="s">
        <v>367</v>
      </c>
      <c r="E1751" s="3" t="s">
        <v>220</v>
      </c>
      <c r="F1751" s="6">
        <v>45755</v>
      </c>
      <c r="G1751" s="3" t="s">
        <v>1435</v>
      </c>
      <c r="H1751" s="3" t="s">
        <v>1422</v>
      </c>
      <c r="I1751" s="3" t="s">
        <v>22</v>
      </c>
      <c r="J1751" s="5"/>
      <c r="K1751" s="5">
        <v>94496.95</v>
      </c>
      <c r="L1751" s="5"/>
      <c r="M1751" s="5"/>
      <c r="N1751" s="5"/>
      <c r="O1751" s="9">
        <f t="shared" si="27"/>
        <v>94496.95</v>
      </c>
    </row>
    <row r="1752" spans="1:15" ht="20" x14ac:dyDescent="0.25">
      <c r="A1752" s="3" t="s">
        <v>315</v>
      </c>
      <c r="B1752" s="3" t="s">
        <v>314</v>
      </c>
      <c r="C1752" s="3" t="s">
        <v>150</v>
      </c>
      <c r="D1752" s="3" t="s">
        <v>367</v>
      </c>
      <c r="E1752" s="3" t="s">
        <v>220</v>
      </c>
      <c r="F1752" s="6">
        <v>45874.5</v>
      </c>
      <c r="G1752" s="3" t="s">
        <v>4</v>
      </c>
      <c r="H1752" s="3" t="s">
        <v>1422</v>
      </c>
      <c r="I1752" s="3" t="s">
        <v>22</v>
      </c>
      <c r="J1752" s="5">
        <v>251926.34</v>
      </c>
      <c r="K1752" s="5">
        <v>128337.41</v>
      </c>
      <c r="L1752" s="5"/>
      <c r="M1752" s="5"/>
      <c r="N1752" s="5"/>
      <c r="O1752" s="9">
        <f t="shared" si="27"/>
        <v>380263.75</v>
      </c>
    </row>
    <row r="1753" spans="1:15" ht="20" x14ac:dyDescent="0.25">
      <c r="A1753" s="3" t="s">
        <v>315</v>
      </c>
      <c r="B1753" s="3" t="s">
        <v>314</v>
      </c>
      <c r="C1753" s="3" t="s">
        <v>150</v>
      </c>
      <c r="D1753" s="3" t="s">
        <v>367</v>
      </c>
      <c r="E1753" s="3" t="s">
        <v>220</v>
      </c>
      <c r="F1753" s="6">
        <v>45842</v>
      </c>
      <c r="G1753" s="3" t="s">
        <v>1434</v>
      </c>
      <c r="H1753" s="3" t="s">
        <v>1422</v>
      </c>
      <c r="I1753" s="3" t="s">
        <v>22</v>
      </c>
      <c r="J1753" s="5"/>
      <c r="K1753" s="5">
        <v>134566.88</v>
      </c>
      <c r="L1753" s="5"/>
      <c r="M1753" s="5"/>
      <c r="N1753" s="5"/>
      <c r="O1753" s="9">
        <f t="shared" si="27"/>
        <v>134566.88</v>
      </c>
    </row>
    <row r="1754" spans="1:15" ht="20" x14ac:dyDescent="0.25">
      <c r="A1754" s="3" t="s">
        <v>315</v>
      </c>
      <c r="B1754" s="3" t="s">
        <v>314</v>
      </c>
      <c r="C1754" s="3" t="s">
        <v>150</v>
      </c>
      <c r="D1754" s="3" t="s">
        <v>367</v>
      </c>
      <c r="E1754" s="3" t="s">
        <v>220</v>
      </c>
      <c r="F1754" s="6">
        <v>45964.5</v>
      </c>
      <c r="G1754" s="3" t="s">
        <v>11</v>
      </c>
      <c r="H1754" s="3" t="s">
        <v>1422</v>
      </c>
      <c r="I1754" s="3" t="s">
        <v>22</v>
      </c>
      <c r="J1754" s="5">
        <v>413972.72</v>
      </c>
      <c r="K1754" s="5">
        <v>224112.43</v>
      </c>
      <c r="L1754" s="5"/>
      <c r="M1754" s="5"/>
      <c r="N1754" s="5"/>
      <c r="O1754" s="9">
        <f t="shared" si="27"/>
        <v>638085.14999999991</v>
      </c>
    </row>
    <row r="1755" spans="1:15" ht="20" x14ac:dyDescent="0.25">
      <c r="A1755" s="3" t="s">
        <v>315</v>
      </c>
      <c r="B1755" s="3" t="s">
        <v>314</v>
      </c>
      <c r="C1755" s="3" t="s">
        <v>150</v>
      </c>
      <c r="D1755" s="3" t="s">
        <v>367</v>
      </c>
      <c r="E1755" s="3" t="s">
        <v>220</v>
      </c>
      <c r="F1755" s="6">
        <v>45933</v>
      </c>
      <c r="G1755" s="3" t="s">
        <v>1433</v>
      </c>
      <c r="H1755" s="3" t="s">
        <v>1422</v>
      </c>
      <c r="I1755" s="3" t="s">
        <v>22</v>
      </c>
      <c r="J1755" s="5"/>
      <c r="K1755" s="5">
        <v>224112.42</v>
      </c>
      <c r="L1755" s="5"/>
      <c r="M1755" s="5"/>
      <c r="N1755" s="5"/>
      <c r="O1755" s="9">
        <f t="shared" si="27"/>
        <v>224112.42</v>
      </c>
    </row>
    <row r="1756" spans="1:15" ht="20" x14ac:dyDescent="0.25">
      <c r="A1756" s="3" t="s">
        <v>315</v>
      </c>
      <c r="B1756" s="3" t="s">
        <v>314</v>
      </c>
      <c r="C1756" s="3" t="s">
        <v>150</v>
      </c>
      <c r="D1756" s="3" t="s">
        <v>364</v>
      </c>
      <c r="E1756" s="3" t="s">
        <v>220</v>
      </c>
      <c r="F1756" s="6">
        <v>45677.5</v>
      </c>
      <c r="G1756" s="3" t="s">
        <v>1194</v>
      </c>
      <c r="H1756" s="3" t="s">
        <v>1422</v>
      </c>
      <c r="I1756" s="3" t="s">
        <v>22</v>
      </c>
      <c r="J1756" s="5">
        <v>0</v>
      </c>
      <c r="K1756" s="5">
        <v>2844.71</v>
      </c>
      <c r="L1756" s="5"/>
      <c r="M1756" s="5"/>
      <c r="N1756" s="5"/>
      <c r="O1756" s="9">
        <f t="shared" si="27"/>
        <v>2844.71</v>
      </c>
    </row>
    <row r="1757" spans="1:15" ht="20" x14ac:dyDescent="0.25">
      <c r="A1757" s="3" t="s">
        <v>315</v>
      </c>
      <c r="B1757" s="3" t="s">
        <v>314</v>
      </c>
      <c r="C1757" s="3" t="s">
        <v>150</v>
      </c>
      <c r="D1757" s="3" t="s">
        <v>364</v>
      </c>
      <c r="E1757" s="3" t="s">
        <v>220</v>
      </c>
      <c r="F1757" s="6">
        <v>45821.5</v>
      </c>
      <c r="G1757" s="3" t="s">
        <v>13</v>
      </c>
      <c r="H1757" s="3" t="s">
        <v>1422</v>
      </c>
      <c r="I1757" s="3" t="s">
        <v>22</v>
      </c>
      <c r="J1757" s="5">
        <v>103115.16</v>
      </c>
      <c r="K1757" s="5">
        <v>35287.839999999997</v>
      </c>
      <c r="L1757" s="5"/>
      <c r="M1757" s="5"/>
      <c r="N1757" s="5"/>
      <c r="O1757" s="9">
        <f t="shared" si="27"/>
        <v>138403</v>
      </c>
    </row>
    <row r="1758" spans="1:15" ht="20" x14ac:dyDescent="0.25">
      <c r="A1758" s="3" t="s">
        <v>315</v>
      </c>
      <c r="B1758" s="3" t="s">
        <v>314</v>
      </c>
      <c r="C1758" s="3" t="s">
        <v>150</v>
      </c>
      <c r="D1758" s="3" t="s">
        <v>364</v>
      </c>
      <c r="E1758" s="3" t="s">
        <v>220</v>
      </c>
      <c r="F1758" s="6">
        <v>45797</v>
      </c>
      <c r="G1758" s="3" t="s">
        <v>1435</v>
      </c>
      <c r="H1758" s="3" t="s">
        <v>1422</v>
      </c>
      <c r="I1758" s="3" t="s">
        <v>22</v>
      </c>
      <c r="J1758" s="5"/>
      <c r="K1758" s="5">
        <v>105863.55</v>
      </c>
      <c r="L1758" s="5"/>
      <c r="M1758" s="5"/>
      <c r="N1758" s="5"/>
      <c r="O1758" s="9">
        <f t="shared" si="27"/>
        <v>105863.55</v>
      </c>
    </row>
    <row r="1759" spans="1:15" ht="20" x14ac:dyDescent="0.25">
      <c r="A1759" s="3" t="s">
        <v>315</v>
      </c>
      <c r="B1759" s="3" t="s">
        <v>314</v>
      </c>
      <c r="C1759" s="3" t="s">
        <v>150</v>
      </c>
      <c r="D1759" s="3" t="s">
        <v>364</v>
      </c>
      <c r="E1759" s="3" t="s">
        <v>220</v>
      </c>
      <c r="F1759" s="6">
        <v>45918.5</v>
      </c>
      <c r="G1759" s="3" t="s">
        <v>4</v>
      </c>
      <c r="H1759" s="3" t="s">
        <v>1422</v>
      </c>
      <c r="I1759" s="3" t="s">
        <v>22</v>
      </c>
      <c r="J1759" s="5">
        <v>126178.64</v>
      </c>
      <c r="K1759" s="5">
        <v>41061.279999999999</v>
      </c>
      <c r="L1759" s="5"/>
      <c r="M1759" s="5"/>
      <c r="N1759" s="5"/>
      <c r="O1759" s="9">
        <f t="shared" si="27"/>
        <v>167239.91999999998</v>
      </c>
    </row>
    <row r="1760" spans="1:15" ht="20" x14ac:dyDescent="0.25">
      <c r="A1760" s="3" t="s">
        <v>315</v>
      </c>
      <c r="B1760" s="3" t="s">
        <v>314</v>
      </c>
      <c r="C1760" s="3" t="s">
        <v>150</v>
      </c>
      <c r="D1760" s="3" t="s">
        <v>364</v>
      </c>
      <c r="E1760" s="3" t="s">
        <v>220</v>
      </c>
      <c r="F1760" s="6">
        <v>45883</v>
      </c>
      <c r="G1760" s="3" t="s">
        <v>1434</v>
      </c>
      <c r="H1760" s="3" t="s">
        <v>1422</v>
      </c>
      <c r="I1760" s="3" t="s">
        <v>22</v>
      </c>
      <c r="J1760" s="5"/>
      <c r="K1760" s="5">
        <v>123183.84</v>
      </c>
      <c r="L1760" s="5"/>
      <c r="M1760" s="5"/>
      <c r="N1760" s="5"/>
      <c r="O1760" s="9">
        <f t="shared" si="27"/>
        <v>123183.84</v>
      </c>
    </row>
    <row r="1761" spans="1:15" ht="20" x14ac:dyDescent="0.25">
      <c r="A1761" s="3" t="s">
        <v>315</v>
      </c>
      <c r="B1761" s="3" t="s">
        <v>314</v>
      </c>
      <c r="C1761" s="3" t="s">
        <v>150</v>
      </c>
      <c r="D1761" s="3" t="s">
        <v>364</v>
      </c>
      <c r="E1761" s="3" t="s">
        <v>220</v>
      </c>
      <c r="F1761" s="6">
        <v>45995.5</v>
      </c>
      <c r="G1761" s="3" t="s">
        <v>11</v>
      </c>
      <c r="H1761" s="3" t="s">
        <v>1422</v>
      </c>
      <c r="I1761" s="3" t="s">
        <v>22</v>
      </c>
      <c r="J1761" s="5">
        <v>144964.65</v>
      </c>
      <c r="K1761" s="5">
        <v>43069.96</v>
      </c>
      <c r="L1761" s="5"/>
      <c r="M1761" s="5"/>
      <c r="N1761" s="5"/>
      <c r="O1761" s="9">
        <f t="shared" si="27"/>
        <v>188034.61</v>
      </c>
    </row>
    <row r="1762" spans="1:15" ht="20" x14ac:dyDescent="0.25">
      <c r="A1762" s="3" t="s">
        <v>315</v>
      </c>
      <c r="B1762" s="3" t="s">
        <v>314</v>
      </c>
      <c r="C1762" s="3" t="s">
        <v>150</v>
      </c>
      <c r="D1762" s="3" t="s">
        <v>364</v>
      </c>
      <c r="E1762" s="3" t="s">
        <v>220</v>
      </c>
      <c r="F1762" s="6">
        <v>45975</v>
      </c>
      <c r="G1762" s="3" t="s">
        <v>1433</v>
      </c>
      <c r="H1762" s="3" t="s">
        <v>1422</v>
      </c>
      <c r="I1762" s="3" t="s">
        <v>22</v>
      </c>
      <c r="J1762" s="5"/>
      <c r="K1762" s="5">
        <v>168892.73</v>
      </c>
      <c r="L1762" s="5"/>
      <c r="M1762" s="5"/>
      <c r="N1762" s="5"/>
      <c r="O1762" s="9">
        <f t="shared" si="27"/>
        <v>168892.73</v>
      </c>
    </row>
    <row r="1763" spans="1:15" ht="20" x14ac:dyDescent="0.25">
      <c r="A1763" s="3" t="s">
        <v>315</v>
      </c>
      <c r="B1763" s="3" t="s">
        <v>314</v>
      </c>
      <c r="C1763" s="3" t="s">
        <v>150</v>
      </c>
      <c r="D1763" s="3" t="s">
        <v>361</v>
      </c>
      <c r="E1763" s="3" t="s">
        <v>220</v>
      </c>
      <c r="F1763" s="6">
        <v>45692.5</v>
      </c>
      <c r="G1763" s="3" t="s">
        <v>1194</v>
      </c>
      <c r="H1763" s="3" t="s">
        <v>1422</v>
      </c>
      <c r="I1763" s="3" t="s">
        <v>22</v>
      </c>
      <c r="J1763" s="5">
        <v>0</v>
      </c>
      <c r="K1763" s="5">
        <v>12399.8</v>
      </c>
      <c r="L1763" s="5"/>
      <c r="M1763" s="5"/>
      <c r="N1763" s="5"/>
      <c r="O1763" s="9">
        <f t="shared" si="27"/>
        <v>12399.8</v>
      </c>
    </row>
    <row r="1764" spans="1:15" ht="20" x14ac:dyDescent="0.25">
      <c r="A1764" s="3" t="s">
        <v>315</v>
      </c>
      <c r="B1764" s="3" t="s">
        <v>314</v>
      </c>
      <c r="C1764" s="3" t="s">
        <v>150</v>
      </c>
      <c r="D1764" s="3" t="s">
        <v>361</v>
      </c>
      <c r="E1764" s="3" t="s">
        <v>220</v>
      </c>
      <c r="F1764" s="6">
        <v>45842.5</v>
      </c>
      <c r="G1764" s="3" t="s">
        <v>13</v>
      </c>
      <c r="H1764" s="3" t="s">
        <v>1422</v>
      </c>
      <c r="I1764" s="3" t="s">
        <v>22</v>
      </c>
      <c r="J1764" s="5">
        <v>119887.53</v>
      </c>
      <c r="K1764" s="5">
        <v>34996.21</v>
      </c>
      <c r="L1764" s="5"/>
      <c r="M1764" s="5"/>
      <c r="N1764" s="5"/>
      <c r="O1764" s="9">
        <f t="shared" si="27"/>
        <v>154883.74</v>
      </c>
    </row>
    <row r="1765" spans="1:15" ht="20" x14ac:dyDescent="0.25">
      <c r="A1765" s="3" t="s">
        <v>315</v>
      </c>
      <c r="B1765" s="3" t="s">
        <v>314</v>
      </c>
      <c r="C1765" s="3" t="s">
        <v>150</v>
      </c>
      <c r="D1765" s="3" t="s">
        <v>361</v>
      </c>
      <c r="E1765" s="3" t="s">
        <v>220</v>
      </c>
      <c r="F1765" s="6">
        <v>45807</v>
      </c>
      <c r="G1765" s="3" t="s">
        <v>1435</v>
      </c>
      <c r="H1765" s="3" t="s">
        <v>1422</v>
      </c>
      <c r="I1765" s="3" t="s">
        <v>22</v>
      </c>
      <c r="J1765" s="5"/>
      <c r="K1765" s="5">
        <v>104988.63</v>
      </c>
      <c r="L1765" s="5"/>
      <c r="M1765" s="5"/>
      <c r="N1765" s="5"/>
      <c r="O1765" s="9">
        <f t="shared" si="27"/>
        <v>104988.63</v>
      </c>
    </row>
    <row r="1766" spans="1:15" ht="20" x14ac:dyDescent="0.25">
      <c r="A1766" s="3" t="s">
        <v>315</v>
      </c>
      <c r="B1766" s="3" t="s">
        <v>314</v>
      </c>
      <c r="C1766" s="3" t="s">
        <v>150</v>
      </c>
      <c r="D1766" s="3" t="s">
        <v>361</v>
      </c>
      <c r="E1766" s="3" t="s">
        <v>220</v>
      </c>
      <c r="F1766" s="6">
        <v>45929.5</v>
      </c>
      <c r="G1766" s="3" t="s">
        <v>4</v>
      </c>
      <c r="H1766" s="3" t="s">
        <v>1422</v>
      </c>
      <c r="I1766" s="3" t="s">
        <v>22</v>
      </c>
      <c r="J1766" s="5">
        <v>163283.62</v>
      </c>
      <c r="K1766" s="5">
        <v>63604.41</v>
      </c>
      <c r="L1766" s="5"/>
      <c r="M1766" s="5"/>
      <c r="N1766" s="5"/>
      <c r="O1766" s="9">
        <f t="shared" si="27"/>
        <v>226888.03</v>
      </c>
    </row>
    <row r="1767" spans="1:15" ht="20" x14ac:dyDescent="0.25">
      <c r="A1767" s="3" t="s">
        <v>315</v>
      </c>
      <c r="B1767" s="3" t="s">
        <v>314</v>
      </c>
      <c r="C1767" s="3" t="s">
        <v>150</v>
      </c>
      <c r="D1767" s="3" t="s">
        <v>361</v>
      </c>
      <c r="E1767" s="3" t="s">
        <v>220</v>
      </c>
      <c r="F1767" s="6">
        <v>45901</v>
      </c>
      <c r="G1767" s="3" t="s">
        <v>1434</v>
      </c>
      <c r="H1767" s="3" t="s">
        <v>1422</v>
      </c>
      <c r="I1767" s="3" t="s">
        <v>22</v>
      </c>
      <c r="J1767" s="5"/>
      <c r="K1767" s="5">
        <v>190818.51</v>
      </c>
      <c r="L1767" s="5"/>
      <c r="M1767" s="5"/>
      <c r="N1767" s="5"/>
      <c r="O1767" s="9">
        <f t="shared" si="27"/>
        <v>190818.51</v>
      </c>
    </row>
    <row r="1768" spans="1:15" ht="20" x14ac:dyDescent="0.25">
      <c r="A1768" s="3" t="s">
        <v>315</v>
      </c>
      <c r="B1768" s="3" t="s">
        <v>314</v>
      </c>
      <c r="C1768" s="3" t="s">
        <v>150</v>
      </c>
      <c r="D1768" s="3" t="s">
        <v>361</v>
      </c>
      <c r="E1768" s="3" t="s">
        <v>220</v>
      </c>
      <c r="F1768" s="6">
        <v>45992</v>
      </c>
      <c r="G1768" s="3" t="s">
        <v>1433</v>
      </c>
      <c r="H1768" s="3" t="s">
        <v>1422</v>
      </c>
      <c r="I1768" s="3" t="s">
        <v>22</v>
      </c>
      <c r="J1768" s="5"/>
      <c r="K1768" s="5">
        <v>267987.73</v>
      </c>
      <c r="L1768" s="5"/>
      <c r="M1768" s="5"/>
      <c r="N1768" s="5"/>
      <c r="O1768" s="9">
        <f t="shared" si="27"/>
        <v>267987.73</v>
      </c>
    </row>
    <row r="1769" spans="1:15" ht="20" x14ac:dyDescent="0.25">
      <c r="A1769" s="3" t="s">
        <v>315</v>
      </c>
      <c r="B1769" s="3" t="s">
        <v>314</v>
      </c>
      <c r="C1769" s="3" t="s">
        <v>150</v>
      </c>
      <c r="D1769" s="3" t="s">
        <v>358</v>
      </c>
      <c r="E1769" s="3" t="s">
        <v>220</v>
      </c>
      <c r="F1769" s="6">
        <v>45551</v>
      </c>
      <c r="G1769" s="3" t="s">
        <v>1423</v>
      </c>
      <c r="H1769" s="3" t="s">
        <v>1422</v>
      </c>
      <c r="I1769" s="3" t="s">
        <v>22</v>
      </c>
      <c r="J1769" s="5"/>
      <c r="K1769" s="5">
        <v>117955.18</v>
      </c>
      <c r="L1769" s="5"/>
      <c r="M1769" s="5"/>
      <c r="N1769" s="5"/>
      <c r="O1769" s="9">
        <f t="shared" si="27"/>
        <v>117955.18</v>
      </c>
    </row>
    <row r="1770" spans="1:15" ht="20" x14ac:dyDescent="0.25">
      <c r="A1770" s="3" t="s">
        <v>315</v>
      </c>
      <c r="B1770" s="3" t="s">
        <v>314</v>
      </c>
      <c r="C1770" s="3" t="s">
        <v>150</v>
      </c>
      <c r="D1770" s="3" t="s">
        <v>358</v>
      </c>
      <c r="E1770" s="3" t="s">
        <v>220</v>
      </c>
      <c r="F1770" s="6">
        <v>45666</v>
      </c>
      <c r="G1770" s="3" t="s">
        <v>1424</v>
      </c>
      <c r="H1770" s="3" t="s">
        <v>1422</v>
      </c>
      <c r="I1770" s="3" t="s">
        <v>22</v>
      </c>
      <c r="J1770" s="5"/>
      <c r="K1770" s="5">
        <v>479806.14</v>
      </c>
      <c r="L1770" s="5"/>
      <c r="M1770" s="5"/>
      <c r="N1770" s="5"/>
      <c r="O1770" s="9">
        <f t="shared" si="27"/>
        <v>479806.14</v>
      </c>
    </row>
    <row r="1771" spans="1:15" ht="20" x14ac:dyDescent="0.25">
      <c r="A1771" s="3" t="s">
        <v>315</v>
      </c>
      <c r="B1771" s="3" t="s">
        <v>314</v>
      </c>
      <c r="C1771" s="3" t="s">
        <v>150</v>
      </c>
      <c r="D1771" s="3" t="s">
        <v>358</v>
      </c>
      <c r="E1771" s="3" t="s">
        <v>220</v>
      </c>
      <c r="F1771" s="6">
        <v>45678.5</v>
      </c>
      <c r="G1771" s="3" t="s">
        <v>1194</v>
      </c>
      <c r="H1771" s="3" t="s">
        <v>1422</v>
      </c>
      <c r="I1771" s="3" t="s">
        <v>22</v>
      </c>
      <c r="J1771" s="5">
        <v>78862.720000000001</v>
      </c>
      <c r="K1771" s="5">
        <v>184012.99</v>
      </c>
      <c r="L1771" s="5"/>
      <c r="M1771" s="5"/>
      <c r="N1771" s="5"/>
      <c r="O1771" s="9">
        <f t="shared" si="27"/>
        <v>262875.70999999996</v>
      </c>
    </row>
    <row r="1772" spans="1:15" ht="20" x14ac:dyDescent="0.25">
      <c r="A1772" s="3" t="s">
        <v>315</v>
      </c>
      <c r="B1772" s="3" t="s">
        <v>314</v>
      </c>
      <c r="C1772" s="3" t="s">
        <v>150</v>
      </c>
      <c r="D1772" s="3" t="s">
        <v>358</v>
      </c>
      <c r="E1772" s="3" t="s">
        <v>220</v>
      </c>
      <c r="F1772" s="6">
        <v>45834</v>
      </c>
      <c r="G1772" s="3" t="s">
        <v>1431</v>
      </c>
      <c r="H1772" s="3" t="s">
        <v>1422</v>
      </c>
      <c r="I1772" s="3" t="s">
        <v>22</v>
      </c>
      <c r="J1772" s="5"/>
      <c r="K1772" s="5">
        <v>517996.57</v>
      </c>
      <c r="L1772" s="5"/>
      <c r="M1772" s="5"/>
      <c r="N1772" s="5"/>
      <c r="O1772" s="9">
        <f t="shared" si="27"/>
        <v>517996.57</v>
      </c>
    </row>
    <row r="1773" spans="1:15" ht="20" x14ac:dyDescent="0.25">
      <c r="A1773" s="3" t="s">
        <v>315</v>
      </c>
      <c r="B1773" s="3" t="s">
        <v>314</v>
      </c>
      <c r="C1773" s="3" t="s">
        <v>150</v>
      </c>
      <c r="D1773" s="3" t="s">
        <v>358</v>
      </c>
      <c r="E1773" s="3" t="s">
        <v>220</v>
      </c>
      <c r="F1773" s="6">
        <v>45868.5</v>
      </c>
      <c r="G1773" s="3" t="s">
        <v>13</v>
      </c>
      <c r="H1773" s="3" t="s">
        <v>1422</v>
      </c>
      <c r="I1773" s="3" t="s">
        <v>22</v>
      </c>
      <c r="J1773" s="5">
        <v>160983.69</v>
      </c>
      <c r="K1773" s="5">
        <v>375627.75</v>
      </c>
      <c r="L1773" s="5"/>
      <c r="M1773" s="5"/>
      <c r="N1773" s="5"/>
      <c r="O1773" s="9">
        <f t="shared" si="27"/>
        <v>536611.43999999994</v>
      </c>
    </row>
    <row r="1774" spans="1:15" ht="20" x14ac:dyDescent="0.25">
      <c r="A1774" s="3" t="s">
        <v>315</v>
      </c>
      <c r="B1774" s="3" t="s">
        <v>314</v>
      </c>
      <c r="C1774" s="3" t="s">
        <v>150</v>
      </c>
      <c r="D1774" s="3" t="s">
        <v>356</v>
      </c>
      <c r="E1774" s="3" t="s">
        <v>220</v>
      </c>
      <c r="F1774" s="6">
        <v>45855</v>
      </c>
      <c r="G1774" s="3" t="s">
        <v>1423</v>
      </c>
      <c r="H1774" s="3" t="s">
        <v>1422</v>
      </c>
      <c r="I1774" s="3" t="s">
        <v>22</v>
      </c>
      <c r="J1774" s="5"/>
      <c r="K1774" s="5">
        <v>1436838.23</v>
      </c>
      <c r="L1774" s="5"/>
      <c r="M1774" s="5"/>
      <c r="N1774" s="5"/>
      <c r="O1774" s="9">
        <f t="shared" si="27"/>
        <v>1436838.23</v>
      </c>
    </row>
    <row r="1775" spans="1:15" ht="20" x14ac:dyDescent="0.25">
      <c r="A1775" s="3" t="s">
        <v>315</v>
      </c>
      <c r="B1775" s="3" t="s">
        <v>314</v>
      </c>
      <c r="C1775" s="3" t="s">
        <v>150</v>
      </c>
      <c r="D1775" s="3" t="s">
        <v>356</v>
      </c>
      <c r="E1775" s="3" t="s">
        <v>220</v>
      </c>
      <c r="F1775" s="6">
        <v>45922.5</v>
      </c>
      <c r="G1775" s="3" t="s">
        <v>1194</v>
      </c>
      <c r="H1775" s="3" t="s">
        <v>1422</v>
      </c>
      <c r="I1775" s="3" t="s">
        <v>22</v>
      </c>
      <c r="J1775" s="5">
        <v>62767.01</v>
      </c>
      <c r="K1775" s="5">
        <v>146456.54999999999</v>
      </c>
      <c r="L1775" s="5"/>
      <c r="M1775" s="5"/>
      <c r="N1775" s="5"/>
      <c r="O1775" s="9">
        <f t="shared" si="27"/>
        <v>209223.56</v>
      </c>
    </row>
    <row r="1776" spans="1:15" ht="20" x14ac:dyDescent="0.25">
      <c r="A1776" s="3" t="s">
        <v>315</v>
      </c>
      <c r="B1776" s="3" t="s">
        <v>314</v>
      </c>
      <c r="C1776" s="3" t="s">
        <v>150</v>
      </c>
      <c r="D1776" s="3" t="s">
        <v>353</v>
      </c>
      <c r="E1776" s="3" t="s">
        <v>220</v>
      </c>
      <c r="F1776" s="6">
        <v>45793.5</v>
      </c>
      <c r="G1776" s="3" t="s">
        <v>1194</v>
      </c>
      <c r="H1776" s="3" t="s">
        <v>1422</v>
      </c>
      <c r="I1776" s="3" t="s">
        <v>22</v>
      </c>
      <c r="J1776" s="5">
        <v>76367.14</v>
      </c>
      <c r="K1776" s="5">
        <v>91968.66</v>
      </c>
      <c r="L1776" s="5"/>
      <c r="M1776" s="5"/>
      <c r="N1776" s="5"/>
      <c r="O1776" s="9">
        <f t="shared" si="27"/>
        <v>168335.8</v>
      </c>
    </row>
    <row r="1777" spans="1:15" ht="20" x14ac:dyDescent="0.25">
      <c r="A1777" s="3" t="s">
        <v>315</v>
      </c>
      <c r="B1777" s="3" t="s">
        <v>314</v>
      </c>
      <c r="C1777" s="3" t="s">
        <v>150</v>
      </c>
      <c r="D1777" s="3" t="s">
        <v>353</v>
      </c>
      <c r="E1777" s="3" t="s">
        <v>220</v>
      </c>
      <c r="F1777" s="6">
        <v>45887.5</v>
      </c>
      <c r="G1777" s="3" t="s">
        <v>13</v>
      </c>
      <c r="H1777" s="3" t="s">
        <v>1422</v>
      </c>
      <c r="I1777" s="3" t="s">
        <v>22</v>
      </c>
      <c r="J1777" s="5">
        <v>134651.32999999999</v>
      </c>
      <c r="K1777" s="5">
        <v>164718.23000000001</v>
      </c>
      <c r="L1777" s="5"/>
      <c r="M1777" s="5"/>
      <c r="N1777" s="5"/>
      <c r="O1777" s="9">
        <f t="shared" si="27"/>
        <v>299369.56</v>
      </c>
    </row>
    <row r="1778" spans="1:15" ht="20" x14ac:dyDescent="0.25">
      <c r="A1778" s="3" t="s">
        <v>315</v>
      </c>
      <c r="B1778" s="3" t="s">
        <v>314</v>
      </c>
      <c r="C1778" s="3" t="s">
        <v>150</v>
      </c>
      <c r="D1778" s="3" t="s">
        <v>353</v>
      </c>
      <c r="E1778" s="3" t="s">
        <v>220</v>
      </c>
      <c r="F1778" s="6">
        <v>45969.5</v>
      </c>
      <c r="G1778" s="3" t="s">
        <v>4</v>
      </c>
      <c r="H1778" s="3" t="s">
        <v>1422</v>
      </c>
      <c r="I1778" s="3" t="s">
        <v>22</v>
      </c>
      <c r="J1778" s="5">
        <v>196292.34</v>
      </c>
      <c r="K1778" s="5">
        <v>243526.24</v>
      </c>
      <c r="L1778" s="5"/>
      <c r="M1778" s="5"/>
      <c r="N1778" s="5"/>
      <c r="O1778" s="9">
        <f t="shared" si="27"/>
        <v>439818.57999999996</v>
      </c>
    </row>
    <row r="1779" spans="1:15" ht="20" x14ac:dyDescent="0.25">
      <c r="A1779" s="3" t="s">
        <v>315</v>
      </c>
      <c r="B1779" s="3" t="s">
        <v>314</v>
      </c>
      <c r="C1779" s="3" t="s">
        <v>150</v>
      </c>
      <c r="D1779" s="3" t="s">
        <v>350</v>
      </c>
      <c r="E1779" s="3" t="s">
        <v>220</v>
      </c>
      <c r="F1779" s="6">
        <v>45929</v>
      </c>
      <c r="G1779" s="3" t="s">
        <v>1423</v>
      </c>
      <c r="H1779" s="3" t="s">
        <v>1422</v>
      </c>
      <c r="I1779" s="3" t="s">
        <v>22</v>
      </c>
      <c r="J1779" s="5"/>
      <c r="K1779" s="5">
        <v>768400</v>
      </c>
      <c r="L1779" s="5"/>
      <c r="M1779" s="5"/>
      <c r="N1779" s="5"/>
      <c r="O1779" s="9">
        <f t="shared" si="27"/>
        <v>768400</v>
      </c>
    </row>
    <row r="1780" spans="1:15" ht="20" x14ac:dyDescent="0.25">
      <c r="A1780" s="3" t="s">
        <v>315</v>
      </c>
      <c r="B1780" s="3" t="s">
        <v>314</v>
      </c>
      <c r="C1780" s="3" t="s">
        <v>150</v>
      </c>
      <c r="D1780" s="3" t="s">
        <v>347</v>
      </c>
      <c r="E1780" s="3" t="s">
        <v>220</v>
      </c>
      <c r="F1780" s="6">
        <v>45917</v>
      </c>
      <c r="G1780" s="3" t="s">
        <v>1423</v>
      </c>
      <c r="H1780" s="3" t="s">
        <v>1422</v>
      </c>
      <c r="I1780" s="3" t="s">
        <v>22</v>
      </c>
      <c r="J1780" s="5"/>
      <c r="K1780" s="5">
        <v>163487</v>
      </c>
      <c r="L1780" s="5"/>
      <c r="M1780" s="5"/>
      <c r="N1780" s="5"/>
      <c r="O1780" s="9">
        <f t="shared" si="27"/>
        <v>163487</v>
      </c>
    </row>
    <row r="1781" spans="1:15" ht="20" x14ac:dyDescent="0.25">
      <c r="A1781" s="3" t="s">
        <v>315</v>
      </c>
      <c r="B1781" s="3" t="s">
        <v>314</v>
      </c>
      <c r="C1781" s="3" t="s">
        <v>150</v>
      </c>
      <c r="D1781" s="3" t="s">
        <v>344</v>
      </c>
      <c r="E1781" s="3" t="s">
        <v>220</v>
      </c>
      <c r="F1781" s="6">
        <v>45901</v>
      </c>
      <c r="G1781" s="3" t="s">
        <v>1423</v>
      </c>
      <c r="H1781" s="3" t="s">
        <v>1422</v>
      </c>
      <c r="I1781" s="3" t="s">
        <v>22</v>
      </c>
      <c r="J1781" s="5"/>
      <c r="K1781" s="5">
        <v>784608.47</v>
      </c>
      <c r="L1781" s="5"/>
      <c r="M1781" s="5"/>
      <c r="N1781" s="5"/>
      <c r="O1781" s="9">
        <f t="shared" si="27"/>
        <v>784608.47</v>
      </c>
    </row>
    <row r="1782" spans="1:15" ht="20" x14ac:dyDescent="0.25">
      <c r="A1782" s="3" t="s">
        <v>315</v>
      </c>
      <c r="B1782" s="3" t="s">
        <v>314</v>
      </c>
      <c r="C1782" s="3" t="s">
        <v>150</v>
      </c>
      <c r="D1782" s="3" t="s">
        <v>341</v>
      </c>
      <c r="E1782" s="3" t="s">
        <v>220</v>
      </c>
      <c r="F1782" s="6">
        <v>45884</v>
      </c>
      <c r="G1782" s="3" t="s">
        <v>1423</v>
      </c>
      <c r="H1782" s="3" t="s">
        <v>1422</v>
      </c>
      <c r="I1782" s="3" t="s">
        <v>22</v>
      </c>
      <c r="J1782" s="5"/>
      <c r="K1782" s="5">
        <v>370946.76</v>
      </c>
      <c r="L1782" s="5"/>
      <c r="M1782" s="5"/>
      <c r="N1782" s="5"/>
      <c r="O1782" s="9">
        <f t="shared" si="27"/>
        <v>370946.76</v>
      </c>
    </row>
    <row r="1783" spans="1:15" ht="20" x14ac:dyDescent="0.25">
      <c r="A1783" s="3" t="s">
        <v>315</v>
      </c>
      <c r="B1783" s="3" t="s">
        <v>314</v>
      </c>
      <c r="C1783" s="3" t="s">
        <v>150</v>
      </c>
      <c r="D1783" s="3" t="s">
        <v>338</v>
      </c>
      <c r="E1783" s="3" t="s">
        <v>220</v>
      </c>
      <c r="F1783" s="6">
        <v>45884</v>
      </c>
      <c r="G1783" s="3" t="s">
        <v>1423</v>
      </c>
      <c r="H1783" s="3" t="s">
        <v>1422</v>
      </c>
      <c r="I1783" s="3" t="s">
        <v>22</v>
      </c>
      <c r="J1783" s="5"/>
      <c r="K1783" s="5">
        <v>103857</v>
      </c>
      <c r="L1783" s="5"/>
      <c r="M1783" s="5"/>
      <c r="N1783" s="5"/>
      <c r="O1783" s="9">
        <f t="shared" si="27"/>
        <v>103857</v>
      </c>
    </row>
    <row r="1784" spans="1:15" ht="20" x14ac:dyDescent="0.25">
      <c r="A1784" s="3" t="s">
        <v>315</v>
      </c>
      <c r="B1784" s="3" t="s">
        <v>314</v>
      </c>
      <c r="C1784" s="3" t="s">
        <v>150</v>
      </c>
      <c r="D1784" s="3" t="s">
        <v>338</v>
      </c>
      <c r="E1784" s="3" t="s">
        <v>220</v>
      </c>
      <c r="F1784" s="6">
        <v>45968</v>
      </c>
      <c r="G1784" s="3" t="s">
        <v>1424</v>
      </c>
      <c r="H1784" s="3" t="s">
        <v>1422</v>
      </c>
      <c r="I1784" s="3" t="s">
        <v>22</v>
      </c>
      <c r="J1784" s="5"/>
      <c r="K1784" s="5">
        <v>324207.56</v>
      </c>
      <c r="L1784" s="5"/>
      <c r="M1784" s="5"/>
      <c r="N1784" s="5"/>
      <c r="O1784" s="9">
        <f t="shared" si="27"/>
        <v>324207.56</v>
      </c>
    </row>
    <row r="1785" spans="1:15" ht="20" x14ac:dyDescent="0.25">
      <c r="A1785" s="3" t="s">
        <v>315</v>
      </c>
      <c r="B1785" s="3" t="s">
        <v>314</v>
      </c>
      <c r="C1785" s="3" t="s">
        <v>150</v>
      </c>
      <c r="D1785" s="3" t="s">
        <v>338</v>
      </c>
      <c r="E1785" s="3" t="s">
        <v>220</v>
      </c>
      <c r="F1785" s="6">
        <v>45986.5</v>
      </c>
      <c r="G1785" s="3" t="s">
        <v>1194</v>
      </c>
      <c r="H1785" s="3" t="s">
        <v>1422</v>
      </c>
      <c r="I1785" s="3" t="s">
        <v>22</v>
      </c>
      <c r="J1785" s="5">
        <v>31452.17</v>
      </c>
      <c r="K1785" s="5">
        <v>73388.44</v>
      </c>
      <c r="L1785" s="5"/>
      <c r="M1785" s="5"/>
      <c r="N1785" s="5"/>
      <c r="O1785" s="9">
        <f t="shared" si="27"/>
        <v>104840.61</v>
      </c>
    </row>
    <row r="1786" spans="1:15" ht="20" x14ac:dyDescent="0.25">
      <c r="A1786" s="3" t="s">
        <v>315</v>
      </c>
      <c r="B1786" s="3" t="s">
        <v>314</v>
      </c>
      <c r="C1786" s="3" t="s">
        <v>153</v>
      </c>
      <c r="D1786" s="3" t="s">
        <v>335</v>
      </c>
      <c r="E1786" s="3" t="s">
        <v>220</v>
      </c>
      <c r="F1786" s="6">
        <v>45159</v>
      </c>
      <c r="G1786" s="3" t="s">
        <v>1423</v>
      </c>
      <c r="H1786" s="3" t="s">
        <v>1422</v>
      </c>
      <c r="I1786" s="3" t="s">
        <v>72</v>
      </c>
      <c r="J1786" s="5"/>
      <c r="K1786" s="5">
        <v>170000</v>
      </c>
      <c r="L1786" s="5"/>
      <c r="M1786" s="5"/>
      <c r="N1786" s="5"/>
      <c r="O1786" s="9">
        <f t="shared" si="27"/>
        <v>170000</v>
      </c>
    </row>
    <row r="1787" spans="1:15" ht="20" x14ac:dyDescent="0.25">
      <c r="A1787" s="3" t="s">
        <v>315</v>
      </c>
      <c r="B1787" s="3" t="s">
        <v>314</v>
      </c>
      <c r="C1787" s="3" t="s">
        <v>153</v>
      </c>
      <c r="D1787" s="3" t="s">
        <v>335</v>
      </c>
      <c r="E1787" s="3" t="s">
        <v>220</v>
      </c>
      <c r="F1787" s="6">
        <v>45218.5</v>
      </c>
      <c r="G1787" s="3" t="s">
        <v>1194</v>
      </c>
      <c r="H1787" s="3" t="s">
        <v>1422</v>
      </c>
      <c r="I1787" s="3" t="s">
        <v>72</v>
      </c>
      <c r="J1787" s="5"/>
      <c r="K1787" s="5">
        <v>54428.54</v>
      </c>
      <c r="L1787" s="5"/>
      <c r="M1787" s="5"/>
      <c r="N1787" s="5"/>
      <c r="O1787" s="9">
        <f t="shared" si="27"/>
        <v>54428.54</v>
      </c>
    </row>
    <row r="1788" spans="1:15" ht="20" x14ac:dyDescent="0.25">
      <c r="A1788" s="3" t="s">
        <v>315</v>
      </c>
      <c r="B1788" s="3" t="s">
        <v>314</v>
      </c>
      <c r="C1788" s="3" t="s">
        <v>153</v>
      </c>
      <c r="D1788" s="3" t="s">
        <v>335</v>
      </c>
      <c r="E1788" s="3" t="s">
        <v>220</v>
      </c>
      <c r="F1788" s="6">
        <v>45315.5</v>
      </c>
      <c r="G1788" s="3" t="s">
        <v>13</v>
      </c>
      <c r="H1788" s="3" t="s">
        <v>1422</v>
      </c>
      <c r="I1788" s="3" t="s">
        <v>72</v>
      </c>
      <c r="J1788" s="5"/>
      <c r="K1788" s="5">
        <v>80542.58</v>
      </c>
      <c r="L1788" s="5"/>
      <c r="M1788" s="5"/>
      <c r="N1788" s="5"/>
      <c r="O1788" s="9">
        <f t="shared" si="27"/>
        <v>80542.58</v>
      </c>
    </row>
    <row r="1789" spans="1:15" ht="20" x14ac:dyDescent="0.25">
      <c r="A1789" s="3" t="s">
        <v>315</v>
      </c>
      <c r="B1789" s="3" t="s">
        <v>314</v>
      </c>
      <c r="C1789" s="3" t="s">
        <v>153</v>
      </c>
      <c r="D1789" s="3" t="s">
        <v>335</v>
      </c>
      <c r="E1789" s="3" t="s">
        <v>220</v>
      </c>
      <c r="F1789" s="6">
        <v>45392</v>
      </c>
      <c r="G1789" s="3" t="s">
        <v>1424</v>
      </c>
      <c r="H1789" s="3" t="s">
        <v>1422</v>
      </c>
      <c r="I1789" s="3" t="s">
        <v>72</v>
      </c>
      <c r="J1789" s="5"/>
      <c r="K1789" s="5">
        <v>180000</v>
      </c>
      <c r="L1789" s="5"/>
      <c r="M1789" s="5"/>
      <c r="N1789" s="5"/>
      <c r="O1789" s="9">
        <f t="shared" si="27"/>
        <v>180000</v>
      </c>
    </row>
    <row r="1790" spans="1:15" ht="20" x14ac:dyDescent="0.25">
      <c r="A1790" s="3" t="s">
        <v>315</v>
      </c>
      <c r="B1790" s="3" t="s">
        <v>314</v>
      </c>
      <c r="C1790" s="3" t="s">
        <v>153</v>
      </c>
      <c r="D1790" s="3" t="s">
        <v>335</v>
      </c>
      <c r="E1790" s="3" t="s">
        <v>220</v>
      </c>
      <c r="F1790" s="6">
        <v>45511.5</v>
      </c>
      <c r="G1790" s="3" t="s">
        <v>4</v>
      </c>
      <c r="H1790" s="3" t="s">
        <v>1422</v>
      </c>
      <c r="I1790" s="3" t="s">
        <v>72</v>
      </c>
      <c r="J1790" s="5"/>
      <c r="K1790" s="5">
        <v>186276.05</v>
      </c>
      <c r="L1790" s="5"/>
      <c r="M1790" s="5"/>
      <c r="N1790" s="5"/>
      <c r="O1790" s="9">
        <f t="shared" si="27"/>
        <v>186276.05</v>
      </c>
    </row>
    <row r="1791" spans="1:15" ht="20" x14ac:dyDescent="0.25">
      <c r="A1791" s="3" t="s">
        <v>315</v>
      </c>
      <c r="B1791" s="3" t="s">
        <v>314</v>
      </c>
      <c r="C1791" s="3" t="s">
        <v>153</v>
      </c>
      <c r="D1791" s="3" t="s">
        <v>335</v>
      </c>
      <c r="E1791" s="3" t="s">
        <v>220</v>
      </c>
      <c r="F1791" s="6">
        <v>45673</v>
      </c>
      <c r="G1791" s="3" t="s">
        <v>1431</v>
      </c>
      <c r="H1791" s="3" t="s">
        <v>1422</v>
      </c>
      <c r="I1791" s="3" t="s">
        <v>72</v>
      </c>
      <c r="J1791" s="5"/>
      <c r="K1791" s="5">
        <v>50000</v>
      </c>
      <c r="L1791" s="5"/>
      <c r="M1791" s="5"/>
      <c r="N1791" s="5"/>
      <c r="O1791" s="9">
        <f t="shared" si="27"/>
        <v>50000</v>
      </c>
    </row>
    <row r="1792" spans="1:15" ht="20" x14ac:dyDescent="0.25">
      <c r="A1792" s="3" t="s">
        <v>315</v>
      </c>
      <c r="B1792" s="3" t="s">
        <v>314</v>
      </c>
      <c r="C1792" s="3" t="s">
        <v>153</v>
      </c>
      <c r="D1792" s="3" t="s">
        <v>335</v>
      </c>
      <c r="E1792" s="3" t="s">
        <v>220</v>
      </c>
      <c r="F1792" s="6">
        <v>45713.5</v>
      </c>
      <c r="G1792" s="3" t="s">
        <v>11</v>
      </c>
      <c r="H1792" s="3" t="s">
        <v>1422</v>
      </c>
      <c r="I1792" s="3" t="s">
        <v>72</v>
      </c>
      <c r="J1792" s="5"/>
      <c r="K1792" s="5">
        <v>212047.35999999999</v>
      </c>
      <c r="L1792" s="5"/>
      <c r="M1792" s="5"/>
      <c r="N1792" s="5"/>
      <c r="O1792" s="9">
        <f t="shared" si="27"/>
        <v>212047.35999999999</v>
      </c>
    </row>
    <row r="1793" spans="1:15" ht="20" x14ac:dyDescent="0.25">
      <c r="A1793" s="3" t="s">
        <v>315</v>
      </c>
      <c r="B1793" s="3" t="s">
        <v>314</v>
      </c>
      <c r="C1793" s="3" t="s">
        <v>153</v>
      </c>
      <c r="D1793" s="3" t="s">
        <v>335</v>
      </c>
      <c r="E1793" s="3" t="s">
        <v>220</v>
      </c>
      <c r="F1793" s="6">
        <v>45870.5</v>
      </c>
      <c r="G1793" s="3" t="s">
        <v>315</v>
      </c>
      <c r="H1793" s="3" t="s">
        <v>1422</v>
      </c>
      <c r="I1793" s="3" t="s">
        <v>72</v>
      </c>
      <c r="J1793" s="5"/>
      <c r="K1793" s="5">
        <v>205428.63</v>
      </c>
      <c r="L1793" s="5"/>
      <c r="M1793" s="5"/>
      <c r="N1793" s="5"/>
      <c r="O1793" s="9">
        <f t="shared" si="27"/>
        <v>205428.63</v>
      </c>
    </row>
    <row r="1794" spans="1:15" ht="20" x14ac:dyDescent="0.25">
      <c r="A1794" s="3" t="s">
        <v>315</v>
      </c>
      <c r="B1794" s="3" t="s">
        <v>314</v>
      </c>
      <c r="C1794" s="3" t="s">
        <v>153</v>
      </c>
      <c r="D1794" s="3" t="s">
        <v>333</v>
      </c>
      <c r="E1794" s="3" t="s">
        <v>220</v>
      </c>
      <c r="F1794" s="6">
        <v>45484</v>
      </c>
      <c r="G1794" s="3" t="s">
        <v>1423</v>
      </c>
      <c r="H1794" s="3" t="s">
        <v>1422</v>
      </c>
      <c r="I1794" s="3" t="s">
        <v>72</v>
      </c>
      <c r="J1794" s="5"/>
      <c r="K1794" s="5">
        <v>795266</v>
      </c>
      <c r="L1794" s="5"/>
      <c r="M1794" s="5">
        <v>0</v>
      </c>
      <c r="N1794" s="5"/>
      <c r="O1794" s="9">
        <f t="shared" si="27"/>
        <v>795266</v>
      </c>
    </row>
    <row r="1795" spans="1:15" ht="20" x14ac:dyDescent="0.25">
      <c r="A1795" s="3" t="s">
        <v>315</v>
      </c>
      <c r="B1795" s="3" t="s">
        <v>314</v>
      </c>
      <c r="C1795" s="3" t="s">
        <v>153</v>
      </c>
      <c r="D1795" s="3" t="s">
        <v>333</v>
      </c>
      <c r="E1795" s="3" t="s">
        <v>220</v>
      </c>
      <c r="F1795" s="6">
        <v>45540.5</v>
      </c>
      <c r="G1795" s="3" t="s">
        <v>1194</v>
      </c>
      <c r="H1795" s="3" t="s">
        <v>1422</v>
      </c>
      <c r="I1795" s="3" t="s">
        <v>72</v>
      </c>
      <c r="J1795" s="5"/>
      <c r="K1795" s="5">
        <v>138094.78</v>
      </c>
      <c r="L1795" s="5"/>
      <c r="M1795" s="5">
        <v>0</v>
      </c>
      <c r="N1795" s="5"/>
      <c r="O1795" s="9">
        <f t="shared" si="27"/>
        <v>138094.78</v>
      </c>
    </row>
    <row r="1796" spans="1:15" ht="20" x14ac:dyDescent="0.25">
      <c r="A1796" s="3" t="s">
        <v>315</v>
      </c>
      <c r="B1796" s="3" t="s">
        <v>314</v>
      </c>
      <c r="C1796" s="3" t="s">
        <v>153</v>
      </c>
      <c r="D1796" s="3" t="s">
        <v>333</v>
      </c>
      <c r="E1796" s="3" t="s">
        <v>220</v>
      </c>
      <c r="F1796" s="6">
        <v>45623</v>
      </c>
      <c r="G1796" s="3" t="s">
        <v>1424</v>
      </c>
      <c r="H1796" s="3" t="s">
        <v>1422</v>
      </c>
      <c r="I1796" s="3" t="s">
        <v>72</v>
      </c>
      <c r="J1796" s="5"/>
      <c r="K1796" s="5">
        <v>1021300.41</v>
      </c>
      <c r="L1796" s="5"/>
      <c r="M1796" s="5">
        <v>0</v>
      </c>
      <c r="N1796" s="5"/>
      <c r="O1796" s="9">
        <f t="shared" si="27"/>
        <v>1021300.41</v>
      </c>
    </row>
    <row r="1797" spans="1:15" ht="20" x14ac:dyDescent="0.25">
      <c r="A1797" s="3" t="s">
        <v>315</v>
      </c>
      <c r="B1797" s="3" t="s">
        <v>314</v>
      </c>
      <c r="C1797" s="3" t="s">
        <v>153</v>
      </c>
      <c r="D1797" s="3" t="s">
        <v>333</v>
      </c>
      <c r="E1797" s="3" t="s">
        <v>220</v>
      </c>
      <c r="F1797" s="6">
        <v>45646.5</v>
      </c>
      <c r="G1797" s="3" t="s">
        <v>13</v>
      </c>
      <c r="H1797" s="3" t="s">
        <v>1422</v>
      </c>
      <c r="I1797" s="3" t="s">
        <v>72</v>
      </c>
      <c r="J1797" s="5"/>
      <c r="K1797" s="5">
        <v>420269.08</v>
      </c>
      <c r="L1797" s="5"/>
      <c r="M1797" s="5">
        <v>516.84</v>
      </c>
      <c r="N1797" s="5"/>
      <c r="O1797" s="9">
        <f t="shared" si="27"/>
        <v>420785.92000000004</v>
      </c>
    </row>
    <row r="1798" spans="1:15" ht="20" x14ac:dyDescent="0.25">
      <c r="A1798" s="3" t="s">
        <v>315</v>
      </c>
      <c r="B1798" s="3" t="s">
        <v>314</v>
      </c>
      <c r="C1798" s="3" t="s">
        <v>153</v>
      </c>
      <c r="D1798" s="3" t="s">
        <v>333</v>
      </c>
      <c r="E1798" s="3" t="s">
        <v>220</v>
      </c>
      <c r="F1798" s="6">
        <v>45734.5</v>
      </c>
      <c r="G1798" s="3" t="s">
        <v>4</v>
      </c>
      <c r="H1798" s="3" t="s">
        <v>1422</v>
      </c>
      <c r="I1798" s="3" t="s">
        <v>72</v>
      </c>
      <c r="J1798" s="5"/>
      <c r="K1798" s="5">
        <v>1503362.13</v>
      </c>
      <c r="L1798" s="5"/>
      <c r="M1798" s="5">
        <v>1066.72</v>
      </c>
      <c r="N1798" s="5"/>
      <c r="O1798" s="9">
        <f t="shared" si="27"/>
        <v>1504428.8499999999</v>
      </c>
    </row>
    <row r="1799" spans="1:15" ht="20" x14ac:dyDescent="0.25">
      <c r="A1799" s="3" t="s">
        <v>315</v>
      </c>
      <c r="B1799" s="3" t="s">
        <v>314</v>
      </c>
      <c r="C1799" s="3" t="s">
        <v>153</v>
      </c>
      <c r="D1799" s="3" t="s">
        <v>333</v>
      </c>
      <c r="E1799" s="3" t="s">
        <v>220</v>
      </c>
      <c r="F1799" s="6">
        <v>45833</v>
      </c>
      <c r="G1799" s="3" t="s">
        <v>1431</v>
      </c>
      <c r="H1799" s="3" t="s">
        <v>1422</v>
      </c>
      <c r="I1799" s="3" t="s">
        <v>72</v>
      </c>
      <c r="J1799" s="5"/>
      <c r="K1799" s="5">
        <v>2195297.65</v>
      </c>
      <c r="L1799" s="5"/>
      <c r="M1799" s="5">
        <v>0</v>
      </c>
      <c r="N1799" s="5"/>
      <c r="O1799" s="9">
        <f t="shared" ref="O1799:O1862" si="28">J1799+K1799+L1799+M1799+N1799</f>
        <v>2195297.65</v>
      </c>
    </row>
    <row r="1800" spans="1:15" ht="20" x14ac:dyDescent="0.25">
      <c r="A1800" s="3" t="s">
        <v>315</v>
      </c>
      <c r="B1800" s="3" t="s">
        <v>314</v>
      </c>
      <c r="C1800" s="3" t="s">
        <v>153</v>
      </c>
      <c r="D1800" s="3" t="s">
        <v>333</v>
      </c>
      <c r="E1800" s="3" t="s">
        <v>220</v>
      </c>
      <c r="F1800" s="6">
        <v>45877.5</v>
      </c>
      <c r="G1800" s="3" t="s">
        <v>11</v>
      </c>
      <c r="H1800" s="3" t="s">
        <v>1422</v>
      </c>
      <c r="I1800" s="3" t="s">
        <v>72</v>
      </c>
      <c r="J1800" s="5"/>
      <c r="K1800" s="5">
        <v>2626504.52</v>
      </c>
      <c r="L1800" s="5"/>
      <c r="M1800" s="5">
        <v>5839.78</v>
      </c>
      <c r="N1800" s="5"/>
      <c r="O1800" s="9">
        <f t="shared" si="28"/>
        <v>2632344.2999999998</v>
      </c>
    </row>
    <row r="1801" spans="1:15" ht="20" x14ac:dyDescent="0.25">
      <c r="A1801" s="3" t="s">
        <v>315</v>
      </c>
      <c r="B1801" s="3" t="s">
        <v>314</v>
      </c>
      <c r="C1801" s="3" t="s">
        <v>153</v>
      </c>
      <c r="D1801" s="3" t="s">
        <v>333</v>
      </c>
      <c r="E1801" s="3" t="s">
        <v>220</v>
      </c>
      <c r="F1801" s="6">
        <v>45918.5</v>
      </c>
      <c r="G1801" s="3" t="s">
        <v>11</v>
      </c>
      <c r="H1801" s="3" t="s">
        <v>1422</v>
      </c>
      <c r="I1801" s="3" t="s">
        <v>72</v>
      </c>
      <c r="J1801" s="5"/>
      <c r="K1801" s="5">
        <v>0</v>
      </c>
      <c r="L1801" s="5"/>
      <c r="M1801" s="5">
        <v>0</v>
      </c>
      <c r="N1801" s="5"/>
      <c r="O1801" s="9">
        <f t="shared" si="28"/>
        <v>0</v>
      </c>
    </row>
    <row r="1802" spans="1:15" ht="20" x14ac:dyDescent="0.25">
      <c r="A1802" s="3" t="s">
        <v>315</v>
      </c>
      <c r="B1802" s="3" t="s">
        <v>314</v>
      </c>
      <c r="C1802" s="3" t="s">
        <v>153</v>
      </c>
      <c r="D1802" s="3" t="s">
        <v>333</v>
      </c>
      <c r="E1802" s="3" t="s">
        <v>220</v>
      </c>
      <c r="F1802" s="6">
        <v>45996</v>
      </c>
      <c r="G1802" s="3" t="s">
        <v>1430</v>
      </c>
      <c r="H1802" s="3" t="s">
        <v>1422</v>
      </c>
      <c r="I1802" s="3" t="s">
        <v>72</v>
      </c>
      <c r="J1802" s="5"/>
      <c r="K1802" s="5">
        <v>797555</v>
      </c>
      <c r="L1802" s="5"/>
      <c r="M1802" s="5">
        <v>0</v>
      </c>
      <c r="N1802" s="5"/>
      <c r="O1802" s="9">
        <f t="shared" si="28"/>
        <v>797555</v>
      </c>
    </row>
    <row r="1803" spans="1:15" ht="20" x14ac:dyDescent="0.25">
      <c r="A1803" s="3" t="s">
        <v>315</v>
      </c>
      <c r="B1803" s="3" t="s">
        <v>314</v>
      </c>
      <c r="C1803" s="3" t="s">
        <v>153</v>
      </c>
      <c r="D1803" s="3" t="s">
        <v>330</v>
      </c>
      <c r="E1803" s="3" t="s">
        <v>220</v>
      </c>
      <c r="F1803" s="6">
        <v>45492</v>
      </c>
      <c r="G1803" s="3" t="s">
        <v>1423</v>
      </c>
      <c r="H1803" s="3" t="s">
        <v>1422</v>
      </c>
      <c r="I1803" s="3" t="s">
        <v>72</v>
      </c>
      <c r="J1803" s="5"/>
      <c r="K1803" s="5">
        <v>1035504</v>
      </c>
      <c r="L1803" s="5"/>
      <c r="M1803" s="5">
        <v>92496</v>
      </c>
      <c r="N1803" s="5"/>
      <c r="O1803" s="9">
        <f t="shared" si="28"/>
        <v>1128000</v>
      </c>
    </row>
    <row r="1804" spans="1:15" ht="20" x14ac:dyDescent="0.25">
      <c r="A1804" s="3" t="s">
        <v>315</v>
      </c>
      <c r="B1804" s="3" t="s">
        <v>314</v>
      </c>
      <c r="C1804" s="3" t="s">
        <v>153</v>
      </c>
      <c r="D1804" s="3" t="s">
        <v>330</v>
      </c>
      <c r="E1804" s="3" t="s">
        <v>220</v>
      </c>
      <c r="F1804" s="6">
        <v>45547.5</v>
      </c>
      <c r="G1804" s="3" t="s">
        <v>1194</v>
      </c>
      <c r="H1804" s="3" t="s">
        <v>1422</v>
      </c>
      <c r="I1804" s="3" t="s">
        <v>72</v>
      </c>
      <c r="J1804" s="5"/>
      <c r="K1804" s="5">
        <v>453124.79</v>
      </c>
      <c r="L1804" s="5"/>
      <c r="M1804" s="5">
        <v>401.53</v>
      </c>
      <c r="N1804" s="5"/>
      <c r="O1804" s="9">
        <f t="shared" si="28"/>
        <v>453526.32</v>
      </c>
    </row>
    <row r="1805" spans="1:15" ht="20" x14ac:dyDescent="0.25">
      <c r="A1805" s="3" t="s">
        <v>315</v>
      </c>
      <c r="B1805" s="3" t="s">
        <v>314</v>
      </c>
      <c r="C1805" s="3" t="s">
        <v>153</v>
      </c>
      <c r="D1805" s="3" t="s">
        <v>330</v>
      </c>
      <c r="E1805" s="3" t="s">
        <v>220</v>
      </c>
      <c r="F1805" s="6">
        <v>45637.5</v>
      </c>
      <c r="G1805" s="3" t="s">
        <v>13</v>
      </c>
      <c r="H1805" s="3" t="s">
        <v>1422</v>
      </c>
      <c r="I1805" s="3" t="s">
        <v>72</v>
      </c>
      <c r="J1805" s="5"/>
      <c r="K1805" s="5">
        <v>907188.49</v>
      </c>
      <c r="L1805" s="5"/>
      <c r="M1805" s="5">
        <v>47295.98</v>
      </c>
      <c r="N1805" s="5"/>
      <c r="O1805" s="9">
        <f t="shared" si="28"/>
        <v>954484.47</v>
      </c>
    </row>
    <row r="1806" spans="1:15" ht="20" x14ac:dyDescent="0.25">
      <c r="A1806" s="3" t="s">
        <v>315</v>
      </c>
      <c r="B1806" s="3" t="s">
        <v>314</v>
      </c>
      <c r="C1806" s="3" t="s">
        <v>153</v>
      </c>
      <c r="D1806" s="3" t="s">
        <v>330</v>
      </c>
      <c r="E1806" s="3" t="s">
        <v>220</v>
      </c>
      <c r="F1806" s="6">
        <v>45603</v>
      </c>
      <c r="G1806" s="3" t="s">
        <v>1424</v>
      </c>
      <c r="H1806" s="3" t="s">
        <v>1422</v>
      </c>
      <c r="I1806" s="3" t="s">
        <v>72</v>
      </c>
      <c r="J1806" s="5"/>
      <c r="K1806" s="5">
        <v>1054500</v>
      </c>
      <c r="L1806" s="5"/>
      <c r="M1806" s="5">
        <v>26591.94</v>
      </c>
      <c r="N1806" s="5"/>
      <c r="O1806" s="9">
        <f t="shared" si="28"/>
        <v>1081091.94</v>
      </c>
    </row>
    <row r="1807" spans="1:15" ht="20" x14ac:dyDescent="0.25">
      <c r="A1807" s="3" t="s">
        <v>315</v>
      </c>
      <c r="B1807" s="3" t="s">
        <v>314</v>
      </c>
      <c r="C1807" s="3" t="s">
        <v>153</v>
      </c>
      <c r="D1807" s="3" t="s">
        <v>330</v>
      </c>
      <c r="E1807" s="3" t="s">
        <v>220</v>
      </c>
      <c r="F1807" s="6">
        <v>45698.5</v>
      </c>
      <c r="G1807" s="3" t="s">
        <v>4</v>
      </c>
      <c r="H1807" s="3" t="s">
        <v>1422</v>
      </c>
      <c r="I1807" s="3" t="s">
        <v>72</v>
      </c>
      <c r="J1807" s="5"/>
      <c r="K1807" s="5">
        <v>1191265.72</v>
      </c>
      <c r="L1807" s="5"/>
      <c r="M1807" s="5">
        <v>5970.28</v>
      </c>
      <c r="N1807" s="5"/>
      <c r="O1807" s="9">
        <f t="shared" si="28"/>
        <v>1197236</v>
      </c>
    </row>
    <row r="1808" spans="1:15" ht="20" x14ac:dyDescent="0.25">
      <c r="A1808" s="3" t="s">
        <v>315</v>
      </c>
      <c r="B1808" s="3" t="s">
        <v>314</v>
      </c>
      <c r="C1808" s="3" t="s">
        <v>153</v>
      </c>
      <c r="D1808" s="3" t="s">
        <v>330</v>
      </c>
      <c r="E1808" s="3" t="s">
        <v>220</v>
      </c>
      <c r="F1808" s="6">
        <v>45681</v>
      </c>
      <c r="G1808" s="3" t="s">
        <v>1431</v>
      </c>
      <c r="H1808" s="3" t="s">
        <v>1422</v>
      </c>
      <c r="I1808" s="3" t="s">
        <v>72</v>
      </c>
      <c r="J1808" s="5"/>
      <c r="K1808" s="5">
        <v>2472724.7999999998</v>
      </c>
      <c r="L1808" s="5"/>
      <c r="M1808" s="5">
        <v>220875.2</v>
      </c>
      <c r="N1808" s="5"/>
      <c r="O1808" s="9">
        <f t="shared" si="28"/>
        <v>2693600</v>
      </c>
    </row>
    <row r="1809" spans="1:15" ht="20" x14ac:dyDescent="0.25">
      <c r="A1809" s="3" t="s">
        <v>315</v>
      </c>
      <c r="B1809" s="3" t="s">
        <v>314</v>
      </c>
      <c r="C1809" s="3" t="s">
        <v>153</v>
      </c>
      <c r="D1809" s="3" t="s">
        <v>330</v>
      </c>
      <c r="E1809" s="3" t="s">
        <v>220</v>
      </c>
      <c r="F1809" s="6">
        <v>45776</v>
      </c>
      <c r="G1809" s="3" t="s">
        <v>1430</v>
      </c>
      <c r="H1809" s="3" t="s">
        <v>1422</v>
      </c>
      <c r="I1809" s="3" t="s">
        <v>72</v>
      </c>
      <c r="J1809" s="5"/>
      <c r="K1809" s="5">
        <v>1495605.6</v>
      </c>
      <c r="L1809" s="5"/>
      <c r="M1809" s="5">
        <v>133594.4</v>
      </c>
      <c r="N1809" s="5"/>
      <c r="O1809" s="9">
        <f t="shared" si="28"/>
        <v>1629200</v>
      </c>
    </row>
    <row r="1810" spans="1:15" ht="20" x14ac:dyDescent="0.25">
      <c r="A1810" s="3" t="s">
        <v>315</v>
      </c>
      <c r="B1810" s="3" t="s">
        <v>314</v>
      </c>
      <c r="C1810" s="3" t="s">
        <v>153</v>
      </c>
      <c r="D1810" s="3" t="s">
        <v>330</v>
      </c>
      <c r="E1810" s="3" t="s">
        <v>220</v>
      </c>
      <c r="F1810" s="6">
        <v>45820</v>
      </c>
      <c r="G1810" s="3" t="s">
        <v>1429</v>
      </c>
      <c r="H1810" s="3" t="s">
        <v>1422</v>
      </c>
      <c r="I1810" s="3" t="s">
        <v>72</v>
      </c>
      <c r="J1810" s="5"/>
      <c r="K1810" s="5">
        <v>1300000</v>
      </c>
      <c r="L1810" s="5"/>
      <c r="M1810" s="5">
        <v>0</v>
      </c>
      <c r="N1810" s="5"/>
      <c r="O1810" s="9">
        <f t="shared" si="28"/>
        <v>1300000</v>
      </c>
    </row>
    <row r="1811" spans="1:15" ht="20" x14ac:dyDescent="0.25">
      <c r="A1811" s="3" t="s">
        <v>315</v>
      </c>
      <c r="B1811" s="3" t="s">
        <v>314</v>
      </c>
      <c r="C1811" s="3" t="s">
        <v>153</v>
      </c>
      <c r="D1811" s="3" t="s">
        <v>330</v>
      </c>
      <c r="E1811" s="3" t="s">
        <v>220</v>
      </c>
      <c r="F1811" s="6">
        <v>45882.5</v>
      </c>
      <c r="G1811" s="3" t="s">
        <v>11</v>
      </c>
      <c r="H1811" s="3" t="s">
        <v>1422</v>
      </c>
      <c r="I1811" s="3" t="s">
        <v>72</v>
      </c>
      <c r="J1811" s="5"/>
      <c r="K1811" s="5">
        <v>7564728.25</v>
      </c>
      <c r="L1811" s="5"/>
      <c r="M1811" s="5">
        <v>265585.44</v>
      </c>
      <c r="N1811" s="5"/>
      <c r="O1811" s="9">
        <f t="shared" si="28"/>
        <v>7830313.6900000004</v>
      </c>
    </row>
    <row r="1812" spans="1:15" ht="20" x14ac:dyDescent="0.25">
      <c r="A1812" s="3" t="s">
        <v>315</v>
      </c>
      <c r="B1812" s="3" t="s">
        <v>314</v>
      </c>
      <c r="C1812" s="3" t="s">
        <v>153</v>
      </c>
      <c r="D1812" s="3" t="s">
        <v>330</v>
      </c>
      <c r="E1812" s="3" t="s">
        <v>220</v>
      </c>
      <c r="F1812" s="6">
        <v>45859</v>
      </c>
      <c r="G1812" s="3" t="s">
        <v>1432</v>
      </c>
      <c r="H1812" s="3" t="s">
        <v>1422</v>
      </c>
      <c r="I1812" s="3" t="s">
        <v>72</v>
      </c>
      <c r="J1812" s="5"/>
      <c r="K1812" s="5">
        <v>2667778.7000000002</v>
      </c>
      <c r="L1812" s="5"/>
      <c r="M1812" s="5">
        <v>421485.56</v>
      </c>
      <c r="N1812" s="5"/>
      <c r="O1812" s="9">
        <f t="shared" si="28"/>
        <v>3089264.2600000002</v>
      </c>
    </row>
    <row r="1813" spans="1:15" ht="20" x14ac:dyDescent="0.25">
      <c r="A1813" s="3" t="s">
        <v>315</v>
      </c>
      <c r="B1813" s="3" t="s">
        <v>314</v>
      </c>
      <c r="C1813" s="3" t="s">
        <v>153</v>
      </c>
      <c r="D1813" s="3" t="s">
        <v>327</v>
      </c>
      <c r="E1813" s="3" t="s">
        <v>220</v>
      </c>
      <c r="F1813" s="6">
        <v>45478</v>
      </c>
      <c r="G1813" s="3" t="s">
        <v>1423</v>
      </c>
      <c r="H1813" s="3" t="s">
        <v>1422</v>
      </c>
      <c r="I1813" s="3" t="s">
        <v>72</v>
      </c>
      <c r="J1813" s="5"/>
      <c r="K1813" s="5">
        <v>101714.21</v>
      </c>
      <c r="L1813" s="5"/>
      <c r="M1813" s="5">
        <v>3285.79</v>
      </c>
      <c r="N1813" s="5"/>
      <c r="O1813" s="9">
        <f t="shared" si="28"/>
        <v>105000</v>
      </c>
    </row>
    <row r="1814" spans="1:15" ht="20" x14ac:dyDescent="0.25">
      <c r="A1814" s="3" t="s">
        <v>315</v>
      </c>
      <c r="B1814" s="3" t="s">
        <v>314</v>
      </c>
      <c r="C1814" s="3" t="s">
        <v>153</v>
      </c>
      <c r="D1814" s="3" t="s">
        <v>327</v>
      </c>
      <c r="E1814" s="3" t="s">
        <v>220</v>
      </c>
      <c r="F1814" s="6">
        <v>45547.5</v>
      </c>
      <c r="G1814" s="3" t="s">
        <v>1194</v>
      </c>
      <c r="H1814" s="3" t="s">
        <v>1422</v>
      </c>
      <c r="I1814" s="3" t="s">
        <v>72</v>
      </c>
      <c r="J1814" s="5"/>
      <c r="K1814" s="5">
        <v>15351.86</v>
      </c>
      <c r="L1814" s="5"/>
      <c r="M1814" s="5">
        <v>0</v>
      </c>
      <c r="N1814" s="5"/>
      <c r="O1814" s="9">
        <f t="shared" si="28"/>
        <v>15351.86</v>
      </c>
    </row>
    <row r="1815" spans="1:15" ht="20" x14ac:dyDescent="0.25">
      <c r="A1815" s="3" t="s">
        <v>315</v>
      </c>
      <c r="B1815" s="3" t="s">
        <v>314</v>
      </c>
      <c r="C1815" s="3" t="s">
        <v>153</v>
      </c>
      <c r="D1815" s="3" t="s">
        <v>327</v>
      </c>
      <c r="E1815" s="3" t="s">
        <v>220</v>
      </c>
      <c r="F1815" s="6">
        <v>45617.5</v>
      </c>
      <c r="G1815" s="3" t="s">
        <v>13</v>
      </c>
      <c r="H1815" s="3" t="s">
        <v>1422</v>
      </c>
      <c r="I1815" s="3" t="s">
        <v>72</v>
      </c>
      <c r="J1815" s="5"/>
      <c r="K1815" s="5">
        <v>23982.94</v>
      </c>
      <c r="L1815" s="5"/>
      <c r="M1815" s="5">
        <v>0</v>
      </c>
      <c r="N1815" s="5"/>
      <c r="O1815" s="9">
        <f t="shared" si="28"/>
        <v>23982.94</v>
      </c>
    </row>
    <row r="1816" spans="1:15" ht="20" x14ac:dyDescent="0.25">
      <c r="A1816" s="3" t="s">
        <v>315</v>
      </c>
      <c r="B1816" s="3" t="s">
        <v>314</v>
      </c>
      <c r="C1816" s="3" t="s">
        <v>153</v>
      </c>
      <c r="D1816" s="3" t="s">
        <v>327</v>
      </c>
      <c r="E1816" s="3" t="s">
        <v>220</v>
      </c>
      <c r="F1816" s="6">
        <v>45719.5</v>
      </c>
      <c r="G1816" s="3" t="s">
        <v>4</v>
      </c>
      <c r="H1816" s="3" t="s">
        <v>1422</v>
      </c>
      <c r="I1816" s="3" t="s">
        <v>72</v>
      </c>
      <c r="J1816" s="5"/>
      <c r="K1816" s="5">
        <v>47581.55</v>
      </c>
      <c r="L1816" s="5"/>
      <c r="M1816" s="5">
        <v>1709.82</v>
      </c>
      <c r="N1816" s="5"/>
      <c r="O1816" s="9">
        <f t="shared" si="28"/>
        <v>49291.37</v>
      </c>
    </row>
    <row r="1817" spans="1:15" ht="20" x14ac:dyDescent="0.25">
      <c r="A1817" s="3" t="s">
        <v>315</v>
      </c>
      <c r="B1817" s="3" t="s">
        <v>314</v>
      </c>
      <c r="C1817" s="3" t="s">
        <v>153</v>
      </c>
      <c r="D1817" s="3" t="s">
        <v>327</v>
      </c>
      <c r="E1817" s="3" t="s">
        <v>220</v>
      </c>
      <c r="F1817" s="6">
        <v>45877.5</v>
      </c>
      <c r="G1817" s="3" t="s">
        <v>11</v>
      </c>
      <c r="H1817" s="3" t="s">
        <v>1422</v>
      </c>
      <c r="I1817" s="3" t="s">
        <v>72</v>
      </c>
      <c r="J1817" s="5"/>
      <c r="K1817" s="5">
        <v>77379.539999999994</v>
      </c>
      <c r="L1817" s="5"/>
      <c r="M1817" s="5">
        <v>1300.0899999999999</v>
      </c>
      <c r="N1817" s="5"/>
      <c r="O1817" s="9">
        <f t="shared" si="28"/>
        <v>78679.62999999999</v>
      </c>
    </row>
    <row r="1818" spans="1:15" ht="20" x14ac:dyDescent="0.25">
      <c r="A1818" s="3" t="s">
        <v>315</v>
      </c>
      <c r="B1818" s="3" t="s">
        <v>314</v>
      </c>
      <c r="C1818" s="3" t="s">
        <v>153</v>
      </c>
      <c r="D1818" s="3" t="s">
        <v>324</v>
      </c>
      <c r="E1818" s="3" t="s">
        <v>220</v>
      </c>
      <c r="F1818" s="6">
        <v>45481</v>
      </c>
      <c r="G1818" s="3" t="s">
        <v>1423</v>
      </c>
      <c r="H1818" s="3" t="s">
        <v>1422</v>
      </c>
      <c r="I1818" s="3" t="s">
        <v>72</v>
      </c>
      <c r="J1818" s="5"/>
      <c r="K1818" s="5">
        <v>2090050.4</v>
      </c>
      <c r="L1818" s="5"/>
      <c r="M1818" s="5">
        <v>125949.6</v>
      </c>
      <c r="N1818" s="5"/>
      <c r="O1818" s="9">
        <f t="shared" si="28"/>
        <v>2216000</v>
      </c>
    </row>
    <row r="1819" spans="1:15" ht="20" x14ac:dyDescent="0.25">
      <c r="A1819" s="3" t="s">
        <v>315</v>
      </c>
      <c r="B1819" s="3" t="s">
        <v>314</v>
      </c>
      <c r="C1819" s="3" t="s">
        <v>153</v>
      </c>
      <c r="D1819" s="3" t="s">
        <v>324</v>
      </c>
      <c r="E1819" s="3" t="s">
        <v>220</v>
      </c>
      <c r="F1819" s="6">
        <v>45562.5</v>
      </c>
      <c r="G1819" s="3" t="s">
        <v>1194</v>
      </c>
      <c r="H1819" s="3" t="s">
        <v>1422</v>
      </c>
      <c r="I1819" s="3" t="s">
        <v>72</v>
      </c>
      <c r="J1819" s="5"/>
      <c r="K1819" s="5">
        <v>976853.31</v>
      </c>
      <c r="L1819" s="5"/>
      <c r="M1819" s="5">
        <v>12019.18</v>
      </c>
      <c r="N1819" s="5"/>
      <c r="O1819" s="9">
        <f t="shared" si="28"/>
        <v>988872.49000000011</v>
      </c>
    </row>
    <row r="1820" spans="1:15" ht="20" x14ac:dyDescent="0.25">
      <c r="A1820" s="3" t="s">
        <v>315</v>
      </c>
      <c r="B1820" s="3" t="s">
        <v>314</v>
      </c>
      <c r="C1820" s="3" t="s">
        <v>153</v>
      </c>
      <c r="D1820" s="3" t="s">
        <v>324</v>
      </c>
      <c r="E1820" s="3" t="s">
        <v>220</v>
      </c>
      <c r="F1820" s="6">
        <v>45742.5</v>
      </c>
      <c r="G1820" s="3" t="s">
        <v>13</v>
      </c>
      <c r="H1820" s="3" t="s">
        <v>1422</v>
      </c>
      <c r="I1820" s="3" t="s">
        <v>72</v>
      </c>
      <c r="J1820" s="5"/>
      <c r="K1820" s="5">
        <v>2498313.2400000002</v>
      </c>
      <c r="L1820" s="5"/>
      <c r="M1820" s="5">
        <v>212198.66</v>
      </c>
      <c r="N1820" s="5"/>
      <c r="O1820" s="9">
        <f t="shared" si="28"/>
        <v>2710511.9000000004</v>
      </c>
    </row>
    <row r="1821" spans="1:15" ht="20" x14ac:dyDescent="0.25">
      <c r="A1821" s="3" t="s">
        <v>315</v>
      </c>
      <c r="B1821" s="3" t="s">
        <v>314</v>
      </c>
      <c r="C1821" s="3" t="s">
        <v>153</v>
      </c>
      <c r="D1821" s="3" t="s">
        <v>324</v>
      </c>
      <c r="E1821" s="3" t="s">
        <v>220</v>
      </c>
      <c r="F1821" s="6">
        <v>45924.5</v>
      </c>
      <c r="G1821" s="3" t="s">
        <v>4</v>
      </c>
      <c r="H1821" s="3" t="s">
        <v>1422</v>
      </c>
      <c r="I1821" s="3" t="s">
        <v>72</v>
      </c>
      <c r="J1821" s="5"/>
      <c r="K1821" s="5">
        <v>2158050.9700000002</v>
      </c>
      <c r="L1821" s="5"/>
      <c r="M1821" s="5">
        <v>107713.86</v>
      </c>
      <c r="N1821" s="5"/>
      <c r="O1821" s="9">
        <f t="shared" si="28"/>
        <v>2265764.83</v>
      </c>
    </row>
    <row r="1822" spans="1:15" ht="20" x14ac:dyDescent="0.25">
      <c r="A1822" s="3" t="s">
        <v>315</v>
      </c>
      <c r="B1822" s="3" t="s">
        <v>314</v>
      </c>
      <c r="C1822" s="3" t="s">
        <v>153</v>
      </c>
      <c r="D1822" s="3" t="s">
        <v>321</v>
      </c>
      <c r="E1822" s="3" t="s">
        <v>220</v>
      </c>
      <c r="F1822" s="6">
        <v>45478</v>
      </c>
      <c r="G1822" s="3" t="s">
        <v>1423</v>
      </c>
      <c r="H1822" s="3" t="s">
        <v>1422</v>
      </c>
      <c r="I1822" s="3" t="s">
        <v>72</v>
      </c>
      <c r="J1822" s="5"/>
      <c r="K1822" s="5">
        <v>1350562.52</v>
      </c>
      <c r="L1822" s="5"/>
      <c r="M1822" s="5">
        <v>120638.48</v>
      </c>
      <c r="N1822" s="5"/>
      <c r="O1822" s="9">
        <f t="shared" si="28"/>
        <v>1471201</v>
      </c>
    </row>
    <row r="1823" spans="1:15" ht="20" x14ac:dyDescent="0.25">
      <c r="A1823" s="3" t="s">
        <v>315</v>
      </c>
      <c r="B1823" s="3" t="s">
        <v>314</v>
      </c>
      <c r="C1823" s="3" t="s">
        <v>153</v>
      </c>
      <c r="D1823" s="3" t="s">
        <v>321</v>
      </c>
      <c r="E1823" s="3" t="s">
        <v>220</v>
      </c>
      <c r="F1823" s="6">
        <v>45568.5</v>
      </c>
      <c r="G1823" s="3" t="s">
        <v>1194</v>
      </c>
      <c r="H1823" s="3" t="s">
        <v>1422</v>
      </c>
      <c r="I1823" s="3" t="s">
        <v>72</v>
      </c>
      <c r="J1823" s="5"/>
      <c r="K1823" s="5">
        <v>656172.51</v>
      </c>
      <c r="L1823" s="5"/>
      <c r="M1823" s="5">
        <v>20327.88</v>
      </c>
      <c r="N1823" s="5"/>
      <c r="O1823" s="9">
        <f t="shared" si="28"/>
        <v>676500.39</v>
      </c>
    </row>
    <row r="1824" spans="1:15" ht="20" x14ac:dyDescent="0.25">
      <c r="A1824" s="3" t="s">
        <v>315</v>
      </c>
      <c r="B1824" s="3" t="s">
        <v>314</v>
      </c>
      <c r="C1824" s="3" t="s">
        <v>153</v>
      </c>
      <c r="D1824" s="3" t="s">
        <v>321</v>
      </c>
      <c r="E1824" s="3" t="s">
        <v>220</v>
      </c>
      <c r="F1824" s="6">
        <v>45645.5</v>
      </c>
      <c r="G1824" s="3" t="s">
        <v>13</v>
      </c>
      <c r="H1824" s="3" t="s">
        <v>1422</v>
      </c>
      <c r="I1824" s="3" t="s">
        <v>72</v>
      </c>
      <c r="J1824" s="5"/>
      <c r="K1824" s="5">
        <v>1038242.02</v>
      </c>
      <c r="L1824" s="5"/>
      <c r="M1824" s="5">
        <v>30570.76</v>
      </c>
      <c r="N1824" s="5"/>
      <c r="O1824" s="9">
        <f t="shared" si="28"/>
        <v>1068812.78</v>
      </c>
    </row>
    <row r="1825" spans="1:15" ht="20" x14ac:dyDescent="0.25">
      <c r="A1825" s="3" t="s">
        <v>315</v>
      </c>
      <c r="B1825" s="3" t="s">
        <v>314</v>
      </c>
      <c r="C1825" s="3" t="s">
        <v>153</v>
      </c>
      <c r="D1825" s="3" t="s">
        <v>321</v>
      </c>
      <c r="E1825" s="3" t="s">
        <v>220</v>
      </c>
      <c r="F1825" s="6">
        <v>45701</v>
      </c>
      <c r="G1825" s="3" t="s">
        <v>1424</v>
      </c>
      <c r="H1825" s="3" t="s">
        <v>1422</v>
      </c>
      <c r="I1825" s="3" t="s">
        <v>72</v>
      </c>
      <c r="J1825" s="5"/>
      <c r="K1825" s="5">
        <v>2914883.18</v>
      </c>
      <c r="L1825" s="5"/>
      <c r="M1825" s="5">
        <v>260370.82</v>
      </c>
      <c r="N1825" s="5"/>
      <c r="O1825" s="9">
        <f t="shared" si="28"/>
        <v>3175254</v>
      </c>
    </row>
    <row r="1826" spans="1:15" ht="20" x14ac:dyDescent="0.25">
      <c r="A1826" s="3" t="s">
        <v>315</v>
      </c>
      <c r="B1826" s="3" t="s">
        <v>314</v>
      </c>
      <c r="C1826" s="3" t="s">
        <v>153</v>
      </c>
      <c r="D1826" s="3" t="s">
        <v>321</v>
      </c>
      <c r="E1826" s="3" t="s">
        <v>220</v>
      </c>
      <c r="F1826" s="6">
        <v>45740.5</v>
      </c>
      <c r="G1826" s="3" t="s">
        <v>4</v>
      </c>
      <c r="H1826" s="3" t="s">
        <v>1422</v>
      </c>
      <c r="I1826" s="3" t="s">
        <v>72</v>
      </c>
      <c r="J1826" s="5"/>
      <c r="K1826" s="5">
        <v>1753089.56</v>
      </c>
      <c r="L1826" s="5"/>
      <c r="M1826" s="5">
        <v>112147.52</v>
      </c>
      <c r="N1826" s="5"/>
      <c r="O1826" s="9">
        <f t="shared" si="28"/>
        <v>1865237.08</v>
      </c>
    </row>
    <row r="1827" spans="1:15" ht="20" x14ac:dyDescent="0.25">
      <c r="A1827" s="3" t="s">
        <v>315</v>
      </c>
      <c r="B1827" s="3" t="s">
        <v>314</v>
      </c>
      <c r="C1827" s="3" t="s">
        <v>153</v>
      </c>
      <c r="D1827" s="3" t="s">
        <v>321</v>
      </c>
      <c r="E1827" s="3" t="s">
        <v>220</v>
      </c>
      <c r="F1827" s="6">
        <v>45925.5</v>
      </c>
      <c r="G1827" s="3" t="s">
        <v>11</v>
      </c>
      <c r="H1827" s="3" t="s">
        <v>1422</v>
      </c>
      <c r="I1827" s="3" t="s">
        <v>72</v>
      </c>
      <c r="J1827" s="5"/>
      <c r="K1827" s="5">
        <v>3789367.59</v>
      </c>
      <c r="L1827" s="5"/>
      <c r="M1827" s="5">
        <v>209060.88</v>
      </c>
      <c r="N1827" s="5"/>
      <c r="O1827" s="9">
        <f t="shared" si="28"/>
        <v>3998428.4699999997</v>
      </c>
    </row>
    <row r="1828" spans="1:15" ht="20" x14ac:dyDescent="0.25">
      <c r="A1828" s="3" t="s">
        <v>315</v>
      </c>
      <c r="B1828" s="3" t="s">
        <v>314</v>
      </c>
      <c r="C1828" s="3" t="s">
        <v>153</v>
      </c>
      <c r="D1828" s="3" t="s">
        <v>318</v>
      </c>
      <c r="E1828" s="3" t="s">
        <v>220</v>
      </c>
      <c r="F1828" s="6">
        <v>45490</v>
      </c>
      <c r="G1828" s="3" t="s">
        <v>1423</v>
      </c>
      <c r="H1828" s="3" t="s">
        <v>1422</v>
      </c>
      <c r="I1828" s="3" t="s">
        <v>72</v>
      </c>
      <c r="J1828" s="5"/>
      <c r="K1828" s="5">
        <v>65407.44</v>
      </c>
      <c r="L1828" s="5"/>
      <c r="M1828" s="5">
        <v>0</v>
      </c>
      <c r="N1828" s="5"/>
      <c r="O1828" s="9">
        <f t="shared" si="28"/>
        <v>65407.44</v>
      </c>
    </row>
    <row r="1829" spans="1:15" ht="20" x14ac:dyDescent="0.25">
      <c r="A1829" s="3" t="s">
        <v>315</v>
      </c>
      <c r="B1829" s="3" t="s">
        <v>314</v>
      </c>
      <c r="C1829" s="3" t="s">
        <v>153</v>
      </c>
      <c r="D1829" s="3" t="s">
        <v>318</v>
      </c>
      <c r="E1829" s="3" t="s">
        <v>220</v>
      </c>
      <c r="F1829" s="6">
        <v>45628.5</v>
      </c>
      <c r="G1829" s="3" t="s">
        <v>1194</v>
      </c>
      <c r="H1829" s="3" t="s">
        <v>1422</v>
      </c>
      <c r="I1829" s="3" t="s">
        <v>72</v>
      </c>
      <c r="J1829" s="5"/>
      <c r="K1829" s="5">
        <v>44166.44</v>
      </c>
      <c r="L1829" s="5"/>
      <c r="M1829" s="5">
        <v>5043.87</v>
      </c>
      <c r="N1829" s="5"/>
      <c r="O1829" s="9">
        <f t="shared" si="28"/>
        <v>49210.310000000005</v>
      </c>
    </row>
    <row r="1830" spans="1:15" ht="20" x14ac:dyDescent="0.25">
      <c r="A1830" s="3" t="s">
        <v>315</v>
      </c>
      <c r="B1830" s="3" t="s">
        <v>314</v>
      </c>
      <c r="C1830" s="3" t="s">
        <v>153</v>
      </c>
      <c r="D1830" s="3" t="s">
        <v>318</v>
      </c>
      <c r="E1830" s="3" t="s">
        <v>220</v>
      </c>
      <c r="F1830" s="6">
        <v>45589</v>
      </c>
      <c r="G1830" s="3" t="s">
        <v>1424</v>
      </c>
      <c r="H1830" s="3" t="s">
        <v>1422</v>
      </c>
      <c r="I1830" s="3" t="s">
        <v>72</v>
      </c>
      <c r="J1830" s="5"/>
      <c r="K1830" s="5">
        <v>96285.11</v>
      </c>
      <c r="L1830" s="5"/>
      <c r="M1830" s="5">
        <v>1075.2</v>
      </c>
      <c r="N1830" s="5"/>
      <c r="O1830" s="9">
        <f t="shared" si="28"/>
        <v>97360.31</v>
      </c>
    </row>
    <row r="1831" spans="1:15" ht="20" x14ac:dyDescent="0.25">
      <c r="A1831" s="3" t="s">
        <v>315</v>
      </c>
      <c r="B1831" s="3" t="s">
        <v>314</v>
      </c>
      <c r="C1831" s="3" t="s">
        <v>153</v>
      </c>
      <c r="D1831" s="3" t="s">
        <v>318</v>
      </c>
      <c r="E1831" s="3" t="s">
        <v>220</v>
      </c>
      <c r="F1831" s="6">
        <v>45735.5</v>
      </c>
      <c r="G1831" s="3" t="s">
        <v>13</v>
      </c>
      <c r="H1831" s="3" t="s">
        <v>1422</v>
      </c>
      <c r="I1831" s="3" t="s">
        <v>72</v>
      </c>
      <c r="J1831" s="5"/>
      <c r="K1831" s="5">
        <v>417827.21</v>
      </c>
      <c r="L1831" s="5"/>
      <c r="M1831" s="5">
        <v>21431.3</v>
      </c>
      <c r="N1831" s="5"/>
      <c r="O1831" s="9">
        <f t="shared" si="28"/>
        <v>439258.51</v>
      </c>
    </row>
    <row r="1832" spans="1:15" ht="20" x14ac:dyDescent="0.25">
      <c r="A1832" s="3" t="s">
        <v>315</v>
      </c>
      <c r="B1832" s="3" t="s">
        <v>314</v>
      </c>
      <c r="C1832" s="3" t="s">
        <v>153</v>
      </c>
      <c r="D1832" s="3" t="s">
        <v>318</v>
      </c>
      <c r="E1832" s="3" t="s">
        <v>220</v>
      </c>
      <c r="F1832" s="6">
        <v>45736</v>
      </c>
      <c r="G1832" s="3" t="s">
        <v>1431</v>
      </c>
      <c r="H1832" s="3" t="s">
        <v>1422</v>
      </c>
      <c r="I1832" s="3" t="s">
        <v>72</v>
      </c>
      <c r="J1832" s="5"/>
      <c r="K1832" s="5">
        <v>426807.16</v>
      </c>
      <c r="L1832" s="5"/>
      <c r="M1832" s="5">
        <v>16944.900000000001</v>
      </c>
      <c r="N1832" s="5"/>
      <c r="O1832" s="9">
        <f t="shared" si="28"/>
        <v>443752.06</v>
      </c>
    </row>
    <row r="1833" spans="1:15" ht="20" x14ac:dyDescent="0.25">
      <c r="A1833" s="3" t="s">
        <v>315</v>
      </c>
      <c r="B1833" s="3" t="s">
        <v>314</v>
      </c>
      <c r="C1833" s="3" t="s">
        <v>153</v>
      </c>
      <c r="D1833" s="3" t="s">
        <v>318</v>
      </c>
      <c r="E1833" s="3" t="s">
        <v>220</v>
      </c>
      <c r="F1833" s="6">
        <v>45820</v>
      </c>
      <c r="G1833" s="3" t="s">
        <v>1430</v>
      </c>
      <c r="H1833" s="3" t="s">
        <v>1422</v>
      </c>
      <c r="I1833" s="3" t="s">
        <v>72</v>
      </c>
      <c r="J1833" s="5"/>
      <c r="K1833" s="5">
        <v>376659.43</v>
      </c>
      <c r="L1833" s="5"/>
      <c r="M1833" s="5">
        <v>11671.8</v>
      </c>
      <c r="N1833" s="5"/>
      <c r="O1833" s="9">
        <f t="shared" si="28"/>
        <v>388331.23</v>
      </c>
    </row>
    <row r="1834" spans="1:15" ht="20" x14ac:dyDescent="0.25">
      <c r="A1834" s="3" t="s">
        <v>315</v>
      </c>
      <c r="B1834" s="3" t="s">
        <v>314</v>
      </c>
      <c r="C1834" s="3" t="s">
        <v>153</v>
      </c>
      <c r="D1834" s="3" t="s">
        <v>318</v>
      </c>
      <c r="E1834" s="3" t="s">
        <v>220</v>
      </c>
      <c r="F1834" s="6">
        <v>45902.5</v>
      </c>
      <c r="G1834" s="3" t="s">
        <v>4</v>
      </c>
      <c r="H1834" s="3" t="s">
        <v>1422</v>
      </c>
      <c r="I1834" s="3" t="s">
        <v>72</v>
      </c>
      <c r="J1834" s="5"/>
      <c r="K1834" s="5">
        <v>1194553.49</v>
      </c>
      <c r="L1834" s="5"/>
      <c r="M1834" s="5">
        <v>79284.89</v>
      </c>
      <c r="N1834" s="5"/>
      <c r="O1834" s="9">
        <f t="shared" si="28"/>
        <v>1273838.3799999999</v>
      </c>
    </row>
    <row r="1835" spans="1:15" ht="20" x14ac:dyDescent="0.25">
      <c r="A1835" s="3" t="s">
        <v>315</v>
      </c>
      <c r="B1835" s="3" t="s">
        <v>314</v>
      </c>
      <c r="C1835" s="3" t="s">
        <v>153</v>
      </c>
      <c r="D1835" s="3" t="s">
        <v>318</v>
      </c>
      <c r="E1835" s="3" t="s">
        <v>220</v>
      </c>
      <c r="F1835" s="6">
        <v>45973.5</v>
      </c>
      <c r="G1835" s="3" t="s">
        <v>11</v>
      </c>
      <c r="H1835" s="3" t="s">
        <v>1422</v>
      </c>
      <c r="I1835" s="3" t="s">
        <v>72</v>
      </c>
      <c r="J1835" s="5"/>
      <c r="K1835" s="5">
        <v>572244.67000000004</v>
      </c>
      <c r="L1835" s="5"/>
      <c r="M1835" s="5">
        <v>34933.550000000003</v>
      </c>
      <c r="N1835" s="5"/>
      <c r="O1835" s="9">
        <f t="shared" si="28"/>
        <v>607178.22000000009</v>
      </c>
    </row>
    <row r="1836" spans="1:15" ht="20" x14ac:dyDescent="0.25">
      <c r="A1836" s="3" t="s">
        <v>315</v>
      </c>
      <c r="B1836" s="3" t="s">
        <v>314</v>
      </c>
      <c r="C1836" s="3" t="s">
        <v>153</v>
      </c>
      <c r="D1836" s="3" t="s">
        <v>318</v>
      </c>
      <c r="E1836" s="3" t="s">
        <v>220</v>
      </c>
      <c r="F1836" s="6">
        <v>46001</v>
      </c>
      <c r="G1836" s="3" t="s">
        <v>1429</v>
      </c>
      <c r="H1836" s="3" t="s">
        <v>1422</v>
      </c>
      <c r="I1836" s="3" t="s">
        <v>72</v>
      </c>
      <c r="J1836" s="5"/>
      <c r="K1836" s="5">
        <v>82510.880000000005</v>
      </c>
      <c r="L1836" s="5"/>
      <c r="M1836" s="5">
        <v>15737.82</v>
      </c>
      <c r="N1836" s="5"/>
      <c r="O1836" s="9">
        <f t="shared" si="28"/>
        <v>98248.700000000012</v>
      </c>
    </row>
    <row r="1837" spans="1:15" ht="20" x14ac:dyDescent="0.25">
      <c r="A1837" s="3" t="s">
        <v>315</v>
      </c>
      <c r="B1837" s="3" t="s">
        <v>314</v>
      </c>
      <c r="C1837" s="3" t="s">
        <v>153</v>
      </c>
      <c r="D1837" s="3" t="s">
        <v>313</v>
      </c>
      <c r="E1837" s="3" t="s">
        <v>220</v>
      </c>
      <c r="F1837" s="6">
        <v>45504</v>
      </c>
      <c r="G1837" s="3" t="s">
        <v>1423</v>
      </c>
      <c r="H1837" s="3" t="s">
        <v>1422</v>
      </c>
      <c r="I1837" s="3" t="s">
        <v>72</v>
      </c>
      <c r="J1837" s="5"/>
      <c r="K1837" s="5">
        <v>149701.93</v>
      </c>
      <c r="L1837" s="5"/>
      <c r="M1837" s="5">
        <v>13372.07</v>
      </c>
      <c r="N1837" s="5"/>
      <c r="O1837" s="9">
        <f t="shared" si="28"/>
        <v>163074</v>
      </c>
    </row>
    <row r="1838" spans="1:15" ht="20" x14ac:dyDescent="0.25">
      <c r="A1838" s="3" t="s">
        <v>315</v>
      </c>
      <c r="B1838" s="3" t="s">
        <v>314</v>
      </c>
      <c r="C1838" s="3" t="s">
        <v>153</v>
      </c>
      <c r="D1838" s="3" t="s">
        <v>313</v>
      </c>
      <c r="E1838" s="3" t="s">
        <v>220</v>
      </c>
      <c r="F1838" s="6">
        <v>45663.5</v>
      </c>
      <c r="G1838" s="3" t="s">
        <v>1194</v>
      </c>
      <c r="H1838" s="3" t="s">
        <v>1422</v>
      </c>
      <c r="I1838" s="3" t="s">
        <v>72</v>
      </c>
      <c r="J1838" s="5"/>
      <c r="K1838" s="5">
        <v>0</v>
      </c>
      <c r="L1838" s="5"/>
      <c r="M1838" s="5">
        <v>0</v>
      </c>
      <c r="N1838" s="5"/>
      <c r="O1838" s="9">
        <f t="shared" si="28"/>
        <v>0</v>
      </c>
    </row>
    <row r="1839" spans="1:15" ht="20" x14ac:dyDescent="0.25">
      <c r="A1839" s="3" t="s">
        <v>315</v>
      </c>
      <c r="B1839" s="3" t="s">
        <v>314</v>
      </c>
      <c r="C1839" s="3" t="s">
        <v>153</v>
      </c>
      <c r="D1839" s="3" t="s">
        <v>313</v>
      </c>
      <c r="E1839" s="3" t="s">
        <v>220</v>
      </c>
      <c r="F1839" s="6">
        <v>45720.5</v>
      </c>
      <c r="G1839" s="3" t="s">
        <v>13</v>
      </c>
      <c r="H1839" s="3" t="s">
        <v>1422</v>
      </c>
      <c r="I1839" s="3" t="s">
        <v>72</v>
      </c>
      <c r="J1839" s="5"/>
      <c r="K1839" s="5">
        <v>0</v>
      </c>
      <c r="L1839" s="5"/>
      <c r="M1839" s="5">
        <v>0</v>
      </c>
      <c r="N1839" s="5"/>
      <c r="O1839" s="9">
        <f t="shared" si="28"/>
        <v>0</v>
      </c>
    </row>
    <row r="1840" spans="1:15" ht="20" x14ac:dyDescent="0.25">
      <c r="A1840" s="3" t="s">
        <v>315</v>
      </c>
      <c r="B1840" s="3" t="s">
        <v>314</v>
      </c>
      <c r="C1840" s="3" t="s">
        <v>153</v>
      </c>
      <c r="D1840" s="3" t="s">
        <v>313</v>
      </c>
      <c r="E1840" s="3" t="s">
        <v>220</v>
      </c>
      <c r="F1840" s="6">
        <v>45799</v>
      </c>
      <c r="G1840" s="3" t="s">
        <v>1424</v>
      </c>
      <c r="H1840" s="3" t="s">
        <v>1422</v>
      </c>
      <c r="I1840" s="3" t="s">
        <v>72</v>
      </c>
      <c r="J1840" s="5"/>
      <c r="K1840" s="5">
        <v>271733.31</v>
      </c>
      <c r="L1840" s="5"/>
      <c r="M1840" s="5">
        <v>21799.89</v>
      </c>
      <c r="N1840" s="5"/>
      <c r="O1840" s="9">
        <f t="shared" si="28"/>
        <v>293533.2</v>
      </c>
    </row>
    <row r="1841" spans="1:15" ht="20" x14ac:dyDescent="0.25">
      <c r="A1841" s="3" t="s">
        <v>315</v>
      </c>
      <c r="B1841" s="3" t="s">
        <v>314</v>
      </c>
      <c r="C1841" s="3" t="s">
        <v>153</v>
      </c>
      <c r="D1841" s="3" t="s">
        <v>313</v>
      </c>
      <c r="E1841" s="3" t="s">
        <v>220</v>
      </c>
      <c r="F1841" s="6">
        <v>45911.5</v>
      </c>
      <c r="G1841" s="3" t="s">
        <v>4</v>
      </c>
      <c r="H1841" s="3" t="s">
        <v>1422</v>
      </c>
      <c r="I1841" s="3" t="s">
        <v>72</v>
      </c>
      <c r="J1841" s="5"/>
      <c r="K1841" s="5">
        <v>241876.66</v>
      </c>
      <c r="L1841" s="5"/>
      <c r="M1841" s="5">
        <v>2554.9299999999998</v>
      </c>
      <c r="N1841" s="5"/>
      <c r="O1841" s="9">
        <f t="shared" si="28"/>
        <v>244431.59</v>
      </c>
    </row>
    <row r="1842" spans="1:15" ht="20" x14ac:dyDescent="0.25">
      <c r="A1842" s="3" t="s">
        <v>315</v>
      </c>
      <c r="B1842" s="3" t="s">
        <v>314</v>
      </c>
      <c r="C1842" s="3" t="s">
        <v>153</v>
      </c>
      <c r="D1842" s="3" t="s">
        <v>313</v>
      </c>
      <c r="E1842" s="3" t="s">
        <v>220</v>
      </c>
      <c r="F1842" s="6">
        <v>45992.5</v>
      </c>
      <c r="G1842" s="3" t="s">
        <v>11</v>
      </c>
      <c r="H1842" s="3" t="s">
        <v>1422</v>
      </c>
      <c r="I1842" s="3" t="s">
        <v>72</v>
      </c>
      <c r="J1842" s="5"/>
      <c r="K1842" s="5">
        <v>222748.61</v>
      </c>
      <c r="L1842" s="5"/>
      <c r="M1842" s="5">
        <v>21799.89</v>
      </c>
      <c r="N1842" s="5"/>
      <c r="O1842" s="9">
        <f t="shared" si="28"/>
        <v>244548.5</v>
      </c>
    </row>
    <row r="1843" spans="1:15" x14ac:dyDescent="0.25">
      <c r="A1843" s="3" t="s">
        <v>240</v>
      </c>
      <c r="B1843" s="3" t="s">
        <v>239</v>
      </c>
      <c r="C1843" s="3" t="s">
        <v>310</v>
      </c>
      <c r="D1843" s="3" t="s">
        <v>309</v>
      </c>
      <c r="E1843" s="3" t="s">
        <v>12</v>
      </c>
      <c r="F1843" s="6">
        <v>45086</v>
      </c>
      <c r="G1843" s="3" t="s">
        <v>1194</v>
      </c>
      <c r="H1843" s="3" t="s">
        <v>1422</v>
      </c>
      <c r="I1843" s="3" t="s">
        <v>166</v>
      </c>
      <c r="J1843" s="5"/>
      <c r="K1843" s="5">
        <v>355543.09</v>
      </c>
      <c r="L1843" s="5"/>
      <c r="M1843" s="5">
        <v>78889.86</v>
      </c>
      <c r="N1843" s="5"/>
      <c r="O1843" s="9">
        <f t="shared" si="28"/>
        <v>434432.95</v>
      </c>
    </row>
    <row r="1844" spans="1:15" x14ac:dyDescent="0.25">
      <c r="A1844" s="3" t="s">
        <v>240</v>
      </c>
      <c r="B1844" s="3" t="s">
        <v>239</v>
      </c>
      <c r="C1844" s="3" t="s">
        <v>310</v>
      </c>
      <c r="D1844" s="3" t="s">
        <v>309</v>
      </c>
      <c r="E1844" s="3" t="s">
        <v>12</v>
      </c>
      <c r="F1844" s="6">
        <v>45219.622052858802</v>
      </c>
      <c r="G1844" s="3" t="s">
        <v>13</v>
      </c>
      <c r="H1844" s="3" t="s">
        <v>1422</v>
      </c>
      <c r="I1844" s="3" t="s">
        <v>166</v>
      </c>
      <c r="J1844" s="5"/>
      <c r="K1844" s="5">
        <v>296247.7</v>
      </c>
      <c r="L1844" s="5"/>
      <c r="M1844" s="5">
        <v>59590.02</v>
      </c>
      <c r="N1844" s="5"/>
      <c r="O1844" s="9">
        <f t="shared" si="28"/>
        <v>355837.72000000003</v>
      </c>
    </row>
    <row r="1845" spans="1:15" x14ac:dyDescent="0.25">
      <c r="A1845" s="3" t="s">
        <v>240</v>
      </c>
      <c r="B1845" s="3" t="s">
        <v>239</v>
      </c>
      <c r="C1845" s="3" t="s">
        <v>310</v>
      </c>
      <c r="D1845" s="3" t="s">
        <v>309</v>
      </c>
      <c r="E1845" s="3" t="s">
        <v>12</v>
      </c>
      <c r="F1845" s="6">
        <v>45414.707198067103</v>
      </c>
      <c r="G1845" s="3" t="s">
        <v>4</v>
      </c>
      <c r="H1845" s="3" t="s">
        <v>1422</v>
      </c>
      <c r="I1845" s="3" t="s">
        <v>166</v>
      </c>
      <c r="J1845" s="5"/>
      <c r="K1845" s="5">
        <v>445597.38</v>
      </c>
      <c r="L1845" s="5"/>
      <c r="M1845" s="5">
        <v>84298.62</v>
      </c>
      <c r="N1845" s="5"/>
      <c r="O1845" s="9">
        <f t="shared" si="28"/>
        <v>529896</v>
      </c>
    </row>
    <row r="1846" spans="1:15" x14ac:dyDescent="0.25">
      <c r="A1846" s="3" t="s">
        <v>240</v>
      </c>
      <c r="B1846" s="3" t="s">
        <v>239</v>
      </c>
      <c r="C1846" s="3" t="s">
        <v>310</v>
      </c>
      <c r="D1846" s="3" t="s">
        <v>309</v>
      </c>
      <c r="E1846" s="3" t="s">
        <v>12</v>
      </c>
      <c r="F1846" s="6">
        <v>45579</v>
      </c>
      <c r="G1846" s="3" t="s">
        <v>11</v>
      </c>
      <c r="H1846" s="3" t="s">
        <v>1422</v>
      </c>
      <c r="I1846" s="3" t="s">
        <v>166</v>
      </c>
      <c r="J1846" s="5"/>
      <c r="K1846" s="5">
        <v>770742.87</v>
      </c>
      <c r="L1846" s="5"/>
      <c r="M1846" s="5">
        <v>159496.47</v>
      </c>
      <c r="N1846" s="5"/>
      <c r="O1846" s="9">
        <f t="shared" si="28"/>
        <v>930239.34</v>
      </c>
    </row>
    <row r="1847" spans="1:15" x14ac:dyDescent="0.25">
      <c r="A1847" s="3" t="s">
        <v>240</v>
      </c>
      <c r="B1847" s="3" t="s">
        <v>239</v>
      </c>
      <c r="C1847" s="3" t="s">
        <v>307</v>
      </c>
      <c r="D1847" s="3" t="s">
        <v>306</v>
      </c>
      <c r="E1847" s="3" t="s">
        <v>12</v>
      </c>
      <c r="F1847" s="6">
        <v>45086</v>
      </c>
      <c r="G1847" s="3" t="s">
        <v>1194</v>
      </c>
      <c r="H1847" s="3" t="s">
        <v>1422</v>
      </c>
      <c r="I1847" s="3" t="s">
        <v>166</v>
      </c>
      <c r="J1847" s="5"/>
      <c r="K1847" s="5">
        <v>394825.1</v>
      </c>
      <c r="L1847" s="5"/>
      <c r="M1847" s="5">
        <v>80314.080000000002</v>
      </c>
      <c r="N1847" s="5"/>
      <c r="O1847" s="9">
        <f t="shared" si="28"/>
        <v>475139.18</v>
      </c>
    </row>
    <row r="1848" spans="1:15" x14ac:dyDescent="0.25">
      <c r="A1848" s="3" t="s">
        <v>240</v>
      </c>
      <c r="B1848" s="3" t="s">
        <v>239</v>
      </c>
      <c r="C1848" s="3" t="s">
        <v>307</v>
      </c>
      <c r="D1848" s="3" t="s">
        <v>306</v>
      </c>
      <c r="E1848" s="3" t="s">
        <v>12</v>
      </c>
      <c r="F1848" s="6">
        <v>45219.6224105324</v>
      </c>
      <c r="G1848" s="3" t="s">
        <v>13</v>
      </c>
      <c r="H1848" s="3" t="s">
        <v>1422</v>
      </c>
      <c r="I1848" s="3" t="s">
        <v>166</v>
      </c>
      <c r="J1848" s="5"/>
      <c r="K1848" s="5">
        <v>296135.69</v>
      </c>
      <c r="L1848" s="5"/>
      <c r="M1848" s="5">
        <v>59566.5</v>
      </c>
      <c r="N1848" s="5"/>
      <c r="O1848" s="9">
        <f t="shared" si="28"/>
        <v>355702.19</v>
      </c>
    </row>
    <row r="1849" spans="1:15" x14ac:dyDescent="0.25">
      <c r="A1849" s="3" t="s">
        <v>240</v>
      </c>
      <c r="B1849" s="3" t="s">
        <v>239</v>
      </c>
      <c r="C1849" s="3" t="s">
        <v>307</v>
      </c>
      <c r="D1849" s="3" t="s">
        <v>306</v>
      </c>
      <c r="E1849" s="3" t="s">
        <v>12</v>
      </c>
      <c r="F1849" s="6">
        <v>45414.708283020802</v>
      </c>
      <c r="G1849" s="3" t="s">
        <v>4</v>
      </c>
      <c r="H1849" s="3" t="s">
        <v>1422</v>
      </c>
      <c r="I1849" s="3" t="s">
        <v>166</v>
      </c>
      <c r="J1849" s="5"/>
      <c r="K1849" s="5">
        <v>456488.88</v>
      </c>
      <c r="L1849" s="5"/>
      <c r="M1849" s="5">
        <v>93410.84</v>
      </c>
      <c r="N1849" s="5"/>
      <c r="O1849" s="9">
        <f t="shared" si="28"/>
        <v>549899.72</v>
      </c>
    </row>
    <row r="1850" spans="1:15" x14ac:dyDescent="0.25">
      <c r="A1850" s="3" t="s">
        <v>240</v>
      </c>
      <c r="B1850" s="3" t="s">
        <v>239</v>
      </c>
      <c r="C1850" s="3" t="s">
        <v>307</v>
      </c>
      <c r="D1850" s="3" t="s">
        <v>306</v>
      </c>
      <c r="E1850" s="3" t="s">
        <v>12</v>
      </c>
      <c r="F1850" s="6">
        <v>45579</v>
      </c>
      <c r="G1850" s="3" t="s">
        <v>11</v>
      </c>
      <c r="H1850" s="3" t="s">
        <v>1422</v>
      </c>
      <c r="I1850" s="3" t="s">
        <v>166</v>
      </c>
      <c r="J1850" s="5"/>
      <c r="K1850" s="5">
        <v>686434.36</v>
      </c>
      <c r="L1850" s="5"/>
      <c r="M1850" s="5">
        <v>141791.69</v>
      </c>
      <c r="N1850" s="5"/>
      <c r="O1850" s="9">
        <f t="shared" si="28"/>
        <v>828226.05</v>
      </c>
    </row>
    <row r="1851" spans="1:15" x14ac:dyDescent="0.25">
      <c r="A1851" s="3" t="s">
        <v>240</v>
      </c>
      <c r="B1851" s="3" t="s">
        <v>239</v>
      </c>
      <c r="C1851" s="3" t="s">
        <v>304</v>
      </c>
      <c r="D1851" s="3" t="s">
        <v>303</v>
      </c>
      <c r="E1851" s="3" t="s">
        <v>12</v>
      </c>
      <c r="F1851" s="6">
        <v>45415.508533368098</v>
      </c>
      <c r="G1851" s="3" t="s">
        <v>13</v>
      </c>
      <c r="H1851" s="3" t="s">
        <v>1422</v>
      </c>
      <c r="I1851" s="3" t="s">
        <v>166</v>
      </c>
      <c r="J1851" s="5"/>
      <c r="K1851" s="5">
        <v>0</v>
      </c>
      <c r="L1851" s="5"/>
      <c r="M1851" s="5">
        <v>0</v>
      </c>
      <c r="N1851" s="5"/>
      <c r="O1851" s="9">
        <f t="shared" si="28"/>
        <v>0</v>
      </c>
    </row>
    <row r="1852" spans="1:15" x14ac:dyDescent="0.25">
      <c r="A1852" s="3" t="s">
        <v>240</v>
      </c>
      <c r="B1852" s="3" t="s">
        <v>239</v>
      </c>
      <c r="C1852" s="3" t="s">
        <v>304</v>
      </c>
      <c r="D1852" s="3" t="s">
        <v>303</v>
      </c>
      <c r="E1852" s="3" t="s">
        <v>12</v>
      </c>
      <c r="F1852" s="6">
        <v>45538</v>
      </c>
      <c r="G1852" s="3" t="s">
        <v>4</v>
      </c>
      <c r="H1852" s="3" t="s">
        <v>1422</v>
      </c>
      <c r="I1852" s="3" t="s">
        <v>166</v>
      </c>
      <c r="J1852" s="5"/>
      <c r="K1852" s="5">
        <v>20000</v>
      </c>
      <c r="L1852" s="5"/>
      <c r="M1852" s="5">
        <v>4200</v>
      </c>
      <c r="N1852" s="5"/>
      <c r="O1852" s="9">
        <f t="shared" si="28"/>
        <v>24200</v>
      </c>
    </row>
    <row r="1853" spans="1:15" x14ac:dyDescent="0.25">
      <c r="A1853" s="3" t="s">
        <v>240</v>
      </c>
      <c r="B1853" s="3" t="s">
        <v>239</v>
      </c>
      <c r="C1853" s="3" t="s">
        <v>164</v>
      </c>
      <c r="D1853" s="3" t="s">
        <v>301</v>
      </c>
      <c r="E1853" s="3" t="s">
        <v>220</v>
      </c>
      <c r="F1853" s="6">
        <v>45428.489650381904</v>
      </c>
      <c r="G1853" s="3" t="s">
        <v>13</v>
      </c>
      <c r="H1853" s="3" t="s">
        <v>1422</v>
      </c>
      <c r="I1853" s="3" t="s">
        <v>166</v>
      </c>
      <c r="J1853" s="5"/>
      <c r="K1853" s="5">
        <v>0</v>
      </c>
      <c r="L1853" s="5"/>
      <c r="M1853" s="5">
        <v>0</v>
      </c>
      <c r="N1853" s="5"/>
      <c r="O1853" s="9">
        <f t="shared" si="28"/>
        <v>0</v>
      </c>
    </row>
    <row r="1854" spans="1:15" x14ac:dyDescent="0.25">
      <c r="A1854" s="3" t="s">
        <v>240</v>
      </c>
      <c r="B1854" s="3" t="s">
        <v>239</v>
      </c>
      <c r="C1854" s="3" t="s">
        <v>164</v>
      </c>
      <c r="D1854" s="3" t="s">
        <v>301</v>
      </c>
      <c r="E1854" s="3" t="s">
        <v>220</v>
      </c>
      <c r="F1854" s="6">
        <v>45588.400720601901</v>
      </c>
      <c r="G1854" s="3" t="s">
        <v>4</v>
      </c>
      <c r="H1854" s="3" t="s">
        <v>1422</v>
      </c>
      <c r="I1854" s="3" t="s">
        <v>166</v>
      </c>
      <c r="J1854" s="5"/>
      <c r="K1854" s="5">
        <v>0</v>
      </c>
      <c r="L1854" s="5"/>
      <c r="M1854" s="5">
        <v>0</v>
      </c>
      <c r="N1854" s="5"/>
      <c r="O1854" s="9">
        <f t="shared" si="28"/>
        <v>0</v>
      </c>
    </row>
    <row r="1855" spans="1:15" x14ac:dyDescent="0.25">
      <c r="A1855" s="3" t="s">
        <v>240</v>
      </c>
      <c r="B1855" s="3" t="s">
        <v>239</v>
      </c>
      <c r="C1855" s="3" t="s">
        <v>300</v>
      </c>
      <c r="D1855" s="3" t="s">
        <v>299</v>
      </c>
      <c r="E1855" s="3" t="s">
        <v>12</v>
      </c>
      <c r="F1855" s="6">
        <v>44984.5</v>
      </c>
      <c r="G1855" s="3" t="s">
        <v>1194</v>
      </c>
      <c r="H1855" s="3" t="s">
        <v>1422</v>
      </c>
      <c r="I1855" s="3" t="s">
        <v>166</v>
      </c>
      <c r="J1855" s="5"/>
      <c r="K1855" s="5">
        <v>131047</v>
      </c>
      <c r="L1855" s="5"/>
      <c r="M1855" s="5">
        <v>27519.87</v>
      </c>
      <c r="N1855" s="5"/>
      <c r="O1855" s="9">
        <f t="shared" si="28"/>
        <v>158566.87</v>
      </c>
    </row>
    <row r="1856" spans="1:15" x14ac:dyDescent="0.25">
      <c r="A1856" s="3" t="s">
        <v>240</v>
      </c>
      <c r="B1856" s="3" t="s">
        <v>239</v>
      </c>
      <c r="C1856" s="3" t="s">
        <v>170</v>
      </c>
      <c r="D1856" s="3" t="s">
        <v>297</v>
      </c>
      <c r="E1856" s="3" t="s">
        <v>12</v>
      </c>
      <c r="F1856" s="6">
        <v>45568.6775885069</v>
      </c>
      <c r="G1856" s="3" t="s">
        <v>4</v>
      </c>
      <c r="H1856" s="3" t="s">
        <v>1422</v>
      </c>
      <c r="I1856" s="3" t="s">
        <v>166</v>
      </c>
      <c r="J1856" s="5"/>
      <c r="K1856" s="5">
        <v>0</v>
      </c>
      <c r="L1856" s="5"/>
      <c r="M1856" s="5">
        <v>0</v>
      </c>
      <c r="N1856" s="5"/>
      <c r="O1856" s="9">
        <f t="shared" si="28"/>
        <v>0</v>
      </c>
    </row>
    <row r="1857" spans="1:15" x14ac:dyDescent="0.25">
      <c r="A1857" s="3" t="s">
        <v>240</v>
      </c>
      <c r="B1857" s="3" t="s">
        <v>239</v>
      </c>
      <c r="C1857" s="3" t="s">
        <v>170</v>
      </c>
      <c r="D1857" s="3" t="s">
        <v>297</v>
      </c>
      <c r="E1857" s="3" t="s">
        <v>12</v>
      </c>
      <c r="F1857" s="6">
        <v>45975</v>
      </c>
      <c r="G1857" s="3" t="s">
        <v>315</v>
      </c>
      <c r="H1857" s="3" t="s">
        <v>1422</v>
      </c>
      <c r="I1857" s="3" t="s">
        <v>166</v>
      </c>
      <c r="J1857" s="5"/>
      <c r="K1857" s="5">
        <v>1168697.79</v>
      </c>
      <c r="L1857" s="5"/>
      <c r="M1857" s="5">
        <v>245426.53</v>
      </c>
      <c r="N1857" s="5"/>
      <c r="O1857" s="9">
        <f t="shared" si="28"/>
        <v>1414124.32</v>
      </c>
    </row>
    <row r="1858" spans="1:15" x14ac:dyDescent="0.25">
      <c r="A1858" s="3" t="s">
        <v>240</v>
      </c>
      <c r="B1858" s="3" t="s">
        <v>239</v>
      </c>
      <c r="C1858" s="3" t="s">
        <v>174</v>
      </c>
      <c r="D1858" s="3" t="s">
        <v>295</v>
      </c>
      <c r="E1858" s="3" t="s">
        <v>220</v>
      </c>
      <c r="F1858" s="6">
        <v>45223</v>
      </c>
      <c r="G1858" s="3" t="s">
        <v>1423</v>
      </c>
      <c r="H1858" s="3" t="s">
        <v>1422</v>
      </c>
      <c r="I1858" s="3" t="s">
        <v>166</v>
      </c>
      <c r="J1858" s="5"/>
      <c r="K1858" s="5">
        <v>531210</v>
      </c>
      <c r="L1858" s="5"/>
      <c r="M1858" s="5"/>
      <c r="N1858" s="5"/>
      <c r="O1858" s="9">
        <f t="shared" si="28"/>
        <v>531210</v>
      </c>
    </row>
    <row r="1859" spans="1:15" x14ac:dyDescent="0.25">
      <c r="A1859" s="3" t="s">
        <v>240</v>
      </c>
      <c r="B1859" s="3" t="s">
        <v>239</v>
      </c>
      <c r="C1859" s="3" t="s">
        <v>174</v>
      </c>
      <c r="D1859" s="3" t="s">
        <v>295</v>
      </c>
      <c r="E1859" s="3" t="s">
        <v>220</v>
      </c>
      <c r="F1859" s="6">
        <v>45436.5</v>
      </c>
      <c r="G1859" s="3" t="s">
        <v>13</v>
      </c>
      <c r="H1859" s="3" t="s">
        <v>1422</v>
      </c>
      <c r="I1859" s="3" t="s">
        <v>166</v>
      </c>
      <c r="J1859" s="5"/>
      <c r="K1859" s="5">
        <v>429716.21</v>
      </c>
      <c r="L1859" s="5"/>
      <c r="M1859" s="5">
        <v>90240.4</v>
      </c>
      <c r="N1859" s="5"/>
      <c r="O1859" s="9">
        <f t="shared" si="28"/>
        <v>519956.61</v>
      </c>
    </row>
    <row r="1860" spans="1:15" x14ac:dyDescent="0.25">
      <c r="A1860" s="3" t="s">
        <v>240</v>
      </c>
      <c r="B1860" s="3" t="s">
        <v>239</v>
      </c>
      <c r="C1860" s="3" t="s">
        <v>174</v>
      </c>
      <c r="D1860" s="3" t="s">
        <v>295</v>
      </c>
      <c r="E1860" s="3" t="s">
        <v>220</v>
      </c>
      <c r="F1860" s="6">
        <v>45846.5</v>
      </c>
      <c r="G1860" s="3" t="s">
        <v>315</v>
      </c>
      <c r="H1860" s="3" t="s">
        <v>1422</v>
      </c>
      <c r="I1860" s="3" t="s">
        <v>166</v>
      </c>
      <c r="J1860" s="5"/>
      <c r="K1860" s="5">
        <v>9300.32</v>
      </c>
      <c r="L1860" s="5"/>
      <c r="M1860" s="5">
        <v>1953.07</v>
      </c>
      <c r="N1860" s="5"/>
      <c r="O1860" s="9">
        <f t="shared" si="28"/>
        <v>11253.39</v>
      </c>
    </row>
    <row r="1861" spans="1:15" x14ac:dyDescent="0.25">
      <c r="A1861" s="3" t="s">
        <v>240</v>
      </c>
      <c r="B1861" s="3" t="s">
        <v>239</v>
      </c>
      <c r="C1861" s="3" t="s">
        <v>174</v>
      </c>
      <c r="D1861" s="3" t="s">
        <v>295</v>
      </c>
      <c r="E1861" s="3" t="s">
        <v>220</v>
      </c>
      <c r="F1861" s="6">
        <v>45845</v>
      </c>
      <c r="G1861" s="3" t="s">
        <v>1424</v>
      </c>
      <c r="H1861" s="3" t="s">
        <v>1422</v>
      </c>
      <c r="I1861" s="3" t="s">
        <v>166</v>
      </c>
      <c r="J1861" s="5"/>
      <c r="K1861" s="5">
        <v>1500000</v>
      </c>
      <c r="L1861" s="5"/>
      <c r="M1861" s="5"/>
      <c r="N1861" s="5"/>
      <c r="O1861" s="9">
        <f t="shared" si="28"/>
        <v>1500000</v>
      </c>
    </row>
    <row r="1862" spans="1:15" x14ac:dyDescent="0.25">
      <c r="A1862" s="3" t="s">
        <v>240</v>
      </c>
      <c r="B1862" s="3" t="s">
        <v>239</v>
      </c>
      <c r="C1862" s="3" t="s">
        <v>174</v>
      </c>
      <c r="D1862" s="3" t="s">
        <v>295</v>
      </c>
      <c r="E1862" s="3" t="s">
        <v>220</v>
      </c>
      <c r="F1862" s="6">
        <v>45869.5</v>
      </c>
      <c r="G1862" s="3" t="s">
        <v>240</v>
      </c>
      <c r="H1862" s="3" t="s">
        <v>1422</v>
      </c>
      <c r="I1862" s="3" t="s">
        <v>166</v>
      </c>
      <c r="J1862" s="5"/>
      <c r="K1862" s="5">
        <v>655799.97</v>
      </c>
      <c r="L1862" s="5"/>
      <c r="M1862" s="5">
        <v>137717.99</v>
      </c>
      <c r="N1862" s="5"/>
      <c r="O1862" s="9">
        <f t="shared" si="28"/>
        <v>793517.96</v>
      </c>
    </row>
    <row r="1863" spans="1:15" x14ac:dyDescent="0.25">
      <c r="A1863" s="3" t="s">
        <v>240</v>
      </c>
      <c r="B1863" s="3" t="s">
        <v>239</v>
      </c>
      <c r="C1863" s="3" t="s">
        <v>174</v>
      </c>
      <c r="D1863" s="3" t="s">
        <v>295</v>
      </c>
      <c r="E1863" s="3" t="s">
        <v>220</v>
      </c>
      <c r="F1863" s="6">
        <v>45933.5</v>
      </c>
      <c r="G1863" s="3" t="s">
        <v>225</v>
      </c>
      <c r="H1863" s="3" t="s">
        <v>1422</v>
      </c>
      <c r="I1863" s="3" t="s">
        <v>166</v>
      </c>
      <c r="J1863" s="5"/>
      <c r="K1863" s="5">
        <v>257957.11</v>
      </c>
      <c r="L1863" s="5"/>
      <c r="M1863" s="5">
        <v>54171</v>
      </c>
      <c r="N1863" s="5"/>
      <c r="O1863" s="9">
        <f t="shared" ref="O1863:O1923" si="29">J1863+K1863+L1863+M1863+N1863</f>
        <v>312128.11</v>
      </c>
    </row>
    <row r="1864" spans="1:15" x14ac:dyDescent="0.25">
      <c r="A1864" s="3" t="s">
        <v>240</v>
      </c>
      <c r="B1864" s="3" t="s">
        <v>239</v>
      </c>
      <c r="C1864" s="3" t="s">
        <v>174</v>
      </c>
      <c r="D1864" s="3" t="s">
        <v>295</v>
      </c>
      <c r="E1864" s="3" t="s">
        <v>220</v>
      </c>
      <c r="F1864" s="6">
        <v>45969.5</v>
      </c>
      <c r="G1864" s="3" t="s">
        <v>1428</v>
      </c>
      <c r="H1864" s="3" t="s">
        <v>1422</v>
      </c>
      <c r="I1864" s="3" t="s">
        <v>166</v>
      </c>
      <c r="J1864" s="5"/>
      <c r="K1864" s="5">
        <v>549005.13</v>
      </c>
      <c r="L1864" s="5"/>
      <c r="M1864" s="5">
        <v>116493.99</v>
      </c>
      <c r="N1864" s="5"/>
      <c r="O1864" s="9">
        <f t="shared" si="29"/>
        <v>665499.12</v>
      </c>
    </row>
    <row r="1865" spans="1:15" x14ac:dyDescent="0.25">
      <c r="A1865" s="3" t="s">
        <v>240</v>
      </c>
      <c r="B1865" s="3" t="s">
        <v>239</v>
      </c>
      <c r="C1865" s="3" t="s">
        <v>293</v>
      </c>
      <c r="D1865" s="3" t="s">
        <v>292</v>
      </c>
      <c r="E1865" s="3" t="s">
        <v>12</v>
      </c>
      <c r="F1865" s="6">
        <v>45131</v>
      </c>
      <c r="G1865" s="3" t="s">
        <v>13</v>
      </c>
      <c r="H1865" s="3" t="s">
        <v>1422</v>
      </c>
      <c r="I1865" s="3" t="s">
        <v>47</v>
      </c>
      <c r="J1865" s="5"/>
      <c r="K1865" s="5">
        <v>108695</v>
      </c>
      <c r="L1865" s="5"/>
      <c r="M1865" s="5">
        <v>22825.95</v>
      </c>
      <c r="N1865" s="5"/>
      <c r="O1865" s="9">
        <f t="shared" si="29"/>
        <v>131520.95000000001</v>
      </c>
    </row>
    <row r="1866" spans="1:15" x14ac:dyDescent="0.25">
      <c r="A1866" s="3" t="s">
        <v>240</v>
      </c>
      <c r="B1866" s="3" t="s">
        <v>239</v>
      </c>
      <c r="C1866" s="3" t="s">
        <v>293</v>
      </c>
      <c r="D1866" s="3" t="s">
        <v>292</v>
      </c>
      <c r="E1866" s="3" t="s">
        <v>12</v>
      </c>
      <c r="F1866" s="6">
        <v>45321</v>
      </c>
      <c r="G1866" s="3" t="s">
        <v>4</v>
      </c>
      <c r="H1866" s="3" t="s">
        <v>1422</v>
      </c>
      <c r="I1866" s="3" t="s">
        <v>47</v>
      </c>
      <c r="J1866" s="5"/>
      <c r="K1866" s="5">
        <v>596788.4</v>
      </c>
      <c r="L1866" s="5"/>
      <c r="M1866" s="5">
        <v>125325.57</v>
      </c>
      <c r="N1866" s="5"/>
      <c r="O1866" s="9">
        <f t="shared" si="29"/>
        <v>722113.97</v>
      </c>
    </row>
    <row r="1867" spans="1:15" x14ac:dyDescent="0.25">
      <c r="A1867" s="3" t="s">
        <v>240</v>
      </c>
      <c r="B1867" s="3" t="s">
        <v>239</v>
      </c>
      <c r="C1867" s="3" t="s">
        <v>293</v>
      </c>
      <c r="D1867" s="3" t="s">
        <v>292</v>
      </c>
      <c r="E1867" s="3" t="s">
        <v>12</v>
      </c>
      <c r="F1867" s="6">
        <v>45498</v>
      </c>
      <c r="G1867" s="3" t="s">
        <v>11</v>
      </c>
      <c r="H1867" s="3" t="s">
        <v>1422</v>
      </c>
      <c r="I1867" s="3" t="s">
        <v>47</v>
      </c>
      <c r="J1867" s="5"/>
      <c r="K1867" s="5">
        <v>22728</v>
      </c>
      <c r="L1867" s="5"/>
      <c r="M1867" s="5">
        <v>4772.88</v>
      </c>
      <c r="N1867" s="5"/>
      <c r="O1867" s="9">
        <f t="shared" si="29"/>
        <v>27500.880000000001</v>
      </c>
    </row>
    <row r="1868" spans="1:15" x14ac:dyDescent="0.25">
      <c r="A1868" s="3" t="s">
        <v>240</v>
      </c>
      <c r="B1868" s="3" t="s">
        <v>239</v>
      </c>
      <c r="C1868" s="3" t="s">
        <v>293</v>
      </c>
      <c r="D1868" s="3" t="s">
        <v>292</v>
      </c>
      <c r="E1868" s="3" t="s">
        <v>12</v>
      </c>
      <c r="F1868" s="6">
        <v>45684</v>
      </c>
      <c r="G1868" s="3" t="s">
        <v>315</v>
      </c>
      <c r="H1868" s="3" t="s">
        <v>1422</v>
      </c>
      <c r="I1868" s="3" t="s">
        <v>47</v>
      </c>
      <c r="J1868" s="5"/>
      <c r="K1868" s="5">
        <v>489533.52</v>
      </c>
      <c r="L1868" s="5"/>
      <c r="M1868" s="5">
        <v>102802.04</v>
      </c>
      <c r="N1868" s="5"/>
      <c r="O1868" s="9">
        <f t="shared" si="29"/>
        <v>592335.56000000006</v>
      </c>
    </row>
    <row r="1869" spans="1:15" x14ac:dyDescent="0.25">
      <c r="A1869" s="3" t="s">
        <v>240</v>
      </c>
      <c r="B1869" s="3" t="s">
        <v>239</v>
      </c>
      <c r="C1869" s="3" t="s">
        <v>293</v>
      </c>
      <c r="D1869" s="3" t="s">
        <v>292</v>
      </c>
      <c r="E1869" s="3" t="s">
        <v>12</v>
      </c>
      <c r="F1869" s="6">
        <v>45862</v>
      </c>
      <c r="G1869" s="3" t="s">
        <v>240</v>
      </c>
      <c r="H1869" s="3" t="s">
        <v>1422</v>
      </c>
      <c r="I1869" s="3" t="s">
        <v>47</v>
      </c>
      <c r="J1869" s="5"/>
      <c r="K1869" s="5">
        <v>248435.9</v>
      </c>
      <c r="L1869" s="5"/>
      <c r="M1869" s="5">
        <v>52171.53</v>
      </c>
      <c r="N1869" s="5"/>
      <c r="O1869" s="9">
        <f t="shared" si="29"/>
        <v>300607.43</v>
      </c>
    </row>
    <row r="1870" spans="1:15" x14ac:dyDescent="0.25">
      <c r="A1870" s="3" t="s">
        <v>240</v>
      </c>
      <c r="B1870" s="3" t="s">
        <v>239</v>
      </c>
      <c r="C1870" s="3" t="s">
        <v>289</v>
      </c>
      <c r="D1870" s="3" t="s">
        <v>288</v>
      </c>
      <c r="E1870" s="3" t="s">
        <v>12</v>
      </c>
      <c r="F1870" s="6">
        <v>44960</v>
      </c>
      <c r="G1870" s="3" t="s">
        <v>1194</v>
      </c>
      <c r="H1870" s="3" t="s">
        <v>1422</v>
      </c>
      <c r="I1870" s="3" t="s">
        <v>47</v>
      </c>
      <c r="J1870" s="5"/>
      <c r="K1870" s="5">
        <v>299010</v>
      </c>
      <c r="L1870" s="5"/>
      <c r="M1870" s="5">
        <v>62792.1</v>
      </c>
      <c r="N1870" s="5"/>
      <c r="O1870" s="9">
        <f t="shared" si="29"/>
        <v>361802.1</v>
      </c>
    </row>
    <row r="1871" spans="1:15" x14ac:dyDescent="0.25">
      <c r="A1871" s="3" t="s">
        <v>240</v>
      </c>
      <c r="B1871" s="3" t="s">
        <v>239</v>
      </c>
      <c r="C1871" s="3" t="s">
        <v>289</v>
      </c>
      <c r="D1871" s="3" t="s">
        <v>288</v>
      </c>
      <c r="E1871" s="3" t="s">
        <v>12</v>
      </c>
      <c r="F1871" s="6">
        <v>45131</v>
      </c>
      <c r="G1871" s="3" t="s">
        <v>13</v>
      </c>
      <c r="H1871" s="3" t="s">
        <v>1422</v>
      </c>
      <c r="I1871" s="3" t="s">
        <v>47</v>
      </c>
      <c r="J1871" s="5"/>
      <c r="K1871" s="5">
        <v>13619.24</v>
      </c>
      <c r="L1871" s="5"/>
      <c r="M1871" s="5">
        <v>2860.96</v>
      </c>
      <c r="N1871" s="5"/>
      <c r="O1871" s="9">
        <f t="shared" si="29"/>
        <v>16480.2</v>
      </c>
    </row>
    <row r="1872" spans="1:15" x14ac:dyDescent="0.25">
      <c r="A1872" s="3" t="s">
        <v>240</v>
      </c>
      <c r="B1872" s="3" t="s">
        <v>239</v>
      </c>
      <c r="C1872" s="3" t="s">
        <v>289</v>
      </c>
      <c r="D1872" s="3" t="s">
        <v>288</v>
      </c>
      <c r="E1872" s="3" t="s">
        <v>12</v>
      </c>
      <c r="F1872" s="6">
        <v>45321</v>
      </c>
      <c r="G1872" s="3" t="s">
        <v>4</v>
      </c>
      <c r="H1872" s="3" t="s">
        <v>1422</v>
      </c>
      <c r="I1872" s="3" t="s">
        <v>47</v>
      </c>
      <c r="J1872" s="5"/>
      <c r="K1872" s="5">
        <v>25379.09</v>
      </c>
      <c r="L1872" s="5"/>
      <c r="M1872" s="5">
        <v>5329.6</v>
      </c>
      <c r="N1872" s="5"/>
      <c r="O1872" s="9">
        <f t="shared" si="29"/>
        <v>30708.690000000002</v>
      </c>
    </row>
    <row r="1873" spans="1:15" x14ac:dyDescent="0.25">
      <c r="A1873" s="3" t="s">
        <v>240</v>
      </c>
      <c r="B1873" s="3" t="s">
        <v>239</v>
      </c>
      <c r="C1873" s="3" t="s">
        <v>289</v>
      </c>
      <c r="D1873" s="3" t="s">
        <v>288</v>
      </c>
      <c r="E1873" s="3" t="s">
        <v>12</v>
      </c>
      <c r="F1873" s="6">
        <v>45498</v>
      </c>
      <c r="G1873" s="3" t="s">
        <v>11</v>
      </c>
      <c r="H1873" s="3" t="s">
        <v>1422</v>
      </c>
      <c r="I1873" s="3" t="s">
        <v>47</v>
      </c>
      <c r="J1873" s="5"/>
      <c r="K1873" s="5">
        <v>124032.62</v>
      </c>
      <c r="L1873" s="5"/>
      <c r="M1873" s="5">
        <v>26046.85</v>
      </c>
      <c r="N1873" s="5"/>
      <c r="O1873" s="9">
        <f t="shared" si="29"/>
        <v>150079.47</v>
      </c>
    </row>
    <row r="1874" spans="1:15" x14ac:dyDescent="0.25">
      <c r="A1874" s="3" t="s">
        <v>240</v>
      </c>
      <c r="B1874" s="3" t="s">
        <v>239</v>
      </c>
      <c r="C1874" s="3" t="s">
        <v>289</v>
      </c>
      <c r="D1874" s="3" t="s">
        <v>288</v>
      </c>
      <c r="E1874" s="3" t="s">
        <v>12</v>
      </c>
      <c r="F1874" s="6">
        <v>45684</v>
      </c>
      <c r="G1874" s="3" t="s">
        <v>315</v>
      </c>
      <c r="H1874" s="3" t="s">
        <v>1422</v>
      </c>
      <c r="I1874" s="3" t="s">
        <v>47</v>
      </c>
      <c r="J1874" s="5"/>
      <c r="K1874" s="5">
        <v>527522.07999999996</v>
      </c>
      <c r="L1874" s="5"/>
      <c r="M1874" s="5">
        <v>110779.63</v>
      </c>
      <c r="N1874" s="5"/>
      <c r="O1874" s="9">
        <f t="shared" si="29"/>
        <v>638301.71</v>
      </c>
    </row>
    <row r="1875" spans="1:15" x14ac:dyDescent="0.25">
      <c r="A1875" s="3" t="s">
        <v>240</v>
      </c>
      <c r="B1875" s="3" t="s">
        <v>239</v>
      </c>
      <c r="C1875" s="3" t="s">
        <v>289</v>
      </c>
      <c r="D1875" s="3" t="s">
        <v>288</v>
      </c>
      <c r="E1875" s="3" t="s">
        <v>12</v>
      </c>
      <c r="F1875" s="6">
        <v>45862</v>
      </c>
      <c r="G1875" s="3" t="s">
        <v>240</v>
      </c>
      <c r="H1875" s="3" t="s">
        <v>1422</v>
      </c>
      <c r="I1875" s="3" t="s">
        <v>47</v>
      </c>
      <c r="J1875" s="5"/>
      <c r="K1875" s="5">
        <v>21800</v>
      </c>
      <c r="L1875" s="5"/>
      <c r="M1875" s="5">
        <v>4578</v>
      </c>
      <c r="N1875" s="5"/>
      <c r="O1875" s="9">
        <f t="shared" si="29"/>
        <v>26378</v>
      </c>
    </row>
    <row r="1876" spans="1:15" x14ac:dyDescent="0.25">
      <c r="A1876" s="3" t="s">
        <v>240</v>
      </c>
      <c r="B1876" s="3" t="s">
        <v>239</v>
      </c>
      <c r="C1876" s="3" t="s">
        <v>285</v>
      </c>
      <c r="D1876" s="3" t="s">
        <v>284</v>
      </c>
      <c r="E1876" s="3" t="s">
        <v>220</v>
      </c>
      <c r="F1876" s="6">
        <v>45062</v>
      </c>
      <c r="G1876" s="3" t="s">
        <v>1194</v>
      </c>
      <c r="H1876" s="3" t="s">
        <v>1422</v>
      </c>
      <c r="I1876" s="3" t="s">
        <v>281</v>
      </c>
      <c r="J1876" s="5"/>
      <c r="K1876" s="5">
        <v>0</v>
      </c>
      <c r="L1876" s="5"/>
      <c r="M1876" s="5">
        <v>0</v>
      </c>
      <c r="N1876" s="5"/>
      <c r="O1876" s="9">
        <f t="shared" si="29"/>
        <v>0</v>
      </c>
    </row>
    <row r="1877" spans="1:15" x14ac:dyDescent="0.25">
      <c r="A1877" s="3" t="s">
        <v>240</v>
      </c>
      <c r="B1877" s="3" t="s">
        <v>239</v>
      </c>
      <c r="C1877" s="3" t="s">
        <v>285</v>
      </c>
      <c r="D1877" s="3" t="s">
        <v>284</v>
      </c>
      <c r="E1877" s="3" t="s">
        <v>220</v>
      </c>
      <c r="F1877" s="6">
        <v>45154</v>
      </c>
      <c r="G1877" s="3" t="s">
        <v>13</v>
      </c>
      <c r="H1877" s="3" t="s">
        <v>1422</v>
      </c>
      <c r="I1877" s="3" t="s">
        <v>281</v>
      </c>
      <c r="J1877" s="5"/>
      <c r="K1877" s="5">
        <v>30088.14</v>
      </c>
      <c r="L1877" s="5"/>
      <c r="M1877" s="5">
        <v>84.83</v>
      </c>
      <c r="N1877" s="5"/>
      <c r="O1877" s="9">
        <f t="shared" si="29"/>
        <v>30172.97</v>
      </c>
    </row>
    <row r="1878" spans="1:15" x14ac:dyDescent="0.25">
      <c r="A1878" s="3" t="s">
        <v>240</v>
      </c>
      <c r="B1878" s="3" t="s">
        <v>239</v>
      </c>
      <c r="C1878" s="3" t="s">
        <v>285</v>
      </c>
      <c r="D1878" s="3" t="s">
        <v>284</v>
      </c>
      <c r="E1878" s="3" t="s">
        <v>220</v>
      </c>
      <c r="F1878" s="6">
        <v>45154</v>
      </c>
      <c r="G1878" s="3" t="s">
        <v>4</v>
      </c>
      <c r="H1878" s="3" t="s">
        <v>1422</v>
      </c>
      <c r="I1878" s="3" t="s">
        <v>281</v>
      </c>
      <c r="J1878" s="5"/>
      <c r="K1878" s="5">
        <v>50614.5</v>
      </c>
      <c r="L1878" s="5"/>
      <c r="M1878" s="5">
        <v>2637.65</v>
      </c>
      <c r="N1878" s="5"/>
      <c r="O1878" s="9">
        <f t="shared" si="29"/>
        <v>53252.15</v>
      </c>
    </row>
    <row r="1879" spans="1:15" x14ac:dyDescent="0.25">
      <c r="A1879" s="3" t="s">
        <v>240</v>
      </c>
      <c r="B1879" s="3" t="s">
        <v>239</v>
      </c>
      <c r="C1879" s="3" t="s">
        <v>285</v>
      </c>
      <c r="D1879" s="3" t="s">
        <v>284</v>
      </c>
      <c r="E1879" s="3" t="s">
        <v>220</v>
      </c>
      <c r="F1879" s="6">
        <v>45450</v>
      </c>
      <c r="G1879" s="3" t="s">
        <v>315</v>
      </c>
      <c r="H1879" s="3" t="s">
        <v>1422</v>
      </c>
      <c r="I1879" s="3" t="s">
        <v>281</v>
      </c>
      <c r="J1879" s="5"/>
      <c r="K1879" s="5">
        <v>74769.490000000005</v>
      </c>
      <c r="L1879" s="5"/>
      <c r="M1879" s="5">
        <v>2384.39</v>
      </c>
      <c r="N1879" s="5"/>
      <c r="O1879" s="9">
        <f t="shared" si="29"/>
        <v>77153.88</v>
      </c>
    </row>
    <row r="1880" spans="1:15" x14ac:dyDescent="0.25">
      <c r="A1880" s="3" t="s">
        <v>240</v>
      </c>
      <c r="B1880" s="3" t="s">
        <v>239</v>
      </c>
      <c r="C1880" s="3" t="s">
        <v>285</v>
      </c>
      <c r="D1880" s="3" t="s">
        <v>284</v>
      </c>
      <c r="E1880" s="3" t="s">
        <v>220</v>
      </c>
      <c r="F1880" s="6">
        <v>45351</v>
      </c>
      <c r="G1880" s="3" t="s">
        <v>11</v>
      </c>
      <c r="H1880" s="3" t="s">
        <v>1422</v>
      </c>
      <c r="I1880" s="3" t="s">
        <v>281</v>
      </c>
      <c r="J1880" s="5"/>
      <c r="K1880" s="5">
        <v>67051.66</v>
      </c>
      <c r="L1880" s="5"/>
      <c r="M1880" s="5">
        <v>1983.28</v>
      </c>
      <c r="N1880" s="5"/>
      <c r="O1880" s="9">
        <f t="shared" si="29"/>
        <v>69034.94</v>
      </c>
    </row>
    <row r="1881" spans="1:15" x14ac:dyDescent="0.25">
      <c r="A1881" s="3" t="s">
        <v>240</v>
      </c>
      <c r="B1881" s="3" t="s">
        <v>239</v>
      </c>
      <c r="C1881" s="3" t="s">
        <v>285</v>
      </c>
      <c r="D1881" s="3" t="s">
        <v>284</v>
      </c>
      <c r="E1881" s="3" t="s">
        <v>220</v>
      </c>
      <c r="F1881" s="6">
        <v>45859</v>
      </c>
      <c r="G1881" s="3" t="s">
        <v>1428</v>
      </c>
      <c r="H1881" s="3" t="s">
        <v>1422</v>
      </c>
      <c r="I1881" s="3" t="s">
        <v>281</v>
      </c>
      <c r="J1881" s="5"/>
      <c r="K1881" s="5">
        <v>220073</v>
      </c>
      <c r="L1881" s="5"/>
      <c r="M1881" s="5">
        <v>9199.86</v>
      </c>
      <c r="N1881" s="5"/>
      <c r="O1881" s="9">
        <f t="shared" si="29"/>
        <v>229272.86</v>
      </c>
    </row>
    <row r="1882" spans="1:15" x14ac:dyDescent="0.25">
      <c r="A1882" s="3" t="s">
        <v>240</v>
      </c>
      <c r="B1882" s="3" t="s">
        <v>239</v>
      </c>
      <c r="C1882" s="3" t="s">
        <v>285</v>
      </c>
      <c r="D1882" s="3" t="s">
        <v>284</v>
      </c>
      <c r="E1882" s="3" t="s">
        <v>220</v>
      </c>
      <c r="F1882" s="6">
        <v>45673</v>
      </c>
      <c r="G1882" s="3" t="s">
        <v>240</v>
      </c>
      <c r="H1882" s="3" t="s">
        <v>1422</v>
      </c>
      <c r="I1882" s="3" t="s">
        <v>281</v>
      </c>
      <c r="J1882" s="5"/>
      <c r="K1882" s="5">
        <v>122126.24</v>
      </c>
      <c r="L1882" s="5"/>
      <c r="M1882" s="5">
        <v>2415.2800000000002</v>
      </c>
      <c r="N1882" s="5"/>
      <c r="O1882" s="9">
        <f t="shared" si="29"/>
        <v>124541.52</v>
      </c>
    </row>
    <row r="1883" spans="1:15" x14ac:dyDescent="0.25">
      <c r="A1883" s="3" t="s">
        <v>240</v>
      </c>
      <c r="B1883" s="3" t="s">
        <v>239</v>
      </c>
      <c r="C1883" s="3" t="s">
        <v>285</v>
      </c>
      <c r="D1883" s="3" t="s">
        <v>284</v>
      </c>
      <c r="E1883" s="3" t="s">
        <v>220</v>
      </c>
      <c r="F1883" s="6">
        <v>45889</v>
      </c>
      <c r="G1883" s="3" t="s">
        <v>18</v>
      </c>
      <c r="H1883" s="3" t="s">
        <v>1422</v>
      </c>
      <c r="I1883" s="3" t="s">
        <v>281</v>
      </c>
      <c r="J1883" s="5"/>
      <c r="K1883" s="5">
        <v>373658.84</v>
      </c>
      <c r="L1883" s="5"/>
      <c r="M1883" s="5">
        <v>42353.62</v>
      </c>
      <c r="N1883" s="5"/>
      <c r="O1883" s="9">
        <f t="shared" si="29"/>
        <v>416012.46</v>
      </c>
    </row>
    <row r="1884" spans="1:15" x14ac:dyDescent="0.25">
      <c r="A1884" s="3" t="s">
        <v>240</v>
      </c>
      <c r="B1884" s="3" t="s">
        <v>239</v>
      </c>
      <c r="C1884" s="3" t="s">
        <v>285</v>
      </c>
      <c r="D1884" s="3" t="s">
        <v>284</v>
      </c>
      <c r="E1884" s="3" t="s">
        <v>220</v>
      </c>
      <c r="F1884" s="6">
        <v>45889</v>
      </c>
      <c r="G1884" s="3" t="s">
        <v>1427</v>
      </c>
      <c r="H1884" s="3" t="s">
        <v>1422</v>
      </c>
      <c r="I1884" s="3" t="s">
        <v>281</v>
      </c>
      <c r="J1884" s="5"/>
      <c r="K1884" s="5">
        <v>1241317.72</v>
      </c>
      <c r="L1884" s="5"/>
      <c r="M1884" s="5">
        <v>243930.45</v>
      </c>
      <c r="N1884" s="5"/>
      <c r="O1884" s="9">
        <f t="shared" si="29"/>
        <v>1485248.17</v>
      </c>
    </row>
    <row r="1885" spans="1:15" x14ac:dyDescent="0.25">
      <c r="A1885" s="3" t="s">
        <v>240</v>
      </c>
      <c r="B1885" s="3" t="s">
        <v>239</v>
      </c>
      <c r="C1885" s="3" t="s">
        <v>285</v>
      </c>
      <c r="D1885" s="3" t="s">
        <v>284</v>
      </c>
      <c r="E1885" s="3" t="s">
        <v>220</v>
      </c>
      <c r="F1885" s="6">
        <v>45889</v>
      </c>
      <c r="G1885" s="3" t="s">
        <v>26</v>
      </c>
      <c r="H1885" s="3" t="s">
        <v>1422</v>
      </c>
      <c r="I1885" s="3" t="s">
        <v>281</v>
      </c>
      <c r="J1885" s="5"/>
      <c r="K1885" s="5">
        <v>1748430.87</v>
      </c>
      <c r="L1885" s="5"/>
      <c r="M1885" s="5">
        <v>358893.34</v>
      </c>
      <c r="N1885" s="5"/>
      <c r="O1885" s="9">
        <f t="shared" si="29"/>
        <v>2107324.21</v>
      </c>
    </row>
    <row r="1886" spans="1:15" x14ac:dyDescent="0.25">
      <c r="A1886" s="3" t="s">
        <v>240</v>
      </c>
      <c r="B1886" s="3" t="s">
        <v>239</v>
      </c>
      <c r="C1886" s="3" t="s">
        <v>285</v>
      </c>
      <c r="D1886" s="3" t="s">
        <v>284</v>
      </c>
      <c r="E1886" s="3" t="s">
        <v>220</v>
      </c>
      <c r="F1886" s="6">
        <v>45825</v>
      </c>
      <c r="G1886" s="3" t="s">
        <v>225</v>
      </c>
      <c r="H1886" s="3" t="s">
        <v>1422</v>
      </c>
      <c r="I1886" s="3" t="s">
        <v>281</v>
      </c>
      <c r="J1886" s="5"/>
      <c r="K1886" s="5">
        <v>316636.25</v>
      </c>
      <c r="L1886" s="5"/>
      <c r="M1886" s="5">
        <v>44182.54</v>
      </c>
      <c r="N1886" s="5"/>
      <c r="O1886" s="9">
        <f t="shared" si="29"/>
        <v>360818.79</v>
      </c>
    </row>
    <row r="1887" spans="1:15" x14ac:dyDescent="0.25">
      <c r="A1887" s="3" t="s">
        <v>240</v>
      </c>
      <c r="B1887" s="3" t="s">
        <v>239</v>
      </c>
      <c r="C1887" s="3" t="s">
        <v>285</v>
      </c>
      <c r="D1887" s="3" t="s">
        <v>284</v>
      </c>
      <c r="E1887" s="3" t="s">
        <v>220</v>
      </c>
      <c r="F1887" s="6">
        <v>45898</v>
      </c>
      <c r="G1887" s="3" t="s">
        <v>1426</v>
      </c>
      <c r="H1887" s="3" t="s">
        <v>1422</v>
      </c>
      <c r="I1887" s="3" t="s">
        <v>281</v>
      </c>
      <c r="J1887" s="5"/>
      <c r="K1887" s="5">
        <v>789871.23</v>
      </c>
      <c r="L1887" s="5"/>
      <c r="M1887" s="5">
        <v>117092.49</v>
      </c>
      <c r="N1887" s="5"/>
      <c r="O1887" s="9">
        <f t="shared" si="29"/>
        <v>906963.72</v>
      </c>
    </row>
    <row r="1888" spans="1:15" x14ac:dyDescent="0.25">
      <c r="A1888" s="3" t="s">
        <v>240</v>
      </c>
      <c r="B1888" s="3" t="s">
        <v>239</v>
      </c>
      <c r="C1888" s="3" t="s">
        <v>280</v>
      </c>
      <c r="D1888" s="3" t="s">
        <v>279</v>
      </c>
      <c r="E1888" s="3" t="s">
        <v>220</v>
      </c>
      <c r="F1888" s="6">
        <v>45198</v>
      </c>
      <c r="G1888" s="3" t="s">
        <v>1194</v>
      </c>
      <c r="H1888" s="3" t="s">
        <v>1422</v>
      </c>
      <c r="I1888" s="3" t="s">
        <v>234</v>
      </c>
      <c r="J1888" s="5"/>
      <c r="K1888" s="5">
        <v>12212.43</v>
      </c>
      <c r="L1888" s="5"/>
      <c r="M1888" s="5">
        <v>146.74</v>
      </c>
      <c r="N1888" s="5"/>
      <c r="O1888" s="9">
        <f t="shared" si="29"/>
        <v>12359.17</v>
      </c>
    </row>
    <row r="1889" spans="1:15" x14ac:dyDescent="0.25">
      <c r="A1889" s="3" t="s">
        <v>240</v>
      </c>
      <c r="B1889" s="3" t="s">
        <v>239</v>
      </c>
      <c r="C1889" s="3" t="s">
        <v>280</v>
      </c>
      <c r="D1889" s="3" t="s">
        <v>279</v>
      </c>
      <c r="E1889" s="3" t="s">
        <v>220</v>
      </c>
      <c r="F1889" s="6">
        <v>45322</v>
      </c>
      <c r="G1889" s="3" t="s">
        <v>13</v>
      </c>
      <c r="H1889" s="3" t="s">
        <v>1422</v>
      </c>
      <c r="I1889" s="3" t="s">
        <v>234</v>
      </c>
      <c r="J1889" s="5"/>
      <c r="K1889" s="5">
        <v>24997.68</v>
      </c>
      <c r="L1889" s="5"/>
      <c r="M1889" s="5">
        <v>797.48</v>
      </c>
      <c r="N1889" s="5"/>
      <c r="O1889" s="9">
        <f t="shared" si="29"/>
        <v>25795.16</v>
      </c>
    </row>
    <row r="1890" spans="1:15" x14ac:dyDescent="0.25">
      <c r="A1890" s="3" t="s">
        <v>240</v>
      </c>
      <c r="B1890" s="3" t="s">
        <v>239</v>
      </c>
      <c r="C1890" s="3" t="s">
        <v>280</v>
      </c>
      <c r="D1890" s="3" t="s">
        <v>279</v>
      </c>
      <c r="E1890" s="3" t="s">
        <v>220</v>
      </c>
      <c r="F1890" s="6">
        <v>45484</v>
      </c>
      <c r="G1890" s="3" t="s">
        <v>4</v>
      </c>
      <c r="H1890" s="3" t="s">
        <v>1422</v>
      </c>
      <c r="I1890" s="3" t="s">
        <v>234</v>
      </c>
      <c r="J1890" s="5"/>
      <c r="K1890" s="5">
        <v>61867.21</v>
      </c>
      <c r="L1890" s="5"/>
      <c r="M1890" s="5">
        <v>8230.35</v>
      </c>
      <c r="N1890" s="5"/>
      <c r="O1890" s="9">
        <f t="shared" si="29"/>
        <v>70097.56</v>
      </c>
    </row>
    <row r="1891" spans="1:15" x14ac:dyDescent="0.25">
      <c r="A1891" s="3" t="s">
        <v>240</v>
      </c>
      <c r="B1891" s="3" t="s">
        <v>239</v>
      </c>
      <c r="C1891" s="3" t="s">
        <v>280</v>
      </c>
      <c r="D1891" s="3" t="s">
        <v>279</v>
      </c>
      <c r="E1891" s="3" t="s">
        <v>220</v>
      </c>
      <c r="F1891" s="6">
        <v>45707</v>
      </c>
      <c r="G1891" s="3" t="s">
        <v>11</v>
      </c>
      <c r="H1891" s="3" t="s">
        <v>1422</v>
      </c>
      <c r="I1891" s="3" t="s">
        <v>234</v>
      </c>
      <c r="J1891" s="5"/>
      <c r="K1891" s="5">
        <v>76487.06</v>
      </c>
      <c r="L1891" s="5"/>
      <c r="M1891" s="5">
        <v>12513.54</v>
      </c>
      <c r="N1891" s="5"/>
      <c r="O1891" s="9">
        <f t="shared" si="29"/>
        <v>89000.6</v>
      </c>
    </row>
    <row r="1892" spans="1:15" x14ac:dyDescent="0.25">
      <c r="A1892" s="3" t="s">
        <v>240</v>
      </c>
      <c r="B1892" s="3" t="s">
        <v>239</v>
      </c>
      <c r="C1892" s="3" t="s">
        <v>280</v>
      </c>
      <c r="D1892" s="3" t="s">
        <v>279</v>
      </c>
      <c r="E1892" s="3" t="s">
        <v>220</v>
      </c>
      <c r="F1892" s="6">
        <v>45897</v>
      </c>
      <c r="G1892" s="3" t="s">
        <v>315</v>
      </c>
      <c r="H1892" s="3" t="s">
        <v>1422</v>
      </c>
      <c r="I1892" s="3" t="s">
        <v>234</v>
      </c>
      <c r="J1892" s="5"/>
      <c r="K1892" s="5">
        <v>75397.45</v>
      </c>
      <c r="L1892" s="5"/>
      <c r="M1892" s="5">
        <v>6606.12</v>
      </c>
      <c r="N1892" s="5"/>
      <c r="O1892" s="9">
        <f t="shared" si="29"/>
        <v>82003.569999999992</v>
      </c>
    </row>
    <row r="1893" spans="1:15" x14ac:dyDescent="0.25">
      <c r="A1893" s="3" t="s">
        <v>240</v>
      </c>
      <c r="B1893" s="3" t="s">
        <v>239</v>
      </c>
      <c r="C1893" s="3" t="s">
        <v>280</v>
      </c>
      <c r="D1893" s="3" t="s">
        <v>279</v>
      </c>
      <c r="E1893" s="3" t="s">
        <v>220</v>
      </c>
      <c r="F1893" s="6">
        <v>45932</v>
      </c>
      <c r="G1893" s="3" t="s">
        <v>225</v>
      </c>
      <c r="H1893" s="3" t="s">
        <v>1422</v>
      </c>
      <c r="I1893" s="3" t="s">
        <v>234</v>
      </c>
      <c r="J1893" s="5"/>
      <c r="K1893" s="5">
        <v>0</v>
      </c>
      <c r="L1893" s="5"/>
      <c r="M1893" s="5">
        <v>0</v>
      </c>
      <c r="N1893" s="5"/>
      <c r="O1893" s="9">
        <f t="shared" si="29"/>
        <v>0</v>
      </c>
    </row>
    <row r="1894" spans="1:15" x14ac:dyDescent="0.25">
      <c r="A1894" s="3" t="s">
        <v>240</v>
      </c>
      <c r="B1894" s="3" t="s">
        <v>239</v>
      </c>
      <c r="C1894" s="3" t="s">
        <v>277</v>
      </c>
      <c r="D1894" s="3" t="s">
        <v>276</v>
      </c>
      <c r="E1894" s="3" t="s">
        <v>220</v>
      </c>
      <c r="F1894" s="6">
        <v>45198</v>
      </c>
      <c r="G1894" s="3" t="s">
        <v>1194</v>
      </c>
      <c r="H1894" s="3" t="s">
        <v>1422</v>
      </c>
      <c r="I1894" s="3" t="s">
        <v>234</v>
      </c>
      <c r="J1894" s="5"/>
      <c r="K1894" s="5">
        <v>35693.699999999997</v>
      </c>
      <c r="L1894" s="5"/>
      <c r="M1894" s="5">
        <v>1100.6099999999999</v>
      </c>
      <c r="N1894" s="5"/>
      <c r="O1894" s="9">
        <f t="shared" si="29"/>
        <v>36794.31</v>
      </c>
    </row>
    <row r="1895" spans="1:15" x14ac:dyDescent="0.25">
      <c r="A1895" s="3" t="s">
        <v>240</v>
      </c>
      <c r="B1895" s="3" t="s">
        <v>239</v>
      </c>
      <c r="C1895" s="3" t="s">
        <v>277</v>
      </c>
      <c r="D1895" s="3" t="s">
        <v>276</v>
      </c>
      <c r="E1895" s="3" t="s">
        <v>220</v>
      </c>
      <c r="F1895" s="6">
        <v>45322</v>
      </c>
      <c r="G1895" s="3" t="s">
        <v>13</v>
      </c>
      <c r="H1895" s="3" t="s">
        <v>1422</v>
      </c>
      <c r="I1895" s="3" t="s">
        <v>234</v>
      </c>
      <c r="J1895" s="5"/>
      <c r="K1895" s="5">
        <v>110971.96</v>
      </c>
      <c r="L1895" s="5"/>
      <c r="M1895" s="5">
        <v>13862.36</v>
      </c>
      <c r="N1895" s="5"/>
      <c r="O1895" s="9">
        <f t="shared" si="29"/>
        <v>124834.32</v>
      </c>
    </row>
    <row r="1896" spans="1:15" x14ac:dyDescent="0.25">
      <c r="A1896" s="3" t="s">
        <v>240</v>
      </c>
      <c r="B1896" s="3" t="s">
        <v>239</v>
      </c>
      <c r="C1896" s="3" t="s">
        <v>277</v>
      </c>
      <c r="D1896" s="3" t="s">
        <v>276</v>
      </c>
      <c r="E1896" s="3" t="s">
        <v>220</v>
      </c>
      <c r="F1896" s="6">
        <v>45484</v>
      </c>
      <c r="G1896" s="3" t="s">
        <v>4</v>
      </c>
      <c r="H1896" s="3" t="s">
        <v>1422</v>
      </c>
      <c r="I1896" s="3" t="s">
        <v>234</v>
      </c>
      <c r="J1896" s="5"/>
      <c r="K1896" s="5">
        <v>227879.22</v>
      </c>
      <c r="L1896" s="5"/>
      <c r="M1896" s="5">
        <v>36280.120000000003</v>
      </c>
      <c r="N1896" s="5"/>
      <c r="O1896" s="9">
        <f t="shared" si="29"/>
        <v>264159.34000000003</v>
      </c>
    </row>
    <row r="1897" spans="1:15" x14ac:dyDescent="0.25">
      <c r="A1897" s="3" t="s">
        <v>240</v>
      </c>
      <c r="B1897" s="3" t="s">
        <v>239</v>
      </c>
      <c r="C1897" s="3" t="s">
        <v>277</v>
      </c>
      <c r="D1897" s="3" t="s">
        <v>276</v>
      </c>
      <c r="E1897" s="3" t="s">
        <v>220</v>
      </c>
      <c r="F1897" s="6">
        <v>45638</v>
      </c>
      <c r="G1897" s="3" t="s">
        <v>11</v>
      </c>
      <c r="H1897" s="3" t="s">
        <v>1422</v>
      </c>
      <c r="I1897" s="3" t="s">
        <v>234</v>
      </c>
      <c r="J1897" s="5"/>
      <c r="K1897" s="5">
        <v>165252.76</v>
      </c>
      <c r="L1897" s="5"/>
      <c r="M1897" s="5">
        <v>21237.42</v>
      </c>
      <c r="N1897" s="5"/>
      <c r="O1897" s="9">
        <f t="shared" si="29"/>
        <v>186490.18</v>
      </c>
    </row>
    <row r="1898" spans="1:15" x14ac:dyDescent="0.25">
      <c r="A1898" s="3" t="s">
        <v>240</v>
      </c>
      <c r="B1898" s="3" t="s">
        <v>239</v>
      </c>
      <c r="C1898" s="3" t="s">
        <v>277</v>
      </c>
      <c r="D1898" s="3" t="s">
        <v>276</v>
      </c>
      <c r="E1898" s="3" t="s">
        <v>220</v>
      </c>
      <c r="F1898" s="6">
        <v>45897</v>
      </c>
      <c r="G1898" s="3" t="s">
        <v>315</v>
      </c>
      <c r="H1898" s="3" t="s">
        <v>1422</v>
      </c>
      <c r="I1898" s="3" t="s">
        <v>234</v>
      </c>
      <c r="J1898" s="5"/>
      <c r="K1898" s="5">
        <v>220411.01</v>
      </c>
      <c r="L1898" s="5"/>
      <c r="M1898" s="5">
        <v>27185.8</v>
      </c>
      <c r="N1898" s="5"/>
      <c r="O1898" s="9">
        <f t="shared" si="29"/>
        <v>247596.81</v>
      </c>
    </row>
    <row r="1899" spans="1:15" x14ac:dyDescent="0.25">
      <c r="A1899" s="3" t="s">
        <v>240</v>
      </c>
      <c r="B1899" s="3" t="s">
        <v>239</v>
      </c>
      <c r="C1899" s="3" t="s">
        <v>277</v>
      </c>
      <c r="D1899" s="3" t="s">
        <v>276</v>
      </c>
      <c r="E1899" s="3" t="s">
        <v>220</v>
      </c>
      <c r="F1899" s="6">
        <v>45988</v>
      </c>
      <c r="G1899" s="3" t="s">
        <v>240</v>
      </c>
      <c r="H1899" s="3" t="s">
        <v>1422</v>
      </c>
      <c r="I1899" s="3" t="s">
        <v>234</v>
      </c>
      <c r="J1899" s="5"/>
      <c r="K1899" s="5">
        <v>378139.52</v>
      </c>
      <c r="L1899" s="5"/>
      <c r="M1899" s="5">
        <v>59684.32</v>
      </c>
      <c r="N1899" s="5"/>
      <c r="O1899" s="9">
        <f t="shared" si="29"/>
        <v>437823.84</v>
      </c>
    </row>
    <row r="1900" spans="1:15" x14ac:dyDescent="0.25">
      <c r="A1900" s="3" t="s">
        <v>240</v>
      </c>
      <c r="B1900" s="3" t="s">
        <v>239</v>
      </c>
      <c r="C1900" s="3" t="s">
        <v>273</v>
      </c>
      <c r="D1900" s="3" t="s">
        <v>272</v>
      </c>
      <c r="E1900" s="3" t="s">
        <v>220</v>
      </c>
      <c r="F1900" s="6">
        <v>45205</v>
      </c>
      <c r="G1900" s="3" t="s">
        <v>1194</v>
      </c>
      <c r="H1900" s="3" t="s">
        <v>1422</v>
      </c>
      <c r="I1900" s="3" t="s">
        <v>234</v>
      </c>
      <c r="J1900" s="5"/>
      <c r="K1900" s="5">
        <v>15839.81</v>
      </c>
      <c r="L1900" s="5"/>
      <c r="M1900" s="5">
        <v>2285.5100000000002</v>
      </c>
      <c r="N1900" s="5"/>
      <c r="O1900" s="9">
        <f t="shared" si="29"/>
        <v>18125.32</v>
      </c>
    </row>
    <row r="1901" spans="1:15" x14ac:dyDescent="0.25">
      <c r="A1901" s="3" t="s">
        <v>240</v>
      </c>
      <c r="B1901" s="3" t="s">
        <v>239</v>
      </c>
      <c r="C1901" s="3" t="s">
        <v>273</v>
      </c>
      <c r="D1901" s="3" t="s">
        <v>272</v>
      </c>
      <c r="E1901" s="3" t="s">
        <v>220</v>
      </c>
      <c r="F1901" s="6">
        <v>45344</v>
      </c>
      <c r="G1901" s="3" t="s">
        <v>13</v>
      </c>
      <c r="H1901" s="3" t="s">
        <v>1422</v>
      </c>
      <c r="I1901" s="3" t="s">
        <v>234</v>
      </c>
      <c r="J1901" s="5"/>
      <c r="K1901" s="5">
        <v>152650.51</v>
      </c>
      <c r="L1901" s="5"/>
      <c r="M1901" s="5">
        <v>19743.71</v>
      </c>
      <c r="N1901" s="5"/>
      <c r="O1901" s="9">
        <f t="shared" si="29"/>
        <v>172394.22</v>
      </c>
    </row>
    <row r="1902" spans="1:15" x14ac:dyDescent="0.25">
      <c r="A1902" s="3" t="s">
        <v>240</v>
      </c>
      <c r="B1902" s="3" t="s">
        <v>239</v>
      </c>
      <c r="C1902" s="3" t="s">
        <v>273</v>
      </c>
      <c r="D1902" s="3" t="s">
        <v>272</v>
      </c>
      <c r="E1902" s="3" t="s">
        <v>220</v>
      </c>
      <c r="F1902" s="6">
        <v>45541</v>
      </c>
      <c r="G1902" s="3" t="s">
        <v>4</v>
      </c>
      <c r="H1902" s="3" t="s">
        <v>1422</v>
      </c>
      <c r="I1902" s="3" t="s">
        <v>234</v>
      </c>
      <c r="J1902" s="5"/>
      <c r="K1902" s="5">
        <v>180805.4</v>
      </c>
      <c r="L1902" s="5"/>
      <c r="M1902" s="5">
        <v>24923.43</v>
      </c>
      <c r="N1902" s="5"/>
      <c r="O1902" s="9">
        <f t="shared" si="29"/>
        <v>205728.83</v>
      </c>
    </row>
    <row r="1903" spans="1:15" x14ac:dyDescent="0.25">
      <c r="A1903" s="3" t="s">
        <v>240</v>
      </c>
      <c r="B1903" s="3" t="s">
        <v>239</v>
      </c>
      <c r="C1903" s="3" t="s">
        <v>273</v>
      </c>
      <c r="D1903" s="3" t="s">
        <v>272</v>
      </c>
      <c r="E1903" s="3" t="s">
        <v>220</v>
      </c>
      <c r="F1903" s="6">
        <v>45720</v>
      </c>
      <c r="G1903" s="3" t="s">
        <v>11</v>
      </c>
      <c r="H1903" s="3" t="s">
        <v>1422</v>
      </c>
      <c r="I1903" s="3" t="s">
        <v>234</v>
      </c>
      <c r="J1903" s="5"/>
      <c r="K1903" s="5">
        <v>164303.51</v>
      </c>
      <c r="L1903" s="5"/>
      <c r="M1903" s="5">
        <v>15552.79</v>
      </c>
      <c r="N1903" s="5"/>
      <c r="O1903" s="9">
        <f t="shared" si="29"/>
        <v>179856.30000000002</v>
      </c>
    </row>
    <row r="1904" spans="1:15" x14ac:dyDescent="0.25">
      <c r="A1904" s="3" t="s">
        <v>240</v>
      </c>
      <c r="B1904" s="3" t="s">
        <v>239</v>
      </c>
      <c r="C1904" s="3" t="s">
        <v>273</v>
      </c>
      <c r="D1904" s="3" t="s">
        <v>272</v>
      </c>
      <c r="E1904" s="3" t="s">
        <v>220</v>
      </c>
      <c r="F1904" s="6">
        <v>45904</v>
      </c>
      <c r="G1904" s="3" t="s">
        <v>315</v>
      </c>
      <c r="H1904" s="3" t="s">
        <v>1422</v>
      </c>
      <c r="I1904" s="3" t="s">
        <v>234</v>
      </c>
      <c r="J1904" s="5"/>
      <c r="K1904" s="5">
        <v>209538.98</v>
      </c>
      <c r="L1904" s="5"/>
      <c r="M1904" s="5">
        <v>26695.79</v>
      </c>
      <c r="N1904" s="5"/>
      <c r="O1904" s="9">
        <f t="shared" si="29"/>
        <v>236234.77000000002</v>
      </c>
    </row>
    <row r="1905" spans="1:15" ht="30" x14ac:dyDescent="0.25">
      <c r="A1905" s="3" t="s">
        <v>240</v>
      </c>
      <c r="B1905" s="3" t="s">
        <v>239</v>
      </c>
      <c r="C1905" s="3" t="s">
        <v>238</v>
      </c>
      <c r="D1905" s="3" t="s">
        <v>264</v>
      </c>
      <c r="E1905" s="3" t="s">
        <v>220</v>
      </c>
      <c r="F1905" s="6">
        <v>45706.5</v>
      </c>
      <c r="G1905" s="3" t="s">
        <v>13</v>
      </c>
      <c r="H1905" s="3" t="s">
        <v>1425</v>
      </c>
      <c r="I1905" s="3" t="s">
        <v>234</v>
      </c>
      <c r="J1905" s="5"/>
      <c r="K1905" s="5">
        <v>75034.92</v>
      </c>
      <c r="L1905" s="5"/>
      <c r="M1905" s="5">
        <v>503.26</v>
      </c>
      <c r="N1905" s="5"/>
      <c r="O1905" s="9">
        <f t="shared" si="29"/>
        <v>75538.179999999993</v>
      </c>
    </row>
    <row r="1906" spans="1:15" ht="30" x14ac:dyDescent="0.25">
      <c r="A1906" s="3" t="s">
        <v>240</v>
      </c>
      <c r="B1906" s="3" t="s">
        <v>239</v>
      </c>
      <c r="C1906" s="3" t="s">
        <v>238</v>
      </c>
      <c r="D1906" s="3" t="s">
        <v>243</v>
      </c>
      <c r="E1906" s="3" t="s">
        <v>220</v>
      </c>
      <c r="F1906" s="6">
        <v>45271</v>
      </c>
      <c r="G1906" s="3" t="s">
        <v>1423</v>
      </c>
      <c r="H1906" s="3" t="s">
        <v>1425</v>
      </c>
      <c r="I1906" s="3" t="s">
        <v>234</v>
      </c>
      <c r="J1906" s="5"/>
      <c r="K1906" s="5">
        <v>36032.25</v>
      </c>
      <c r="L1906" s="5"/>
      <c r="M1906" s="5">
        <v>0</v>
      </c>
      <c r="N1906" s="5"/>
      <c r="O1906" s="9">
        <f t="shared" si="29"/>
        <v>36032.25</v>
      </c>
    </row>
    <row r="1907" spans="1:15" ht="20" x14ac:dyDescent="0.25">
      <c r="A1907" s="3" t="s">
        <v>225</v>
      </c>
      <c r="B1907" s="3" t="s">
        <v>224</v>
      </c>
      <c r="C1907" s="3" t="s">
        <v>182</v>
      </c>
      <c r="D1907" s="3" t="s">
        <v>233</v>
      </c>
      <c r="E1907" s="3" t="s">
        <v>220</v>
      </c>
      <c r="F1907" s="6">
        <v>45642.5</v>
      </c>
      <c r="G1907" s="3" t="s">
        <v>1194</v>
      </c>
      <c r="H1907" s="3" t="s">
        <v>1422</v>
      </c>
      <c r="I1907" s="3" t="s">
        <v>184</v>
      </c>
      <c r="J1907" s="5"/>
      <c r="K1907" s="5">
        <v>17893051.09</v>
      </c>
      <c r="L1907" s="5"/>
      <c r="M1907" s="5"/>
      <c r="N1907" s="5"/>
      <c r="O1907" s="9">
        <f t="shared" si="29"/>
        <v>17893051.09</v>
      </c>
    </row>
    <row r="1908" spans="1:15" ht="20" x14ac:dyDescent="0.25">
      <c r="A1908" s="3" t="s">
        <v>225</v>
      </c>
      <c r="B1908" s="3" t="s">
        <v>224</v>
      </c>
      <c r="C1908" s="3" t="s">
        <v>182</v>
      </c>
      <c r="D1908" s="3" t="s">
        <v>233</v>
      </c>
      <c r="E1908" s="3" t="s">
        <v>220</v>
      </c>
      <c r="F1908" s="6">
        <v>45678</v>
      </c>
      <c r="G1908" s="3" t="s">
        <v>1423</v>
      </c>
      <c r="H1908" s="3" t="s">
        <v>1422</v>
      </c>
      <c r="I1908" s="3" t="s">
        <v>184</v>
      </c>
      <c r="J1908" s="5"/>
      <c r="K1908" s="5">
        <v>15103013.4</v>
      </c>
      <c r="L1908" s="5"/>
      <c r="M1908" s="5"/>
      <c r="N1908" s="5"/>
      <c r="O1908" s="9">
        <f t="shared" si="29"/>
        <v>15103013.4</v>
      </c>
    </row>
    <row r="1909" spans="1:15" ht="20" x14ac:dyDescent="0.25">
      <c r="A1909" s="3" t="s">
        <v>225</v>
      </c>
      <c r="B1909" s="3" t="s">
        <v>224</v>
      </c>
      <c r="C1909" s="3" t="s">
        <v>182</v>
      </c>
      <c r="D1909" s="3" t="s">
        <v>233</v>
      </c>
      <c r="E1909" s="3" t="s">
        <v>220</v>
      </c>
      <c r="F1909" s="6">
        <v>45685.5</v>
      </c>
      <c r="G1909" s="3" t="s">
        <v>13</v>
      </c>
      <c r="H1909" s="3" t="s">
        <v>1422</v>
      </c>
      <c r="I1909" s="3" t="s">
        <v>184</v>
      </c>
      <c r="J1909" s="5"/>
      <c r="K1909" s="5">
        <v>13417463.49</v>
      </c>
      <c r="L1909" s="5"/>
      <c r="M1909" s="5"/>
      <c r="N1909" s="5"/>
      <c r="O1909" s="9">
        <f t="shared" si="29"/>
        <v>13417463.49</v>
      </c>
    </row>
    <row r="1910" spans="1:15" ht="20" x14ac:dyDescent="0.25">
      <c r="A1910" s="3" t="s">
        <v>225</v>
      </c>
      <c r="B1910" s="3" t="s">
        <v>224</v>
      </c>
      <c r="C1910" s="3" t="s">
        <v>182</v>
      </c>
      <c r="D1910" s="3" t="s">
        <v>233</v>
      </c>
      <c r="E1910" s="3" t="s">
        <v>220</v>
      </c>
      <c r="F1910" s="6">
        <v>45863.5</v>
      </c>
      <c r="G1910" s="3" t="s">
        <v>4</v>
      </c>
      <c r="H1910" s="3" t="s">
        <v>1422</v>
      </c>
      <c r="I1910" s="3" t="s">
        <v>184</v>
      </c>
      <c r="J1910" s="5"/>
      <c r="K1910" s="5">
        <v>7895512.2199999997</v>
      </c>
      <c r="L1910" s="5"/>
      <c r="M1910" s="5"/>
      <c r="N1910" s="5"/>
      <c r="O1910" s="9">
        <f t="shared" si="29"/>
        <v>7895512.2199999997</v>
      </c>
    </row>
    <row r="1911" spans="1:15" ht="20" x14ac:dyDescent="0.25">
      <c r="A1911" s="3" t="s">
        <v>225</v>
      </c>
      <c r="B1911" s="3" t="s">
        <v>224</v>
      </c>
      <c r="C1911" s="3" t="s">
        <v>182</v>
      </c>
      <c r="D1911" s="3" t="s">
        <v>233</v>
      </c>
      <c r="E1911" s="3" t="s">
        <v>220</v>
      </c>
      <c r="F1911" s="6">
        <v>45982.5</v>
      </c>
      <c r="G1911" s="3" t="s">
        <v>11</v>
      </c>
      <c r="H1911" s="3" t="s">
        <v>1422</v>
      </c>
      <c r="I1911" s="3" t="s">
        <v>184</v>
      </c>
      <c r="J1911" s="5"/>
      <c r="K1911" s="5">
        <v>0</v>
      </c>
      <c r="L1911" s="5"/>
      <c r="M1911" s="5"/>
      <c r="N1911" s="5"/>
      <c r="O1911" s="9">
        <f t="shared" si="29"/>
        <v>0</v>
      </c>
    </row>
    <row r="1912" spans="1:15" ht="20" x14ac:dyDescent="0.25">
      <c r="A1912" s="3" t="s">
        <v>225</v>
      </c>
      <c r="B1912" s="3" t="s">
        <v>224</v>
      </c>
      <c r="C1912" s="3" t="s">
        <v>187</v>
      </c>
      <c r="D1912" s="3" t="s">
        <v>231</v>
      </c>
      <c r="E1912" s="3" t="s">
        <v>220</v>
      </c>
      <c r="F1912" s="6">
        <v>45615</v>
      </c>
      <c r="G1912" s="3" t="s">
        <v>1423</v>
      </c>
      <c r="H1912" s="3" t="s">
        <v>1422</v>
      </c>
      <c r="I1912" s="3" t="s">
        <v>184</v>
      </c>
      <c r="J1912" s="5"/>
      <c r="K1912" s="5">
        <v>10000000</v>
      </c>
      <c r="L1912" s="5"/>
      <c r="M1912" s="5"/>
      <c r="N1912" s="5"/>
      <c r="O1912" s="9">
        <f t="shared" si="29"/>
        <v>10000000</v>
      </c>
    </row>
    <row r="1913" spans="1:15" ht="20" x14ac:dyDescent="0.25">
      <c r="A1913" s="3" t="s">
        <v>225</v>
      </c>
      <c r="B1913" s="3" t="s">
        <v>224</v>
      </c>
      <c r="C1913" s="3" t="s">
        <v>187</v>
      </c>
      <c r="D1913" s="3" t="s">
        <v>231</v>
      </c>
      <c r="E1913" s="3" t="s">
        <v>220</v>
      </c>
      <c r="F1913" s="6">
        <v>45698.5</v>
      </c>
      <c r="G1913" s="3" t="s">
        <v>1194</v>
      </c>
      <c r="H1913" s="3" t="s">
        <v>1422</v>
      </c>
      <c r="I1913" s="3" t="s">
        <v>184</v>
      </c>
      <c r="J1913" s="5"/>
      <c r="K1913" s="5">
        <v>2992030.47</v>
      </c>
      <c r="L1913" s="5"/>
      <c r="M1913" s="5"/>
      <c r="N1913" s="5"/>
      <c r="O1913" s="9">
        <f t="shared" si="29"/>
        <v>2992030.47</v>
      </c>
    </row>
    <row r="1914" spans="1:15" ht="20" x14ac:dyDescent="0.25">
      <c r="A1914" s="3" t="s">
        <v>225</v>
      </c>
      <c r="B1914" s="3" t="s">
        <v>224</v>
      </c>
      <c r="C1914" s="3" t="s">
        <v>187</v>
      </c>
      <c r="D1914" s="3" t="s">
        <v>231</v>
      </c>
      <c r="E1914" s="3" t="s">
        <v>220</v>
      </c>
      <c r="F1914" s="6">
        <v>45787</v>
      </c>
      <c r="G1914" s="3" t="s">
        <v>1424</v>
      </c>
      <c r="H1914" s="3" t="s">
        <v>1422</v>
      </c>
      <c r="I1914" s="3" t="s">
        <v>184</v>
      </c>
      <c r="J1914" s="5"/>
      <c r="K1914" s="5">
        <v>8000000</v>
      </c>
      <c r="L1914" s="5"/>
      <c r="M1914" s="5"/>
      <c r="N1914" s="5"/>
      <c r="O1914" s="9">
        <f t="shared" si="29"/>
        <v>8000000</v>
      </c>
    </row>
    <row r="1915" spans="1:15" ht="20" x14ac:dyDescent="0.25">
      <c r="A1915" s="3" t="s">
        <v>225</v>
      </c>
      <c r="B1915" s="3" t="s">
        <v>224</v>
      </c>
      <c r="C1915" s="3" t="s">
        <v>187</v>
      </c>
      <c r="D1915" s="3" t="s">
        <v>231</v>
      </c>
      <c r="E1915" s="3" t="s">
        <v>220</v>
      </c>
      <c r="F1915" s="6">
        <v>45887.5</v>
      </c>
      <c r="G1915" s="3" t="s">
        <v>13</v>
      </c>
      <c r="H1915" s="3" t="s">
        <v>1422</v>
      </c>
      <c r="I1915" s="3" t="s">
        <v>184</v>
      </c>
      <c r="J1915" s="5"/>
      <c r="K1915" s="5">
        <v>13685271.800000001</v>
      </c>
      <c r="L1915" s="5"/>
      <c r="M1915" s="5"/>
      <c r="N1915" s="5"/>
      <c r="O1915" s="9">
        <f t="shared" si="29"/>
        <v>13685271.800000001</v>
      </c>
    </row>
    <row r="1916" spans="1:15" ht="20" x14ac:dyDescent="0.25">
      <c r="A1916" s="3" t="s">
        <v>225</v>
      </c>
      <c r="B1916" s="3" t="s">
        <v>224</v>
      </c>
      <c r="C1916" s="3" t="s">
        <v>187</v>
      </c>
      <c r="D1916" s="3" t="s">
        <v>228</v>
      </c>
      <c r="E1916" s="3" t="s">
        <v>220</v>
      </c>
      <c r="F1916" s="6">
        <v>45644.5</v>
      </c>
      <c r="G1916" s="3" t="s">
        <v>1194</v>
      </c>
      <c r="H1916" s="3" t="s">
        <v>1422</v>
      </c>
      <c r="I1916" s="3" t="s">
        <v>184</v>
      </c>
      <c r="J1916" s="5"/>
      <c r="K1916" s="5">
        <v>2872649.62</v>
      </c>
      <c r="L1916" s="5"/>
      <c r="M1916" s="5"/>
      <c r="N1916" s="5"/>
      <c r="O1916" s="9">
        <f t="shared" si="29"/>
        <v>2872649.62</v>
      </c>
    </row>
    <row r="1917" spans="1:15" ht="20" x14ac:dyDescent="0.25">
      <c r="A1917" s="3" t="s">
        <v>225</v>
      </c>
      <c r="B1917" s="3" t="s">
        <v>224</v>
      </c>
      <c r="C1917" s="3" t="s">
        <v>187</v>
      </c>
      <c r="D1917" s="3" t="s">
        <v>228</v>
      </c>
      <c r="E1917" s="3" t="s">
        <v>220</v>
      </c>
      <c r="F1917" s="6">
        <v>45684.5</v>
      </c>
      <c r="G1917" s="3" t="s">
        <v>13</v>
      </c>
      <c r="H1917" s="3" t="s">
        <v>1422</v>
      </c>
      <c r="I1917" s="3" t="s">
        <v>184</v>
      </c>
      <c r="J1917" s="5"/>
      <c r="K1917" s="5">
        <v>464191.7</v>
      </c>
      <c r="L1917" s="5"/>
      <c r="M1917" s="5"/>
      <c r="N1917" s="5"/>
      <c r="O1917" s="9">
        <f t="shared" si="29"/>
        <v>464191.7</v>
      </c>
    </row>
    <row r="1918" spans="1:15" ht="20" x14ac:dyDescent="0.25">
      <c r="A1918" s="3" t="s">
        <v>225</v>
      </c>
      <c r="B1918" s="3" t="s">
        <v>224</v>
      </c>
      <c r="C1918" s="3" t="s">
        <v>187</v>
      </c>
      <c r="D1918" s="3" t="s">
        <v>228</v>
      </c>
      <c r="E1918" s="3" t="s">
        <v>220</v>
      </c>
      <c r="F1918" s="6">
        <v>45678</v>
      </c>
      <c r="G1918" s="3" t="s">
        <v>1423</v>
      </c>
      <c r="H1918" s="3" t="s">
        <v>1422</v>
      </c>
      <c r="I1918" s="3" t="s">
        <v>184</v>
      </c>
      <c r="J1918" s="5"/>
      <c r="K1918" s="5">
        <v>2000000</v>
      </c>
      <c r="L1918" s="5"/>
      <c r="M1918" s="5"/>
      <c r="N1918" s="5"/>
      <c r="O1918" s="9">
        <f t="shared" si="29"/>
        <v>2000000</v>
      </c>
    </row>
    <row r="1919" spans="1:15" ht="20" x14ac:dyDescent="0.25">
      <c r="A1919" s="3" t="s">
        <v>225</v>
      </c>
      <c r="B1919" s="3" t="s">
        <v>224</v>
      </c>
      <c r="C1919" s="3" t="s">
        <v>187</v>
      </c>
      <c r="D1919" s="3" t="s">
        <v>228</v>
      </c>
      <c r="E1919" s="3" t="s">
        <v>220</v>
      </c>
      <c r="F1919" s="6">
        <v>45860.5</v>
      </c>
      <c r="G1919" s="3" t="s">
        <v>4</v>
      </c>
      <c r="H1919" s="3" t="s">
        <v>1422</v>
      </c>
      <c r="I1919" s="3" t="s">
        <v>184</v>
      </c>
      <c r="J1919" s="5"/>
      <c r="K1919" s="5">
        <v>3205089.27</v>
      </c>
      <c r="L1919" s="5"/>
      <c r="M1919" s="5"/>
      <c r="N1919" s="5"/>
      <c r="O1919" s="9">
        <f t="shared" si="29"/>
        <v>3205089.27</v>
      </c>
    </row>
    <row r="1920" spans="1:15" ht="20" x14ac:dyDescent="0.25">
      <c r="A1920" s="3" t="s">
        <v>225</v>
      </c>
      <c r="B1920" s="3" t="s">
        <v>224</v>
      </c>
      <c r="C1920" s="3" t="s">
        <v>187</v>
      </c>
      <c r="D1920" s="3" t="s">
        <v>228</v>
      </c>
      <c r="E1920" s="3" t="s">
        <v>220</v>
      </c>
      <c r="F1920" s="6">
        <v>45863</v>
      </c>
      <c r="G1920" s="3" t="s">
        <v>1424</v>
      </c>
      <c r="H1920" s="3" t="s">
        <v>1422</v>
      </c>
      <c r="I1920" s="3" t="s">
        <v>184</v>
      </c>
      <c r="J1920" s="5"/>
      <c r="K1920" s="5">
        <v>1300000</v>
      </c>
      <c r="L1920" s="5"/>
      <c r="M1920" s="5"/>
      <c r="N1920" s="5"/>
      <c r="O1920" s="9">
        <f t="shared" si="29"/>
        <v>1300000</v>
      </c>
    </row>
    <row r="1921" spans="1:15" ht="20" x14ac:dyDescent="0.25">
      <c r="A1921" s="3" t="s">
        <v>225</v>
      </c>
      <c r="B1921" s="3" t="s">
        <v>224</v>
      </c>
      <c r="C1921" s="3" t="s">
        <v>196</v>
      </c>
      <c r="D1921" s="3" t="s">
        <v>223</v>
      </c>
      <c r="E1921" s="3" t="s">
        <v>220</v>
      </c>
      <c r="F1921" s="6">
        <v>45645</v>
      </c>
      <c r="G1921" s="3" t="s">
        <v>1423</v>
      </c>
      <c r="H1921" s="3" t="s">
        <v>1422</v>
      </c>
      <c r="I1921" s="3" t="s">
        <v>184</v>
      </c>
      <c r="J1921" s="5"/>
      <c r="K1921" s="5">
        <v>450000</v>
      </c>
      <c r="L1921" s="5"/>
      <c r="M1921" s="5"/>
      <c r="N1921" s="5"/>
      <c r="O1921" s="9">
        <f t="shared" si="29"/>
        <v>450000</v>
      </c>
    </row>
    <row r="1922" spans="1:15" ht="20" x14ac:dyDescent="0.25">
      <c r="A1922" s="3" t="s">
        <v>225</v>
      </c>
      <c r="B1922" s="3" t="s">
        <v>224</v>
      </c>
      <c r="C1922" s="3" t="s">
        <v>196</v>
      </c>
      <c r="D1922" s="3" t="s">
        <v>223</v>
      </c>
      <c r="E1922" s="3" t="s">
        <v>220</v>
      </c>
      <c r="F1922" s="6">
        <v>45699.5</v>
      </c>
      <c r="G1922" s="3" t="s">
        <v>1194</v>
      </c>
      <c r="H1922" s="3" t="s">
        <v>1422</v>
      </c>
      <c r="I1922" s="3" t="s">
        <v>184</v>
      </c>
      <c r="J1922" s="5"/>
      <c r="K1922" s="5">
        <v>632708.80000000005</v>
      </c>
      <c r="L1922" s="5"/>
      <c r="M1922" s="5"/>
      <c r="N1922" s="5"/>
      <c r="O1922" s="9">
        <f t="shared" si="29"/>
        <v>632708.80000000005</v>
      </c>
    </row>
    <row r="1923" spans="1:15" ht="20" x14ac:dyDescent="0.25">
      <c r="A1923" s="3" t="s">
        <v>225</v>
      </c>
      <c r="B1923" s="3" t="s">
        <v>224</v>
      </c>
      <c r="C1923" s="3" t="s">
        <v>196</v>
      </c>
      <c r="D1923" s="3" t="s">
        <v>223</v>
      </c>
      <c r="E1923" s="3" t="s">
        <v>220</v>
      </c>
      <c r="F1923" s="6">
        <v>45862.5</v>
      </c>
      <c r="G1923" s="3" t="s">
        <v>13</v>
      </c>
      <c r="H1923" s="3" t="s">
        <v>1422</v>
      </c>
      <c r="I1923" s="3" t="s">
        <v>184</v>
      </c>
      <c r="J1923" s="5"/>
      <c r="K1923" s="5">
        <v>267291.19</v>
      </c>
      <c r="L1923" s="5"/>
      <c r="M1923" s="5"/>
      <c r="N1923" s="5"/>
      <c r="O1923" s="9">
        <f t="shared" si="29"/>
        <v>267291.19</v>
      </c>
    </row>
  </sheetData>
  <mergeCells count="8">
    <mergeCell ref="F3:F5"/>
    <mergeCell ref="G3:G5"/>
    <mergeCell ref="H3:H5"/>
    <mergeCell ref="A3:A5"/>
    <mergeCell ref="B3:B5"/>
    <mergeCell ref="C3:C5"/>
    <mergeCell ref="D3:D5"/>
    <mergeCell ref="E3:E5"/>
  </mergeCells>
  <pageMargins left="0.7" right="0.7" top="0.75" bottom="0.75" header="0.3" footer="0.3"/>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FMZINP_2_Radītāju_progress</vt:lpstr>
      <vt:lpstr>Grafiki</vt:lpstr>
      <vt:lpstr>Izejas_dati_finans_maksājumi</vt:lpstr>
      <vt:lpstr>Grafikam_M&amp;T_Kopā</vt:lpstr>
      <vt:lpstr>Maksājumi_statusa</vt:lpstr>
      <vt:lpstr>FMZINP_2_Radītāju_progress!Print_Titles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Ints Pelnis</dc:creator>
  <cp:lastModifiedBy>Ieva Ziepniece</cp:lastModifiedBy>
  <cp:lastPrinted>2025-12-18T08:29:34Z</cp:lastPrinted>
  <dcterms:created xsi:type="dcterms:W3CDTF">2025-12-16T13:49:41Z</dcterms:created>
  <dcterms:modified xsi:type="dcterms:W3CDTF">2025-12-18T08:31:38Z</dcterms:modified>
</cp:coreProperties>
</file>