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7"/>
  <workbookPr/>
  <mc:AlternateContent xmlns:mc="http://schemas.openxmlformats.org/markup-compatibility/2006">
    <mc:Choice Requires="x15">
      <x15ac:absPath xmlns:x15ac="http://schemas.microsoft.com/office/spreadsheetml/2010/11/ac" url="S:\SPIPD\Informativie_zinojumi_petijumi\Koncept_zino_bernu SFK_kriteriju_maina\2_starpinst_saskanosana\4_aplis\TAP\"/>
    </mc:Choice>
  </mc:AlternateContent>
  <xr:revisionPtr revIDLastSave="0" documentId="13_ncr:1_{3B247596-C04B-4682-8F18-ADCF4068CD3C}" xr6:coauthVersionLast="36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Pielikums_asistenti" sheetId="1" r:id="rId1"/>
  </sheets>
  <definedNames>
    <definedName name="_xlnm.Print_Titles" localSheetId="0">Pielikums_asistenti!$1:$2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8" i="1" l="1"/>
  <c r="D77" i="1"/>
  <c r="A88" i="1"/>
  <c r="D50" i="1"/>
  <c r="D41" i="1"/>
  <c r="A87" i="1"/>
  <c r="A54" i="1" l="1"/>
  <c r="A53" i="1"/>
  <c r="D49" i="1"/>
  <c r="D51" i="1" s="1"/>
  <c r="E40" i="1"/>
  <c r="A84" i="1"/>
  <c r="A83" i="1"/>
  <c r="D79" i="1"/>
  <c r="E70" i="1"/>
  <c r="C30" i="1"/>
  <c r="F23" i="1"/>
  <c r="E11" i="1"/>
  <c r="E5" i="1"/>
  <c r="F24" i="1"/>
  <c r="G12" i="1"/>
  <c r="G11" i="1"/>
  <c r="G6" i="1"/>
  <c r="G5" i="1"/>
  <c r="C24" i="1"/>
  <c r="C17" i="1"/>
  <c r="C23" i="1" s="1"/>
  <c r="F13" i="1"/>
  <c r="F7" i="1"/>
  <c r="C7" i="1"/>
  <c r="D13" i="1"/>
  <c r="C13" i="1"/>
  <c r="E12" i="1"/>
  <c r="D18" i="1" s="1"/>
  <c r="E6" i="1"/>
  <c r="D7" i="1"/>
  <c r="E18" i="1" l="1"/>
  <c r="E24" i="1" s="1"/>
  <c r="E30" i="1" s="1"/>
  <c r="E36" i="1" s="1"/>
  <c r="E66" i="1" s="1"/>
  <c r="G17" i="1"/>
  <c r="G23" i="1" s="1"/>
  <c r="G29" i="1" s="1"/>
  <c r="G35" i="1" s="1"/>
  <c r="G18" i="1"/>
  <c r="F18" i="1" s="1"/>
  <c r="G7" i="1"/>
  <c r="G13" i="1"/>
  <c r="D17" i="1"/>
  <c r="C29" i="1"/>
  <c r="C31" i="1" s="1"/>
  <c r="E17" i="1"/>
  <c r="E23" i="1" s="1"/>
  <c r="E29" i="1" s="1"/>
  <c r="E35" i="1" s="1"/>
  <c r="C36" i="1"/>
  <c r="F25" i="1"/>
  <c r="C25" i="1"/>
  <c r="E13" i="1"/>
  <c r="E19" i="1" s="1"/>
  <c r="E25" i="1" s="1"/>
  <c r="E31" i="1" s="1"/>
  <c r="E37" i="1" s="1"/>
  <c r="E67" i="1" s="1"/>
  <c r="E7" i="1"/>
  <c r="C19" i="1"/>
  <c r="E65" i="1" l="1"/>
  <c r="D80" i="1" s="1"/>
  <c r="D81" i="1" s="1"/>
  <c r="D82" i="1" s="1"/>
  <c r="D52" i="1"/>
  <c r="G65" i="1"/>
  <c r="D83" i="1" s="1"/>
  <c r="D84" i="1" s="1"/>
  <c r="D53" i="1"/>
  <c r="D54" i="1" s="1"/>
  <c r="D36" i="1"/>
  <c r="D30" i="1"/>
  <c r="D24" i="1"/>
  <c r="G24" i="1"/>
  <c r="G30" i="1" s="1"/>
  <c r="G36" i="1" s="1"/>
  <c r="G66" i="1" s="1"/>
  <c r="F17" i="1"/>
  <c r="F19" i="1" s="1"/>
  <c r="G19" i="1" s="1"/>
  <c r="G25" i="1"/>
  <c r="C66" i="1"/>
  <c r="D23" i="1"/>
  <c r="C35" i="1"/>
  <c r="C65" i="1" s="1"/>
  <c r="D29" i="1"/>
  <c r="F29" i="1"/>
  <c r="D19" i="1"/>
  <c r="D85" i="1" l="1"/>
  <c r="D55" i="1"/>
  <c r="G55" i="1" s="1"/>
  <c r="D31" i="1"/>
  <c r="D25" i="1"/>
  <c r="F36" i="1"/>
  <c r="F30" i="1"/>
  <c r="F31" i="1" s="1"/>
  <c r="G31" i="1" s="1"/>
  <c r="D65" i="1"/>
  <c r="C67" i="1"/>
  <c r="F65" i="1"/>
  <c r="F66" i="1"/>
  <c r="D66" i="1"/>
  <c r="D35" i="1"/>
  <c r="D37" i="1" s="1"/>
  <c r="C37" i="1"/>
  <c r="F35" i="1"/>
  <c r="F37" i="1" l="1"/>
  <c r="D67" i="1"/>
  <c r="D71" i="1" s="1"/>
  <c r="F67" i="1"/>
  <c r="E71" i="1" s="1"/>
  <c r="G37" i="1" l="1"/>
  <c r="E41" i="1"/>
  <c r="F71" i="1"/>
  <c r="F89" i="1" s="1"/>
  <c r="G67" i="1"/>
  <c r="F41" i="1" l="1"/>
  <c r="G41" i="1" s="1"/>
  <c r="F5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 Strēle</author>
  </authors>
  <commentList>
    <comment ref="G41" authorId="0" shapeId="0" xr:uid="{5CBAFB9B-C121-47C1-80EB-C7A8D440D688}">
      <text>
        <r>
          <rPr>
            <b/>
            <sz val="9"/>
            <color indexed="81"/>
            <rFont val="Tahoma"/>
            <charset val="1"/>
          </rPr>
          <t>Sandra Strēle:</t>
        </r>
        <r>
          <rPr>
            <sz val="9"/>
            <color indexed="81"/>
            <rFont val="Tahoma"/>
            <charset val="1"/>
          </rPr>
          <t xml:space="preserve">
izdevumi periodam septembris-decembris
</t>
        </r>
      </text>
    </comment>
    <comment ref="G55" authorId="0" shapeId="0" xr:uid="{E868766C-1CAC-4A8D-AE95-A1193647BB78}">
      <text>
        <r>
          <rPr>
            <b/>
            <sz val="9"/>
            <color indexed="81"/>
            <rFont val="Tahoma"/>
            <charset val="1"/>
          </rPr>
          <t>Sandra Strēle:</t>
        </r>
        <r>
          <rPr>
            <sz val="9"/>
            <color indexed="81"/>
            <rFont val="Tahoma"/>
            <charset val="1"/>
          </rPr>
          <t xml:space="preserve">
izdevumi periodam septembris - decembris</t>
        </r>
      </text>
    </comment>
  </commentList>
</comments>
</file>

<file path=xl/sharedStrings.xml><?xml version="1.0" encoding="utf-8"?>
<sst xmlns="http://schemas.openxmlformats.org/spreadsheetml/2006/main" count="129" uniqueCount="48">
  <si>
    <t>*unikālais pakalpoja saņēmēju skaits, t.i. persona tiek uzskaitīta vienu reizi</t>
  </si>
  <si>
    <t>FAKTS 2023.gada janvāris</t>
  </si>
  <si>
    <t>FAKTS 2023.gada jūnijs</t>
  </si>
  <si>
    <t>pakalpojuma h</t>
  </si>
  <si>
    <t>personas*</t>
  </si>
  <si>
    <t>vidēji uz 1 pakalpojuma saņēmēju mēnesī, stundas</t>
  </si>
  <si>
    <t>mēreni funkc. ierobežojumi</t>
  </si>
  <si>
    <t>ļoti smagi funkc. ierobežojumi</t>
  </si>
  <si>
    <t>Asistenta pakalpojuma saņēmēji pašvaldībā (bērni vecumā 15+ )</t>
  </si>
  <si>
    <t>Pavadoņa pakalpojuma saņēmēji KOPĀ (bērni vecumā 15+ )</t>
  </si>
  <si>
    <t xml:space="preserve"> KOPĀ (bērni vecumā 15+ )</t>
  </si>
  <si>
    <t>KOPĀ (bērni vecumā 15+ )</t>
  </si>
  <si>
    <t>PLĀNS 2023.gada decembris</t>
  </si>
  <si>
    <t xml:space="preserve">Transporta izdevumu kompensācija (t.sk. 5% admin.izdevumi), euro </t>
  </si>
  <si>
    <t>Transporta izdevumu kompensācija, euro (t.sk. 5% admin.izdevumi) uz 1 pers., euro</t>
  </si>
  <si>
    <t>KOPĀ, euro</t>
  </si>
  <si>
    <t>PLĀNS 2023.gads
(bez izmaiņām)</t>
  </si>
  <si>
    <t>PLĀNS 2024.gads
(bez izmaiņām)</t>
  </si>
  <si>
    <t>PLĀNS 2025.gads
(bez izmaiņām)</t>
  </si>
  <si>
    <t>PLĀNS 2026.gads
(bez izmaiņām)</t>
  </si>
  <si>
    <t>PLĀNS 2026.gadā (ar izmaiņām)</t>
  </si>
  <si>
    <t>personas</t>
  </si>
  <si>
    <t>h</t>
  </si>
  <si>
    <t>Pakalpojuma apjoms KOPĀ</t>
  </si>
  <si>
    <t>Pakalpojuma apjoms vidēji uz 1 pers. mēn</t>
  </si>
  <si>
    <t>Asistentu un pavadoņa pakalpojuma izdevumi**, euro</t>
  </si>
  <si>
    <t>KOPĀ***</t>
  </si>
  <si>
    <t>Pakalpojuma izdevumi KOPĀ</t>
  </si>
  <si>
    <t>euro</t>
  </si>
  <si>
    <t>Transporta izdevumu kompensācija, euro (t.sk. 5% admin.izdevumi) uz 1 pers. mēn., euro</t>
  </si>
  <si>
    <t>Izdevumi KOPĀ, t.sk. transporta izdevumu kompensācija</t>
  </si>
  <si>
    <r>
      <t xml:space="preserve">smagi </t>
    </r>
    <r>
      <rPr>
        <sz val="10"/>
        <color theme="1"/>
        <rFont val="Times New Roman"/>
        <family val="1"/>
        <charset val="186"/>
      </rPr>
      <t>funkc. ierobežojumi</t>
    </r>
  </si>
  <si>
    <r>
      <t>Izdevumi 2026.g. un turpmāk ik gadu</t>
    </r>
    <r>
      <rPr>
        <b/>
        <i/>
        <sz val="12"/>
        <color rgb="FFFF0000"/>
        <rFont val="Times New Roman"/>
        <family val="1"/>
        <charset val="186"/>
      </rPr>
      <t xml:space="preserve"> (bez izmaiņām)</t>
    </r>
    <r>
      <rPr>
        <b/>
        <sz val="12"/>
        <color rgb="FFFF0000"/>
        <rFont val="Times New Roman"/>
        <family val="1"/>
        <charset val="186"/>
      </rPr>
      <t>, euro</t>
    </r>
  </si>
  <si>
    <t>Sandra Strēle</t>
  </si>
  <si>
    <t>Sandra.Strele@lm.gov.lv</t>
  </si>
  <si>
    <t>Finanšu vadības departaments</t>
  </si>
  <si>
    <t>Tālr. 64331831</t>
  </si>
  <si>
    <t>Labklājības ministrija</t>
  </si>
  <si>
    <t>Ietekme uz valsts budžetu 2026.gadā un turpmāk ik gadu, euro</t>
  </si>
  <si>
    <t>Izdevumi 2025.g., euro</t>
  </si>
  <si>
    <t>PLĀNS 2025.gadā (ar izmaiņām)</t>
  </si>
  <si>
    <t>Ietekme uz valsts budžetu 2025.gadā*, euro</t>
  </si>
  <si>
    <t>*no 01.09.2025</t>
  </si>
  <si>
    <t>Asistenta un pavadoņa pakalpojuma izmaiņu ietekme uz valsts budžetu 2025.gadā, 2026.gadā un turpmāk ik gadu</t>
  </si>
  <si>
    <t>4. pielikums</t>
  </si>
  <si>
    <t>**Pakalpojuma cena aprēķinā 5.69 euro/1h. Atbilstoši Ministru kabineta 18.05.2021. not. Nr. 316 "Noteikumi par asistenta, pavadoņa un aprūpes mājās pakalpojumu personām ar invaliditāti".</t>
  </si>
  <si>
    <t>*** h skaits -  80h vispērējā gadījumā, 100h, ja saņem rehabilitācijas pakalpojumus.
Asistenta pakalpojuma pašvaldībā saņēmēju sadalījums:
Mēreni funkc. ierobežojumi 980 bērni  (nav tiesības uz asistenta pakalpojumu).
Smagi funkc. ierobežojumi 430 bērni.
Ļoti smagi funkc. ierobežojumi 550 bērni.</t>
  </si>
  <si>
    <t>25.01.2024.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</si>
</sst>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31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186"/>
    </font>
    <font>
      <sz val="9"/>
      <color rgb="FF00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b/>
      <i/>
      <sz val="10"/>
      <color theme="1"/>
      <name val="Times New Roman"/>
      <family val="1"/>
      <charset val="186"/>
    </font>
    <font>
      <b/>
      <sz val="10"/>
      <color rgb="FF0070C0"/>
      <name val="Times New Roman"/>
      <family val="1"/>
      <charset val="186"/>
    </font>
    <font>
      <sz val="10"/>
      <color rgb="FF0070C0"/>
      <name val="Times New Roman"/>
      <family val="1"/>
      <charset val="186"/>
    </font>
    <font>
      <i/>
      <sz val="10"/>
      <color rgb="FF0070C0"/>
      <name val="Times New Roman"/>
      <family val="1"/>
      <charset val="186"/>
    </font>
    <font>
      <b/>
      <i/>
      <sz val="10"/>
      <color rgb="FF0070C0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b/>
      <i/>
      <sz val="1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i/>
      <sz val="9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b/>
      <i/>
      <sz val="12"/>
      <color rgb="FFFF0000"/>
      <name val="Times New Roman"/>
      <family val="1"/>
      <charset val="186"/>
    </font>
    <font>
      <u/>
      <sz val="11"/>
      <color theme="10"/>
      <name val="Calibri"/>
      <family val="2"/>
      <scheme val="minor"/>
    </font>
    <font>
      <u/>
      <sz val="9"/>
      <color theme="10"/>
      <name val="Calibri"/>
      <family val="2"/>
      <charset val="186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2"/>
      <name val="Times New Roman"/>
      <family val="1"/>
      <charset val="186"/>
    </font>
    <font>
      <b/>
      <sz val="14"/>
      <color theme="1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5" fillId="0" borderId="0" applyNumberFormat="0" applyFill="0" applyBorder="0" applyAlignment="0" applyProtection="0"/>
  </cellStyleXfs>
  <cellXfs count="113">
    <xf numFmtId="0" fontId="0" fillId="0" borderId="0" xfId="0"/>
    <xf numFmtId="3" fontId="5" fillId="4" borderId="10" xfId="0" applyNumberFormat="1" applyFont="1" applyFill="1" applyBorder="1" applyAlignment="1">
      <alignment horizontal="right"/>
    </xf>
    <xf numFmtId="4" fontId="5" fillId="4" borderId="10" xfId="0" applyNumberFormat="1" applyFont="1" applyFill="1" applyBorder="1" applyAlignment="1">
      <alignment horizontal="right"/>
    </xf>
    <xf numFmtId="0" fontId="6" fillId="0" borderId="0" xfId="0" applyFont="1"/>
    <xf numFmtId="0" fontId="6" fillId="0" borderId="0" xfId="0" applyFont="1" applyAlignment="1">
      <alignment horizontal="center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3" fontId="6" fillId="2" borderId="1" xfId="0" applyNumberFormat="1" applyFont="1" applyFill="1" applyBorder="1" applyAlignment="1">
      <alignment horizontal="center"/>
    </xf>
    <xf numFmtId="164" fontId="9" fillId="3" borderId="1" xfId="0" applyNumberFormat="1" applyFont="1" applyFill="1" applyBorder="1" applyAlignment="1">
      <alignment horizontal="center"/>
    </xf>
    <xf numFmtId="4" fontId="6" fillId="2" borderId="1" xfId="0" applyNumberFormat="1" applyFont="1" applyFill="1" applyBorder="1" applyAlignment="1">
      <alignment horizontal="right"/>
    </xf>
    <xf numFmtId="3" fontId="7" fillId="0" borderId="1" xfId="0" applyNumberFormat="1" applyFont="1" applyBorder="1" applyAlignment="1">
      <alignment horizontal="center"/>
    </xf>
    <xf numFmtId="164" fontId="10" fillId="3" borderId="1" xfId="0" applyNumberFormat="1" applyFont="1" applyFill="1" applyBorder="1" applyAlignment="1">
      <alignment horizontal="center"/>
    </xf>
    <xf numFmtId="4" fontId="7" fillId="0" borderId="1" xfId="0" applyNumberFormat="1" applyFont="1" applyBorder="1" applyAlignment="1">
      <alignment horizontal="right"/>
    </xf>
    <xf numFmtId="0" fontId="7" fillId="0" borderId="0" xfId="0" applyFont="1"/>
    <xf numFmtId="0" fontId="6" fillId="0" borderId="0" xfId="0" applyFont="1" applyAlignment="1">
      <alignment vertical="top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3" fontId="12" fillId="2" borderId="1" xfId="0" applyNumberFormat="1" applyFont="1" applyFill="1" applyBorder="1" applyAlignment="1">
      <alignment horizontal="center"/>
    </xf>
    <xf numFmtId="164" fontId="13" fillId="3" borderId="1" xfId="0" applyNumberFormat="1" applyFont="1" applyFill="1" applyBorder="1" applyAlignment="1">
      <alignment horizontal="center"/>
    </xf>
    <xf numFmtId="4" fontId="12" fillId="2" borderId="1" xfId="0" applyNumberFormat="1" applyFont="1" applyFill="1" applyBorder="1" applyAlignment="1">
      <alignment horizontal="right"/>
    </xf>
    <xf numFmtId="3" fontId="11" fillId="0" borderId="1" xfId="0" applyNumberFormat="1" applyFont="1" applyBorder="1" applyAlignment="1">
      <alignment horizontal="center"/>
    </xf>
    <xf numFmtId="164" fontId="14" fillId="3" borderId="1" xfId="0" applyNumberFormat="1" applyFont="1" applyFill="1" applyBorder="1" applyAlignment="1">
      <alignment horizontal="center"/>
    </xf>
    <xf numFmtId="4" fontId="11" fillId="0" borderId="1" xfId="0" applyNumberFormat="1" applyFont="1" applyBorder="1" applyAlignment="1">
      <alignment horizontal="right"/>
    </xf>
    <xf numFmtId="0" fontId="12" fillId="0" borderId="0" xfId="0" applyFont="1" applyAlignment="1">
      <alignment vertical="top"/>
    </xf>
    <xf numFmtId="0" fontId="12" fillId="0" borderId="0" xfId="0" applyFont="1" applyAlignment="1">
      <alignment horizontal="center"/>
    </xf>
    <xf numFmtId="0" fontId="12" fillId="0" borderId="0" xfId="0" applyFont="1"/>
    <xf numFmtId="0" fontId="16" fillId="0" borderId="0" xfId="0" applyFont="1"/>
    <xf numFmtId="3" fontId="16" fillId="0" borderId="1" xfId="0" applyNumberFormat="1" applyFont="1" applyFill="1" applyBorder="1" applyAlignment="1">
      <alignment horizontal="center"/>
    </xf>
    <xf numFmtId="164" fontId="17" fillId="0" borderId="1" xfId="0" applyNumberFormat="1" applyFont="1" applyFill="1" applyBorder="1" applyAlignment="1">
      <alignment horizontal="center"/>
    </xf>
    <xf numFmtId="4" fontId="16" fillId="0" borderId="1" xfId="0" applyNumberFormat="1" applyFont="1" applyFill="1" applyBorder="1" applyAlignment="1">
      <alignment horizontal="right"/>
    </xf>
    <xf numFmtId="4" fontId="16" fillId="0" borderId="8" xfId="0" applyNumberFormat="1" applyFont="1" applyFill="1" applyBorder="1" applyAlignment="1">
      <alignment horizontal="right"/>
    </xf>
    <xf numFmtId="3" fontId="6" fillId="0" borderId="0" xfId="0" applyNumberFormat="1" applyFont="1"/>
    <xf numFmtId="3" fontId="15" fillId="0" borderId="1" xfId="0" applyNumberFormat="1" applyFont="1" applyFill="1" applyBorder="1" applyAlignment="1">
      <alignment horizontal="center"/>
    </xf>
    <xf numFmtId="164" fontId="18" fillId="0" borderId="1" xfId="0" applyNumberFormat="1" applyFont="1" applyFill="1" applyBorder="1" applyAlignment="1">
      <alignment horizontal="center"/>
    </xf>
    <xf numFmtId="4" fontId="15" fillId="0" borderId="1" xfId="0" applyNumberFormat="1" applyFont="1" applyFill="1" applyBorder="1" applyAlignment="1">
      <alignment horizontal="right"/>
    </xf>
    <xf numFmtId="4" fontId="15" fillId="0" borderId="8" xfId="0" applyNumberFormat="1" applyFont="1" applyFill="1" applyBorder="1" applyAlignment="1">
      <alignment horizontal="right"/>
    </xf>
    <xf numFmtId="0" fontId="15" fillId="0" borderId="0" xfId="0" applyFont="1"/>
    <xf numFmtId="0" fontId="16" fillId="0" borderId="9" xfId="0" applyFont="1" applyBorder="1" applyAlignment="1">
      <alignment vertical="top"/>
    </xf>
    <xf numFmtId="0" fontId="16" fillId="0" borderId="10" xfId="0" applyFont="1" applyBorder="1" applyAlignment="1">
      <alignment vertical="top"/>
    </xf>
    <xf numFmtId="0" fontId="16" fillId="0" borderId="10" xfId="0" applyFont="1" applyFill="1" applyBorder="1" applyAlignment="1">
      <alignment horizontal="center"/>
    </xf>
    <xf numFmtId="0" fontId="16" fillId="0" borderId="10" xfId="0" applyFont="1" applyFill="1" applyBorder="1"/>
    <xf numFmtId="0" fontId="16" fillId="0" borderId="11" xfId="0" applyFont="1" applyFill="1" applyBorder="1"/>
    <xf numFmtId="0" fontId="16" fillId="0" borderId="0" xfId="0" applyFont="1" applyFill="1" applyAlignment="1">
      <alignment horizontal="center"/>
    </xf>
    <xf numFmtId="0" fontId="16" fillId="0" borderId="0" xfId="0" applyFont="1" applyFill="1"/>
    <xf numFmtId="3" fontId="15" fillId="0" borderId="1" xfId="0" applyNumberFormat="1" applyFont="1" applyBorder="1" applyAlignment="1">
      <alignment horizontal="center"/>
    </xf>
    <xf numFmtId="164" fontId="18" fillId="3" borderId="1" xfId="0" applyNumberFormat="1" applyFont="1" applyFill="1" applyBorder="1" applyAlignment="1">
      <alignment horizontal="center"/>
    </xf>
    <xf numFmtId="4" fontId="15" fillId="0" borderId="1" xfId="0" applyNumberFormat="1" applyFont="1" applyBorder="1" applyAlignment="1">
      <alignment horizontal="right"/>
    </xf>
    <xf numFmtId="4" fontId="15" fillId="0" borderId="8" xfId="0" applyNumberFormat="1" applyFont="1" applyBorder="1" applyAlignment="1">
      <alignment horizontal="right"/>
    </xf>
    <xf numFmtId="0" fontId="16" fillId="0" borderId="10" xfId="0" applyFont="1" applyBorder="1" applyAlignment="1">
      <alignment horizontal="center"/>
    </xf>
    <xf numFmtId="0" fontId="16" fillId="0" borderId="10" xfId="0" applyFont="1" applyBorder="1"/>
    <xf numFmtId="0" fontId="16" fillId="0" borderId="11" xfId="0" applyFont="1" applyBorder="1"/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right"/>
    </xf>
    <xf numFmtId="0" fontId="12" fillId="0" borderId="0" xfId="0" applyFont="1" applyAlignment="1">
      <alignment horizontal="right"/>
    </xf>
    <xf numFmtId="0" fontId="6" fillId="0" borderId="1" xfId="0" applyFont="1" applyBorder="1" applyAlignment="1">
      <alignment vertical="center" wrapText="1"/>
    </xf>
    <xf numFmtId="0" fontId="19" fillId="0" borderId="1" xfId="0" applyFont="1" applyBorder="1" applyAlignment="1">
      <alignment vertical="center" wrapText="1"/>
    </xf>
    <xf numFmtId="0" fontId="20" fillId="0" borderId="4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left" vertical="center"/>
    </xf>
    <xf numFmtId="0" fontId="21" fillId="0" borderId="5" xfId="0" applyFont="1" applyBorder="1" applyAlignment="1">
      <alignment horizontal="center" wrapText="1"/>
    </xf>
    <xf numFmtId="0" fontId="22" fillId="0" borderId="5" xfId="0" applyFont="1" applyBorder="1" applyAlignment="1">
      <alignment horizontal="center" wrapText="1"/>
    </xf>
    <xf numFmtId="0" fontId="21" fillId="0" borderId="6" xfId="0" applyFont="1" applyBorder="1" applyAlignment="1">
      <alignment horizontal="center" wrapText="1"/>
    </xf>
    <xf numFmtId="0" fontId="21" fillId="4" borderId="5" xfId="0" applyFont="1" applyFill="1" applyBorder="1" applyAlignment="1">
      <alignment horizontal="center" wrapText="1"/>
    </xf>
    <xf numFmtId="0" fontId="20" fillId="4" borderId="6" xfId="0" applyFont="1" applyFill="1" applyBorder="1" applyAlignment="1">
      <alignment horizontal="center"/>
    </xf>
    <xf numFmtId="3" fontId="23" fillId="4" borderId="11" xfId="0" applyNumberFormat="1" applyFont="1" applyFill="1" applyBorder="1" applyAlignment="1">
      <alignment horizontal="right"/>
    </xf>
    <xf numFmtId="0" fontId="8" fillId="4" borderId="0" xfId="0" applyFont="1" applyFill="1" applyAlignment="1">
      <alignment horizontal="left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6" fillId="0" borderId="0" xfId="1" applyFont="1" applyAlignment="1">
      <alignment vertical="center"/>
    </xf>
    <xf numFmtId="3" fontId="6" fillId="2" borderId="1" xfId="0" applyNumberFormat="1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right" vertical="center"/>
    </xf>
    <xf numFmtId="3" fontId="9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right" vertical="center"/>
    </xf>
    <xf numFmtId="3" fontId="4" fillId="4" borderId="1" xfId="0" applyNumberFormat="1" applyFont="1" applyFill="1" applyBorder="1" applyAlignment="1">
      <alignment horizontal="center" vertical="center"/>
    </xf>
    <xf numFmtId="3" fontId="23" fillId="4" borderId="1" xfId="0" applyNumberFormat="1" applyFont="1" applyFill="1" applyBorder="1" applyAlignment="1">
      <alignment horizontal="right" vertical="center"/>
    </xf>
    <xf numFmtId="3" fontId="3" fillId="6" borderId="15" xfId="0" applyNumberFormat="1" applyFont="1" applyFill="1" applyBorder="1"/>
    <xf numFmtId="0" fontId="29" fillId="0" borderId="0" xfId="0" applyFont="1" applyAlignment="1">
      <alignment horizontal="right"/>
    </xf>
    <xf numFmtId="0" fontId="3" fillId="5" borderId="13" xfId="0" applyFont="1" applyFill="1" applyBorder="1" applyAlignment="1">
      <alignment horizontal="right"/>
    </xf>
    <xf numFmtId="0" fontId="3" fillId="5" borderId="14" xfId="0" applyFont="1" applyFill="1" applyBorder="1" applyAlignment="1">
      <alignment horizontal="right"/>
    </xf>
    <xf numFmtId="0" fontId="7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 wrapText="1"/>
    </xf>
    <xf numFmtId="0" fontId="6" fillId="0" borderId="2" xfId="0" applyFont="1" applyBorder="1" applyAlignment="1">
      <alignment horizontal="right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12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right" vertical="center" wrapText="1"/>
    </xf>
    <xf numFmtId="0" fontId="7" fillId="0" borderId="3" xfId="0" applyFont="1" applyBorder="1" applyAlignment="1">
      <alignment horizontal="right" vertical="center" wrapText="1"/>
    </xf>
    <xf numFmtId="0" fontId="3" fillId="4" borderId="2" xfId="0" applyFont="1" applyFill="1" applyBorder="1" applyAlignment="1">
      <alignment horizontal="right" vertical="center" wrapText="1"/>
    </xf>
    <xf numFmtId="0" fontId="3" fillId="4" borderId="3" xfId="0" applyFont="1" applyFill="1" applyBorder="1" applyAlignment="1">
      <alignment horizontal="right" vertical="center" wrapText="1"/>
    </xf>
    <xf numFmtId="0" fontId="30" fillId="0" borderId="0" xfId="0" applyFont="1" applyAlignment="1">
      <alignment horizontal="center" vertical="center"/>
    </xf>
    <xf numFmtId="0" fontId="23" fillId="4" borderId="9" xfId="0" applyFont="1" applyFill="1" applyBorder="1" applyAlignment="1">
      <alignment horizontal="right"/>
    </xf>
    <xf numFmtId="0" fontId="23" fillId="4" borderId="10" xfId="0" applyFont="1" applyFill="1" applyBorder="1" applyAlignment="1">
      <alignment horizontal="right"/>
    </xf>
    <xf numFmtId="0" fontId="21" fillId="4" borderId="4" xfId="0" applyFont="1" applyFill="1" applyBorder="1" applyAlignment="1">
      <alignment horizontal="center"/>
    </xf>
    <xf numFmtId="0" fontId="21" fillId="4" borderId="5" xfId="0" applyFont="1" applyFill="1" applyBorder="1" applyAlignment="1">
      <alignment horizontal="center"/>
    </xf>
    <xf numFmtId="0" fontId="16" fillId="0" borderId="7" xfId="0" applyFont="1" applyBorder="1" applyAlignment="1">
      <alignment horizontal="left"/>
    </xf>
    <xf numFmtId="0" fontId="16" fillId="0" borderId="3" xfId="0" applyFont="1" applyBorder="1" applyAlignment="1">
      <alignment horizontal="left"/>
    </xf>
    <xf numFmtId="0" fontId="15" fillId="0" borderId="7" xfId="0" applyFont="1" applyBorder="1" applyAlignment="1">
      <alignment horizontal="right"/>
    </xf>
    <xf numFmtId="0" fontId="15" fillId="0" borderId="3" xfId="0" applyFont="1" applyBorder="1" applyAlignment="1">
      <alignment horizontal="right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7" fillId="0" borderId="2" xfId="0" applyFont="1" applyBorder="1" applyAlignment="1">
      <alignment horizontal="right"/>
    </xf>
    <xf numFmtId="0" fontId="7" fillId="0" borderId="3" xfId="0" applyFont="1" applyBorder="1" applyAlignment="1">
      <alignment horizontal="right"/>
    </xf>
    <xf numFmtId="0" fontId="12" fillId="0" borderId="2" xfId="0" applyFont="1" applyBorder="1" applyAlignment="1">
      <alignment horizontal="left"/>
    </xf>
    <xf numFmtId="0" fontId="12" fillId="0" borderId="3" xfId="0" applyFont="1" applyBorder="1" applyAlignment="1">
      <alignment horizontal="left"/>
    </xf>
    <xf numFmtId="0" fontId="11" fillId="0" borderId="2" xfId="0" applyFont="1" applyBorder="1" applyAlignment="1">
      <alignment horizontal="right"/>
    </xf>
    <xf numFmtId="0" fontId="11" fillId="0" borderId="3" xfId="0" applyFont="1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andra.Strele@lm.gov.lv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9"/>
  <sheetViews>
    <sheetView tabSelected="1" zoomScale="80" zoomScaleNormal="80" workbookViewId="0">
      <selection activeCell="G1" sqref="G1"/>
    </sheetView>
  </sheetViews>
  <sheetFormatPr defaultColWidth="8.81640625" defaultRowHeight="13" x14ac:dyDescent="0.3"/>
  <cols>
    <col min="1" max="1" width="49.1796875" style="3" customWidth="1"/>
    <col min="2" max="2" width="31" style="3" customWidth="1"/>
    <col min="3" max="3" width="19.81640625" style="4" customWidth="1"/>
    <col min="4" max="7" width="19.81640625" style="3" customWidth="1"/>
    <col min="8" max="16384" width="8.81640625" style="3"/>
  </cols>
  <sheetData>
    <row r="1" spans="1:7" ht="15" x14ac:dyDescent="0.3">
      <c r="G1" s="83" t="s">
        <v>44</v>
      </c>
    </row>
    <row r="2" spans="1:7" ht="33" customHeight="1" x14ac:dyDescent="0.3">
      <c r="A2" s="96" t="s">
        <v>43</v>
      </c>
      <c r="B2" s="96"/>
      <c r="C2" s="96"/>
      <c r="D2" s="96"/>
      <c r="E2" s="96"/>
      <c r="F2" s="96"/>
      <c r="G2" s="96"/>
    </row>
    <row r="3" spans="1:7" ht="13.5" hidden="1" thickBot="1" x14ac:dyDescent="0.35"/>
    <row r="4" spans="1:7" ht="66" hidden="1" customHeight="1" x14ac:dyDescent="0.3">
      <c r="A4" s="5" t="s">
        <v>1</v>
      </c>
      <c r="B4" s="5"/>
      <c r="C4" s="6" t="s">
        <v>4</v>
      </c>
      <c r="D4" s="6" t="s">
        <v>3</v>
      </c>
      <c r="E4" s="7" t="s">
        <v>5</v>
      </c>
      <c r="F4" s="6" t="s">
        <v>13</v>
      </c>
      <c r="G4" s="6" t="s">
        <v>14</v>
      </c>
    </row>
    <row r="5" spans="1:7" ht="13.5" hidden="1" thickBot="1" x14ac:dyDescent="0.35">
      <c r="A5" s="105" t="s">
        <v>8</v>
      </c>
      <c r="B5" s="106"/>
      <c r="C5" s="8">
        <v>313</v>
      </c>
      <c r="D5" s="8">
        <v>25948</v>
      </c>
      <c r="E5" s="9">
        <f>D5/C5</f>
        <v>82.900958466453673</v>
      </c>
      <c r="F5" s="10">
        <v>3086.21</v>
      </c>
      <c r="G5" s="10">
        <f>F5/C5</f>
        <v>9.8600958466453683</v>
      </c>
    </row>
    <row r="6" spans="1:7" ht="13.5" hidden="1" thickBot="1" x14ac:dyDescent="0.35">
      <c r="A6" s="105" t="s">
        <v>9</v>
      </c>
      <c r="B6" s="106"/>
      <c r="C6" s="8">
        <v>21</v>
      </c>
      <c r="D6" s="8">
        <v>1200</v>
      </c>
      <c r="E6" s="9">
        <f t="shared" ref="E6:E7" si="0">D6/C6</f>
        <v>57.142857142857146</v>
      </c>
      <c r="F6" s="10">
        <v>79.180000000000007</v>
      </c>
      <c r="G6" s="10">
        <f t="shared" ref="G6:G7" si="1">F6/C6</f>
        <v>3.7704761904761908</v>
      </c>
    </row>
    <row r="7" spans="1:7" s="14" customFormat="1" ht="14" hidden="1" thickBot="1" x14ac:dyDescent="0.4">
      <c r="A7" s="107" t="s">
        <v>10</v>
      </c>
      <c r="B7" s="108"/>
      <c r="C7" s="11">
        <f>C5+C6</f>
        <v>334</v>
      </c>
      <c r="D7" s="11">
        <f>D5+D6</f>
        <v>27148</v>
      </c>
      <c r="E7" s="12">
        <f t="shared" si="0"/>
        <v>81.281437125748496</v>
      </c>
      <c r="F7" s="13">
        <f>F5+F6</f>
        <v>3165.39</v>
      </c>
      <c r="G7" s="13">
        <f t="shared" si="1"/>
        <v>9.4772155688622757</v>
      </c>
    </row>
    <row r="8" spans="1:7" ht="13.5" hidden="1" thickBot="1" x14ac:dyDescent="0.35">
      <c r="A8" s="15" t="s">
        <v>0</v>
      </c>
      <c r="B8" s="15"/>
    </row>
    <row r="9" spans="1:7" ht="13.5" hidden="1" thickBot="1" x14ac:dyDescent="0.35"/>
    <row r="10" spans="1:7" ht="58.4" hidden="1" customHeight="1" x14ac:dyDescent="0.3">
      <c r="A10" s="5" t="s">
        <v>2</v>
      </c>
      <c r="B10" s="5"/>
      <c r="C10" s="6" t="s">
        <v>4</v>
      </c>
      <c r="D10" s="6" t="s">
        <v>3</v>
      </c>
      <c r="E10" s="7" t="s">
        <v>5</v>
      </c>
      <c r="F10" s="6" t="s">
        <v>13</v>
      </c>
      <c r="G10" s="6" t="s">
        <v>14</v>
      </c>
    </row>
    <row r="11" spans="1:7" ht="13.5" hidden="1" thickBot="1" x14ac:dyDescent="0.35">
      <c r="A11" s="105" t="s">
        <v>8</v>
      </c>
      <c r="B11" s="106"/>
      <c r="C11" s="8">
        <v>325</v>
      </c>
      <c r="D11" s="8">
        <v>27297</v>
      </c>
      <c r="E11" s="9">
        <f>D11/C11</f>
        <v>83.990769230769232</v>
      </c>
      <c r="F11" s="10">
        <v>1122.58</v>
      </c>
      <c r="G11" s="10">
        <f>F11/C11</f>
        <v>3.4540923076923074</v>
      </c>
    </row>
    <row r="12" spans="1:7" ht="13.5" hidden="1" thickBot="1" x14ac:dyDescent="0.35">
      <c r="A12" s="105" t="s">
        <v>9</v>
      </c>
      <c r="B12" s="106"/>
      <c r="C12" s="8">
        <v>20</v>
      </c>
      <c r="D12" s="8">
        <v>1184</v>
      </c>
      <c r="E12" s="9">
        <f t="shared" ref="E12:E13" si="2">D12/C12</f>
        <v>59.2</v>
      </c>
      <c r="F12" s="10">
        <v>0</v>
      </c>
      <c r="G12" s="10">
        <f t="shared" ref="G12:G13" si="3">F12/C12</f>
        <v>0</v>
      </c>
    </row>
    <row r="13" spans="1:7" s="14" customFormat="1" ht="14" hidden="1" thickBot="1" x14ac:dyDescent="0.4">
      <c r="A13" s="107" t="s">
        <v>11</v>
      </c>
      <c r="B13" s="108"/>
      <c r="C13" s="11">
        <f>C11+C12</f>
        <v>345</v>
      </c>
      <c r="D13" s="11">
        <f>D11+D12</f>
        <v>28481</v>
      </c>
      <c r="E13" s="12">
        <f t="shared" si="2"/>
        <v>82.553623188405794</v>
      </c>
      <c r="F13" s="13">
        <f>F11+F12</f>
        <v>1122.58</v>
      </c>
      <c r="G13" s="13">
        <f t="shared" si="3"/>
        <v>3.253855072463768</v>
      </c>
    </row>
    <row r="14" spans="1:7" ht="13.5" hidden="1" thickBot="1" x14ac:dyDescent="0.35">
      <c r="A14" s="15" t="s">
        <v>0</v>
      </c>
      <c r="B14" s="15"/>
    </row>
    <row r="15" spans="1:7" ht="13.5" hidden="1" thickBot="1" x14ac:dyDescent="0.35"/>
    <row r="16" spans="1:7" ht="63" hidden="1" customHeight="1" x14ac:dyDescent="0.3">
      <c r="A16" s="16" t="s">
        <v>12</v>
      </c>
      <c r="B16" s="16"/>
      <c r="C16" s="17" t="s">
        <v>4</v>
      </c>
      <c r="D16" s="17" t="s">
        <v>3</v>
      </c>
      <c r="E16" s="18" t="s">
        <v>5</v>
      </c>
      <c r="F16" s="17" t="s">
        <v>13</v>
      </c>
      <c r="G16" s="17" t="s">
        <v>14</v>
      </c>
    </row>
    <row r="17" spans="1:9" ht="13.5" hidden="1" thickBot="1" x14ac:dyDescent="0.35">
      <c r="A17" s="109" t="s">
        <v>8</v>
      </c>
      <c r="B17" s="110"/>
      <c r="C17" s="19">
        <f>C11-C5+C11</f>
        <v>337</v>
      </c>
      <c r="D17" s="19">
        <f>E11*C17</f>
        <v>28304.889230769229</v>
      </c>
      <c r="E17" s="20">
        <f>E11</f>
        <v>83.990769230769232</v>
      </c>
      <c r="F17" s="21">
        <f>C17*G17</f>
        <v>2243.4407040058982</v>
      </c>
      <c r="G17" s="21">
        <f>(G5+G11)/2</f>
        <v>6.6570940771688374</v>
      </c>
    </row>
    <row r="18" spans="1:9" ht="13.5" hidden="1" thickBot="1" x14ac:dyDescent="0.35">
      <c r="A18" s="109" t="s">
        <v>9</v>
      </c>
      <c r="B18" s="110"/>
      <c r="C18" s="19">
        <v>22</v>
      </c>
      <c r="D18" s="19">
        <f>E12*C18</f>
        <v>1302.4000000000001</v>
      </c>
      <c r="E18" s="20">
        <f>E12</f>
        <v>59.2</v>
      </c>
      <c r="F18" s="21">
        <f>C18*G18</f>
        <v>41.475238095238097</v>
      </c>
      <c r="G18" s="21">
        <f t="shared" ref="G18" si="4">(G6+G12)/2</f>
        <v>1.8852380952380954</v>
      </c>
    </row>
    <row r="19" spans="1:9" s="14" customFormat="1" ht="14" hidden="1" thickBot="1" x14ac:dyDescent="0.4">
      <c r="A19" s="111" t="s">
        <v>11</v>
      </c>
      <c r="B19" s="112"/>
      <c r="C19" s="22">
        <f>C17+C18</f>
        <v>359</v>
      </c>
      <c r="D19" s="22">
        <f>D17+D18</f>
        <v>29607.289230769231</v>
      </c>
      <c r="E19" s="23">
        <f>E13</f>
        <v>82.553623188405794</v>
      </c>
      <c r="F19" s="24">
        <f>F17+F18</f>
        <v>2284.9159421011364</v>
      </c>
      <c r="G19" s="24">
        <f t="shared" ref="G19" si="5">F19/C19</f>
        <v>6.3646683623987084</v>
      </c>
    </row>
    <row r="20" spans="1:9" ht="13.5" hidden="1" thickBot="1" x14ac:dyDescent="0.35">
      <c r="A20" s="25" t="s">
        <v>0</v>
      </c>
      <c r="B20" s="25"/>
      <c r="C20" s="26"/>
      <c r="D20" s="27"/>
      <c r="E20" s="27"/>
      <c r="F20" s="27"/>
      <c r="G20" s="27"/>
    </row>
    <row r="21" spans="1:9" ht="13.5" hidden="1" thickBot="1" x14ac:dyDescent="0.35">
      <c r="A21" s="27"/>
      <c r="B21" s="27"/>
      <c r="C21" s="26"/>
      <c r="D21" s="27"/>
      <c r="E21" s="27"/>
      <c r="F21" s="27"/>
      <c r="G21" s="27"/>
    </row>
    <row r="22" spans="1:9" ht="63.65" hidden="1" customHeight="1" x14ac:dyDescent="0.3">
      <c r="A22" s="58" t="s">
        <v>16</v>
      </c>
      <c r="B22" s="59"/>
      <c r="C22" s="60" t="s">
        <v>4</v>
      </c>
      <c r="D22" s="60" t="s">
        <v>3</v>
      </c>
      <c r="E22" s="61" t="s">
        <v>5</v>
      </c>
      <c r="F22" s="60" t="s">
        <v>13</v>
      </c>
      <c r="G22" s="62" t="s">
        <v>29</v>
      </c>
      <c r="H22" s="28"/>
    </row>
    <row r="23" spans="1:9" hidden="1" x14ac:dyDescent="0.3">
      <c r="A23" s="101" t="s">
        <v>8</v>
      </c>
      <c r="B23" s="102"/>
      <c r="C23" s="29">
        <f>C17</f>
        <v>337</v>
      </c>
      <c r="D23" s="29">
        <f>C23*E17*12</f>
        <v>339658.67076923075</v>
      </c>
      <c r="E23" s="30">
        <f>E17</f>
        <v>83.990769230769232</v>
      </c>
      <c r="F23" s="31">
        <f>F5*6+F11*6</f>
        <v>25252.74</v>
      </c>
      <c r="G23" s="32">
        <f>G17</f>
        <v>6.6570940771688374</v>
      </c>
      <c r="H23" s="28"/>
      <c r="I23" s="33"/>
    </row>
    <row r="24" spans="1:9" hidden="1" x14ac:dyDescent="0.3">
      <c r="A24" s="101" t="s">
        <v>9</v>
      </c>
      <c r="B24" s="102"/>
      <c r="C24" s="29">
        <f>C18</f>
        <v>22</v>
      </c>
      <c r="D24" s="29">
        <f>C24*E18*12</f>
        <v>15628.800000000001</v>
      </c>
      <c r="E24" s="30">
        <f>E18</f>
        <v>59.2</v>
      </c>
      <c r="F24" s="31">
        <f>F6*6+F12*6</f>
        <v>475.08000000000004</v>
      </c>
      <c r="G24" s="32">
        <f>G18</f>
        <v>1.8852380952380954</v>
      </c>
      <c r="H24" s="28"/>
      <c r="I24" s="33"/>
    </row>
    <row r="25" spans="1:9" s="14" customFormat="1" ht="13.5" hidden="1" x14ac:dyDescent="0.35">
      <c r="A25" s="103" t="s">
        <v>11</v>
      </c>
      <c r="B25" s="104"/>
      <c r="C25" s="34">
        <f>C23+C24</f>
        <v>359</v>
      </c>
      <c r="D25" s="34">
        <f>D23+D24</f>
        <v>355287.47076923074</v>
      </c>
      <c r="E25" s="35">
        <f>E19</f>
        <v>82.553623188405794</v>
      </c>
      <c r="F25" s="36">
        <f>F23+F24</f>
        <v>25727.820000000003</v>
      </c>
      <c r="G25" s="37">
        <f>F25/C25/12</f>
        <v>5.9721030640668529</v>
      </c>
      <c r="H25" s="38"/>
    </row>
    <row r="26" spans="1:9" ht="13.5" hidden="1" thickBot="1" x14ac:dyDescent="0.35">
      <c r="A26" s="39" t="s">
        <v>0</v>
      </c>
      <c r="B26" s="40"/>
      <c r="C26" s="41"/>
      <c r="D26" s="42"/>
      <c r="E26" s="42"/>
      <c r="F26" s="42"/>
      <c r="G26" s="43"/>
      <c r="H26" s="28"/>
    </row>
    <row r="27" spans="1:9" ht="13.5" thickBot="1" x14ac:dyDescent="0.35">
      <c r="A27" s="28"/>
      <c r="B27" s="28"/>
      <c r="C27" s="44"/>
      <c r="D27" s="45"/>
      <c r="E27" s="45"/>
      <c r="F27" s="45"/>
      <c r="G27" s="45"/>
      <c r="H27" s="28"/>
    </row>
    <row r="28" spans="1:9" ht="63.65" customHeight="1" x14ac:dyDescent="0.3">
      <c r="A28" s="58" t="s">
        <v>17</v>
      </c>
      <c r="B28" s="59"/>
      <c r="C28" s="60" t="s">
        <v>4</v>
      </c>
      <c r="D28" s="60" t="s">
        <v>3</v>
      </c>
      <c r="E28" s="61" t="s">
        <v>5</v>
      </c>
      <c r="F28" s="60" t="s">
        <v>13</v>
      </c>
      <c r="G28" s="62" t="s">
        <v>29</v>
      </c>
      <c r="H28" s="28"/>
    </row>
    <row r="29" spans="1:9" x14ac:dyDescent="0.3">
      <c r="A29" s="101" t="s">
        <v>8</v>
      </c>
      <c r="B29" s="102"/>
      <c r="C29" s="29">
        <f>C17-C5+C17</f>
        <v>361</v>
      </c>
      <c r="D29" s="29">
        <f>C29*E29*12</f>
        <v>363848.01230769232</v>
      </c>
      <c r="E29" s="30">
        <f>E23</f>
        <v>83.990769230769232</v>
      </c>
      <c r="F29" s="31">
        <f>G23*C29*12</f>
        <v>28838.531542295401</v>
      </c>
      <c r="G29" s="32">
        <f>G23</f>
        <v>6.6570940771688374</v>
      </c>
      <c r="H29" s="28"/>
      <c r="I29" s="33"/>
    </row>
    <row r="30" spans="1:9" x14ac:dyDescent="0.3">
      <c r="A30" s="101" t="s">
        <v>9</v>
      </c>
      <c r="B30" s="102"/>
      <c r="C30" s="29">
        <f>C18-C6+C18</f>
        <v>23</v>
      </c>
      <c r="D30" s="29">
        <f>C30*E30*12</f>
        <v>16339.2</v>
      </c>
      <c r="E30" s="30">
        <f>E24</f>
        <v>59.2</v>
      </c>
      <c r="F30" s="31">
        <f>G24*C30*12</f>
        <v>520.3257142857143</v>
      </c>
      <c r="G30" s="32">
        <f>G24</f>
        <v>1.8852380952380954</v>
      </c>
      <c r="H30" s="28"/>
      <c r="I30" s="33"/>
    </row>
    <row r="31" spans="1:9" s="14" customFormat="1" ht="13.5" x14ac:dyDescent="0.35">
      <c r="A31" s="103" t="s">
        <v>11</v>
      </c>
      <c r="B31" s="104"/>
      <c r="C31" s="34">
        <f>C29+C30</f>
        <v>384</v>
      </c>
      <c r="D31" s="34">
        <f>D29+D30</f>
        <v>380187.21230769233</v>
      </c>
      <c r="E31" s="35">
        <f>E25</f>
        <v>82.553623188405794</v>
      </c>
      <c r="F31" s="36">
        <f>F29+F30</f>
        <v>29358.857256581116</v>
      </c>
      <c r="G31" s="37">
        <f>F31/C31/12</f>
        <v>6.3712797865844442</v>
      </c>
      <c r="H31" s="38"/>
    </row>
    <row r="32" spans="1:9" ht="13.5" thickBot="1" x14ac:dyDescent="0.35">
      <c r="A32" s="39" t="s">
        <v>0</v>
      </c>
      <c r="B32" s="40"/>
      <c r="C32" s="41"/>
      <c r="D32" s="42"/>
      <c r="E32" s="42"/>
      <c r="F32" s="42"/>
      <c r="G32" s="43"/>
      <c r="H32" s="28"/>
    </row>
    <row r="33" spans="1:9" ht="13.5" thickBot="1" x14ac:dyDescent="0.35">
      <c r="A33" s="28"/>
      <c r="B33" s="28"/>
      <c r="C33" s="44"/>
      <c r="D33" s="45"/>
      <c r="E33" s="45"/>
      <c r="F33" s="45"/>
      <c r="G33" s="45"/>
      <c r="H33" s="28"/>
    </row>
    <row r="34" spans="1:9" ht="63.65" customHeight="1" x14ac:dyDescent="0.3">
      <c r="A34" s="58" t="s">
        <v>18</v>
      </c>
      <c r="B34" s="59"/>
      <c r="C34" s="60" t="s">
        <v>4</v>
      </c>
      <c r="D34" s="60" t="s">
        <v>3</v>
      </c>
      <c r="E34" s="61" t="s">
        <v>5</v>
      </c>
      <c r="F34" s="60" t="s">
        <v>13</v>
      </c>
      <c r="G34" s="62" t="s">
        <v>29</v>
      </c>
      <c r="H34" s="28"/>
    </row>
    <row r="35" spans="1:9" x14ac:dyDescent="0.3">
      <c r="A35" s="101" t="s">
        <v>8</v>
      </c>
      <c r="B35" s="102"/>
      <c r="C35" s="29">
        <f>C29-C23+C29</f>
        <v>385</v>
      </c>
      <c r="D35" s="29">
        <f>C35*E35*12</f>
        <v>388037.35384615383</v>
      </c>
      <c r="E35" s="30">
        <f>E29</f>
        <v>83.990769230769232</v>
      </c>
      <c r="F35" s="31">
        <f>G29*C35*12</f>
        <v>30755.774636520029</v>
      </c>
      <c r="G35" s="32">
        <f>G29</f>
        <v>6.6570940771688374</v>
      </c>
      <c r="H35" s="28"/>
      <c r="I35" s="33"/>
    </row>
    <row r="36" spans="1:9" x14ac:dyDescent="0.3">
      <c r="A36" s="101" t="s">
        <v>9</v>
      </c>
      <c r="B36" s="102"/>
      <c r="C36" s="29">
        <f>C30-C24+C30</f>
        <v>24</v>
      </c>
      <c r="D36" s="29">
        <f>C36*E36*12</f>
        <v>17049.600000000002</v>
      </c>
      <c r="E36" s="30">
        <f>E30</f>
        <v>59.2</v>
      </c>
      <c r="F36" s="31">
        <f>G30*C36*12</f>
        <v>542.94857142857143</v>
      </c>
      <c r="G36" s="32">
        <f>G30</f>
        <v>1.8852380952380954</v>
      </c>
      <c r="H36" s="28"/>
      <c r="I36" s="33"/>
    </row>
    <row r="37" spans="1:9" s="14" customFormat="1" ht="13.5" x14ac:dyDescent="0.35">
      <c r="A37" s="103" t="s">
        <v>11</v>
      </c>
      <c r="B37" s="104"/>
      <c r="C37" s="34">
        <f>C35+C36</f>
        <v>409</v>
      </c>
      <c r="D37" s="34">
        <f>D35+D36</f>
        <v>405086.9538461538</v>
      </c>
      <c r="E37" s="35">
        <f>E31</f>
        <v>82.553623188405794</v>
      </c>
      <c r="F37" s="36">
        <f>F35+F36</f>
        <v>31298.723207948602</v>
      </c>
      <c r="G37" s="37">
        <f>F37/C37/12</f>
        <v>6.3770829682046868</v>
      </c>
      <c r="H37" s="38"/>
    </row>
    <row r="38" spans="1:9" ht="13.5" thickBot="1" x14ac:dyDescent="0.35">
      <c r="A38" s="39" t="s">
        <v>0</v>
      </c>
      <c r="B38" s="40"/>
      <c r="C38" s="41"/>
      <c r="D38" s="42"/>
      <c r="E38" s="42"/>
      <c r="F38" s="42"/>
      <c r="G38" s="43"/>
      <c r="H38" s="28"/>
    </row>
    <row r="39" spans="1:9" ht="13.5" thickBot="1" x14ac:dyDescent="0.35">
      <c r="A39" s="28"/>
      <c r="B39" s="28"/>
      <c r="C39" s="44"/>
      <c r="D39" s="45"/>
      <c r="E39" s="45"/>
      <c r="F39" s="45"/>
      <c r="G39" s="45"/>
      <c r="H39" s="28"/>
    </row>
    <row r="40" spans="1:9" s="4" customFormat="1" ht="55.4" customHeight="1" x14ac:dyDescent="0.3">
      <c r="A40" s="99"/>
      <c r="B40" s="100"/>
      <c r="C40" s="100"/>
      <c r="D40" s="63" t="s">
        <v>25</v>
      </c>
      <c r="E40" s="63" t="str">
        <f>F34</f>
        <v xml:space="preserve">Transporta izdevumu kompensācija (t.sk. 5% admin.izdevumi), euro </v>
      </c>
      <c r="F40" s="64" t="s">
        <v>15</v>
      </c>
      <c r="G40" s="53"/>
      <c r="H40" s="53"/>
    </row>
    <row r="41" spans="1:9" s="55" customFormat="1" ht="16" thickBot="1" x14ac:dyDescent="0.4">
      <c r="A41" s="97" t="s">
        <v>39</v>
      </c>
      <c r="B41" s="98"/>
      <c r="C41" s="98"/>
      <c r="D41" s="1">
        <f>ROUND(D37*5.69,0)</f>
        <v>2304945</v>
      </c>
      <c r="E41" s="2">
        <f>ROUND(F37,0)</f>
        <v>31299</v>
      </c>
      <c r="F41" s="65">
        <f>D41+E41</f>
        <v>2336244</v>
      </c>
      <c r="G41" s="65">
        <f>ROUND(F41/12*4,0)</f>
        <v>778748</v>
      </c>
      <c r="H41" s="54"/>
    </row>
    <row r="45" spans="1:9" ht="19.399999999999999" customHeight="1" x14ac:dyDescent="0.3">
      <c r="A45" s="66" t="s">
        <v>40</v>
      </c>
      <c r="B45" s="5"/>
      <c r="D45" s="6"/>
    </row>
    <row r="46" spans="1:9" hidden="1" x14ac:dyDescent="0.3">
      <c r="A46" s="87" t="s">
        <v>8</v>
      </c>
      <c r="B46" s="56" t="s">
        <v>6</v>
      </c>
      <c r="C46" s="70"/>
      <c r="D46" s="70">
        <v>0</v>
      </c>
    </row>
    <row r="47" spans="1:9" x14ac:dyDescent="0.3">
      <c r="A47" s="87"/>
      <c r="B47" s="57" t="s">
        <v>31</v>
      </c>
      <c r="C47" s="71" t="s">
        <v>21</v>
      </c>
      <c r="D47" s="71">
        <v>430</v>
      </c>
    </row>
    <row r="48" spans="1:9" x14ac:dyDescent="0.3">
      <c r="A48" s="87"/>
      <c r="B48" s="56" t="s">
        <v>7</v>
      </c>
      <c r="C48" s="71" t="s">
        <v>21</v>
      </c>
      <c r="D48" s="71">
        <v>550</v>
      </c>
    </row>
    <row r="49" spans="1:8" x14ac:dyDescent="0.3">
      <c r="A49" s="86" t="s">
        <v>26</v>
      </c>
      <c r="B49" s="86"/>
      <c r="C49" s="72" t="s">
        <v>21</v>
      </c>
      <c r="D49" s="73">
        <f>D46+D47+D48</f>
        <v>980</v>
      </c>
    </row>
    <row r="50" spans="1:8" x14ac:dyDescent="0.3">
      <c r="A50" s="87" t="s">
        <v>24</v>
      </c>
      <c r="B50" s="87"/>
      <c r="C50" s="74" t="s">
        <v>22</v>
      </c>
      <c r="D50" s="74">
        <f>E35</f>
        <v>83.990769230769232</v>
      </c>
    </row>
    <row r="51" spans="1:8" x14ac:dyDescent="0.3">
      <c r="A51" s="86" t="s">
        <v>23</v>
      </c>
      <c r="B51" s="86"/>
      <c r="C51" s="75" t="s">
        <v>22</v>
      </c>
      <c r="D51" s="73">
        <f>D49*D50*12</f>
        <v>987731.4461538461</v>
      </c>
    </row>
    <row r="52" spans="1:8" ht="13.5" x14ac:dyDescent="0.3">
      <c r="A52" s="86" t="s">
        <v>27</v>
      </c>
      <c r="B52" s="86"/>
      <c r="C52" s="76" t="s">
        <v>28</v>
      </c>
      <c r="D52" s="77">
        <f>ROUND(D51*5.69,0)</f>
        <v>5620192</v>
      </c>
    </row>
    <row r="53" spans="1:8" ht="18" customHeight="1" x14ac:dyDescent="0.3">
      <c r="A53" s="88" t="str">
        <f>G34</f>
        <v>Transporta izdevumu kompensācija, euro (t.sk. 5% admin.izdevumi) uz 1 pers. mēn., euro</v>
      </c>
      <c r="B53" s="89"/>
      <c r="C53" s="78" t="s">
        <v>28</v>
      </c>
      <c r="D53" s="79">
        <f>G35</f>
        <v>6.6570940771688374</v>
      </c>
    </row>
    <row r="54" spans="1:8" ht="13.5" x14ac:dyDescent="0.3">
      <c r="A54" s="92" t="str">
        <f>F34</f>
        <v xml:space="preserve">Transporta izdevumu kompensācija (t.sk. 5% admin.izdevumi), euro </v>
      </c>
      <c r="B54" s="93"/>
      <c r="C54" s="76" t="s">
        <v>28</v>
      </c>
      <c r="D54" s="77">
        <f>ROUND(D49*D53*12,0)</f>
        <v>78287</v>
      </c>
    </row>
    <row r="55" spans="1:8" ht="15.5" x14ac:dyDescent="0.3">
      <c r="A55" s="94" t="s">
        <v>30</v>
      </c>
      <c r="B55" s="95"/>
      <c r="C55" s="80" t="s">
        <v>28</v>
      </c>
      <c r="D55" s="81">
        <f>D52+D54</f>
        <v>5698479</v>
      </c>
      <c r="G55" s="81">
        <f>ROUND(D55/12*4,0)</f>
        <v>1899493</v>
      </c>
    </row>
    <row r="56" spans="1:8" ht="14.5" customHeight="1" x14ac:dyDescent="0.3">
      <c r="A56" s="90" t="s">
        <v>0</v>
      </c>
      <c r="B56" s="90"/>
      <c r="C56" s="90"/>
      <c r="D56" s="90"/>
    </row>
    <row r="57" spans="1:8" ht="31.5" customHeight="1" x14ac:dyDescent="0.3">
      <c r="A57" s="91" t="s">
        <v>45</v>
      </c>
      <c r="B57" s="91"/>
      <c r="C57" s="91"/>
      <c r="D57" s="91"/>
    </row>
    <row r="58" spans="1:8" ht="71" customHeight="1" thickBot="1" x14ac:dyDescent="0.35">
      <c r="A58" s="91" t="s">
        <v>46</v>
      </c>
      <c r="B58" s="91"/>
      <c r="C58" s="91"/>
      <c r="D58" s="91"/>
    </row>
    <row r="59" spans="1:8" ht="15" customHeight="1" thickBot="1" x14ac:dyDescent="0.35">
      <c r="A59" s="84" t="s">
        <v>41</v>
      </c>
      <c r="B59" s="85"/>
      <c r="C59" s="85"/>
      <c r="D59" s="85"/>
      <c r="E59" s="85"/>
      <c r="F59" s="82">
        <f>ROUND(G55-G41,0)</f>
        <v>1120745</v>
      </c>
    </row>
    <row r="60" spans="1:8" x14ac:dyDescent="0.3">
      <c r="A60" s="28" t="s">
        <v>42</v>
      </c>
      <c r="B60" s="28"/>
      <c r="C60" s="44"/>
      <c r="D60" s="45"/>
      <c r="E60" s="45"/>
      <c r="F60" s="45"/>
      <c r="G60" s="45"/>
      <c r="H60" s="28"/>
    </row>
    <row r="61" spans="1:8" x14ac:dyDescent="0.3">
      <c r="A61" s="28"/>
      <c r="B61" s="28"/>
      <c r="C61" s="44"/>
      <c r="D61" s="45"/>
      <c r="E61" s="45"/>
      <c r="F61" s="45"/>
      <c r="G61" s="45"/>
      <c r="H61" s="28"/>
    </row>
    <row r="62" spans="1:8" x14ac:dyDescent="0.3">
      <c r="A62" s="28"/>
      <c r="B62" s="28"/>
      <c r="C62" s="44"/>
      <c r="D62" s="45"/>
      <c r="E62" s="45"/>
      <c r="F62" s="45"/>
      <c r="G62" s="45"/>
      <c r="H62" s="28"/>
    </row>
    <row r="63" spans="1:8" ht="13.5" thickBot="1" x14ac:dyDescent="0.35">
      <c r="A63" s="28"/>
      <c r="B63" s="28"/>
      <c r="C63" s="44"/>
      <c r="D63" s="45"/>
      <c r="E63" s="45"/>
      <c r="F63" s="45"/>
      <c r="G63" s="45"/>
      <c r="H63" s="28"/>
    </row>
    <row r="64" spans="1:8" ht="63.65" customHeight="1" x14ac:dyDescent="0.3">
      <c r="A64" s="58" t="s">
        <v>19</v>
      </c>
      <c r="B64" s="59"/>
      <c r="C64" s="60" t="s">
        <v>4</v>
      </c>
      <c r="D64" s="60" t="s">
        <v>3</v>
      </c>
      <c r="E64" s="61" t="s">
        <v>5</v>
      </c>
      <c r="F64" s="60" t="s">
        <v>13</v>
      </c>
      <c r="G64" s="62" t="s">
        <v>29</v>
      </c>
      <c r="H64" s="28"/>
    </row>
    <row r="65" spans="1:9" x14ac:dyDescent="0.3">
      <c r="A65" s="101" t="s">
        <v>8</v>
      </c>
      <c r="B65" s="102"/>
      <c r="C65" s="29">
        <f>C35-C29+C35</f>
        <v>409</v>
      </c>
      <c r="D65" s="29">
        <f>C65*E65*12</f>
        <v>412226.69538461533</v>
      </c>
      <c r="E65" s="30">
        <f>E35</f>
        <v>83.990769230769232</v>
      </c>
      <c r="F65" s="31">
        <f>G35*C65*12</f>
        <v>32673.01773074465</v>
      </c>
      <c r="G65" s="32">
        <f>G35</f>
        <v>6.6570940771688374</v>
      </c>
      <c r="H65" s="28"/>
      <c r="I65" s="33"/>
    </row>
    <row r="66" spans="1:9" x14ac:dyDescent="0.3">
      <c r="A66" s="101" t="s">
        <v>9</v>
      </c>
      <c r="B66" s="102"/>
      <c r="C66" s="29">
        <f>C36-C30+C36</f>
        <v>25</v>
      </c>
      <c r="D66" s="29">
        <f>C66*E66*12</f>
        <v>17760</v>
      </c>
      <c r="E66" s="30">
        <f>E36</f>
        <v>59.2</v>
      </c>
      <c r="F66" s="31">
        <f>G36*C66*12</f>
        <v>565.57142857142867</v>
      </c>
      <c r="G66" s="32">
        <f>G36</f>
        <v>1.8852380952380954</v>
      </c>
      <c r="H66" s="28"/>
      <c r="I66" s="33"/>
    </row>
    <row r="67" spans="1:9" s="14" customFormat="1" ht="13.5" x14ac:dyDescent="0.35">
      <c r="A67" s="103" t="s">
        <v>11</v>
      </c>
      <c r="B67" s="104"/>
      <c r="C67" s="46">
        <f>C65+C66</f>
        <v>434</v>
      </c>
      <c r="D67" s="46">
        <f>D65+D66</f>
        <v>429986.69538461533</v>
      </c>
      <c r="E67" s="47">
        <f>E37</f>
        <v>82.553623188405794</v>
      </c>
      <c r="F67" s="48">
        <f>F65+F66</f>
        <v>33238.589159316078</v>
      </c>
      <c r="G67" s="49">
        <f>F67/C67/12</f>
        <v>6.3822175805138395</v>
      </c>
      <c r="H67" s="38"/>
    </row>
    <row r="68" spans="1:9" ht="13.5" thickBot="1" x14ac:dyDescent="0.35">
      <c r="A68" s="39" t="s">
        <v>0</v>
      </c>
      <c r="B68" s="40"/>
      <c r="C68" s="50"/>
      <c r="D68" s="51"/>
      <c r="E68" s="51"/>
      <c r="F68" s="51"/>
      <c r="G68" s="52"/>
      <c r="H68" s="28"/>
    </row>
    <row r="69" spans="1:9" ht="13.5" thickBot="1" x14ac:dyDescent="0.35">
      <c r="A69" s="28"/>
      <c r="B69" s="28"/>
      <c r="C69" s="53"/>
      <c r="D69" s="28"/>
      <c r="E69" s="28"/>
      <c r="F69" s="28"/>
      <c r="G69" s="28"/>
      <c r="H69" s="28"/>
    </row>
    <row r="70" spans="1:9" s="4" customFormat="1" ht="55.4" customHeight="1" x14ac:dyDescent="0.3">
      <c r="A70" s="99"/>
      <c r="B70" s="100"/>
      <c r="C70" s="100"/>
      <c r="D70" s="63" t="s">
        <v>25</v>
      </c>
      <c r="E70" s="63" t="str">
        <f>F64</f>
        <v xml:space="preserve">Transporta izdevumu kompensācija (t.sk. 5% admin.izdevumi), euro </v>
      </c>
      <c r="F70" s="64" t="s">
        <v>15</v>
      </c>
      <c r="G70" s="53"/>
      <c r="H70" s="53"/>
    </row>
    <row r="71" spans="1:9" s="55" customFormat="1" ht="16" thickBot="1" x14ac:dyDescent="0.4">
      <c r="A71" s="97" t="s">
        <v>32</v>
      </c>
      <c r="B71" s="98"/>
      <c r="C71" s="98"/>
      <c r="D71" s="1">
        <f>ROUND(D67*5.69,0)</f>
        <v>2446624</v>
      </c>
      <c r="E71" s="2">
        <f>ROUND(F67,0)</f>
        <v>33239</v>
      </c>
      <c r="F71" s="65">
        <f>D71+E71</f>
        <v>2479863</v>
      </c>
      <c r="G71" s="54"/>
      <c r="H71" s="54"/>
    </row>
    <row r="75" spans="1:9" ht="19.399999999999999" customHeight="1" x14ac:dyDescent="0.3">
      <c r="A75" s="66" t="s">
        <v>20</v>
      </c>
      <c r="B75" s="5"/>
      <c r="D75" s="6"/>
    </row>
    <row r="76" spans="1:9" hidden="1" x14ac:dyDescent="0.3">
      <c r="A76" s="87" t="s">
        <v>8</v>
      </c>
      <c r="B76" s="56" t="s">
        <v>6</v>
      </c>
      <c r="C76" s="70"/>
      <c r="D76" s="70">
        <v>0</v>
      </c>
    </row>
    <row r="77" spans="1:9" x14ac:dyDescent="0.3">
      <c r="A77" s="87"/>
      <c r="B77" s="57" t="s">
        <v>31</v>
      </c>
      <c r="C77" s="71" t="s">
        <v>21</v>
      </c>
      <c r="D77" s="71">
        <f>D47</f>
        <v>430</v>
      </c>
    </row>
    <row r="78" spans="1:9" x14ac:dyDescent="0.3">
      <c r="A78" s="87"/>
      <c r="B78" s="56" t="s">
        <v>7</v>
      </c>
      <c r="C78" s="71" t="s">
        <v>21</v>
      </c>
      <c r="D78" s="71">
        <f>D48</f>
        <v>550</v>
      </c>
    </row>
    <row r="79" spans="1:9" x14ac:dyDescent="0.3">
      <c r="A79" s="86" t="s">
        <v>26</v>
      </c>
      <c r="B79" s="86"/>
      <c r="C79" s="72" t="s">
        <v>21</v>
      </c>
      <c r="D79" s="73">
        <f>D76+D77+D78</f>
        <v>980</v>
      </c>
    </row>
    <row r="80" spans="1:9" x14ac:dyDescent="0.3">
      <c r="A80" s="87" t="s">
        <v>24</v>
      </c>
      <c r="B80" s="87"/>
      <c r="C80" s="74" t="s">
        <v>22</v>
      </c>
      <c r="D80" s="74">
        <f>E65</f>
        <v>83.990769230769232</v>
      </c>
    </row>
    <row r="81" spans="1:6" x14ac:dyDescent="0.3">
      <c r="A81" s="86" t="s">
        <v>23</v>
      </c>
      <c r="B81" s="86"/>
      <c r="C81" s="75" t="s">
        <v>22</v>
      </c>
      <c r="D81" s="73">
        <f>D79*D80*12</f>
        <v>987731.4461538461</v>
      </c>
    </row>
    <row r="82" spans="1:6" ht="13.5" x14ac:dyDescent="0.3">
      <c r="A82" s="86" t="s">
        <v>27</v>
      </c>
      <c r="B82" s="86"/>
      <c r="C82" s="76" t="s">
        <v>28</v>
      </c>
      <c r="D82" s="77">
        <f>ROUND(D81*5.69,0)</f>
        <v>5620192</v>
      </c>
    </row>
    <row r="83" spans="1:6" ht="18" customHeight="1" x14ac:dyDescent="0.3">
      <c r="A83" s="88" t="str">
        <f>G64</f>
        <v>Transporta izdevumu kompensācija, euro (t.sk. 5% admin.izdevumi) uz 1 pers. mēn., euro</v>
      </c>
      <c r="B83" s="89"/>
      <c r="C83" s="78" t="s">
        <v>28</v>
      </c>
      <c r="D83" s="79">
        <f>G65</f>
        <v>6.6570940771688374</v>
      </c>
    </row>
    <row r="84" spans="1:6" ht="13.5" x14ac:dyDescent="0.3">
      <c r="A84" s="92" t="str">
        <f>F64</f>
        <v xml:space="preserve">Transporta izdevumu kompensācija (t.sk. 5% admin.izdevumi), euro </v>
      </c>
      <c r="B84" s="93"/>
      <c r="C84" s="76" t="s">
        <v>28</v>
      </c>
      <c r="D84" s="77">
        <f>ROUND(D79*D83*12,0)</f>
        <v>78287</v>
      </c>
    </row>
    <row r="85" spans="1:6" ht="15.5" x14ac:dyDescent="0.3">
      <c r="A85" s="94" t="s">
        <v>30</v>
      </c>
      <c r="B85" s="95"/>
      <c r="C85" s="80" t="s">
        <v>28</v>
      </c>
      <c r="D85" s="81">
        <f>D82+D84</f>
        <v>5698479</v>
      </c>
    </row>
    <row r="86" spans="1:6" ht="14.5" customHeight="1" x14ac:dyDescent="0.3">
      <c r="A86" s="90" t="s">
        <v>0</v>
      </c>
      <c r="B86" s="90"/>
      <c r="C86" s="90"/>
      <c r="D86" s="90"/>
    </row>
    <row r="87" spans="1:6" ht="29.5" customHeight="1" x14ac:dyDescent="0.3">
      <c r="A87" s="91" t="str">
        <f>A57</f>
        <v>**Pakalpojuma cena aprēķinā 5.69 euro/1h. Atbilstoši Ministru kabineta 18.05.2021. not. Nr. 316 "Noteikumi par asistenta, pavadoņa un aprūpes mājās pakalpojumu personām ar invaliditāti".</v>
      </c>
      <c r="B87" s="91"/>
      <c r="C87" s="91"/>
      <c r="D87" s="91"/>
    </row>
    <row r="88" spans="1:6" ht="73" customHeight="1" thickBot="1" x14ac:dyDescent="0.35">
      <c r="A88" s="91" t="str">
        <f>A58</f>
        <v>*** h skaits -  80h vispērējā gadījumā, 100h, ja saņem rehabilitācijas pakalpojumus.
Asistenta pakalpojuma pašvaldībā saņēmēju sadalījums:
Mēreni funkc. ierobežojumi 980 bērni  (nav tiesības uz asistenta pakalpojumu).
Smagi funkc. ierobežojumi 430 bērni.
Ļoti smagi funkc. ierobežojumi 550 bērni.</v>
      </c>
      <c r="B88" s="91"/>
      <c r="C88" s="91"/>
      <c r="D88" s="91"/>
    </row>
    <row r="89" spans="1:6" ht="15" customHeight="1" thickBot="1" x14ac:dyDescent="0.35">
      <c r="A89" s="84" t="s">
        <v>38</v>
      </c>
      <c r="B89" s="85"/>
      <c r="C89" s="85"/>
      <c r="D89" s="85"/>
      <c r="E89" s="85"/>
      <c r="F89" s="82">
        <f>D85-F71</f>
        <v>3218616</v>
      </c>
    </row>
    <row r="94" spans="1:6" x14ac:dyDescent="0.3">
      <c r="A94" s="67" t="s">
        <v>33</v>
      </c>
    </row>
    <row r="95" spans="1:6" x14ac:dyDescent="0.3">
      <c r="A95" s="67" t="s">
        <v>37</v>
      </c>
    </row>
    <row r="96" spans="1:6" x14ac:dyDescent="0.3">
      <c r="A96" s="67" t="s">
        <v>35</v>
      </c>
    </row>
    <row r="97" spans="1:1" x14ac:dyDescent="0.3">
      <c r="A97" s="68" t="s">
        <v>36</v>
      </c>
    </row>
    <row r="98" spans="1:1" x14ac:dyDescent="0.3">
      <c r="A98" s="69" t="s">
        <v>34</v>
      </c>
    </row>
    <row r="99" spans="1:1" x14ac:dyDescent="0.3">
      <c r="A99" s="3" t="s">
        <v>47</v>
      </c>
    </row>
  </sheetData>
  <mergeCells count="50">
    <mergeCell ref="A57:D57"/>
    <mergeCell ref="A58:D58"/>
    <mergeCell ref="A59:E59"/>
    <mergeCell ref="A52:B52"/>
    <mergeCell ref="A53:B53"/>
    <mergeCell ref="A54:B54"/>
    <mergeCell ref="A55:B55"/>
    <mergeCell ref="A56:D56"/>
    <mergeCell ref="A41:C41"/>
    <mergeCell ref="A46:A48"/>
    <mergeCell ref="A49:B49"/>
    <mergeCell ref="A50:B50"/>
    <mergeCell ref="A51:B51"/>
    <mergeCell ref="A18:B18"/>
    <mergeCell ref="A19:B19"/>
    <mergeCell ref="A29:B29"/>
    <mergeCell ref="A30:B30"/>
    <mergeCell ref="A40:C40"/>
    <mergeCell ref="A7:B7"/>
    <mergeCell ref="A11:B11"/>
    <mergeCell ref="A12:B12"/>
    <mergeCell ref="A13:B13"/>
    <mergeCell ref="A17:B17"/>
    <mergeCell ref="A2:G2"/>
    <mergeCell ref="A76:A78"/>
    <mergeCell ref="A71:C71"/>
    <mergeCell ref="A70:C70"/>
    <mergeCell ref="A36:B36"/>
    <mergeCell ref="A37:B37"/>
    <mergeCell ref="A65:B65"/>
    <mergeCell ref="A66:B66"/>
    <mergeCell ref="A67:B67"/>
    <mergeCell ref="A23:B23"/>
    <mergeCell ref="A24:B24"/>
    <mergeCell ref="A25:B25"/>
    <mergeCell ref="A31:B31"/>
    <mergeCell ref="A35:B35"/>
    <mergeCell ref="A5:B5"/>
    <mergeCell ref="A6:B6"/>
    <mergeCell ref="A89:E89"/>
    <mergeCell ref="A79:B79"/>
    <mergeCell ref="A80:B80"/>
    <mergeCell ref="A81:B81"/>
    <mergeCell ref="A82:B82"/>
    <mergeCell ref="A83:B83"/>
    <mergeCell ref="A86:D86"/>
    <mergeCell ref="A87:D87"/>
    <mergeCell ref="A88:D88"/>
    <mergeCell ref="A84:B84"/>
    <mergeCell ref="A85:B85"/>
  </mergeCells>
  <hyperlinks>
    <hyperlink ref="A98" r:id="rId1" display="mailto:Sandra.Strele@lm.gov.lv" xr:uid="{79136F01-9E79-4191-A828-BE67F3BE06C0}"/>
  </hyperlinks>
  <pageMargins left="1.1023622047244095" right="0.70866141732283472" top="1.1417322834645669" bottom="0.74803149606299213" header="0.31496062992125984" footer="0.31496062992125984"/>
  <pageSetup paperSize="9" scale="70" orientation="landscape" verticalDpi="0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Pielikums_asistenti</vt:lpstr>
      <vt:lpstr>Pielikums_asistenti!Print_Titles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Strēle</dc:creator>
  <cp:lastModifiedBy>Zanda Beinare</cp:lastModifiedBy>
  <cp:lastPrinted>2023-08-31T19:41:03Z</cp:lastPrinted>
  <dcterms:created xsi:type="dcterms:W3CDTF">2015-06-05T18:19:34Z</dcterms:created>
  <dcterms:modified xsi:type="dcterms:W3CDTF">2024-03-15T13:50:08Z</dcterms:modified>
</cp:coreProperties>
</file>