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ita.taurina\OneDrive - zm.gov.lv\Documents\s_dokumenti\1_Informatīvais ziņojums\Uz TM_FM_100823\"/>
    </mc:Choice>
  </mc:AlternateContent>
  <xr:revisionPtr revIDLastSave="0" documentId="13_ncr:1_{616FB87B-3810-4A4D-A755-CE0FAEC6DC6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opsav" sheetId="1" r:id="rId1"/>
  </sheets>
  <definedNames>
    <definedName name="_ftn1" localSheetId="0">kopsav!#REF!</definedName>
    <definedName name="_ftnref1" localSheetId="0">kopsav!#REF!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/>
  <c r="L18" i="1"/>
  <c r="L12" i="1"/>
  <c r="M26" i="1"/>
  <c r="N26" i="1" s="1"/>
  <c r="M20" i="1"/>
  <c r="O20" i="1" s="1"/>
  <c r="M22" i="1"/>
  <c r="O22" i="1" s="1"/>
  <c r="M23" i="1"/>
  <c r="O23" i="1" s="1"/>
  <c r="M19" i="1"/>
  <c r="O19" i="1" s="1"/>
  <c r="M14" i="1"/>
  <c r="N14" i="1" s="1"/>
  <c r="M15" i="1"/>
  <c r="O15" i="1" s="1"/>
  <c r="M16" i="1"/>
  <c r="N16" i="1" s="1"/>
  <c r="M17" i="1"/>
  <c r="O17" i="1" s="1"/>
  <c r="M13" i="1"/>
  <c r="O13" i="1" l="1"/>
  <c r="M62" i="1"/>
  <c r="M64" i="1"/>
  <c r="N22" i="1"/>
  <c r="N17" i="1"/>
  <c r="P17" i="1" s="1"/>
  <c r="N15" i="1"/>
  <c r="P15" i="1" s="1"/>
  <c r="N20" i="1"/>
  <c r="O16" i="1"/>
  <c r="P16" i="1" s="1"/>
  <c r="N19" i="1"/>
  <c r="N23" i="1"/>
  <c r="P27" i="1"/>
  <c r="O14" i="1"/>
  <c r="O26" i="1"/>
  <c r="P26" i="1" s="1"/>
  <c r="N13" i="1"/>
  <c r="N64" i="1"/>
  <c r="O62" i="1" l="1"/>
  <c r="N62" i="1"/>
  <c r="O64" i="1"/>
  <c r="P25" i="1"/>
  <c r="P14" i="1"/>
  <c r="P13" i="1"/>
  <c r="P23" i="1"/>
  <c r="P22" i="1"/>
  <c r="P21" i="1"/>
  <c r="P20" i="1"/>
  <c r="P19" i="1"/>
  <c r="H59" i="1"/>
  <c r="J59" i="1" s="1"/>
  <c r="C58" i="1"/>
  <c r="F58" i="1" s="1"/>
  <c r="N59" i="1" l="1"/>
  <c r="O59" i="1"/>
  <c r="M59" i="1"/>
  <c r="F59" i="1"/>
  <c r="H58" i="1"/>
  <c r="J58" i="1" s="1"/>
  <c r="C30" i="1"/>
  <c r="F30" i="1" s="1"/>
  <c r="C31" i="1"/>
  <c r="H31" i="1" s="1"/>
  <c r="J31" i="1" s="1"/>
  <c r="C32" i="1"/>
  <c r="H32" i="1" s="1"/>
  <c r="J32" i="1" s="1"/>
  <c r="C33" i="1"/>
  <c r="H33" i="1" s="1"/>
  <c r="J33" i="1" s="1"/>
  <c r="C34" i="1"/>
  <c r="H34" i="1" s="1"/>
  <c r="J34" i="1" s="1"/>
  <c r="C35" i="1"/>
  <c r="H35" i="1" s="1"/>
  <c r="J35" i="1" s="1"/>
  <c r="C36" i="1"/>
  <c r="H36" i="1" s="1"/>
  <c r="C37" i="1"/>
  <c r="H37" i="1" s="1"/>
  <c r="J37" i="1" s="1"/>
  <c r="C42" i="1"/>
  <c r="F42" i="1" s="1"/>
  <c r="C41" i="1"/>
  <c r="H41" i="1" s="1"/>
  <c r="J41" i="1" s="1"/>
  <c r="C40" i="1"/>
  <c r="H40" i="1" s="1"/>
  <c r="C39" i="1"/>
  <c r="H39" i="1" s="1"/>
  <c r="J39" i="1" s="1"/>
  <c r="M41" i="1" l="1"/>
  <c r="O41" i="1"/>
  <c r="N41" i="1"/>
  <c r="M31" i="1"/>
  <c r="O31" i="1"/>
  <c r="N31" i="1"/>
  <c r="M32" i="1"/>
  <c r="O32" i="1"/>
  <c r="N32" i="1"/>
  <c r="O37" i="1"/>
  <c r="N37" i="1"/>
  <c r="M37" i="1"/>
  <c r="N58" i="1"/>
  <c r="O58" i="1"/>
  <c r="M58" i="1"/>
  <c r="O35" i="1"/>
  <c r="N35" i="1"/>
  <c r="M35" i="1"/>
  <c r="O34" i="1"/>
  <c r="N34" i="1"/>
  <c r="M34" i="1"/>
  <c r="M39" i="1"/>
  <c r="O39" i="1"/>
  <c r="N39" i="1"/>
  <c r="M33" i="1"/>
  <c r="N33" i="1"/>
  <c r="O33" i="1"/>
  <c r="P59" i="1"/>
  <c r="F36" i="1"/>
  <c r="J36" i="1" s="1"/>
  <c r="O36" i="1" s="1"/>
  <c r="F37" i="1"/>
  <c r="F39" i="1"/>
  <c r="F32" i="1"/>
  <c r="F34" i="1"/>
  <c r="F35" i="1"/>
  <c r="F31" i="1"/>
  <c r="H30" i="1"/>
  <c r="J30" i="1" s="1"/>
  <c r="F33" i="1"/>
  <c r="H42" i="1"/>
  <c r="J42" i="1" s="1"/>
  <c r="F40" i="1"/>
  <c r="F41" i="1"/>
  <c r="J40" i="1" l="1"/>
  <c r="O40" i="1"/>
  <c r="N36" i="1"/>
  <c r="M36" i="1"/>
  <c r="M40" i="1"/>
  <c r="M42" i="1"/>
  <c r="O42" i="1"/>
  <c r="N42" i="1"/>
  <c r="O30" i="1"/>
  <c r="M30" i="1"/>
  <c r="N30" i="1"/>
  <c r="P35" i="1"/>
  <c r="P39" i="1"/>
  <c r="N40" i="1" l="1"/>
  <c r="P40" i="1" s="1"/>
  <c r="P30" i="1"/>
  <c r="P37" i="1"/>
  <c r="P58" i="1"/>
  <c r="P42" i="1"/>
  <c r="P34" i="1"/>
  <c r="P32" i="1"/>
  <c r="P36" i="1"/>
  <c r="P31" i="1"/>
  <c r="P33" i="1"/>
  <c r="P41" i="1"/>
  <c r="C47" i="1" l="1"/>
  <c r="H47" i="1" s="1"/>
  <c r="J47" i="1" s="1"/>
  <c r="C48" i="1"/>
  <c r="H48" i="1" s="1"/>
  <c r="J48" i="1" s="1"/>
  <c r="C46" i="1"/>
  <c r="H46" i="1" s="1"/>
  <c r="J46" i="1" s="1"/>
  <c r="C45" i="1"/>
  <c r="C44" i="1"/>
  <c r="F44" i="1" s="1"/>
  <c r="C51" i="1"/>
  <c r="H51" i="1" s="1"/>
  <c r="J51" i="1" s="1"/>
  <c r="C50" i="1"/>
  <c r="F50" i="1" s="1"/>
  <c r="C57" i="1"/>
  <c r="H57" i="1" s="1"/>
  <c r="J57" i="1" s="1"/>
  <c r="H56" i="1"/>
  <c r="J56" i="1" s="1"/>
  <c r="N57" i="1" l="1"/>
  <c r="O57" i="1"/>
  <c r="M57" i="1"/>
  <c r="N46" i="1"/>
  <c r="O46" i="1"/>
  <c r="M46" i="1"/>
  <c r="M51" i="1"/>
  <c r="N51" i="1"/>
  <c r="O51" i="1"/>
  <c r="N48" i="1"/>
  <c r="O48" i="1"/>
  <c r="M48" i="1"/>
  <c r="N56" i="1"/>
  <c r="O56" i="1"/>
  <c r="M56" i="1"/>
  <c r="N47" i="1"/>
  <c r="O47" i="1"/>
  <c r="M47" i="1"/>
  <c r="F47" i="1"/>
  <c r="F48" i="1"/>
  <c r="H44" i="1"/>
  <c r="J44" i="1" s="1"/>
  <c r="F46" i="1"/>
  <c r="F45" i="1"/>
  <c r="F51" i="1"/>
  <c r="H50" i="1"/>
  <c r="J50" i="1" s="1"/>
  <c r="F56" i="1"/>
  <c r="F57" i="1"/>
  <c r="C54" i="1"/>
  <c r="H54" i="1" s="1"/>
  <c r="J54" i="1" s="1"/>
  <c r="C53" i="1"/>
  <c r="H53" i="1" s="1"/>
  <c r="J53" i="1" s="1"/>
  <c r="J60" i="1" l="1"/>
  <c r="M45" i="1"/>
  <c r="H45" i="1"/>
  <c r="J45" i="1" s="1"/>
  <c r="L28" i="1" s="1"/>
  <c r="L60" i="1" s="1"/>
  <c r="O44" i="1"/>
  <c r="O60" i="1" s="1"/>
  <c r="O63" i="1" s="1"/>
  <c r="O110" i="1" s="1"/>
  <c r="O112" i="1" s="1"/>
  <c r="N44" i="1"/>
  <c r="M44" i="1"/>
  <c r="N50" i="1"/>
  <c r="O50" i="1"/>
  <c r="M50" i="1"/>
  <c r="M53" i="1"/>
  <c r="O53" i="1"/>
  <c r="N53" i="1"/>
  <c r="O54" i="1"/>
  <c r="N54" i="1"/>
  <c r="M54" i="1"/>
  <c r="P51" i="1"/>
  <c r="P56" i="1"/>
  <c r="P57" i="1"/>
  <c r="P47" i="1"/>
  <c r="P48" i="1"/>
  <c r="P45" i="1"/>
  <c r="P46" i="1"/>
  <c r="F54" i="1"/>
  <c r="F53" i="1"/>
  <c r="O111" i="1" l="1"/>
  <c r="M60" i="1"/>
  <c r="M63" i="1" s="1"/>
  <c r="M110" i="1" s="1"/>
  <c r="N60" i="1"/>
  <c r="P44" i="1"/>
  <c r="P60" i="1" s="1"/>
  <c r="P50" i="1"/>
  <c r="P53" i="1"/>
  <c r="P54" i="1"/>
  <c r="M111" i="1" l="1"/>
  <c r="M112" i="1"/>
  <c r="N63" i="1"/>
  <c r="N110" i="1" s="1"/>
  <c r="N112" i="1" l="1"/>
  <c r="N111" i="1"/>
  <c r="P63" i="1"/>
  <c r="K60" i="1"/>
  <c r="M118" i="1" l="1"/>
  <c r="M117" i="1"/>
  <c r="P64" i="1"/>
  <c r="M120" i="1" l="1"/>
  <c r="M121" i="1"/>
  <c r="N117" i="1"/>
  <c r="I60" i="1"/>
  <c r="N120" i="1" l="1"/>
  <c r="P62" i="1"/>
  <c r="M114" i="1" l="1"/>
  <c r="N114" i="1" s="1"/>
  <c r="M115" i="1"/>
  <c r="P110" i="1"/>
  <c r="M65" i="1"/>
  <c r="P112" i="1" l="1"/>
  <c r="P111" i="1"/>
  <c r="Q111" i="1" s="1"/>
</calcChain>
</file>

<file path=xl/sharedStrings.xml><?xml version="1.0" encoding="utf-8"?>
<sst xmlns="http://schemas.openxmlformats.org/spreadsheetml/2006/main" count="93" uniqueCount="87">
  <si>
    <t>PVD</t>
  </si>
  <si>
    <t>kopā par visām darbībām</t>
  </si>
  <si>
    <t>vienas darbības cena</t>
  </si>
  <si>
    <t>kopā par visiem izmeklē-jumiem</t>
  </si>
  <si>
    <t>viena izmeklē-juma cena</t>
  </si>
  <si>
    <t>citas darbības</t>
  </si>
  <si>
    <t>Budžeta apakšprogrammas</t>
  </si>
  <si>
    <t>Finansējums (EUR)</t>
  </si>
  <si>
    <t>t.sk.</t>
  </si>
  <si>
    <t>Kopā nepieciešamais finansējums</t>
  </si>
  <si>
    <t>paraugu skaits</t>
  </si>
  <si>
    <t>izmeklē-jumu skaits</t>
  </si>
  <si>
    <t>Kopā:</t>
  </si>
  <si>
    <t>Kopā atgūstamie līdzekļi no ES:</t>
  </si>
  <si>
    <t>SPKC</t>
  </si>
  <si>
    <t>BIOR</t>
  </si>
  <si>
    <t>Laboratorisko izmeklējumu izmaksas:</t>
  </si>
  <si>
    <t>Projektā iekļautās darbības</t>
  </si>
  <si>
    <t xml:space="preserve">6.4. Infekcijas ierosinātāja specifiskā ģenētiskā materiāla genoma sekvenēšana </t>
  </si>
  <si>
    <t xml:space="preserve">5.2. Infekcijas ierosinātāja specifiskā ģenētiskā materiāla genoma sekvenēšana </t>
  </si>
  <si>
    <t xml:space="preserve">3.5. Infekcijas ierosinātāja specifiskā ģenētiskā materiāla genoma sekvenēšana </t>
  </si>
  <si>
    <t xml:space="preserve">2.4. Infekcijas ierosinātāja specifiskā ģenētiskā materiāla genoma sekvenēšana </t>
  </si>
  <si>
    <t xml:space="preserve">1.8. Infekcijas ierosinātāja specifiskā ģenētiskā materiāla genoma sekvenēšana </t>
  </si>
  <si>
    <t>1.1. Atalgojums ekspertiem par projekta īstenošanu</t>
  </si>
  <si>
    <t>1.3. Samaksa medniekiem par nomedīta dzīvnieka vai līķa nosūtīšanu uz laboratoriju</t>
  </si>
  <si>
    <t>2.1. Atalgojums ekspertiem par projekta īstenošanu</t>
  </si>
  <si>
    <t>2.3. Auditi</t>
  </si>
  <si>
    <t>2.4. Publikācijas</t>
  </si>
  <si>
    <t>3.1. Atalgojums ekspertiem par projekta īstenošanu</t>
  </si>
  <si>
    <r>
      <rPr>
        <sz val="12"/>
        <rFont val="Times New Roman"/>
        <family val="1"/>
        <charset val="186"/>
      </rPr>
      <t>1.</t>
    </r>
    <r>
      <rPr>
        <b/>
        <sz val="12"/>
        <rFont val="Times New Roman"/>
        <family val="1"/>
        <charset val="186"/>
      </rPr>
      <t xml:space="preserve"> Ērču encefalomielīts</t>
    </r>
  </si>
  <si>
    <r>
      <rPr>
        <sz val="12"/>
        <rFont val="Times New Roman"/>
        <family val="1"/>
        <charset val="186"/>
      </rPr>
      <t>3.</t>
    </r>
    <r>
      <rPr>
        <b/>
        <sz val="12"/>
        <rFont val="Times New Roman"/>
        <family val="1"/>
        <charset val="186"/>
      </rPr>
      <t xml:space="preserve"> Rietuma Nīlas drudzis</t>
    </r>
  </si>
  <si>
    <r>
      <t xml:space="preserve">4. </t>
    </r>
    <r>
      <rPr>
        <b/>
        <sz val="12"/>
        <rFont val="Times New Roman"/>
        <family val="1"/>
        <charset val="186"/>
      </rPr>
      <t>Q drudzis</t>
    </r>
  </si>
  <si>
    <r>
      <t xml:space="preserve">5. </t>
    </r>
    <r>
      <rPr>
        <b/>
        <sz val="12"/>
        <rFont val="Times New Roman"/>
        <family val="1"/>
        <charset val="186"/>
      </rPr>
      <t>E hepatīts</t>
    </r>
  </si>
  <si>
    <r>
      <t xml:space="preserve">6. </t>
    </r>
    <r>
      <rPr>
        <b/>
        <sz val="12"/>
        <rFont val="Times New Roman"/>
        <family val="1"/>
        <charset val="186"/>
      </rPr>
      <t>Augsti patogēnā putnu gripa</t>
    </r>
  </si>
  <si>
    <t>1.5. Netiešās izmaksas (7%)</t>
  </si>
  <si>
    <t>2.5. Netiešās izmaksas (7%)</t>
  </si>
  <si>
    <t>1. Pārtikas un veterinārajam dienestam:</t>
  </si>
  <si>
    <t>2. Zinātniskajam institūtam "BIOR"</t>
  </si>
  <si>
    <t>3. Slimības profilakases un kontroles centram</t>
  </si>
  <si>
    <t>3.3. Netiešās izmaksas (7%)</t>
  </si>
  <si>
    <t>Piezīmes:</t>
  </si>
  <si>
    <t xml:space="preserve">Zemkopības ministrs            </t>
  </si>
  <si>
    <t>20 procenti</t>
  </si>
  <si>
    <t>80 procenti</t>
  </si>
  <si>
    <t>100 procenti</t>
  </si>
  <si>
    <t>PVD 80</t>
  </si>
  <si>
    <t>PVD 20</t>
  </si>
  <si>
    <t>BIOR 80</t>
  </si>
  <si>
    <t>BIOR 20</t>
  </si>
  <si>
    <t>SPKC 80</t>
  </si>
  <si>
    <t>SPKC20</t>
  </si>
  <si>
    <t xml:space="preserve">ES līdzfinansē-jums (80%)** </t>
  </si>
  <si>
    <t>Skaits gada periodā</t>
  </si>
  <si>
    <t xml:space="preserve">EU4P projekta finansējums 2024.–2026. gadam* </t>
  </si>
  <si>
    <t>2024. gads</t>
  </si>
  <si>
    <t>2025. gads</t>
  </si>
  <si>
    <t>2026. gads</t>
  </si>
  <si>
    <t>2024.–2026. gads</t>
  </si>
  <si>
    <t>Samaksa ekspertiem par projekta īstenošanu, ar projektu saistīto ārvalstu komandējumu izdevumu segšana, auditi, publikācijas, informatīvie un paraugu noņemšanas materiāli, t.sk. samaksa medniekiem un veterinārārstiem par darbībām ar dzīvniekiem:</t>
  </si>
  <si>
    <t>1.2. Ar projektu saistīto ārvalstu komandējumu izdevumu segšana</t>
  </si>
  <si>
    <t>1.4. Samaksa veterinārārstiem par darbībām ar dzīvniekiem – veterinārārsta vizīti, tostarp dokumentu aizpildīšanu, transporta izmaksām, biodrošības pasākumu ievērošanu, paraugu noņemšanu un nosūtīšanu uz laboratoriju</t>
  </si>
  <si>
    <t>2.2. Ar projektu saistīto ārvalstu komandējumu izdevumu segšana</t>
  </si>
  <si>
    <t>3.2. Ar projektu saistīto ārvalstu komandējumu izdevumu segšana</t>
  </si>
  <si>
    <t>1.1. Govs asins serums: antivielu (Av) pret infekcijas ierosinātāja noteikšana ar imunofermentatīvo analīzi (ELISA) (turpmāk – Av/ ELISA)</t>
  </si>
  <si>
    <t xml:space="preserve">1.2. Aitas asins serums: Av/ ELISA </t>
  </si>
  <si>
    <t xml:space="preserve">1.3. Kazas asins serums: Av/ ELISA </t>
  </si>
  <si>
    <t xml:space="preserve">1.4. Savvaļas atgremotāju asins serums: Av/ ELISA </t>
  </si>
  <si>
    <t>1.5. Govs piena paraugs infekcijas ierosinātāja noteikšanai ar reāllaika reversās transkripcijas polimerāzes ķēdes reakciju (rl RT-PĶR) (turpmāk – Ag/ rl RT-PĶR)</t>
  </si>
  <si>
    <t>1.6. Kazas piena paraugs: Ag/ rl RT-PĶR</t>
  </si>
  <si>
    <t>1.7. Ērces: Ag/ rl RT-PĶR</t>
  </si>
  <si>
    <r>
      <t xml:space="preserve">2. </t>
    </r>
    <r>
      <rPr>
        <b/>
        <sz val="12"/>
        <rFont val="Times New Roman"/>
        <family val="1"/>
        <charset val="186"/>
      </rPr>
      <t>Laimas slimība (borelioze)</t>
    </r>
  </si>
  <si>
    <t>2.1. Suņa asins serums: Av/ ELISA</t>
  </si>
  <si>
    <t>2.2. Ērces: Ag/ rl RT-PĶR</t>
  </si>
  <si>
    <t>2.3. Grauzēju asins paraugs vai audu paraugs: līķa daļēja sekcija un Ag/ rl RT-PĶR</t>
  </si>
  <si>
    <t>3.1. Zirga asins serums: Av IgM/ ELISA (klīniskas pazīmes)</t>
  </si>
  <si>
    <t>3.2. Zirga asins serums: Av IgG/ ELISA</t>
  </si>
  <si>
    <t>3.3. Savvaļas putnu audu paraugs: līķa daļēja sekcija un Ag/ rl RT-PĶR/  (beigti vai klīniskas pazīmes)</t>
  </si>
  <si>
    <t>3.4. Moskīti (odi): Ag/ rl RT-PĶR</t>
  </si>
  <si>
    <t>4.1. Ērces: Ag/ rl RT-PĶR</t>
  </si>
  <si>
    <t xml:space="preserve">4.2. Infekcijas ierosinātāja specifiskā ģenētiskā materiāla genoma sekvenēšana </t>
  </si>
  <si>
    <t>5.1. 8 –10 nedēļas veca sivēna fēču paraugs: Ag/ rl RT-PĶR</t>
  </si>
  <si>
    <t>6.1. Savvaļas plēsēji: iztriepes – Ag/ rl RT-PĶR (beigti vai nomedīti)</t>
  </si>
  <si>
    <t>6.2. Savvaļas plēsēji: iztriepes – Ag/ rl RT-PĶR (beigti vai nomedīti)</t>
  </si>
  <si>
    <t>6.3. Savvaļas plēsēji: iztriepes – Ag/ rl RT-PĶR (beigti vai nomedīti)</t>
  </si>
  <si>
    <t xml:space="preserve">* Projekta pozīcijas un izdevumi var mainīties atkarībā no EK atbalstāmajām izdevumu pozīcijām, epidemioloģiskās situācijas Latvijā, kā arī citiem apstākļiem, kas ziņojuma izskatīšanas brīdī nav paredzami.
** Saskaņā ar Eiropas Komisijas 2022. gada 25. jūlija dotācijas Īstenošanas lēmumu C(2022) 5436, kurā noteikts EU4P projekta finansējums 2024.–2026. gadā.
                                                                   </t>
  </si>
  <si>
    <t>1. pielikums
informatīvajam ziņojumam par atļauju uzņemties papildu saistības un īstenot pārrobežu patogēnu uzraudzības projektu 2024.–2026.gadā, piesaistot finansējumu no ārvalstu finanšu instrumenta – tiešās dotācijas CP-g- 22-04.01.</t>
  </si>
  <si>
    <t>A. Krauze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</si>
</sst>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2" fontId="2" fillId="4" borderId="6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vertical="center" wrapText="1"/>
    </xf>
    <xf numFmtId="2" fontId="2" fillId="4" borderId="7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2" fillId="4" borderId="8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2" fontId="2" fillId="4" borderId="15" xfId="0" applyNumberFormat="1" applyFont="1" applyFill="1" applyBorder="1" applyAlignment="1">
      <alignment horizontal="center" vertical="center" wrapText="1"/>
    </xf>
    <xf numFmtId="2" fontId="2" fillId="2" borderId="15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2" fillId="4" borderId="20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4" borderId="20" xfId="0" applyFont="1" applyFill="1" applyBorder="1" applyAlignment="1">
      <alignment vertical="center"/>
    </xf>
    <xf numFmtId="2" fontId="2" fillId="4" borderId="6" xfId="0" applyNumberFormat="1" applyFont="1" applyFill="1" applyBorder="1" applyAlignment="1">
      <alignment vertical="center"/>
    </xf>
    <xf numFmtId="2" fontId="2" fillId="4" borderId="1" xfId="0" applyNumberFormat="1" applyFont="1" applyFill="1" applyBorder="1" applyAlignment="1">
      <alignment vertical="center"/>
    </xf>
    <xf numFmtId="1" fontId="2" fillId="4" borderId="7" xfId="0" applyNumberFormat="1" applyFont="1" applyFill="1" applyBorder="1" applyAlignment="1">
      <alignment vertical="center"/>
    </xf>
    <xf numFmtId="2" fontId="2" fillId="4" borderId="2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5" borderId="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1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2" fontId="3" fillId="0" borderId="23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vertical="center"/>
    </xf>
    <xf numFmtId="4" fontId="2" fillId="2" borderId="6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5" xfId="0" applyNumberFormat="1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 wrapText="1"/>
    </xf>
    <xf numFmtId="4" fontId="2" fillId="0" borderId="22" xfId="0" applyNumberFormat="1" applyFont="1" applyBorder="1" applyAlignment="1">
      <alignment horizontal="center" vertical="center" wrapText="1"/>
    </xf>
    <xf numFmtId="4" fontId="2" fillId="4" borderId="15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2" fillId="3" borderId="13" xfId="0" applyNumberFormat="1" applyFont="1" applyFill="1" applyBorder="1" applyAlignment="1">
      <alignment horizontal="center" vertical="center" wrapText="1"/>
    </xf>
    <xf numFmtId="4" fontId="2" fillId="3" borderId="24" xfId="0" applyNumberFormat="1" applyFont="1" applyFill="1" applyBorder="1" applyAlignment="1">
      <alignment horizontal="center" vertical="center" wrapText="1"/>
    </xf>
    <xf numFmtId="4" fontId="2" fillId="3" borderId="25" xfId="0" applyNumberFormat="1" applyFont="1" applyFill="1" applyBorder="1" applyAlignment="1">
      <alignment horizontal="center" vertical="center" wrapText="1"/>
    </xf>
    <xf numFmtId="4" fontId="2" fillId="3" borderId="2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4" fontId="2" fillId="3" borderId="6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2" fillId="3" borderId="19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1"/>
  <sheetViews>
    <sheetView tabSelected="1" topLeftCell="A3" zoomScale="55" zoomScaleNormal="55" zoomScalePageLayoutView="55" workbookViewId="0">
      <selection activeCell="D74" sqref="D74"/>
    </sheetView>
  </sheetViews>
  <sheetFormatPr defaultColWidth="9.1796875" defaultRowHeight="15.5" x14ac:dyDescent="0.35"/>
  <cols>
    <col min="1" max="1" width="65.453125" style="1" bestFit="1" customWidth="1"/>
    <col min="2" max="2" width="9.1796875" style="1" customWidth="1"/>
    <col min="3" max="3" width="10.54296875" style="1" customWidth="1"/>
    <col min="4" max="4" width="11.81640625" style="1" bestFit="1" customWidth="1"/>
    <col min="5" max="5" width="10.1796875" style="1" customWidth="1"/>
    <col min="6" max="6" width="11.1796875" style="1" customWidth="1"/>
    <col min="7" max="7" width="11.453125" style="2" customWidth="1"/>
    <col min="8" max="8" width="13.1796875" style="2" customWidth="1"/>
    <col min="9" max="9" width="15" style="2" customWidth="1"/>
    <col min="10" max="11" width="13.81640625" style="2" customWidth="1"/>
    <col min="12" max="12" width="13.81640625" style="3" customWidth="1"/>
    <col min="13" max="13" width="16" style="3" customWidth="1"/>
    <col min="14" max="14" width="17.1796875" style="3" customWidth="1"/>
    <col min="15" max="16" width="16.54296875" style="3" customWidth="1"/>
    <col min="17" max="17" width="13.1796875" style="1" bestFit="1" customWidth="1"/>
    <col min="18" max="16384" width="9.1796875" style="1"/>
  </cols>
  <sheetData>
    <row r="1" spans="1:16" ht="14.9" hidden="1" customHeight="1" x14ac:dyDescent="0.35"/>
    <row r="2" spans="1:16" ht="74.25" hidden="1" customHeight="1" x14ac:dyDescent="0.35"/>
    <row r="3" spans="1:16" x14ac:dyDescent="0.3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32"/>
      <c r="N3" s="42"/>
      <c r="O3" s="42"/>
      <c r="P3" s="42"/>
    </row>
    <row r="4" spans="1:16" ht="78" customHeight="1" x14ac:dyDescent="0.35">
      <c r="A4" s="32"/>
      <c r="B4" s="32"/>
      <c r="C4" s="32"/>
      <c r="D4" s="32"/>
      <c r="E4" s="32"/>
      <c r="F4" s="32"/>
      <c r="G4" s="32"/>
      <c r="H4" s="32"/>
      <c r="K4" s="61"/>
      <c r="L4" s="101" t="s">
        <v>85</v>
      </c>
      <c r="M4" s="101"/>
      <c r="N4" s="101"/>
      <c r="O4" s="101"/>
      <c r="P4" s="101"/>
    </row>
    <row r="5" spans="1:16" x14ac:dyDescent="0.35">
      <c r="A5" s="105" t="s">
        <v>53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</row>
    <row r="6" spans="1:16" x14ac:dyDescent="0.3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42"/>
      <c r="O6" s="42"/>
      <c r="P6" s="42"/>
    </row>
    <row r="7" spans="1:16" ht="30" customHeight="1" thickBot="1" x14ac:dyDescent="0.4">
      <c r="A7" s="20"/>
      <c r="B7" s="20"/>
      <c r="C7" s="20"/>
      <c r="D7" s="20"/>
      <c r="E7" s="20"/>
      <c r="F7" s="20"/>
      <c r="G7" s="43"/>
      <c r="H7" s="43"/>
      <c r="I7" s="43"/>
      <c r="J7" s="43"/>
      <c r="K7" s="43"/>
      <c r="L7" s="42"/>
      <c r="M7" s="37" t="s">
        <v>54</v>
      </c>
      <c r="N7" s="37" t="s">
        <v>55</v>
      </c>
      <c r="O7" s="37" t="s">
        <v>56</v>
      </c>
      <c r="P7" s="37" t="s">
        <v>57</v>
      </c>
    </row>
    <row r="8" spans="1:16" ht="15" customHeight="1" x14ac:dyDescent="0.35">
      <c r="A8" s="106" t="s">
        <v>17</v>
      </c>
      <c r="B8" s="108" t="s">
        <v>52</v>
      </c>
      <c r="C8" s="109"/>
      <c r="D8" s="110"/>
      <c r="E8" s="108" t="s">
        <v>7</v>
      </c>
      <c r="F8" s="109"/>
      <c r="G8" s="109"/>
      <c r="H8" s="110"/>
      <c r="I8" s="111" t="s">
        <v>6</v>
      </c>
      <c r="J8" s="103"/>
      <c r="K8" s="112"/>
      <c r="L8" s="113" t="s">
        <v>51</v>
      </c>
      <c r="M8" s="124" t="s">
        <v>9</v>
      </c>
      <c r="N8" s="103" t="s">
        <v>9</v>
      </c>
      <c r="O8" s="103" t="s">
        <v>9</v>
      </c>
      <c r="P8" s="122" t="s">
        <v>9</v>
      </c>
    </row>
    <row r="9" spans="1:16" ht="63" customHeight="1" x14ac:dyDescent="0.35">
      <c r="A9" s="107"/>
      <c r="B9" s="120" t="s">
        <v>10</v>
      </c>
      <c r="C9" s="121" t="s">
        <v>11</v>
      </c>
      <c r="D9" s="126" t="s">
        <v>5</v>
      </c>
      <c r="E9" s="120" t="s">
        <v>4</v>
      </c>
      <c r="F9" s="121" t="s">
        <v>3</v>
      </c>
      <c r="G9" s="104" t="s">
        <v>2</v>
      </c>
      <c r="H9" s="123" t="s">
        <v>1</v>
      </c>
      <c r="I9" s="118" t="s">
        <v>0</v>
      </c>
      <c r="J9" s="104" t="s">
        <v>15</v>
      </c>
      <c r="K9" s="119" t="s">
        <v>14</v>
      </c>
      <c r="L9" s="114"/>
      <c r="M9" s="125"/>
      <c r="N9" s="104"/>
      <c r="O9" s="104"/>
      <c r="P9" s="123"/>
    </row>
    <row r="10" spans="1:16" ht="15" customHeight="1" x14ac:dyDescent="0.35">
      <c r="A10" s="107"/>
      <c r="B10" s="120"/>
      <c r="C10" s="121"/>
      <c r="D10" s="126"/>
      <c r="E10" s="120"/>
      <c r="F10" s="121"/>
      <c r="G10" s="104"/>
      <c r="H10" s="123"/>
      <c r="I10" s="118"/>
      <c r="J10" s="104"/>
      <c r="K10" s="119"/>
      <c r="L10" s="115"/>
      <c r="M10" s="125"/>
      <c r="N10" s="104"/>
      <c r="O10" s="104"/>
      <c r="P10" s="123"/>
    </row>
    <row r="11" spans="1:16" ht="62" x14ac:dyDescent="0.35">
      <c r="A11" s="44" t="s">
        <v>58</v>
      </c>
      <c r="B11" s="4"/>
      <c r="C11" s="5"/>
      <c r="D11" s="6"/>
      <c r="E11" s="4"/>
      <c r="F11" s="7"/>
      <c r="G11" s="5"/>
      <c r="H11" s="8"/>
      <c r="I11" s="4"/>
      <c r="J11" s="9"/>
      <c r="K11" s="33"/>
      <c r="L11" s="35"/>
      <c r="M11" s="10"/>
      <c r="N11" s="5"/>
      <c r="O11" s="5"/>
      <c r="P11" s="8"/>
    </row>
    <row r="12" spans="1:16" x14ac:dyDescent="0.35">
      <c r="A12" s="40" t="s">
        <v>36</v>
      </c>
      <c r="B12" s="16"/>
      <c r="C12" s="96"/>
      <c r="D12" s="23"/>
      <c r="E12" s="16"/>
      <c r="F12" s="97"/>
      <c r="G12" s="96"/>
      <c r="H12" s="98"/>
      <c r="I12" s="68"/>
      <c r="J12" s="69"/>
      <c r="K12" s="70"/>
      <c r="L12" s="71">
        <f>SUM(I13:I17)*80%</f>
        <v>104419.20000000001</v>
      </c>
      <c r="M12" s="72"/>
      <c r="N12" s="73"/>
      <c r="O12" s="73"/>
      <c r="P12" s="74"/>
    </row>
    <row r="13" spans="1:16" x14ac:dyDescent="0.35">
      <c r="A13" s="39" t="s">
        <v>23</v>
      </c>
      <c r="B13" s="16"/>
      <c r="C13" s="96"/>
      <c r="D13" s="23"/>
      <c r="E13" s="16"/>
      <c r="F13" s="97"/>
      <c r="G13" s="96"/>
      <c r="H13" s="98"/>
      <c r="I13" s="75">
        <v>78841</v>
      </c>
      <c r="J13" s="76"/>
      <c r="K13" s="77"/>
      <c r="L13" s="78"/>
      <c r="M13" s="79">
        <f>I13/3</f>
        <v>26280.333333333332</v>
      </c>
      <c r="N13" s="80">
        <f>M13</f>
        <v>26280.333333333332</v>
      </c>
      <c r="O13" s="80">
        <f>M13</f>
        <v>26280.333333333332</v>
      </c>
      <c r="P13" s="81">
        <f t="shared" ref="P13:P57" si="0">M13+N13+O13</f>
        <v>78841</v>
      </c>
    </row>
    <row r="14" spans="1:16" x14ac:dyDescent="0.35">
      <c r="A14" s="39" t="s">
        <v>59</v>
      </c>
      <c r="B14" s="16"/>
      <c r="C14" s="96"/>
      <c r="D14" s="23"/>
      <c r="E14" s="16"/>
      <c r="F14" s="97"/>
      <c r="G14" s="96"/>
      <c r="H14" s="98"/>
      <c r="I14" s="75">
        <v>18144</v>
      </c>
      <c r="J14" s="76"/>
      <c r="K14" s="77"/>
      <c r="L14" s="78"/>
      <c r="M14" s="79">
        <f t="shared" ref="M14:M17" si="1">I14/3</f>
        <v>6048</v>
      </c>
      <c r="N14" s="80">
        <f t="shared" ref="N14:N17" si="2">M14</f>
        <v>6048</v>
      </c>
      <c r="O14" s="80">
        <f t="shared" ref="O14:O17" si="3">M14</f>
        <v>6048</v>
      </c>
      <c r="P14" s="81">
        <f t="shared" si="0"/>
        <v>18144</v>
      </c>
    </row>
    <row r="15" spans="1:16" ht="31" x14ac:dyDescent="0.35">
      <c r="A15" s="39" t="s">
        <v>24</v>
      </c>
      <c r="B15" s="16"/>
      <c r="C15" s="96"/>
      <c r="D15" s="23"/>
      <c r="E15" s="16"/>
      <c r="F15" s="97"/>
      <c r="G15" s="96"/>
      <c r="H15" s="98"/>
      <c r="I15" s="75">
        <v>5000</v>
      </c>
      <c r="J15" s="76"/>
      <c r="K15" s="77"/>
      <c r="L15" s="78"/>
      <c r="M15" s="79">
        <f t="shared" si="1"/>
        <v>1666.6666666666667</v>
      </c>
      <c r="N15" s="80">
        <f t="shared" si="2"/>
        <v>1666.6666666666667</v>
      </c>
      <c r="O15" s="80">
        <f t="shared" si="3"/>
        <v>1666.6666666666667</v>
      </c>
      <c r="P15" s="81">
        <f t="shared" si="0"/>
        <v>5000</v>
      </c>
    </row>
    <row r="16" spans="1:16" ht="62" x14ac:dyDescent="0.35">
      <c r="A16" s="45" t="s">
        <v>60</v>
      </c>
      <c r="B16" s="16"/>
      <c r="C16" s="96"/>
      <c r="D16" s="23"/>
      <c r="E16" s="16"/>
      <c r="F16" s="97"/>
      <c r="G16" s="96"/>
      <c r="H16" s="98"/>
      <c r="I16" s="75">
        <v>20000</v>
      </c>
      <c r="J16" s="76"/>
      <c r="K16" s="77"/>
      <c r="L16" s="78"/>
      <c r="M16" s="79">
        <f t="shared" si="1"/>
        <v>6666.666666666667</v>
      </c>
      <c r="N16" s="80">
        <f t="shared" si="2"/>
        <v>6666.666666666667</v>
      </c>
      <c r="O16" s="80">
        <f t="shared" si="3"/>
        <v>6666.666666666667</v>
      </c>
      <c r="P16" s="81">
        <f t="shared" si="0"/>
        <v>20000</v>
      </c>
    </row>
    <row r="17" spans="1:18" x14ac:dyDescent="0.35">
      <c r="A17" s="59" t="s">
        <v>34</v>
      </c>
      <c r="B17" s="16"/>
      <c r="C17" s="96"/>
      <c r="D17" s="23"/>
      <c r="E17" s="16"/>
      <c r="F17" s="97"/>
      <c r="G17" s="96"/>
      <c r="H17" s="98"/>
      <c r="I17" s="75">
        <v>8539</v>
      </c>
      <c r="J17" s="76"/>
      <c r="K17" s="77"/>
      <c r="L17" s="78"/>
      <c r="M17" s="79">
        <f t="shared" si="1"/>
        <v>2846.3333333333335</v>
      </c>
      <c r="N17" s="80">
        <f t="shared" si="2"/>
        <v>2846.3333333333335</v>
      </c>
      <c r="O17" s="80">
        <f t="shared" si="3"/>
        <v>2846.3333333333335</v>
      </c>
      <c r="P17" s="81">
        <f t="shared" si="0"/>
        <v>8539</v>
      </c>
    </row>
    <row r="18" spans="1:18" x14ac:dyDescent="0.35">
      <c r="A18" s="40" t="s">
        <v>37</v>
      </c>
      <c r="B18" s="16"/>
      <c r="C18" s="96"/>
      <c r="D18" s="23"/>
      <c r="E18" s="16"/>
      <c r="F18" s="97"/>
      <c r="G18" s="96"/>
      <c r="H18" s="98"/>
      <c r="I18" s="68"/>
      <c r="J18" s="69"/>
      <c r="K18" s="70"/>
      <c r="L18" s="71">
        <f>SUM(J19:J23)*80%</f>
        <v>357904.80000000005</v>
      </c>
      <c r="M18" s="72"/>
      <c r="N18" s="73"/>
      <c r="O18" s="73"/>
      <c r="P18" s="74"/>
    </row>
    <row r="19" spans="1:18" x14ac:dyDescent="0.35">
      <c r="A19" s="39" t="s">
        <v>25</v>
      </c>
      <c r="B19" s="16"/>
      <c r="C19" s="96"/>
      <c r="D19" s="23"/>
      <c r="E19" s="16"/>
      <c r="F19" s="97"/>
      <c r="G19" s="96"/>
      <c r="H19" s="98"/>
      <c r="I19" s="75"/>
      <c r="J19" s="76">
        <v>359933</v>
      </c>
      <c r="K19" s="77"/>
      <c r="L19" s="78"/>
      <c r="M19" s="79">
        <f>J19/3</f>
        <v>119977.66666666667</v>
      </c>
      <c r="N19" s="80">
        <f>M19</f>
        <v>119977.66666666667</v>
      </c>
      <c r="O19" s="80">
        <f>M19</f>
        <v>119977.66666666667</v>
      </c>
      <c r="P19" s="81">
        <f t="shared" si="0"/>
        <v>359933</v>
      </c>
      <c r="Q19" s="64"/>
    </row>
    <row r="20" spans="1:18" x14ac:dyDescent="0.35">
      <c r="A20" s="39" t="s">
        <v>61</v>
      </c>
      <c r="B20" s="16"/>
      <c r="C20" s="96"/>
      <c r="D20" s="23"/>
      <c r="E20" s="16"/>
      <c r="F20" s="97"/>
      <c r="G20" s="96"/>
      <c r="H20" s="98"/>
      <c r="I20" s="75"/>
      <c r="J20" s="76">
        <v>19077</v>
      </c>
      <c r="K20" s="77"/>
      <c r="L20" s="78"/>
      <c r="M20" s="79">
        <f t="shared" ref="M20:M23" si="4">J20/3</f>
        <v>6359</v>
      </c>
      <c r="N20" s="80">
        <f t="shared" ref="N20:N23" si="5">M20</f>
        <v>6359</v>
      </c>
      <c r="O20" s="80">
        <f t="shared" ref="O20:O23" si="6">M20</f>
        <v>6359</v>
      </c>
      <c r="P20" s="81">
        <f t="shared" si="0"/>
        <v>19077</v>
      </c>
      <c r="Q20" s="64"/>
      <c r="R20" s="63"/>
    </row>
    <row r="21" spans="1:18" x14ac:dyDescent="0.35">
      <c r="A21" s="39" t="s">
        <v>26</v>
      </c>
      <c r="B21" s="16"/>
      <c r="C21" s="96"/>
      <c r="D21" s="23"/>
      <c r="E21" s="16"/>
      <c r="F21" s="97"/>
      <c r="G21" s="96"/>
      <c r="H21" s="98"/>
      <c r="I21" s="75"/>
      <c r="J21" s="76">
        <v>4000</v>
      </c>
      <c r="K21" s="77"/>
      <c r="L21" s="78"/>
      <c r="M21" s="79">
        <v>0</v>
      </c>
      <c r="N21" s="80">
        <v>0</v>
      </c>
      <c r="O21" s="80">
        <v>4000</v>
      </c>
      <c r="P21" s="81">
        <f t="shared" si="0"/>
        <v>4000</v>
      </c>
      <c r="Q21" s="64"/>
    </row>
    <row r="22" spans="1:18" x14ac:dyDescent="0.35">
      <c r="A22" s="39" t="s">
        <v>27</v>
      </c>
      <c r="B22" s="16"/>
      <c r="C22" s="96"/>
      <c r="D22" s="23"/>
      <c r="E22" s="16"/>
      <c r="F22" s="97"/>
      <c r="G22" s="96"/>
      <c r="H22" s="98"/>
      <c r="I22" s="75"/>
      <c r="J22" s="76">
        <v>2000</v>
      </c>
      <c r="K22" s="77"/>
      <c r="L22" s="78"/>
      <c r="M22" s="79">
        <f t="shared" si="4"/>
        <v>666.66666666666663</v>
      </c>
      <c r="N22" s="80">
        <f t="shared" si="5"/>
        <v>666.66666666666663</v>
      </c>
      <c r="O22" s="80">
        <f t="shared" si="6"/>
        <v>666.66666666666663</v>
      </c>
      <c r="P22" s="81">
        <f t="shared" si="0"/>
        <v>2000</v>
      </c>
    </row>
    <row r="23" spans="1:18" x14ac:dyDescent="0.35">
      <c r="A23" s="60" t="s">
        <v>35</v>
      </c>
      <c r="B23" s="16"/>
      <c r="C23" s="96"/>
      <c r="D23" s="23"/>
      <c r="E23" s="16"/>
      <c r="F23" s="97"/>
      <c r="G23" s="96"/>
      <c r="H23" s="98"/>
      <c r="I23" s="75"/>
      <c r="J23" s="76">
        <v>62371</v>
      </c>
      <c r="K23" s="77"/>
      <c r="L23" s="78"/>
      <c r="M23" s="79">
        <f t="shared" si="4"/>
        <v>20790.333333333332</v>
      </c>
      <c r="N23" s="80">
        <f t="shared" si="5"/>
        <v>20790.333333333332</v>
      </c>
      <c r="O23" s="80">
        <f t="shared" si="6"/>
        <v>20790.333333333332</v>
      </c>
      <c r="P23" s="81">
        <f t="shared" si="0"/>
        <v>62371</v>
      </c>
    </row>
    <row r="24" spans="1:18" x14ac:dyDescent="0.35">
      <c r="A24" s="40" t="s">
        <v>38</v>
      </c>
      <c r="B24" s="16"/>
      <c r="C24" s="96"/>
      <c r="D24" s="23"/>
      <c r="E24" s="16"/>
      <c r="F24" s="97"/>
      <c r="G24" s="96"/>
      <c r="H24" s="98"/>
      <c r="I24" s="68"/>
      <c r="J24" s="69"/>
      <c r="K24" s="70"/>
      <c r="L24" s="71">
        <f>SUM(K25:K27)*80%</f>
        <v>39164</v>
      </c>
      <c r="M24" s="72"/>
      <c r="N24" s="73"/>
      <c r="O24" s="73"/>
      <c r="P24" s="74"/>
    </row>
    <row r="25" spans="1:18" x14ac:dyDescent="0.35">
      <c r="A25" s="39" t="s">
        <v>28</v>
      </c>
      <c r="B25" s="16"/>
      <c r="C25" s="96"/>
      <c r="D25" s="23"/>
      <c r="E25" s="16"/>
      <c r="F25" s="97"/>
      <c r="G25" s="96"/>
      <c r="H25" s="98"/>
      <c r="I25" s="75"/>
      <c r="J25" s="76"/>
      <c r="K25" s="77">
        <v>35747</v>
      </c>
      <c r="L25" s="78"/>
      <c r="M25" s="79">
        <v>13643.77</v>
      </c>
      <c r="N25" s="80">
        <v>13777.93</v>
      </c>
      <c r="O25" s="80">
        <v>8325.2999999999993</v>
      </c>
      <c r="P25" s="81">
        <f t="shared" si="0"/>
        <v>35747</v>
      </c>
    </row>
    <row r="26" spans="1:18" x14ac:dyDescent="0.35">
      <c r="A26" s="39" t="s">
        <v>62</v>
      </c>
      <c r="B26" s="16"/>
      <c r="C26" s="96"/>
      <c r="D26" s="23"/>
      <c r="E26" s="16"/>
      <c r="F26" s="97"/>
      <c r="G26" s="96"/>
      <c r="H26" s="98"/>
      <c r="I26" s="75"/>
      <c r="J26" s="76"/>
      <c r="K26" s="77">
        <v>10005</v>
      </c>
      <c r="L26" s="78"/>
      <c r="M26" s="79">
        <f t="shared" ref="M26" si="7">K26/3</f>
        <v>3335</v>
      </c>
      <c r="N26" s="80">
        <f t="shared" ref="N26" si="8">M26</f>
        <v>3335</v>
      </c>
      <c r="O26" s="80">
        <f t="shared" ref="O26" si="9">M26</f>
        <v>3335</v>
      </c>
      <c r="P26" s="81">
        <f t="shared" si="0"/>
        <v>10005</v>
      </c>
    </row>
    <row r="27" spans="1:18" x14ac:dyDescent="0.35">
      <c r="A27" s="60" t="s">
        <v>39</v>
      </c>
      <c r="B27" s="16"/>
      <c r="C27" s="96"/>
      <c r="D27" s="23"/>
      <c r="E27" s="16"/>
      <c r="F27" s="97"/>
      <c r="G27" s="96"/>
      <c r="H27" s="98"/>
      <c r="I27" s="75"/>
      <c r="J27" s="76"/>
      <c r="K27" s="77">
        <v>3203</v>
      </c>
      <c r="L27" s="82"/>
      <c r="M27" s="79">
        <v>1188.51</v>
      </c>
      <c r="N27" s="80">
        <v>1197.9100000000001</v>
      </c>
      <c r="O27" s="80">
        <v>816.58</v>
      </c>
      <c r="P27" s="81">
        <f t="shared" si="0"/>
        <v>3203</v>
      </c>
    </row>
    <row r="28" spans="1:18" x14ac:dyDescent="0.35">
      <c r="A28" s="46" t="s">
        <v>16</v>
      </c>
      <c r="B28" s="47"/>
      <c r="C28" s="48"/>
      <c r="D28" s="49"/>
      <c r="E28" s="47"/>
      <c r="F28" s="48"/>
      <c r="G28" s="48"/>
      <c r="H28" s="8"/>
      <c r="I28" s="4"/>
      <c r="J28" s="48"/>
      <c r="K28" s="50"/>
      <c r="L28" s="90">
        <f>SUM(J30:J59)*3*80%</f>
        <v>404800.40664</v>
      </c>
      <c r="M28" s="10"/>
      <c r="N28" s="5"/>
      <c r="O28" s="5"/>
      <c r="P28" s="8"/>
    </row>
    <row r="29" spans="1:18" s="20" customFormat="1" x14ac:dyDescent="0.35">
      <c r="A29" s="38" t="s">
        <v>29</v>
      </c>
      <c r="B29" s="17"/>
      <c r="C29" s="18"/>
      <c r="D29" s="19"/>
      <c r="E29" s="11"/>
      <c r="F29" s="12"/>
      <c r="G29" s="12"/>
      <c r="H29" s="13"/>
      <c r="I29" s="11"/>
      <c r="J29" s="14"/>
      <c r="K29" s="34"/>
      <c r="L29" s="36"/>
      <c r="M29" s="15"/>
      <c r="N29" s="12"/>
      <c r="O29" s="12"/>
      <c r="P29" s="13"/>
    </row>
    <row r="30" spans="1:18" s="20" customFormat="1" ht="46.5" x14ac:dyDescent="0.35">
      <c r="A30" s="39" t="s">
        <v>63</v>
      </c>
      <c r="B30" s="21">
        <v>598</v>
      </c>
      <c r="C30" s="22">
        <f t="shared" ref="C30" si="10">B30</f>
        <v>598</v>
      </c>
      <c r="D30" s="23"/>
      <c r="E30" s="16">
        <v>5.03</v>
      </c>
      <c r="F30" s="80">
        <f t="shared" ref="F30" si="11">C30*E30</f>
        <v>3007.94</v>
      </c>
      <c r="G30" s="80"/>
      <c r="H30" s="81">
        <f t="shared" ref="H30" si="12">C30*E30</f>
        <v>3007.94</v>
      </c>
      <c r="I30" s="75"/>
      <c r="J30" s="76">
        <f>H30</f>
        <v>3007.94</v>
      </c>
      <c r="K30" s="77"/>
      <c r="L30" s="78"/>
      <c r="M30" s="79">
        <f>I30+J30+K30</f>
        <v>3007.94</v>
      </c>
      <c r="N30" s="80">
        <f>I30+J30+K30</f>
        <v>3007.94</v>
      </c>
      <c r="O30" s="80">
        <f>I30+J30+K30</f>
        <v>3007.94</v>
      </c>
      <c r="P30" s="81">
        <f>M30+N30+O30</f>
        <v>9023.82</v>
      </c>
    </row>
    <row r="31" spans="1:18" s="20" customFormat="1" x14ac:dyDescent="0.35">
      <c r="A31" s="39" t="s">
        <v>64</v>
      </c>
      <c r="B31" s="21">
        <v>598</v>
      </c>
      <c r="C31" s="22">
        <f t="shared" ref="C31" si="13">B31</f>
        <v>598</v>
      </c>
      <c r="D31" s="23"/>
      <c r="E31" s="16">
        <v>5.03</v>
      </c>
      <c r="F31" s="80">
        <f t="shared" ref="F31" si="14">C31*E31</f>
        <v>3007.94</v>
      </c>
      <c r="G31" s="80"/>
      <c r="H31" s="81">
        <f t="shared" ref="H31" si="15">C31*E31</f>
        <v>3007.94</v>
      </c>
      <c r="I31" s="75"/>
      <c r="J31" s="76">
        <f t="shared" ref="J31:J59" si="16">H31</f>
        <v>3007.94</v>
      </c>
      <c r="K31" s="77"/>
      <c r="L31" s="78"/>
      <c r="M31" s="79">
        <f t="shared" ref="M31:M59" si="17">I31+J31+K31</f>
        <v>3007.94</v>
      </c>
      <c r="N31" s="80">
        <f t="shared" ref="N31:N59" si="18">I31+J31+K31</f>
        <v>3007.94</v>
      </c>
      <c r="O31" s="80">
        <f t="shared" ref="O31:O59" si="19">I31+J31+K31</f>
        <v>3007.94</v>
      </c>
      <c r="P31" s="81">
        <f t="shared" ref="P31" si="20">M31+N31+O31</f>
        <v>9023.82</v>
      </c>
    </row>
    <row r="32" spans="1:18" s="20" customFormat="1" x14ac:dyDescent="0.35">
      <c r="A32" s="39" t="s">
        <v>65</v>
      </c>
      <c r="B32" s="21">
        <v>299</v>
      </c>
      <c r="C32" s="22">
        <f t="shared" ref="C32" si="21">B32</f>
        <v>299</v>
      </c>
      <c r="D32" s="23"/>
      <c r="E32" s="16">
        <v>5.03</v>
      </c>
      <c r="F32" s="80">
        <f t="shared" ref="F32" si="22">C32*E32</f>
        <v>1503.97</v>
      </c>
      <c r="G32" s="80"/>
      <c r="H32" s="81">
        <f t="shared" ref="H32" si="23">C32*E32</f>
        <v>1503.97</v>
      </c>
      <c r="I32" s="75"/>
      <c r="J32" s="76">
        <f t="shared" si="16"/>
        <v>1503.97</v>
      </c>
      <c r="K32" s="77"/>
      <c r="L32" s="78"/>
      <c r="M32" s="79">
        <f t="shared" si="17"/>
        <v>1503.97</v>
      </c>
      <c r="N32" s="80">
        <f t="shared" si="18"/>
        <v>1503.97</v>
      </c>
      <c r="O32" s="80">
        <f t="shared" si="19"/>
        <v>1503.97</v>
      </c>
      <c r="P32" s="81">
        <f t="shared" ref="P32" si="24">M32+N32+O32</f>
        <v>4511.91</v>
      </c>
    </row>
    <row r="33" spans="1:16" s="20" customFormat="1" x14ac:dyDescent="0.35">
      <c r="A33" s="39" t="s">
        <v>66</v>
      </c>
      <c r="B33" s="21">
        <v>149</v>
      </c>
      <c r="C33" s="22">
        <f t="shared" ref="C33" si="25">B33</f>
        <v>149</v>
      </c>
      <c r="D33" s="23"/>
      <c r="E33" s="16">
        <v>5.03</v>
      </c>
      <c r="F33" s="80">
        <f t="shared" ref="F33" si="26">C33*E33</f>
        <v>749.47</v>
      </c>
      <c r="G33" s="80"/>
      <c r="H33" s="81">
        <f t="shared" ref="H33" si="27">C33*E33</f>
        <v>749.47</v>
      </c>
      <c r="I33" s="75"/>
      <c r="J33" s="76">
        <f t="shared" si="16"/>
        <v>749.47</v>
      </c>
      <c r="K33" s="77"/>
      <c r="L33" s="78"/>
      <c r="M33" s="79">
        <f t="shared" si="17"/>
        <v>749.47</v>
      </c>
      <c r="N33" s="80">
        <f t="shared" si="18"/>
        <v>749.47</v>
      </c>
      <c r="O33" s="80">
        <f t="shared" si="19"/>
        <v>749.47</v>
      </c>
      <c r="P33" s="81">
        <f t="shared" ref="P33" si="28">M33+N33+O33</f>
        <v>2248.41</v>
      </c>
    </row>
    <row r="34" spans="1:16" s="20" customFormat="1" ht="60.65" customHeight="1" x14ac:dyDescent="0.35">
      <c r="A34" s="39" t="s">
        <v>67</v>
      </c>
      <c r="B34" s="21">
        <v>316</v>
      </c>
      <c r="C34" s="22">
        <f t="shared" ref="C34" si="29">B34</f>
        <v>316</v>
      </c>
      <c r="D34" s="23"/>
      <c r="E34" s="16">
        <v>12.71</v>
      </c>
      <c r="F34" s="80">
        <f t="shared" ref="F34" si="30">C34*E34</f>
        <v>4016.36</v>
      </c>
      <c r="G34" s="80"/>
      <c r="H34" s="81">
        <f t="shared" ref="H34" si="31">C34*E34</f>
        <v>4016.36</v>
      </c>
      <c r="I34" s="75"/>
      <c r="J34" s="76">
        <f t="shared" si="16"/>
        <v>4016.36</v>
      </c>
      <c r="K34" s="77"/>
      <c r="L34" s="78"/>
      <c r="M34" s="79">
        <f t="shared" si="17"/>
        <v>4016.36</v>
      </c>
      <c r="N34" s="80">
        <f t="shared" si="18"/>
        <v>4016.36</v>
      </c>
      <c r="O34" s="80">
        <f t="shared" si="19"/>
        <v>4016.36</v>
      </c>
      <c r="P34" s="81">
        <f t="shared" si="0"/>
        <v>12049.08</v>
      </c>
    </row>
    <row r="35" spans="1:16" s="20" customFormat="1" x14ac:dyDescent="0.35">
      <c r="A35" s="39" t="s">
        <v>68</v>
      </c>
      <c r="B35" s="21">
        <v>149</v>
      </c>
      <c r="C35" s="22">
        <f t="shared" ref="C35" si="32">B35</f>
        <v>149</v>
      </c>
      <c r="D35" s="23"/>
      <c r="E35" s="16">
        <v>12.71</v>
      </c>
      <c r="F35" s="80">
        <f t="shared" ref="F35" si="33">C35*E35</f>
        <v>1893.7900000000002</v>
      </c>
      <c r="G35" s="80"/>
      <c r="H35" s="81">
        <f t="shared" ref="H35" si="34">C35*E35</f>
        <v>1893.7900000000002</v>
      </c>
      <c r="I35" s="75"/>
      <c r="J35" s="76">
        <f t="shared" si="16"/>
        <v>1893.7900000000002</v>
      </c>
      <c r="K35" s="77"/>
      <c r="L35" s="78"/>
      <c r="M35" s="79">
        <f t="shared" si="17"/>
        <v>1893.7900000000002</v>
      </c>
      <c r="N35" s="80">
        <f t="shared" si="18"/>
        <v>1893.7900000000002</v>
      </c>
      <c r="O35" s="80">
        <f t="shared" si="19"/>
        <v>1893.7900000000002</v>
      </c>
      <c r="P35" s="81">
        <f t="shared" si="0"/>
        <v>5681.3700000000008</v>
      </c>
    </row>
    <row r="36" spans="1:16" s="20" customFormat="1" x14ac:dyDescent="0.35">
      <c r="A36" s="39" t="s">
        <v>69</v>
      </c>
      <c r="B36" s="21">
        <v>1000</v>
      </c>
      <c r="C36" s="22">
        <f t="shared" ref="C36" si="35">B36</f>
        <v>1000</v>
      </c>
      <c r="D36" s="23"/>
      <c r="E36" s="16">
        <v>16.8</v>
      </c>
      <c r="F36" s="80">
        <f t="shared" ref="F36" si="36">C36*E36</f>
        <v>16800</v>
      </c>
      <c r="G36" s="80"/>
      <c r="H36" s="81">
        <f t="shared" ref="H36" si="37">C36*E36</f>
        <v>16800</v>
      </c>
      <c r="I36" s="75"/>
      <c r="J36" s="76">
        <f>F36</f>
        <v>16800</v>
      </c>
      <c r="K36" s="77"/>
      <c r="L36" s="78"/>
      <c r="M36" s="79">
        <f t="shared" si="17"/>
        <v>16800</v>
      </c>
      <c r="N36" s="80">
        <f t="shared" si="18"/>
        <v>16800</v>
      </c>
      <c r="O36" s="80">
        <f t="shared" si="19"/>
        <v>16800</v>
      </c>
      <c r="P36" s="81">
        <f t="shared" si="0"/>
        <v>50400</v>
      </c>
    </row>
    <row r="37" spans="1:16" s="20" customFormat="1" ht="31" x14ac:dyDescent="0.35">
      <c r="A37" s="39" t="s">
        <v>22</v>
      </c>
      <c r="B37" s="21">
        <v>50</v>
      </c>
      <c r="C37" s="22">
        <f t="shared" ref="C37" si="38">B37</f>
        <v>50</v>
      </c>
      <c r="D37" s="23"/>
      <c r="E37" s="16">
        <v>350</v>
      </c>
      <c r="F37" s="80">
        <f t="shared" ref="F37" si="39">C37*E37</f>
        <v>17500</v>
      </c>
      <c r="G37" s="80"/>
      <c r="H37" s="81">
        <f t="shared" ref="H37" si="40">C37*E37</f>
        <v>17500</v>
      </c>
      <c r="I37" s="75"/>
      <c r="J37" s="76">
        <f t="shared" si="16"/>
        <v>17500</v>
      </c>
      <c r="K37" s="77"/>
      <c r="L37" s="78"/>
      <c r="M37" s="79">
        <f t="shared" si="17"/>
        <v>17500</v>
      </c>
      <c r="N37" s="80">
        <f t="shared" si="18"/>
        <v>17500</v>
      </c>
      <c r="O37" s="80">
        <f t="shared" si="19"/>
        <v>17500</v>
      </c>
      <c r="P37" s="81">
        <f t="shared" si="0"/>
        <v>52500</v>
      </c>
    </row>
    <row r="38" spans="1:16" s="20" customFormat="1" x14ac:dyDescent="0.35">
      <c r="A38" s="40" t="s">
        <v>70</v>
      </c>
      <c r="B38" s="17"/>
      <c r="C38" s="18"/>
      <c r="D38" s="19"/>
      <c r="E38" s="11"/>
      <c r="F38" s="73"/>
      <c r="G38" s="73"/>
      <c r="H38" s="74"/>
      <c r="I38" s="68"/>
      <c r="J38" s="69"/>
      <c r="K38" s="70"/>
      <c r="L38" s="71"/>
      <c r="M38" s="72"/>
      <c r="N38" s="73"/>
      <c r="O38" s="73"/>
      <c r="P38" s="74"/>
    </row>
    <row r="39" spans="1:16" s="20" customFormat="1" x14ac:dyDescent="0.35">
      <c r="A39" s="39" t="s">
        <v>71</v>
      </c>
      <c r="B39" s="21">
        <v>100</v>
      </c>
      <c r="C39" s="22">
        <f t="shared" ref="C39:C42" si="41">B39</f>
        <v>100</v>
      </c>
      <c r="D39" s="23"/>
      <c r="E39" s="16">
        <v>17.190000000000001</v>
      </c>
      <c r="F39" s="80">
        <f t="shared" ref="F39:F42" si="42">C39*E39</f>
        <v>1719.0000000000002</v>
      </c>
      <c r="G39" s="80"/>
      <c r="H39" s="81">
        <f t="shared" ref="H39:H42" si="43">C39*E39</f>
        <v>1719.0000000000002</v>
      </c>
      <c r="I39" s="75"/>
      <c r="J39" s="76">
        <f t="shared" si="16"/>
        <v>1719.0000000000002</v>
      </c>
      <c r="K39" s="77"/>
      <c r="L39" s="78"/>
      <c r="M39" s="79">
        <f t="shared" si="17"/>
        <v>1719.0000000000002</v>
      </c>
      <c r="N39" s="80">
        <f t="shared" si="18"/>
        <v>1719.0000000000002</v>
      </c>
      <c r="O39" s="80">
        <f t="shared" si="19"/>
        <v>1719.0000000000002</v>
      </c>
      <c r="P39" s="81">
        <f t="shared" ref="P39:P42" si="44">M39+N39+O39</f>
        <v>5157.0000000000009</v>
      </c>
    </row>
    <row r="40" spans="1:16" s="20" customFormat="1" x14ac:dyDescent="0.35">
      <c r="A40" s="39" t="s">
        <v>72</v>
      </c>
      <c r="B40" s="21">
        <v>1000</v>
      </c>
      <c r="C40" s="22">
        <f t="shared" si="41"/>
        <v>1000</v>
      </c>
      <c r="D40" s="23"/>
      <c r="E40" s="16">
        <v>12.06</v>
      </c>
      <c r="F40" s="80">
        <f t="shared" si="42"/>
        <v>12060</v>
      </c>
      <c r="G40" s="80"/>
      <c r="H40" s="81">
        <f t="shared" si="43"/>
        <v>12060</v>
      </c>
      <c r="I40" s="75"/>
      <c r="J40" s="76">
        <f>F40</f>
        <v>12060</v>
      </c>
      <c r="K40" s="77"/>
      <c r="L40" s="78"/>
      <c r="M40" s="79">
        <f>I40+J40+K40</f>
        <v>12060</v>
      </c>
      <c r="N40" s="80">
        <f t="shared" si="18"/>
        <v>12060</v>
      </c>
      <c r="O40" s="80">
        <f t="shared" si="19"/>
        <v>12060</v>
      </c>
      <c r="P40" s="81">
        <f t="shared" si="44"/>
        <v>36180</v>
      </c>
    </row>
    <row r="41" spans="1:16" s="20" customFormat="1" ht="31" x14ac:dyDescent="0.35">
      <c r="A41" s="39" t="s">
        <v>73</v>
      </c>
      <c r="B41" s="21">
        <v>50</v>
      </c>
      <c r="C41" s="22">
        <f t="shared" si="41"/>
        <v>50</v>
      </c>
      <c r="D41" s="23"/>
      <c r="E41" s="16">
        <v>24.56</v>
      </c>
      <c r="F41" s="80">
        <f t="shared" si="42"/>
        <v>1228</v>
      </c>
      <c r="G41" s="80"/>
      <c r="H41" s="81">
        <f t="shared" si="43"/>
        <v>1228</v>
      </c>
      <c r="I41" s="75"/>
      <c r="J41" s="76">
        <f t="shared" si="16"/>
        <v>1228</v>
      </c>
      <c r="K41" s="77"/>
      <c r="L41" s="78"/>
      <c r="M41" s="79">
        <f t="shared" si="17"/>
        <v>1228</v>
      </c>
      <c r="N41" s="80">
        <f t="shared" si="18"/>
        <v>1228</v>
      </c>
      <c r="O41" s="80">
        <f t="shared" si="19"/>
        <v>1228</v>
      </c>
      <c r="P41" s="81">
        <f t="shared" si="44"/>
        <v>3684</v>
      </c>
    </row>
    <row r="42" spans="1:16" s="20" customFormat="1" ht="31" x14ac:dyDescent="0.35">
      <c r="A42" s="39" t="s">
        <v>21</v>
      </c>
      <c r="B42" s="21">
        <v>50</v>
      </c>
      <c r="C42" s="22">
        <f t="shared" si="41"/>
        <v>50</v>
      </c>
      <c r="D42" s="23"/>
      <c r="E42" s="16">
        <v>350</v>
      </c>
      <c r="F42" s="80">
        <f t="shared" si="42"/>
        <v>17500</v>
      </c>
      <c r="G42" s="80"/>
      <c r="H42" s="81">
        <f t="shared" si="43"/>
        <v>17500</v>
      </c>
      <c r="I42" s="75"/>
      <c r="J42" s="76">
        <f t="shared" si="16"/>
        <v>17500</v>
      </c>
      <c r="K42" s="77"/>
      <c r="L42" s="78"/>
      <c r="M42" s="79">
        <f t="shared" si="17"/>
        <v>17500</v>
      </c>
      <c r="N42" s="80">
        <f t="shared" si="18"/>
        <v>17500</v>
      </c>
      <c r="O42" s="80">
        <f t="shared" si="19"/>
        <v>17500</v>
      </c>
      <c r="P42" s="81">
        <f t="shared" si="44"/>
        <v>52500</v>
      </c>
    </row>
    <row r="43" spans="1:16" s="20" customFormat="1" ht="16.5" customHeight="1" x14ac:dyDescent="0.35">
      <c r="A43" s="38" t="s">
        <v>30</v>
      </c>
      <c r="B43" s="17"/>
      <c r="C43" s="18"/>
      <c r="D43" s="19"/>
      <c r="E43" s="11"/>
      <c r="F43" s="73"/>
      <c r="G43" s="73"/>
      <c r="H43" s="74"/>
      <c r="I43" s="68"/>
      <c r="J43" s="69"/>
      <c r="K43" s="70"/>
      <c r="L43" s="71"/>
      <c r="M43" s="72"/>
      <c r="N43" s="73"/>
      <c r="O43" s="73"/>
      <c r="P43" s="74"/>
    </row>
    <row r="44" spans="1:16" s="20" customFormat="1" ht="26.15" customHeight="1" x14ac:dyDescent="0.35">
      <c r="A44" s="39" t="s">
        <v>74</v>
      </c>
      <c r="B44" s="21">
        <v>83.33</v>
      </c>
      <c r="C44" s="22">
        <f t="shared" ref="C44:C48" si="45">B44</f>
        <v>83.33</v>
      </c>
      <c r="D44" s="23"/>
      <c r="E44" s="16">
        <v>60.17</v>
      </c>
      <c r="F44" s="80">
        <f t="shared" ref="F44:F46" si="46">C44*E44</f>
        <v>5013.9660999999996</v>
      </c>
      <c r="G44" s="80"/>
      <c r="H44" s="81">
        <f t="shared" ref="H44:H46" si="47">C44*E44</f>
        <v>5013.9660999999996</v>
      </c>
      <c r="I44" s="75"/>
      <c r="J44" s="76">
        <f t="shared" si="16"/>
        <v>5013.9660999999996</v>
      </c>
      <c r="K44" s="77"/>
      <c r="L44" s="78"/>
      <c r="M44" s="79">
        <f t="shared" si="17"/>
        <v>5013.9660999999996</v>
      </c>
      <c r="N44" s="80">
        <f t="shared" si="18"/>
        <v>5013.9660999999996</v>
      </c>
      <c r="O44" s="80">
        <f t="shared" si="19"/>
        <v>5013.9660999999996</v>
      </c>
      <c r="P44" s="81">
        <f t="shared" si="0"/>
        <v>15041.898299999999</v>
      </c>
    </row>
    <row r="45" spans="1:16" s="20" customFormat="1" x14ac:dyDescent="0.35">
      <c r="A45" s="39" t="s">
        <v>75</v>
      </c>
      <c r="B45" s="21">
        <v>1000</v>
      </c>
      <c r="C45" s="22">
        <f t="shared" si="45"/>
        <v>1000</v>
      </c>
      <c r="D45" s="23"/>
      <c r="E45" s="16">
        <v>5.85</v>
      </c>
      <c r="F45" s="80">
        <f t="shared" si="46"/>
        <v>5850</v>
      </c>
      <c r="G45" s="80"/>
      <c r="H45" s="81">
        <f>F45</f>
        <v>5850</v>
      </c>
      <c r="I45" s="75"/>
      <c r="J45" s="76">
        <f>H45/3</f>
        <v>1950</v>
      </c>
      <c r="K45" s="77"/>
      <c r="L45" s="78"/>
      <c r="M45" s="79">
        <f>F45</f>
        <v>5850</v>
      </c>
      <c r="N45" s="80">
        <v>0</v>
      </c>
      <c r="O45" s="80">
        <v>0</v>
      </c>
      <c r="P45" s="81">
        <f t="shared" si="0"/>
        <v>5850</v>
      </c>
    </row>
    <row r="46" spans="1:16" s="20" customFormat="1" ht="30" customHeight="1" x14ac:dyDescent="0.35">
      <c r="A46" s="39" t="s">
        <v>76</v>
      </c>
      <c r="B46" s="21">
        <v>200</v>
      </c>
      <c r="C46" s="22">
        <f t="shared" si="45"/>
        <v>200</v>
      </c>
      <c r="D46" s="23"/>
      <c r="E46" s="16">
        <v>54.95</v>
      </c>
      <c r="F46" s="80">
        <f t="shared" si="46"/>
        <v>10990</v>
      </c>
      <c r="G46" s="80"/>
      <c r="H46" s="81">
        <f t="shared" si="47"/>
        <v>10990</v>
      </c>
      <c r="I46" s="75"/>
      <c r="J46" s="76">
        <f t="shared" si="16"/>
        <v>10990</v>
      </c>
      <c r="K46" s="77"/>
      <c r="L46" s="78"/>
      <c r="M46" s="79">
        <f t="shared" si="17"/>
        <v>10990</v>
      </c>
      <c r="N46" s="80">
        <f t="shared" si="18"/>
        <v>10990</v>
      </c>
      <c r="O46" s="80">
        <f t="shared" si="19"/>
        <v>10990</v>
      </c>
      <c r="P46" s="81">
        <f t="shared" si="0"/>
        <v>32970</v>
      </c>
    </row>
    <row r="47" spans="1:16" s="20" customFormat="1" x14ac:dyDescent="0.35">
      <c r="A47" s="39" t="s">
        <v>77</v>
      </c>
      <c r="B47" s="21">
        <v>240</v>
      </c>
      <c r="C47" s="22">
        <f t="shared" si="45"/>
        <v>240</v>
      </c>
      <c r="D47" s="23"/>
      <c r="E47" s="16">
        <v>16.399999999999999</v>
      </c>
      <c r="F47" s="80">
        <f t="shared" ref="F47" si="48">C47*E47</f>
        <v>3935.9999999999995</v>
      </c>
      <c r="G47" s="80"/>
      <c r="H47" s="81">
        <f t="shared" ref="H47" si="49">C47*E47</f>
        <v>3935.9999999999995</v>
      </c>
      <c r="I47" s="75"/>
      <c r="J47" s="76">
        <f t="shared" si="16"/>
        <v>3935.9999999999995</v>
      </c>
      <c r="K47" s="77"/>
      <c r="L47" s="78"/>
      <c r="M47" s="79">
        <f t="shared" si="17"/>
        <v>3935.9999999999995</v>
      </c>
      <c r="N47" s="80">
        <f t="shared" si="18"/>
        <v>3935.9999999999995</v>
      </c>
      <c r="O47" s="80">
        <f t="shared" si="19"/>
        <v>3935.9999999999995</v>
      </c>
      <c r="P47" s="81">
        <f t="shared" si="0"/>
        <v>11807.999999999998</v>
      </c>
    </row>
    <row r="48" spans="1:16" s="20" customFormat="1" ht="31" x14ac:dyDescent="0.35">
      <c r="A48" s="39" t="s">
        <v>20</v>
      </c>
      <c r="B48" s="21">
        <v>5</v>
      </c>
      <c r="C48" s="22">
        <f t="shared" si="45"/>
        <v>5</v>
      </c>
      <c r="D48" s="23"/>
      <c r="E48" s="16">
        <v>350</v>
      </c>
      <c r="F48" s="80">
        <f t="shared" ref="F48" si="50">C48*E48</f>
        <v>1750</v>
      </c>
      <c r="G48" s="80"/>
      <c r="H48" s="81">
        <f t="shared" ref="H48" si="51">C48*E48</f>
        <v>1750</v>
      </c>
      <c r="I48" s="75"/>
      <c r="J48" s="76">
        <f t="shared" si="16"/>
        <v>1750</v>
      </c>
      <c r="K48" s="77"/>
      <c r="L48" s="78"/>
      <c r="M48" s="79">
        <f t="shared" si="17"/>
        <v>1750</v>
      </c>
      <c r="N48" s="80">
        <f t="shared" si="18"/>
        <v>1750</v>
      </c>
      <c r="O48" s="80">
        <f t="shared" si="19"/>
        <v>1750</v>
      </c>
      <c r="P48" s="81">
        <f t="shared" si="0"/>
        <v>5250</v>
      </c>
    </row>
    <row r="49" spans="1:18" s="20" customFormat="1" ht="32.15" customHeight="1" x14ac:dyDescent="0.35">
      <c r="A49" s="40" t="s">
        <v>31</v>
      </c>
      <c r="B49" s="17"/>
      <c r="C49" s="18"/>
      <c r="D49" s="19"/>
      <c r="E49" s="11"/>
      <c r="F49" s="73"/>
      <c r="G49" s="73"/>
      <c r="H49" s="74"/>
      <c r="I49" s="68"/>
      <c r="J49" s="69"/>
      <c r="K49" s="70"/>
      <c r="L49" s="71"/>
      <c r="M49" s="72"/>
      <c r="N49" s="73"/>
      <c r="O49" s="73"/>
      <c r="P49" s="74"/>
    </row>
    <row r="50" spans="1:18" s="20" customFormat="1" x14ac:dyDescent="0.35">
      <c r="A50" s="39" t="s">
        <v>78</v>
      </c>
      <c r="B50" s="21">
        <v>100</v>
      </c>
      <c r="C50" s="22">
        <f t="shared" ref="C50:C51" si="52">B50</f>
        <v>100</v>
      </c>
      <c r="D50" s="23"/>
      <c r="E50" s="16">
        <v>14</v>
      </c>
      <c r="F50" s="80">
        <f t="shared" ref="F50:F51" si="53">C50*E50</f>
        <v>1400</v>
      </c>
      <c r="G50" s="80"/>
      <c r="H50" s="81">
        <f t="shared" ref="H50:H51" si="54">C50*E50</f>
        <v>1400</v>
      </c>
      <c r="I50" s="75"/>
      <c r="J50" s="76">
        <f>H50</f>
        <v>1400</v>
      </c>
      <c r="K50" s="77"/>
      <c r="L50" s="78"/>
      <c r="M50" s="79">
        <f t="shared" si="17"/>
        <v>1400</v>
      </c>
      <c r="N50" s="80">
        <f t="shared" si="18"/>
        <v>1400</v>
      </c>
      <c r="O50" s="80">
        <f t="shared" si="19"/>
        <v>1400</v>
      </c>
      <c r="P50" s="81">
        <f t="shared" si="0"/>
        <v>4200</v>
      </c>
    </row>
    <row r="51" spans="1:18" s="20" customFormat="1" ht="31" x14ac:dyDescent="0.35">
      <c r="A51" s="39" t="s">
        <v>79</v>
      </c>
      <c r="B51" s="21">
        <v>5</v>
      </c>
      <c r="C51" s="22">
        <f t="shared" si="52"/>
        <v>5</v>
      </c>
      <c r="D51" s="23"/>
      <c r="E51" s="16">
        <v>350</v>
      </c>
      <c r="F51" s="80">
        <f t="shared" si="53"/>
        <v>1750</v>
      </c>
      <c r="G51" s="80"/>
      <c r="H51" s="81">
        <f t="shared" si="54"/>
        <v>1750</v>
      </c>
      <c r="I51" s="75"/>
      <c r="J51" s="76">
        <f t="shared" si="16"/>
        <v>1750</v>
      </c>
      <c r="K51" s="77"/>
      <c r="L51" s="78"/>
      <c r="M51" s="79">
        <f t="shared" si="17"/>
        <v>1750</v>
      </c>
      <c r="N51" s="80">
        <f t="shared" si="18"/>
        <v>1750</v>
      </c>
      <c r="O51" s="80">
        <f t="shared" si="19"/>
        <v>1750</v>
      </c>
      <c r="P51" s="81">
        <f t="shared" si="0"/>
        <v>5250</v>
      </c>
    </row>
    <row r="52" spans="1:18" s="20" customFormat="1" x14ac:dyDescent="0.35">
      <c r="A52" s="40" t="s">
        <v>32</v>
      </c>
      <c r="B52" s="17"/>
      <c r="C52" s="18"/>
      <c r="D52" s="19"/>
      <c r="E52" s="11"/>
      <c r="F52" s="73"/>
      <c r="G52" s="73"/>
      <c r="H52" s="74"/>
      <c r="I52" s="68"/>
      <c r="J52" s="69"/>
      <c r="K52" s="70"/>
      <c r="L52" s="71"/>
      <c r="M52" s="72"/>
      <c r="N52" s="73"/>
      <c r="O52" s="73"/>
      <c r="P52" s="74"/>
    </row>
    <row r="53" spans="1:18" s="20" customFormat="1" x14ac:dyDescent="0.35">
      <c r="A53" s="39" t="s">
        <v>80</v>
      </c>
      <c r="B53" s="21">
        <v>600</v>
      </c>
      <c r="C53" s="22">
        <f t="shared" ref="C53:C57" si="55">B53</f>
        <v>600</v>
      </c>
      <c r="D53" s="23"/>
      <c r="E53" s="16">
        <v>17</v>
      </c>
      <c r="F53" s="80">
        <f t="shared" ref="F53:F54" si="56">C53*E53</f>
        <v>10200</v>
      </c>
      <c r="G53" s="80"/>
      <c r="H53" s="81">
        <f t="shared" ref="H53:H54" si="57">C53*E53</f>
        <v>10200</v>
      </c>
      <c r="I53" s="75"/>
      <c r="J53" s="76">
        <f t="shared" si="16"/>
        <v>10200</v>
      </c>
      <c r="K53" s="77"/>
      <c r="L53" s="78"/>
      <c r="M53" s="79">
        <f t="shared" si="17"/>
        <v>10200</v>
      </c>
      <c r="N53" s="80">
        <f t="shared" si="18"/>
        <v>10200</v>
      </c>
      <c r="O53" s="80">
        <f t="shared" si="19"/>
        <v>10200</v>
      </c>
      <c r="P53" s="81">
        <f t="shared" si="0"/>
        <v>30600</v>
      </c>
    </row>
    <row r="54" spans="1:18" s="20" customFormat="1" ht="31" x14ac:dyDescent="0.35">
      <c r="A54" s="39" t="s">
        <v>19</v>
      </c>
      <c r="B54" s="21">
        <v>50</v>
      </c>
      <c r="C54" s="22">
        <f t="shared" si="55"/>
        <v>50</v>
      </c>
      <c r="D54" s="23"/>
      <c r="E54" s="16">
        <v>350</v>
      </c>
      <c r="F54" s="80">
        <f t="shared" si="56"/>
        <v>17500</v>
      </c>
      <c r="G54" s="80"/>
      <c r="H54" s="81">
        <f t="shared" si="57"/>
        <v>17500</v>
      </c>
      <c r="I54" s="75"/>
      <c r="J54" s="76">
        <f t="shared" si="16"/>
        <v>17500</v>
      </c>
      <c r="K54" s="77"/>
      <c r="L54" s="78"/>
      <c r="M54" s="79">
        <f t="shared" si="17"/>
        <v>17500</v>
      </c>
      <c r="N54" s="80">
        <f t="shared" si="18"/>
        <v>17500</v>
      </c>
      <c r="O54" s="80">
        <f t="shared" si="19"/>
        <v>17500</v>
      </c>
      <c r="P54" s="81">
        <f t="shared" si="0"/>
        <v>52500</v>
      </c>
    </row>
    <row r="55" spans="1:18" s="20" customFormat="1" ht="19.5" customHeight="1" x14ac:dyDescent="0.35">
      <c r="A55" s="40" t="s">
        <v>33</v>
      </c>
      <c r="B55" s="17"/>
      <c r="C55" s="18"/>
      <c r="D55" s="19"/>
      <c r="E55" s="11"/>
      <c r="F55" s="73"/>
      <c r="G55" s="73"/>
      <c r="H55" s="74"/>
      <c r="I55" s="68"/>
      <c r="J55" s="69"/>
      <c r="K55" s="70"/>
      <c r="L55" s="71"/>
      <c r="M55" s="72"/>
      <c r="N55" s="73"/>
      <c r="O55" s="73"/>
      <c r="P55" s="74"/>
    </row>
    <row r="56" spans="1:18" s="20" customFormat="1" ht="33" customHeight="1" x14ac:dyDescent="0.35">
      <c r="A56" s="39" t="s">
        <v>81</v>
      </c>
      <c r="B56" s="21">
        <v>900</v>
      </c>
      <c r="C56" s="22">
        <v>900</v>
      </c>
      <c r="D56" s="23"/>
      <c r="E56" s="16">
        <v>30</v>
      </c>
      <c r="F56" s="80">
        <f t="shared" ref="F56:F59" si="58">C56*E56</f>
        <v>27000</v>
      </c>
      <c r="G56" s="80"/>
      <c r="H56" s="81">
        <f t="shared" ref="H56:H59" si="59">C56*E56</f>
        <v>27000</v>
      </c>
      <c r="I56" s="75"/>
      <c r="J56" s="76">
        <f t="shared" si="16"/>
        <v>27000</v>
      </c>
      <c r="K56" s="77"/>
      <c r="L56" s="78"/>
      <c r="M56" s="79">
        <f t="shared" si="17"/>
        <v>27000</v>
      </c>
      <c r="N56" s="80">
        <f t="shared" si="18"/>
        <v>27000</v>
      </c>
      <c r="O56" s="80">
        <f t="shared" si="19"/>
        <v>27000</v>
      </c>
      <c r="P56" s="81">
        <f t="shared" si="0"/>
        <v>81000</v>
      </c>
    </row>
    <row r="57" spans="1:18" s="20" customFormat="1" ht="30.65" customHeight="1" x14ac:dyDescent="0.35">
      <c r="A57" s="39" t="s">
        <v>82</v>
      </c>
      <c r="B57" s="21">
        <v>20</v>
      </c>
      <c r="C57" s="22">
        <f t="shared" si="55"/>
        <v>20</v>
      </c>
      <c r="D57" s="23"/>
      <c r="E57" s="16">
        <v>69.52</v>
      </c>
      <c r="F57" s="80">
        <f t="shared" si="58"/>
        <v>1390.3999999999999</v>
      </c>
      <c r="G57" s="80"/>
      <c r="H57" s="81">
        <f t="shared" si="59"/>
        <v>1390.3999999999999</v>
      </c>
      <c r="I57" s="75"/>
      <c r="J57" s="76">
        <f t="shared" si="16"/>
        <v>1390.3999999999999</v>
      </c>
      <c r="K57" s="77"/>
      <c r="L57" s="78"/>
      <c r="M57" s="79">
        <f t="shared" si="17"/>
        <v>1390.3999999999999</v>
      </c>
      <c r="N57" s="80">
        <f t="shared" si="18"/>
        <v>1390.3999999999999</v>
      </c>
      <c r="O57" s="80">
        <f t="shared" si="19"/>
        <v>1390.3999999999999</v>
      </c>
      <c r="P57" s="81">
        <f t="shared" si="0"/>
        <v>4171.2</v>
      </c>
    </row>
    <row r="58" spans="1:18" s="20" customFormat="1" ht="34.5" customHeight="1" x14ac:dyDescent="0.35">
      <c r="A58" s="39" t="s">
        <v>83</v>
      </c>
      <c r="B58" s="21">
        <v>20</v>
      </c>
      <c r="C58" s="22">
        <f t="shared" ref="C58" si="60">B58</f>
        <v>20</v>
      </c>
      <c r="D58" s="23"/>
      <c r="E58" s="16">
        <v>65</v>
      </c>
      <c r="F58" s="80">
        <f t="shared" ref="F58" si="61">C58*E58</f>
        <v>1300</v>
      </c>
      <c r="G58" s="80"/>
      <c r="H58" s="81">
        <f t="shared" ref="H58" si="62">C58*E58</f>
        <v>1300</v>
      </c>
      <c r="I58" s="75"/>
      <c r="J58" s="76">
        <f t="shared" si="16"/>
        <v>1300</v>
      </c>
      <c r="K58" s="77"/>
      <c r="L58" s="78"/>
      <c r="M58" s="79">
        <f t="shared" si="17"/>
        <v>1300</v>
      </c>
      <c r="N58" s="80">
        <f t="shared" si="18"/>
        <v>1300</v>
      </c>
      <c r="O58" s="80">
        <f t="shared" si="19"/>
        <v>1300</v>
      </c>
      <c r="P58" s="81">
        <f t="shared" ref="P58" si="63">M58+N58+O58</f>
        <v>3900</v>
      </c>
    </row>
    <row r="59" spans="1:18" s="20" customFormat="1" ht="42.65" customHeight="1" thickBot="1" x14ac:dyDescent="0.4">
      <c r="A59" s="41" t="s">
        <v>18</v>
      </c>
      <c r="B59" s="24">
        <v>10</v>
      </c>
      <c r="C59" s="25">
        <v>10</v>
      </c>
      <c r="D59" s="26"/>
      <c r="E59" s="27">
        <v>350</v>
      </c>
      <c r="F59" s="83">
        <f t="shared" si="58"/>
        <v>3500</v>
      </c>
      <c r="G59" s="83"/>
      <c r="H59" s="84">
        <f t="shared" si="59"/>
        <v>3500</v>
      </c>
      <c r="I59" s="85"/>
      <c r="J59" s="86">
        <f t="shared" si="16"/>
        <v>3500</v>
      </c>
      <c r="K59" s="87"/>
      <c r="L59" s="88"/>
      <c r="M59" s="89">
        <f t="shared" si="17"/>
        <v>3500</v>
      </c>
      <c r="N59" s="83">
        <f t="shared" si="18"/>
        <v>3500</v>
      </c>
      <c r="O59" s="83">
        <f t="shared" si="19"/>
        <v>3500</v>
      </c>
      <c r="P59" s="84">
        <f t="shared" ref="P59" si="64">M59+N59+O59</f>
        <v>10500</v>
      </c>
    </row>
    <row r="60" spans="1:18" x14ac:dyDescent="0.35">
      <c r="A60" s="51"/>
      <c r="B60" s="51"/>
      <c r="C60" s="51"/>
      <c r="D60" s="51"/>
      <c r="E60" s="51"/>
      <c r="F60" s="51"/>
      <c r="G60" s="52"/>
      <c r="H60" s="52"/>
      <c r="I60" s="53">
        <f t="shared" ref="I60:N60" si="65">SUM(I11:I59)</f>
        <v>130524</v>
      </c>
      <c r="J60" s="53">
        <f>SUM(J19:J23)+SUM(J30:J59)*3</f>
        <v>953381.50829999999</v>
      </c>
      <c r="K60" s="53">
        <f t="shared" si="65"/>
        <v>48955</v>
      </c>
      <c r="L60" s="53">
        <f>SUM(L11:L59)</f>
        <v>906288.40664000006</v>
      </c>
      <c r="M60" s="54">
        <f>SUM(M11:M59)</f>
        <v>382035.78276666673</v>
      </c>
      <c r="N60" s="54">
        <f t="shared" si="65"/>
        <v>376329.34276666673</v>
      </c>
      <c r="O60" s="54">
        <f>SUM(O11:O59)</f>
        <v>374495.38276666671</v>
      </c>
      <c r="P60" s="54">
        <f>SUM(P11:P59)</f>
        <v>1132860.5082999999</v>
      </c>
      <c r="R60" s="62"/>
    </row>
    <row r="61" spans="1:18" x14ac:dyDescent="0.35">
      <c r="A61" s="51"/>
      <c r="B61" s="51"/>
      <c r="C61" s="51"/>
      <c r="D61" s="51"/>
      <c r="E61" s="51"/>
      <c r="F61" s="51"/>
      <c r="G61" s="52"/>
      <c r="H61" s="52"/>
      <c r="I61" s="53"/>
      <c r="J61" s="53"/>
      <c r="K61" s="53"/>
      <c r="L61" s="55" t="s">
        <v>8</v>
      </c>
      <c r="M61" s="54"/>
      <c r="N61" s="54"/>
      <c r="O61" s="54"/>
      <c r="P61" s="54"/>
    </row>
    <row r="62" spans="1:18" s="28" customFormat="1" x14ac:dyDescent="0.35">
      <c r="A62" s="51"/>
      <c r="B62" s="51"/>
      <c r="C62" s="51"/>
      <c r="D62" s="51"/>
      <c r="E62" s="51"/>
      <c r="F62" s="51"/>
      <c r="G62" s="52"/>
      <c r="H62" s="52"/>
      <c r="I62" s="52"/>
      <c r="J62" s="29"/>
      <c r="K62" s="29"/>
      <c r="L62" s="29" t="s">
        <v>0</v>
      </c>
      <c r="M62" s="92">
        <f>M13+M14+M15+M16+M17</f>
        <v>43508</v>
      </c>
      <c r="N62" s="92">
        <f>M62</f>
        <v>43508</v>
      </c>
      <c r="O62" s="92">
        <f>M62</f>
        <v>43508</v>
      </c>
      <c r="P62" s="93">
        <f>M62+N62+O62</f>
        <v>130524</v>
      </c>
    </row>
    <row r="63" spans="1:18" s="28" customFormat="1" x14ac:dyDescent="0.35">
      <c r="A63" s="51"/>
      <c r="B63" s="51"/>
      <c r="C63" s="51"/>
      <c r="D63" s="51"/>
      <c r="E63" s="51"/>
      <c r="F63" s="51"/>
      <c r="G63" s="52"/>
      <c r="H63" s="52"/>
      <c r="I63" s="52"/>
      <c r="J63" s="29"/>
      <c r="K63" s="29"/>
      <c r="L63" s="29" t="s">
        <v>15</v>
      </c>
      <c r="M63" s="92">
        <f>M60-M13-M14-M15-M16-M17-M25-M26-M27</f>
        <v>320360.5027666667</v>
      </c>
      <c r="N63" s="92">
        <f>N60-N13-N14-N15-N16-N17-N25-N26-N27</f>
        <v>314510.50276666676</v>
      </c>
      <c r="O63" s="92">
        <f>O60-O13-O14-O15-O16-O17-O25-O26-O27</f>
        <v>318510.5027666667</v>
      </c>
      <c r="P63" s="93">
        <f t="shared" ref="P63:P64" si="66">M63+N63+O63</f>
        <v>953381.5083000001</v>
      </c>
      <c r="Q63" s="91"/>
    </row>
    <row r="64" spans="1:18" s="28" customFormat="1" x14ac:dyDescent="0.35">
      <c r="A64" s="51"/>
      <c r="B64" s="51"/>
      <c r="C64" s="51"/>
      <c r="D64" s="51"/>
      <c r="E64" s="51"/>
      <c r="F64" s="51"/>
      <c r="G64" s="52"/>
      <c r="H64" s="52"/>
      <c r="I64" s="52"/>
      <c r="J64" s="29"/>
      <c r="K64" s="29"/>
      <c r="L64" s="29" t="s">
        <v>14</v>
      </c>
      <c r="M64" s="92">
        <f>M25+M26+M27</f>
        <v>18167.28</v>
      </c>
      <c r="N64" s="92">
        <f>N25+N26+N27</f>
        <v>18310.84</v>
      </c>
      <c r="O64" s="92">
        <f>O25+O26+O27</f>
        <v>12476.88</v>
      </c>
      <c r="P64" s="93">
        <f t="shared" si="66"/>
        <v>48954.999999999993</v>
      </c>
    </row>
    <row r="65" spans="1:16" s="28" customFormat="1" x14ac:dyDescent="0.35">
      <c r="A65" s="51"/>
      <c r="B65" s="51"/>
      <c r="C65" s="51"/>
      <c r="D65" s="51"/>
      <c r="E65" s="51"/>
      <c r="F65" s="51"/>
      <c r="G65" s="52"/>
      <c r="H65" s="52"/>
      <c r="I65" s="52"/>
      <c r="J65" s="29"/>
      <c r="K65" s="29"/>
      <c r="L65" s="55" t="s">
        <v>12</v>
      </c>
      <c r="M65" s="127">
        <f>P62+P63+P64</f>
        <v>1132860.5083000001</v>
      </c>
      <c r="N65" s="127"/>
      <c r="O65" s="127"/>
      <c r="P65" s="127"/>
    </row>
    <row r="66" spans="1:16" x14ac:dyDescent="0.35">
      <c r="A66" s="20"/>
      <c r="B66" s="51"/>
      <c r="C66" s="51"/>
      <c r="D66" s="51"/>
      <c r="E66" s="51"/>
      <c r="F66" s="51"/>
      <c r="G66" s="52"/>
      <c r="H66" s="52"/>
      <c r="I66" s="52"/>
      <c r="J66" s="102" t="s">
        <v>13</v>
      </c>
      <c r="K66" s="102"/>
      <c r="L66" s="102"/>
      <c r="M66" s="127">
        <v>906288.41</v>
      </c>
      <c r="N66" s="127"/>
      <c r="O66" s="127"/>
      <c r="P66" s="127"/>
    </row>
    <row r="67" spans="1:16" x14ac:dyDescent="0.35">
      <c r="A67" s="51" t="s">
        <v>40</v>
      </c>
      <c r="B67" s="51"/>
      <c r="C67" s="51"/>
      <c r="D67" s="51"/>
      <c r="E67" s="51"/>
      <c r="F67" s="51"/>
      <c r="G67" s="52"/>
      <c r="H67" s="52"/>
      <c r="I67" s="52"/>
      <c r="J67" s="95"/>
      <c r="K67" s="95"/>
      <c r="L67" s="95"/>
      <c r="M67" s="54"/>
      <c r="N67" s="54"/>
      <c r="O67" s="54"/>
      <c r="P67" s="57"/>
    </row>
    <row r="68" spans="1:16" s="30" customFormat="1" ht="34.5" customHeight="1" x14ac:dyDescent="0.35">
      <c r="A68" s="117" t="s">
        <v>84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</row>
    <row r="69" spans="1:16" s="30" customFormat="1" ht="22.4" customHeight="1" x14ac:dyDescent="0.3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94"/>
      <c r="N69" s="94"/>
      <c r="O69" s="94"/>
      <c r="P69" s="58"/>
    </row>
    <row r="70" spans="1:16" x14ac:dyDescent="0.35">
      <c r="A70" s="99" t="s">
        <v>41</v>
      </c>
      <c r="B70" s="99"/>
      <c r="C70" s="99"/>
      <c r="D70" s="99"/>
      <c r="E70" s="99"/>
      <c r="F70" s="99"/>
      <c r="G70" s="100" t="s">
        <v>86</v>
      </c>
      <c r="H70" s="100"/>
      <c r="I70" s="100"/>
      <c r="J70" s="100"/>
      <c r="K70" s="100"/>
      <c r="L70" s="100"/>
      <c r="M70" s="100"/>
      <c r="N70" s="100"/>
      <c r="O70" s="100"/>
      <c r="P70" s="100"/>
    </row>
    <row r="71" spans="1:16" x14ac:dyDescent="0.35">
      <c r="A71" s="56"/>
      <c r="B71" s="20"/>
      <c r="C71" s="20"/>
      <c r="D71" s="20"/>
      <c r="E71" s="20"/>
      <c r="F71" s="20"/>
      <c r="G71" s="43"/>
      <c r="H71" s="43"/>
      <c r="I71" s="43"/>
      <c r="J71" s="43"/>
      <c r="K71" s="43"/>
      <c r="L71" s="42"/>
      <c r="M71" s="42"/>
      <c r="N71" s="42"/>
      <c r="O71" s="42"/>
      <c r="P71" s="42"/>
    </row>
    <row r="72" spans="1:16" x14ac:dyDescent="0.35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</row>
    <row r="74" spans="1:16" x14ac:dyDescent="0.35">
      <c r="A74" s="31"/>
    </row>
    <row r="75" spans="1:16" x14ac:dyDescent="0.35">
      <c r="A75" s="31"/>
    </row>
    <row r="110" spans="12:17" x14ac:dyDescent="0.35">
      <c r="L110" s="3" t="s">
        <v>44</v>
      </c>
      <c r="M110" s="65">
        <f>SUM(M62:M64)</f>
        <v>382035.78276666673</v>
      </c>
      <c r="N110" s="65">
        <f>SUM(N62:N64)</f>
        <v>376329.34276666678</v>
      </c>
      <c r="O110" s="65">
        <f>SUM(O62:O64)</f>
        <v>374495.38276666671</v>
      </c>
      <c r="P110" s="66">
        <f>SUM(P62:P64)</f>
        <v>1132860.5083000001</v>
      </c>
    </row>
    <row r="111" spans="12:17" x14ac:dyDescent="0.35">
      <c r="L111" s="3" t="s">
        <v>43</v>
      </c>
      <c r="M111" s="65">
        <f>M110*80/100</f>
        <v>305628.62621333339</v>
      </c>
      <c r="N111" s="65">
        <f t="shared" ref="N111:P111" si="67">N110*80/100</f>
        <v>301063.47421333345</v>
      </c>
      <c r="O111" s="65">
        <f t="shared" si="67"/>
        <v>299596.30621333339</v>
      </c>
      <c r="P111" s="66">
        <f t="shared" si="67"/>
        <v>906288.40664000006</v>
      </c>
      <c r="Q111" s="67">
        <f>P111+P112</f>
        <v>1132860.5083000001</v>
      </c>
    </row>
    <row r="112" spans="12:17" x14ac:dyDescent="0.35">
      <c r="L112" s="3" t="s">
        <v>42</v>
      </c>
      <c r="M112" s="3">
        <f>M110*20/100</f>
        <v>76407.156553333349</v>
      </c>
      <c r="N112" s="3">
        <f t="shared" ref="N112:P112" si="68">N110*20/100</f>
        <v>75265.868553333363</v>
      </c>
      <c r="O112" s="3">
        <f t="shared" si="68"/>
        <v>74899.076553333347</v>
      </c>
      <c r="P112" s="3">
        <f t="shared" si="68"/>
        <v>226572.10166000001</v>
      </c>
    </row>
    <row r="114" spans="12:14" x14ac:dyDescent="0.35">
      <c r="L114" s="3" t="s">
        <v>45</v>
      </c>
      <c r="M114" s="3">
        <f>P62*80/100</f>
        <v>104419.2</v>
      </c>
      <c r="N114" s="3">
        <f>M114+M115</f>
        <v>130524</v>
      </c>
    </row>
    <row r="115" spans="12:14" x14ac:dyDescent="0.35">
      <c r="L115" s="3" t="s">
        <v>46</v>
      </c>
      <c r="M115" s="3">
        <f>P62*20/100</f>
        <v>26104.799999999999</v>
      </c>
    </row>
    <row r="117" spans="12:14" x14ac:dyDescent="0.35">
      <c r="L117" s="3" t="s">
        <v>47</v>
      </c>
      <c r="M117" s="3">
        <f>P63*80/100</f>
        <v>762705.20663999999</v>
      </c>
      <c r="N117" s="3">
        <f>M117+M118</f>
        <v>953381.50829999999</v>
      </c>
    </row>
    <row r="118" spans="12:14" x14ac:dyDescent="0.35">
      <c r="L118" s="3" t="s">
        <v>48</v>
      </c>
      <c r="M118" s="3">
        <f>P63*0.2</f>
        <v>190676.30166000003</v>
      </c>
    </row>
    <row r="120" spans="12:14" x14ac:dyDescent="0.35">
      <c r="L120" s="3" t="s">
        <v>49</v>
      </c>
      <c r="M120" s="3">
        <f>P64*80/100</f>
        <v>39163.999999999993</v>
      </c>
      <c r="N120" s="3">
        <f>M120+M121</f>
        <v>48954.999999999993</v>
      </c>
    </row>
    <row r="121" spans="12:14" x14ac:dyDescent="0.35">
      <c r="L121" s="3" t="s">
        <v>50</v>
      </c>
      <c r="M121" s="3">
        <f>P64*20/100</f>
        <v>9790.9999999999982</v>
      </c>
    </row>
  </sheetData>
  <mergeCells count="29">
    <mergeCell ref="A72:P72"/>
    <mergeCell ref="A68:P68"/>
    <mergeCell ref="I9:I10"/>
    <mergeCell ref="K9:K10"/>
    <mergeCell ref="B9:B10"/>
    <mergeCell ref="C9:C10"/>
    <mergeCell ref="P8:P10"/>
    <mergeCell ref="N8:N10"/>
    <mergeCell ref="M8:M10"/>
    <mergeCell ref="D9:D10"/>
    <mergeCell ref="E9:E10"/>
    <mergeCell ref="F9:F10"/>
    <mergeCell ref="G9:G10"/>
    <mergeCell ref="H9:H10"/>
    <mergeCell ref="M66:P66"/>
    <mergeCell ref="M65:P65"/>
    <mergeCell ref="A3:L3"/>
    <mergeCell ref="A8:A10"/>
    <mergeCell ref="B8:D8"/>
    <mergeCell ref="E8:H8"/>
    <mergeCell ref="I8:K8"/>
    <mergeCell ref="L8:L10"/>
    <mergeCell ref="J9:J10"/>
    <mergeCell ref="A5:P5"/>
    <mergeCell ref="A70:F70"/>
    <mergeCell ref="G70:P70"/>
    <mergeCell ref="L4:P4"/>
    <mergeCell ref="J66:L66"/>
    <mergeCell ref="O8:O10"/>
  </mergeCells>
  <pageMargins left="0.23622047244094491" right="0.19685039370078741" top="0.19685039370078741" bottom="0.15748031496062992" header="0.15748031496062992" footer="0.15748031496062992"/>
  <pageSetup paperSize="9" scale="51" fitToHeight="0" orientation="landscape" r:id="rId1"/>
  <headerFooter>
    <oddFooter>&amp;LZMZino_EU4P_parrob_patog_uzraudz&amp;C&amp;P/&amp;N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Graumane</dc:creator>
  <cp:lastModifiedBy>Sigita Tauriņa</cp:lastModifiedBy>
  <cp:lastPrinted>2023-06-01T07:19:04Z</cp:lastPrinted>
  <dcterms:created xsi:type="dcterms:W3CDTF">2016-08-09T09:02:55Z</dcterms:created>
  <dcterms:modified xsi:type="dcterms:W3CDTF">2023-09-15T07:12:25Z</dcterms:modified>
</cp:coreProperties>
</file>