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ta.feifere\Documents\4223\IZ_29122023\IZ_150122024\"/>
    </mc:Choice>
  </mc:AlternateContent>
  <xr:revisionPtr revIDLastSave="0" documentId="13_ncr:1_{7147CDFA-48FA-4F8C-9A96-09E11A434D4B}" xr6:coauthVersionLast="47" xr6:coauthVersionMax="47" xr10:uidLastSave="{00000000-0000-0000-0000-000000000000}"/>
  <bookViews>
    <workbookView xWindow="-110" yWindow="-110" windowWidth="19420" windowHeight="10420" xr2:uid="{55CF2D6D-4662-4264-A213-757FEE0461BE}"/>
  </bookViews>
  <sheets>
    <sheet name="4.2.2.3.p._Budze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1" i="1" l="1"/>
  <c r="J12" i="1"/>
  <c r="K11" i="1"/>
  <c r="J11" i="1"/>
  <c r="I11" i="1"/>
  <c r="H11" i="1"/>
  <c r="G11" i="1"/>
  <c r="J10" i="1"/>
  <c r="K10" i="1"/>
  <c r="I10" i="1"/>
  <c r="H10" i="1"/>
  <c r="G10" i="1"/>
  <c r="N10" i="1" l="1"/>
  <c r="C62" i="1"/>
  <c r="F62" i="1" s="1"/>
  <c r="N62" i="1" s="1"/>
  <c r="M59" i="1"/>
  <c r="L59" i="1"/>
  <c r="K59" i="1"/>
  <c r="J59" i="1"/>
  <c r="I59" i="1"/>
  <c r="H59" i="1"/>
  <c r="G59" i="1"/>
  <c r="F59" i="1"/>
  <c r="M58" i="1"/>
  <c r="L58" i="1"/>
  <c r="K58" i="1"/>
  <c r="J58" i="1"/>
  <c r="I58" i="1"/>
  <c r="H58" i="1"/>
  <c r="G58" i="1"/>
  <c r="F58" i="1"/>
  <c r="M57" i="1"/>
  <c r="L57" i="1"/>
  <c r="K57" i="1"/>
  <c r="J57" i="1"/>
  <c r="I57" i="1"/>
  <c r="H57" i="1"/>
  <c r="G57" i="1"/>
  <c r="F57" i="1"/>
  <c r="M56" i="1"/>
  <c r="L56" i="1"/>
  <c r="K56" i="1"/>
  <c r="J56" i="1"/>
  <c r="I56" i="1"/>
  <c r="H56" i="1"/>
  <c r="G56" i="1"/>
  <c r="F56" i="1"/>
  <c r="M55" i="1"/>
  <c r="L55" i="1"/>
  <c r="K55" i="1"/>
  <c r="J55" i="1"/>
  <c r="I55" i="1"/>
  <c r="H55" i="1"/>
  <c r="G55" i="1"/>
  <c r="F55" i="1"/>
  <c r="N52" i="1"/>
  <c r="H51" i="1"/>
  <c r="N51" i="1" s="1"/>
  <c r="E50" i="1"/>
  <c r="I50" i="1" s="1"/>
  <c r="M49" i="1"/>
  <c r="L49" i="1"/>
  <c r="M48" i="1"/>
  <c r="L48" i="1"/>
  <c r="K48" i="1"/>
  <c r="J48" i="1"/>
  <c r="I48" i="1"/>
  <c r="H48" i="1"/>
  <c r="M47" i="1"/>
  <c r="L47" i="1"/>
  <c r="K47" i="1"/>
  <c r="J47" i="1"/>
  <c r="K46" i="1"/>
  <c r="J46" i="1"/>
  <c r="I46" i="1"/>
  <c r="H46" i="1"/>
  <c r="G46" i="1"/>
  <c r="N45" i="1"/>
  <c r="N44" i="1"/>
  <c r="N43" i="1"/>
  <c r="N42" i="1"/>
  <c r="N41" i="1"/>
  <c r="N40" i="1"/>
  <c r="N39" i="1"/>
  <c r="N38" i="1"/>
  <c r="N37" i="1"/>
  <c r="M36" i="1"/>
  <c r="L36" i="1"/>
  <c r="K36" i="1"/>
  <c r="J36" i="1"/>
  <c r="I36" i="1"/>
  <c r="H36" i="1"/>
  <c r="G36" i="1"/>
  <c r="F36" i="1"/>
  <c r="M35" i="1"/>
  <c r="L35" i="1"/>
  <c r="K35" i="1"/>
  <c r="J35" i="1"/>
  <c r="I35" i="1"/>
  <c r="H35" i="1"/>
  <c r="G35" i="1"/>
  <c r="F35" i="1"/>
  <c r="M34" i="1"/>
  <c r="L34" i="1"/>
  <c r="K34" i="1"/>
  <c r="J34" i="1"/>
  <c r="I34" i="1"/>
  <c r="H34" i="1"/>
  <c r="G34" i="1"/>
  <c r="F34" i="1"/>
  <c r="H33" i="1"/>
  <c r="I32" i="1"/>
  <c r="E29" i="1"/>
  <c r="F29" i="1" s="1"/>
  <c r="L28" i="1"/>
  <c r="K28" i="1"/>
  <c r="J28" i="1"/>
  <c r="I28" i="1"/>
  <c r="H28" i="1"/>
  <c r="M27" i="1"/>
  <c r="L27" i="1"/>
  <c r="K27" i="1"/>
  <c r="M26" i="1"/>
  <c r="L26" i="1"/>
  <c r="K26" i="1"/>
  <c r="J26" i="1"/>
  <c r="K25" i="1"/>
  <c r="J25" i="1"/>
  <c r="I25" i="1"/>
  <c r="H25" i="1"/>
  <c r="G25" i="1"/>
  <c r="K24" i="1"/>
  <c r="J24" i="1"/>
  <c r="I24" i="1"/>
  <c r="H24" i="1"/>
  <c r="G24" i="1"/>
  <c r="N22" i="1"/>
  <c r="N21" i="1"/>
  <c r="N20" i="1"/>
  <c r="N19" i="1"/>
  <c r="L18" i="1"/>
  <c r="K18" i="1"/>
  <c r="J18" i="1"/>
  <c r="I18" i="1"/>
  <c r="H18" i="1"/>
  <c r="I17" i="1"/>
  <c r="H17" i="1"/>
  <c r="G17" i="1"/>
  <c r="N16" i="1"/>
  <c r="N15" i="1"/>
  <c r="M14" i="1"/>
  <c r="L14" i="1"/>
  <c r="K14" i="1"/>
  <c r="J14" i="1"/>
  <c r="I14" i="1"/>
  <c r="H14" i="1"/>
  <c r="G14" i="1"/>
  <c r="F14" i="1"/>
  <c r="M13" i="1"/>
  <c r="L13" i="1"/>
  <c r="K13" i="1"/>
  <c r="J13" i="1"/>
  <c r="I13" i="1"/>
  <c r="H13" i="1"/>
  <c r="G13" i="1"/>
  <c r="F13" i="1"/>
  <c r="M12" i="1"/>
  <c r="L12" i="1"/>
  <c r="K12" i="1"/>
  <c r="F30" i="1" l="1"/>
  <c r="N27" i="1"/>
  <c r="N11" i="1"/>
  <c r="N35" i="1"/>
  <c r="F50" i="1"/>
  <c r="F53" i="1" s="1"/>
  <c r="N28" i="1"/>
  <c r="M50" i="1"/>
  <c r="N59" i="1"/>
  <c r="N48" i="1"/>
  <c r="N46" i="1"/>
  <c r="N25" i="1"/>
  <c r="N26" i="1"/>
  <c r="N58" i="1"/>
  <c r="N13" i="1"/>
  <c r="N17" i="1"/>
  <c r="N24" i="1"/>
  <c r="G29" i="1"/>
  <c r="G30" i="1" s="1"/>
  <c r="N47" i="1"/>
  <c r="N49" i="1"/>
  <c r="J29" i="1"/>
  <c r="J30" i="1" s="1"/>
  <c r="N34" i="1"/>
  <c r="N57" i="1"/>
  <c r="N56" i="1"/>
  <c r="N14" i="1"/>
  <c r="K29" i="1"/>
  <c r="K30" i="1" s="1"/>
  <c r="N18" i="1"/>
  <c r="L29" i="1"/>
  <c r="L30" i="1" s="1"/>
  <c r="N55" i="1"/>
  <c r="M29" i="1"/>
  <c r="M30" i="1" s="1"/>
  <c r="F61" i="1"/>
  <c r="N61" i="1" s="1"/>
  <c r="I53" i="1"/>
  <c r="N12" i="1"/>
  <c r="N36" i="1"/>
  <c r="J50" i="1"/>
  <c r="J63" i="1" s="1"/>
  <c r="H29" i="1"/>
  <c r="H30" i="1" s="1"/>
  <c r="K50" i="1"/>
  <c r="K53" i="1"/>
  <c r="I29" i="1"/>
  <c r="I30" i="1" s="1"/>
  <c r="L50" i="1"/>
  <c r="N32" i="1"/>
  <c r="G50" i="1"/>
  <c r="G63" i="1" s="1"/>
  <c r="G64" i="1" s="1"/>
  <c r="N33" i="1"/>
  <c r="H50" i="1"/>
  <c r="K63" i="1" l="1"/>
  <c r="K64" i="1" s="1"/>
  <c r="H63" i="1"/>
  <c r="F63" i="1"/>
  <c r="K67" i="1"/>
  <c r="F64" i="1"/>
  <c r="F67" i="1" s="1"/>
  <c r="L63" i="1"/>
  <c r="L64" i="1" s="1"/>
  <c r="I63" i="1"/>
  <c r="I64" i="1" s="1"/>
  <c r="I67" i="1" s="1"/>
  <c r="G53" i="1"/>
  <c r="G67" i="1" s="1"/>
  <c r="M53" i="1"/>
  <c r="M63" i="1"/>
  <c r="M64" i="1" s="1"/>
  <c r="M67" i="1" s="1"/>
  <c r="J64" i="1"/>
  <c r="H64" i="1"/>
  <c r="H67" i="1" s="1"/>
  <c r="J53" i="1"/>
  <c r="N29" i="1"/>
  <c r="N30" i="1" s="1"/>
  <c r="L53" i="1"/>
  <c r="H53" i="1"/>
  <c r="N50" i="1"/>
  <c r="N53" i="1" s="1"/>
  <c r="J67" i="1" l="1"/>
  <c r="L67" i="1"/>
  <c r="N63" i="1"/>
  <c r="N67" i="1" l="1"/>
  <c r="N64" i="1"/>
  <c r="N65" i="1" l="1"/>
</calcChain>
</file>

<file path=xl/sharedStrings.xml><?xml version="1.0" encoding="utf-8"?>
<sst xmlns="http://schemas.openxmlformats.org/spreadsheetml/2006/main" count="201" uniqueCount="130">
  <si>
    <t>Nr.</t>
  </si>
  <si>
    <t>Nosaukums</t>
  </si>
  <si>
    <t>Daudzums</t>
  </si>
  <si>
    <t>Mērvienība</t>
  </si>
  <si>
    <t>Alga bruto</t>
  </si>
  <si>
    <t>2024.gads</t>
  </si>
  <si>
    <t>Kopā par periodu</t>
  </si>
  <si>
    <t>1.</t>
  </si>
  <si>
    <t>01.2024.</t>
  </si>
  <si>
    <t>02.2024.</t>
  </si>
  <si>
    <t>03.2024.</t>
  </si>
  <si>
    <t>04.2024.</t>
  </si>
  <si>
    <t>05.2024.</t>
  </si>
  <si>
    <t>06.2024.</t>
  </si>
  <si>
    <t>07.2024.</t>
  </si>
  <si>
    <t>08.2024.</t>
  </si>
  <si>
    <t>1.1.</t>
  </si>
  <si>
    <t xml:space="preserve">cilvēkstundas </t>
  </si>
  <si>
    <t>1.2.</t>
  </si>
  <si>
    <t>Ekspertu izglītojamo sagatavošanai dalībai starptautiskās olimpiādēs atalgojums</t>
  </si>
  <si>
    <t>1.3.</t>
  </si>
  <si>
    <t>Saturiskais vadītājs talantu attīstības jautājumos VISC</t>
  </si>
  <si>
    <t>slodze</t>
  </si>
  <si>
    <t>1.4.</t>
  </si>
  <si>
    <t>Vecākais eksperts (talantu jaut.) VISC</t>
  </si>
  <si>
    <t>1.5.</t>
  </si>
  <si>
    <t>Olimpiāžu tiešsaistes nodrošinājums (LU līgums) 2024.gada 1.pusgadam</t>
  </si>
  <si>
    <t>iepirkums</t>
  </si>
  <si>
    <t>1.6.</t>
  </si>
  <si>
    <t>Olimpiāžu tiešsaistes nodrošinājums specifiski informātikai (LU MII līgums)</t>
  </si>
  <si>
    <t>1.7.</t>
  </si>
  <si>
    <t>Dalības maksa (starptautiskie pasākumi) plānotā kopsumma</t>
  </si>
  <si>
    <t>dalības maksa</t>
  </si>
  <si>
    <t>1.8.</t>
  </si>
  <si>
    <t>Transporta izmaksas, apdrosināšana, ēdināšana, komandējuma izmaksas</t>
  </si>
  <si>
    <t>pasākums</t>
  </si>
  <si>
    <t>1.9.</t>
  </si>
  <si>
    <t>1.10.</t>
  </si>
  <si>
    <t>1.11.</t>
  </si>
  <si>
    <t xml:space="preserve">valsts olimpiāžu apbalvošanas pasākuma tehniskais personāls </t>
  </si>
  <si>
    <t>1.12.</t>
  </si>
  <si>
    <t>1.13.</t>
  </si>
  <si>
    <t>VPS papildu funkcionalitātes izstrāde olimpiāžu tiešsaistes nodrošināšanai</t>
  </si>
  <si>
    <t>1.13.1.</t>
  </si>
  <si>
    <t>Norišu un satura pārvaldības funkcionalitātes izstrāde un testēšana</t>
  </si>
  <si>
    <t>1.13.2.</t>
  </si>
  <si>
    <t xml:space="preserve">Izglītības iestāžu apvienību pārvaldība </t>
  </si>
  <si>
    <t>1.13.3.</t>
  </si>
  <si>
    <t xml:space="preserve">Dalībnieku reģistrācijas funkcionalitātes izstrāde un testēšana </t>
  </si>
  <si>
    <t>1.13.4.</t>
  </si>
  <si>
    <t xml:space="preserve">Rezultātu apstrādes funkcionalitātes izstrāde un testēšana </t>
  </si>
  <si>
    <t>1.13.5.</t>
  </si>
  <si>
    <t xml:space="preserve">Uzdevumu apspriešanas funkcionalitātes izstrāde </t>
  </si>
  <si>
    <t>1.14.</t>
  </si>
  <si>
    <t>IKT vecākais eksperts VISC</t>
  </si>
  <si>
    <t>Kopā:</t>
  </si>
  <si>
    <t>2.</t>
  </si>
  <si>
    <t>2.1.</t>
  </si>
  <si>
    <t>Ekspertu - recenzentu un vērtēšanas komisiju locekļu valsts zinātniskās konferences vajadzībām atalgojums</t>
  </si>
  <si>
    <t>2.2.</t>
  </si>
  <si>
    <t>Ekspertu - recenzentu un zinātnisko vadītāju reģionālo zinātnisko konferenču vajadzībām atalgojums</t>
  </si>
  <si>
    <t>2.3.</t>
  </si>
  <si>
    <t>ZPD koordinatori iepirktajās organizācijās (augstskolās), 6 zinātnes jomas * 0,2 slodzes</t>
  </si>
  <si>
    <t>2.4.</t>
  </si>
  <si>
    <t>2.5.</t>
  </si>
  <si>
    <t>2.7.</t>
  </si>
  <si>
    <t>2.8.</t>
  </si>
  <si>
    <t>Stenda referāti (posteri)</t>
  </si>
  <si>
    <t>Pusdienas dalībniekiem - ZPD valsts konference</t>
  </si>
  <si>
    <t xml:space="preserve">ZPD valsts konference tehniskais personāls </t>
  </si>
  <si>
    <t>2.9.</t>
  </si>
  <si>
    <t>ZPD valsts konference noslēguma pasākuma nodrošināšana</t>
  </si>
  <si>
    <t>ZPD valsts konference noslēguma balvas</t>
  </si>
  <si>
    <t>2.10.</t>
  </si>
  <si>
    <t>ZPD tiešsaistes nodrošinājums (platforma) 2024.gada 1.pusgadam</t>
  </si>
  <si>
    <t>2.11.</t>
  </si>
  <si>
    <t>ZPD reģionālo konferenču tiešsaistes nodrošinājums (ZOOM licences ) 2024.gada 1.pusgadam</t>
  </si>
  <si>
    <t>2.12.</t>
  </si>
  <si>
    <t>VPS papildu funkcionalitātes ZPD tiešsaistes nodrošināšanas izstrāde</t>
  </si>
  <si>
    <t>2.12.1.</t>
  </si>
  <si>
    <t>Dalībnieku, tai skaitā recenzentu, reģistrācijas funkcionalitātes izstrāde un testēšana</t>
  </si>
  <si>
    <t>2.12.2.</t>
  </si>
  <si>
    <t>ZPD darbu iesniegšanas, recenzēšanas, aprites izstrāde un testēšana</t>
  </si>
  <si>
    <t>2.12.3.</t>
  </si>
  <si>
    <t>Novadu un reģionu apvienību pārvaldības izstrāde un testēšana</t>
  </si>
  <si>
    <t>2.12.4.</t>
  </si>
  <si>
    <t>2.13.</t>
  </si>
  <si>
    <t>IKT vecākais eksperts</t>
  </si>
  <si>
    <t>2.14.</t>
  </si>
  <si>
    <t>Dalības maksa (starptautiskie pasākumi), kopsumma</t>
  </si>
  <si>
    <t>2.15.</t>
  </si>
  <si>
    <t>3.1.</t>
  </si>
  <si>
    <t>3.2.</t>
  </si>
  <si>
    <t>3.3.</t>
  </si>
  <si>
    <t>3.4.</t>
  </si>
  <si>
    <t>3.5.</t>
  </si>
  <si>
    <t>3.6.</t>
  </si>
  <si>
    <t>3.7.</t>
  </si>
  <si>
    <t>Projekta vadītājs</t>
  </si>
  <si>
    <t>Juriskonsults-iepirkuma speciālists</t>
  </si>
  <si>
    <t>Personāla speciālists</t>
  </si>
  <si>
    <t>Pārējās projekta  personāla izmaksas</t>
  </si>
  <si>
    <t>veselības apdrošināšana</t>
  </si>
  <si>
    <t>polise</t>
  </si>
  <si>
    <t>komplekts</t>
  </si>
  <si>
    <t>procenti</t>
  </si>
  <si>
    <t>Kopā par periodu:</t>
  </si>
  <si>
    <t>Informatīvajam ziņojumam</t>
  </si>
  <si>
    <t>3. pielikums</t>
  </si>
  <si>
    <t>Olimpiāžu nodrošināšana</t>
  </si>
  <si>
    <t>Telpu noma ZPD valsts konference, tai skaitā, materiāltehniskais nodrošinājums, stendi</t>
  </si>
  <si>
    <t>Zinātniski pētnieciskā darba (ZPD) nodrošināšana</t>
  </si>
  <si>
    <t>netiešās izmaksas</t>
  </si>
  <si>
    <t>Telpu noma  un pasākuma organizēšanas izmaksas valsts olimpiāžu klātienes pasākumu norisei, tai skaitā apbalvošanas pasākumam</t>
  </si>
  <si>
    <t xml:space="preserve">darba vietas aprīkojums (datori) </t>
  </si>
  <si>
    <t>Vadības personāls:</t>
  </si>
  <si>
    <t>Kopā (100%):</t>
  </si>
  <si>
    <t>1.1.1.</t>
  </si>
  <si>
    <t>1.1.2.</t>
  </si>
  <si>
    <t>Eksperti olimpiāžu satura izstrādē</t>
  </si>
  <si>
    <t>Eksperti olimpiāžu darbu vērtēšana</t>
  </si>
  <si>
    <t>Ekspertu valsts mācību priekšmetu olimpiāžu satura izstrādē un vērtēšanā atalgojums</t>
  </si>
  <si>
    <t>Indikatīvais budžets 4.2.2.3. pasākuma atbalstāmo darbību īstenošanai līdz vienošanās starp CFLA un Centru noslēgšanai</t>
  </si>
  <si>
    <t>Vecākais eksperts finanšu jautājumos</t>
  </si>
  <si>
    <t>Vecākais eksperts komunikācijas jautājumos</t>
  </si>
  <si>
    <t>3.6.1.</t>
  </si>
  <si>
    <t>3.6.2.</t>
  </si>
  <si>
    <t>"Par nepieciešamo finansējumu mācību priekšmetu olimpiāžu
 un skolēnu zinātniski pētnieciskā darba nodrošināšanai 2024. gadā"</t>
  </si>
  <si>
    <t>Telpu noma  valsts informātikas olipiādes klātienes pasākumam nodrošināšanai KTTT (t.sk. ēdināšana līdz 80 personām, transports, nakstmītnes)</t>
  </si>
  <si>
    <t>valsts olimpiāžu apbalvošanas medaļas, diplomi, balvas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</si>
</sst>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i/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/>
    <xf numFmtId="0" fontId="3" fillId="2" borderId="0" xfId="0" applyFont="1" applyFill="1"/>
    <xf numFmtId="17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7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2" fontId="7" fillId="2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/>
    </xf>
    <xf numFmtId="2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wrapText="1"/>
    </xf>
    <xf numFmtId="1" fontId="7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/>
    <xf numFmtId="2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wrapText="1"/>
    </xf>
    <xf numFmtId="2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left"/>
    </xf>
    <xf numFmtId="164" fontId="7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right" vertical="center" wrapText="1"/>
    </xf>
    <xf numFmtId="4" fontId="7" fillId="2" borderId="1" xfId="0" applyNumberFormat="1" applyFont="1" applyFill="1" applyBorder="1" applyAlignment="1">
      <alignment horizontal="right" vertical="center"/>
    </xf>
    <xf numFmtId="4" fontId="9" fillId="2" borderId="1" xfId="0" applyNumberFormat="1" applyFont="1" applyFill="1" applyBorder="1"/>
    <xf numFmtId="4" fontId="10" fillId="3" borderId="1" xfId="0" applyNumberFormat="1" applyFont="1" applyFill="1" applyBorder="1" applyAlignment="1">
      <alignment horizontal="right" vertical="center"/>
    </xf>
    <xf numFmtId="4" fontId="9" fillId="3" borderId="1" xfId="0" applyNumberFormat="1" applyFont="1" applyFill="1" applyBorder="1" applyAlignment="1">
      <alignment horizontal="right" vertical="center"/>
    </xf>
    <xf numFmtId="14" fontId="7" fillId="2" borderId="2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center" vertical="center"/>
    </xf>
    <xf numFmtId="0" fontId="6" fillId="2" borderId="0" xfId="0" applyFont="1" applyFill="1"/>
    <xf numFmtId="4" fontId="4" fillId="2" borderId="1" xfId="0" applyNumberFormat="1" applyFont="1" applyFill="1" applyBorder="1"/>
    <xf numFmtId="0" fontId="10" fillId="3" borderId="1" xfId="0" applyFont="1" applyFill="1" applyBorder="1" applyAlignment="1">
      <alignment horizontal="right"/>
    </xf>
    <xf numFmtId="17" fontId="8" fillId="2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right" vertical="top"/>
    </xf>
    <xf numFmtId="0" fontId="11" fillId="0" borderId="0" xfId="0" applyFont="1" applyAlignment="1">
      <alignment horizontal="right" vertical="top" wrapText="1"/>
    </xf>
    <xf numFmtId="0" fontId="6" fillId="3" borderId="1" xfId="0" applyFont="1" applyFill="1" applyBorder="1" applyAlignment="1">
      <alignment horizontal="right" vertical="center"/>
    </xf>
    <xf numFmtId="0" fontId="8" fillId="2" borderId="0" xfId="0" applyFont="1" applyFill="1" applyAlignment="1">
      <alignment horizontal="center"/>
    </xf>
    <xf numFmtId="0" fontId="8" fillId="2" borderId="1" xfId="0" applyFont="1" applyFill="1" applyBorder="1" applyAlignment="1">
      <alignment wrapText="1"/>
    </xf>
    <xf numFmtId="0" fontId="7" fillId="0" borderId="1" xfId="0" applyFont="1" applyBorder="1" applyAlignment="1">
      <alignment wrapText="1"/>
    </xf>
    <xf numFmtId="0" fontId="10" fillId="3" borderId="1" xfId="0" applyFont="1" applyFill="1" applyBorder="1" applyAlignment="1">
      <alignment horizontal="right"/>
    </xf>
    <xf numFmtId="17" fontId="8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8" fillId="2" borderId="1" xfId="0" applyFont="1" applyFill="1" applyBorder="1"/>
    <xf numFmtId="0" fontId="7" fillId="0" borderId="1" xfId="0" applyFont="1" applyBorder="1"/>
    <xf numFmtId="0" fontId="6" fillId="0" borderId="1" xfId="0" applyFont="1" applyBorder="1" applyAlignment="1">
      <alignment horizontal="right" vertical="center"/>
    </xf>
    <xf numFmtId="4" fontId="6" fillId="3" borderId="1" xfId="0" applyNumberFormat="1" applyFont="1" applyFill="1" applyBorder="1"/>
    <xf numFmtId="4" fontId="6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1AD18-B1C6-4A8A-BA93-C22CACFC3006}">
  <sheetPr>
    <pageSetUpPr fitToPage="1"/>
  </sheetPr>
  <dimension ref="A1:N67"/>
  <sheetViews>
    <sheetView tabSelected="1" topLeftCell="A21" zoomScale="70" zoomScaleNormal="70" workbookViewId="0">
      <selection activeCell="C32" sqref="C32:C33"/>
    </sheetView>
  </sheetViews>
  <sheetFormatPr defaultColWidth="9.26953125" defaultRowHeight="14.5" x14ac:dyDescent="0.35"/>
  <cols>
    <col min="1" max="1" width="8.26953125" style="1" customWidth="1"/>
    <col min="2" max="2" width="70.7265625" style="2" customWidth="1"/>
    <col min="3" max="3" width="12.81640625" style="1" customWidth="1"/>
    <col min="4" max="4" width="16.1796875" style="2" customWidth="1"/>
    <col min="5" max="5" width="10" style="3" customWidth="1"/>
    <col min="6" max="7" width="10.453125" style="2" customWidth="1"/>
    <col min="8" max="8" width="12" style="2" customWidth="1"/>
    <col min="9" max="9" width="11.6328125" style="2" customWidth="1"/>
    <col min="10" max="10" width="12.81640625" style="2" customWidth="1"/>
    <col min="11" max="11" width="10.453125" style="2" customWidth="1"/>
    <col min="12" max="12" width="11.1796875" style="2" customWidth="1"/>
    <col min="13" max="13" width="12.1796875" style="2" customWidth="1"/>
    <col min="14" max="14" width="15.453125" style="4" bestFit="1" customWidth="1"/>
    <col min="15" max="16384" width="9.26953125" style="2"/>
  </cols>
  <sheetData>
    <row r="1" spans="1:14" x14ac:dyDescent="0.35">
      <c r="A1" s="48" t="s">
        <v>108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4" x14ac:dyDescent="0.35">
      <c r="A2" s="48" t="s">
        <v>107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ht="69.650000000000006" customHeight="1" x14ac:dyDescent="0.35">
      <c r="A3" s="49" t="s">
        <v>127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</row>
    <row r="5" spans="1:14" ht="14.5" customHeight="1" x14ac:dyDescent="0.35">
      <c r="A5" s="51" t="s">
        <v>122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</row>
    <row r="7" spans="1:14" s="3" customFormat="1" ht="30" x14ac:dyDescent="0.35">
      <c r="A7" s="8" t="s">
        <v>0</v>
      </c>
      <c r="B7" s="9" t="s">
        <v>1</v>
      </c>
      <c r="C7" s="10" t="s">
        <v>2</v>
      </c>
      <c r="D7" s="9" t="s">
        <v>3</v>
      </c>
      <c r="E7" s="9" t="s">
        <v>4</v>
      </c>
      <c r="F7" s="55" t="s">
        <v>5</v>
      </c>
      <c r="G7" s="56"/>
      <c r="H7" s="56"/>
      <c r="I7" s="56"/>
      <c r="J7" s="56"/>
      <c r="K7" s="56"/>
      <c r="L7" s="56"/>
      <c r="M7" s="56"/>
      <c r="N7" s="57" t="s">
        <v>6</v>
      </c>
    </row>
    <row r="8" spans="1:14" ht="15.5" x14ac:dyDescent="0.35">
      <c r="A8" s="30" t="s">
        <v>7</v>
      </c>
      <c r="B8" s="52" t="s">
        <v>109</v>
      </c>
      <c r="C8" s="53"/>
      <c r="D8" s="53"/>
      <c r="E8" s="53"/>
      <c r="F8" s="11" t="s">
        <v>8</v>
      </c>
      <c r="G8" s="11" t="s">
        <v>9</v>
      </c>
      <c r="H8" s="11" t="s">
        <v>10</v>
      </c>
      <c r="I8" s="12" t="s">
        <v>11</v>
      </c>
      <c r="J8" s="12" t="s">
        <v>12</v>
      </c>
      <c r="K8" s="12" t="s">
        <v>13</v>
      </c>
      <c r="L8" s="12" t="s">
        <v>14</v>
      </c>
      <c r="M8" s="12" t="s">
        <v>15</v>
      </c>
      <c r="N8" s="58"/>
    </row>
    <row r="9" spans="1:14" ht="31" x14ac:dyDescent="0.35">
      <c r="A9" s="14" t="s">
        <v>16</v>
      </c>
      <c r="B9" s="17" t="s">
        <v>121</v>
      </c>
      <c r="C9" s="18"/>
      <c r="D9" s="15"/>
      <c r="E9" s="13"/>
      <c r="F9" s="36"/>
      <c r="G9" s="36"/>
      <c r="H9" s="36"/>
      <c r="I9" s="36"/>
      <c r="J9" s="36"/>
      <c r="K9" s="36"/>
      <c r="L9" s="36"/>
      <c r="M9" s="36"/>
      <c r="N9" s="37"/>
    </row>
    <row r="10" spans="1:14" ht="15.5" x14ac:dyDescent="0.35">
      <c r="A10" s="14" t="s">
        <v>117</v>
      </c>
      <c r="B10" s="14" t="s">
        <v>119</v>
      </c>
      <c r="C10" s="18">
        <v>2270</v>
      </c>
      <c r="D10" s="15" t="s">
        <v>17</v>
      </c>
      <c r="E10" s="13">
        <v>14.23</v>
      </c>
      <c r="F10" s="36"/>
      <c r="G10" s="36">
        <f>C10/4*E10*1.2359</f>
        <v>9980.5413475000005</v>
      </c>
      <c r="H10" s="36">
        <f>C10/4*E10*1.2359</f>
        <v>9980.5413475000005</v>
      </c>
      <c r="I10" s="36">
        <f>C10/4*E10*1.2359</f>
        <v>9980.5413475000005</v>
      </c>
      <c r="J10" s="36">
        <f>C10/4*E10*1.2359</f>
        <v>9980.5413475000005</v>
      </c>
      <c r="K10" s="36">
        <f>40449*0.05</f>
        <v>2022.45</v>
      </c>
      <c r="L10" s="36"/>
      <c r="M10" s="36"/>
      <c r="N10" s="37">
        <f>SUM(F10:M10)</f>
        <v>41944.615389999999</v>
      </c>
    </row>
    <row r="11" spans="1:14" ht="15.5" x14ac:dyDescent="0.35">
      <c r="A11" s="14" t="s">
        <v>118</v>
      </c>
      <c r="B11" s="14" t="s">
        <v>120</v>
      </c>
      <c r="C11" s="18">
        <v>2270</v>
      </c>
      <c r="D11" s="15" t="s">
        <v>17</v>
      </c>
      <c r="E11" s="13">
        <v>14.23</v>
      </c>
      <c r="F11" s="36"/>
      <c r="G11" s="36">
        <f>C11/4*E11*1.2359</f>
        <v>9980.5413475000005</v>
      </c>
      <c r="H11" s="36">
        <f>C11/4*E11*1.2359</f>
        <v>9980.5413475000005</v>
      </c>
      <c r="I11" s="36">
        <f>C11/4*E11*1.2359</f>
        <v>9980.5413475000005</v>
      </c>
      <c r="J11" s="36">
        <f>C11/4*E11*1.2359</f>
        <v>9980.5413475000005</v>
      </c>
      <c r="K11" s="36">
        <f>40449*0.05</f>
        <v>2022.45</v>
      </c>
      <c r="L11" s="36"/>
      <c r="M11" s="36"/>
      <c r="N11" s="37">
        <f>SUM(F11:M11)</f>
        <v>41944.615389999999</v>
      </c>
    </row>
    <row r="12" spans="1:14" ht="31" x14ac:dyDescent="0.35">
      <c r="A12" s="14" t="s">
        <v>18</v>
      </c>
      <c r="B12" s="17" t="s">
        <v>19</v>
      </c>
      <c r="C12" s="18">
        <v>680</v>
      </c>
      <c r="D12" s="15" t="s">
        <v>17</v>
      </c>
      <c r="E12" s="13">
        <v>14.23</v>
      </c>
      <c r="F12" s="36"/>
      <c r="G12" s="36"/>
      <c r="H12" s="36"/>
      <c r="I12" s="36"/>
      <c r="J12" s="36">
        <f>C12/4*E12*1.2359</f>
        <v>2989.7656899999997</v>
      </c>
      <c r="K12" s="36">
        <f>C12/4*E12*1.2359</f>
        <v>2989.7656899999997</v>
      </c>
      <c r="L12" s="36">
        <f>C12/4*E12*1.2359</f>
        <v>2989.7656899999997</v>
      </c>
      <c r="M12" s="36">
        <f>C12/4*E12*1.2359</f>
        <v>2989.7656899999997</v>
      </c>
      <c r="N12" s="37">
        <f t="shared" ref="N12:N29" si="0">SUM(F12:M12)</f>
        <v>11959.062759999999</v>
      </c>
    </row>
    <row r="13" spans="1:14" ht="15.5" x14ac:dyDescent="0.35">
      <c r="A13" s="14" t="s">
        <v>20</v>
      </c>
      <c r="B13" s="17" t="s">
        <v>21</v>
      </c>
      <c r="C13" s="18">
        <v>0.5</v>
      </c>
      <c r="D13" s="19" t="s">
        <v>22</v>
      </c>
      <c r="E13" s="13">
        <v>2645</v>
      </c>
      <c r="F13" s="36">
        <f>E13*C13*1.2359</f>
        <v>1634.47775</v>
      </c>
      <c r="G13" s="36">
        <f>E13*C13*1.2359</f>
        <v>1634.47775</v>
      </c>
      <c r="H13" s="36">
        <f>E13*C13*1.2359</f>
        <v>1634.47775</v>
      </c>
      <c r="I13" s="36">
        <f>E13*C13*1.2359</f>
        <v>1634.47775</v>
      </c>
      <c r="J13" s="36">
        <f>E13*C13*1.2359</f>
        <v>1634.47775</v>
      </c>
      <c r="K13" s="36">
        <f>C13*E13*1.2359</f>
        <v>1634.47775</v>
      </c>
      <c r="L13" s="36">
        <f>C13*E13*1.2359</f>
        <v>1634.47775</v>
      </c>
      <c r="M13" s="36">
        <f>E13*C13*1.2359</f>
        <v>1634.47775</v>
      </c>
      <c r="N13" s="37">
        <f t="shared" ref="N13" si="1">SUM(F13:M13)</f>
        <v>13075.822</v>
      </c>
    </row>
    <row r="14" spans="1:14" ht="15.5" x14ac:dyDescent="0.35">
      <c r="A14" s="14" t="s">
        <v>23</v>
      </c>
      <c r="B14" s="17" t="s">
        <v>24</v>
      </c>
      <c r="C14" s="18">
        <v>2</v>
      </c>
      <c r="D14" s="19" t="s">
        <v>22</v>
      </c>
      <c r="E14" s="13">
        <v>1939</v>
      </c>
      <c r="F14" s="36">
        <f>E14*C14*1.2359</f>
        <v>4792.8202000000001</v>
      </c>
      <c r="G14" s="36">
        <f>E14*C14*1.2359</f>
        <v>4792.8202000000001</v>
      </c>
      <c r="H14" s="36">
        <f>E14*C14*1.2359</f>
        <v>4792.8202000000001</v>
      </c>
      <c r="I14" s="36">
        <f>E14*C14*1.2359</f>
        <v>4792.8202000000001</v>
      </c>
      <c r="J14" s="36">
        <f>E14*C14*1.2359</f>
        <v>4792.8202000000001</v>
      </c>
      <c r="K14" s="36">
        <f>C14*E14*1.2359</f>
        <v>4792.8202000000001</v>
      </c>
      <c r="L14" s="36">
        <f>C14*E14*1.2359</f>
        <v>4792.8202000000001</v>
      </c>
      <c r="M14" s="36">
        <f>E14*C14*1.2359</f>
        <v>4792.8202000000001</v>
      </c>
      <c r="N14" s="37">
        <f t="shared" si="0"/>
        <v>38342.561600000008</v>
      </c>
    </row>
    <row r="15" spans="1:14" ht="13.5" customHeight="1" x14ac:dyDescent="0.35">
      <c r="A15" s="14" t="s">
        <v>25</v>
      </c>
      <c r="B15" s="17" t="s">
        <v>26</v>
      </c>
      <c r="C15" s="18">
        <v>1</v>
      </c>
      <c r="D15" s="18" t="s">
        <v>27</v>
      </c>
      <c r="E15" s="13"/>
      <c r="F15" s="36">
        <v>6750</v>
      </c>
      <c r="G15" s="36">
        <v>6750</v>
      </c>
      <c r="H15" s="36"/>
      <c r="I15" s="36"/>
      <c r="J15" s="36"/>
      <c r="K15" s="36"/>
      <c r="L15" s="36"/>
      <c r="M15" s="36"/>
      <c r="N15" s="37">
        <f t="shared" si="0"/>
        <v>13500</v>
      </c>
    </row>
    <row r="16" spans="1:14" ht="29.25" customHeight="1" x14ac:dyDescent="0.35">
      <c r="A16" s="14" t="s">
        <v>28</v>
      </c>
      <c r="B16" s="17" t="s">
        <v>29</v>
      </c>
      <c r="C16" s="18">
        <v>1</v>
      </c>
      <c r="D16" s="18" t="s">
        <v>27</v>
      </c>
      <c r="E16" s="13"/>
      <c r="F16" s="36"/>
      <c r="G16" s="36">
        <v>1000</v>
      </c>
      <c r="H16" s="36"/>
      <c r="I16" s="36"/>
      <c r="J16" s="36"/>
      <c r="K16" s="36"/>
      <c r="L16" s="36"/>
      <c r="M16" s="36"/>
      <c r="N16" s="37">
        <f t="shared" si="0"/>
        <v>1000</v>
      </c>
    </row>
    <row r="17" spans="1:14" ht="15.5" x14ac:dyDescent="0.35">
      <c r="A17" s="17" t="s">
        <v>30</v>
      </c>
      <c r="B17" s="17" t="s">
        <v>31</v>
      </c>
      <c r="C17" s="18">
        <v>21</v>
      </c>
      <c r="D17" s="18" t="s">
        <v>32</v>
      </c>
      <c r="E17" s="13">
        <v>30000</v>
      </c>
      <c r="F17" s="36"/>
      <c r="G17" s="36">
        <f>E17*30%</f>
        <v>9000</v>
      </c>
      <c r="H17" s="36">
        <f>E17*30%</f>
        <v>9000</v>
      </c>
      <c r="I17" s="36">
        <f>E17*40%</f>
        <v>12000</v>
      </c>
      <c r="J17" s="36"/>
      <c r="K17" s="36"/>
      <c r="L17" s="36"/>
      <c r="M17" s="36"/>
      <c r="N17" s="37">
        <f t="shared" si="0"/>
        <v>30000</v>
      </c>
    </row>
    <row r="18" spans="1:14" ht="15.5" x14ac:dyDescent="0.35">
      <c r="A18" s="17" t="s">
        <v>33</v>
      </c>
      <c r="B18" s="17" t="s">
        <v>34</v>
      </c>
      <c r="C18" s="18">
        <v>21</v>
      </c>
      <c r="D18" s="18" t="s">
        <v>35</v>
      </c>
      <c r="E18" s="13">
        <v>150000</v>
      </c>
      <c r="F18" s="36"/>
      <c r="G18" s="36"/>
      <c r="H18" s="36">
        <f>E18*30%</f>
        <v>45000</v>
      </c>
      <c r="I18" s="36">
        <f>E18*30%</f>
        <v>45000</v>
      </c>
      <c r="J18" s="36">
        <f>E18*20%</f>
        <v>30000</v>
      </c>
      <c r="K18" s="36">
        <f>E18*10%</f>
        <v>15000</v>
      </c>
      <c r="L18" s="36">
        <f>E18*10%</f>
        <v>15000</v>
      </c>
      <c r="M18" s="36"/>
      <c r="N18" s="37">
        <f t="shared" si="0"/>
        <v>150000</v>
      </c>
    </row>
    <row r="19" spans="1:14" ht="50.25" customHeight="1" x14ac:dyDescent="0.35">
      <c r="A19" s="17" t="s">
        <v>36</v>
      </c>
      <c r="B19" s="20" t="s">
        <v>128</v>
      </c>
      <c r="C19" s="13">
        <v>1</v>
      </c>
      <c r="D19" s="13" t="s">
        <v>27</v>
      </c>
      <c r="E19" s="9"/>
      <c r="F19" s="36"/>
      <c r="G19" s="36">
        <v>5000</v>
      </c>
      <c r="H19" s="36"/>
      <c r="I19" s="36"/>
      <c r="J19" s="36"/>
      <c r="K19" s="36"/>
      <c r="L19" s="36"/>
      <c r="M19" s="36"/>
      <c r="N19" s="37">
        <f t="shared" si="0"/>
        <v>5000</v>
      </c>
    </row>
    <row r="20" spans="1:14" ht="31" x14ac:dyDescent="0.35">
      <c r="A20" s="17" t="s">
        <v>37</v>
      </c>
      <c r="B20" s="20" t="s">
        <v>113</v>
      </c>
      <c r="C20" s="13">
        <v>1</v>
      </c>
      <c r="D20" s="13" t="s">
        <v>27</v>
      </c>
      <c r="E20" s="9"/>
      <c r="F20" s="36"/>
      <c r="G20" s="36"/>
      <c r="H20" s="36"/>
      <c r="I20" s="36">
        <v>7000</v>
      </c>
      <c r="J20" s="36"/>
      <c r="K20" s="36"/>
      <c r="L20" s="36"/>
      <c r="M20" s="36"/>
      <c r="N20" s="37">
        <f t="shared" si="0"/>
        <v>7000</v>
      </c>
    </row>
    <row r="21" spans="1:14" ht="15.65" customHeight="1" x14ac:dyDescent="0.35">
      <c r="A21" s="17" t="s">
        <v>38</v>
      </c>
      <c r="B21" s="16" t="s">
        <v>39</v>
      </c>
      <c r="C21" s="21">
        <v>1</v>
      </c>
      <c r="D21" s="13" t="s">
        <v>27</v>
      </c>
      <c r="E21" s="9"/>
      <c r="F21" s="36"/>
      <c r="G21" s="36"/>
      <c r="H21" s="36"/>
      <c r="I21" s="36">
        <v>2500</v>
      </c>
      <c r="J21" s="36"/>
      <c r="K21" s="36"/>
      <c r="L21" s="36"/>
      <c r="M21" s="36"/>
      <c r="N21" s="37">
        <f t="shared" si="0"/>
        <v>2500</v>
      </c>
    </row>
    <row r="22" spans="1:14" ht="15" customHeight="1" x14ac:dyDescent="0.35">
      <c r="A22" s="17" t="s">
        <v>40</v>
      </c>
      <c r="B22" s="16" t="s">
        <v>129</v>
      </c>
      <c r="C22" s="21">
        <v>1</v>
      </c>
      <c r="D22" s="13" t="s">
        <v>27</v>
      </c>
      <c r="E22" s="9"/>
      <c r="F22" s="36"/>
      <c r="G22" s="36"/>
      <c r="H22" s="36"/>
      <c r="I22" s="36">
        <v>20000</v>
      </c>
      <c r="J22" s="36"/>
      <c r="K22" s="36"/>
      <c r="L22" s="36"/>
      <c r="M22" s="36"/>
      <c r="N22" s="37">
        <f t="shared" si="0"/>
        <v>20000</v>
      </c>
    </row>
    <row r="23" spans="1:14" ht="15" customHeight="1" x14ac:dyDescent="0.35">
      <c r="A23" s="17" t="s">
        <v>41</v>
      </c>
      <c r="B23" s="20" t="s">
        <v>42</v>
      </c>
      <c r="C23" s="21"/>
      <c r="D23" s="15"/>
      <c r="E23" s="8"/>
      <c r="F23" s="36"/>
      <c r="G23" s="36"/>
      <c r="H23" s="36"/>
      <c r="I23" s="36"/>
      <c r="J23" s="36"/>
      <c r="K23" s="36"/>
      <c r="L23" s="36"/>
      <c r="M23" s="36"/>
      <c r="N23" s="37"/>
    </row>
    <row r="24" spans="1:14" ht="17.25" customHeight="1" x14ac:dyDescent="0.35">
      <c r="A24" s="35" t="s">
        <v>43</v>
      </c>
      <c r="B24" s="31" t="s">
        <v>44</v>
      </c>
      <c r="C24" s="21">
        <v>160</v>
      </c>
      <c r="D24" s="15" t="s">
        <v>17</v>
      </c>
      <c r="E24" s="8">
        <v>70</v>
      </c>
      <c r="F24" s="36"/>
      <c r="G24" s="36">
        <f>C24/5*E24</f>
        <v>2240</v>
      </c>
      <c r="H24" s="36">
        <f>C24/5*E24</f>
        <v>2240</v>
      </c>
      <c r="I24" s="36">
        <f>C24/5*E24</f>
        <v>2240</v>
      </c>
      <c r="J24" s="36">
        <f>C24/5*E24</f>
        <v>2240</v>
      </c>
      <c r="K24" s="36">
        <f>C24/5*E24</f>
        <v>2240</v>
      </c>
      <c r="L24" s="36"/>
      <c r="M24" s="36"/>
      <c r="N24" s="37">
        <f t="shared" si="0"/>
        <v>11200</v>
      </c>
    </row>
    <row r="25" spans="1:14" ht="15.75" customHeight="1" x14ac:dyDescent="0.35">
      <c r="A25" s="35" t="s">
        <v>45</v>
      </c>
      <c r="B25" s="31" t="s">
        <v>46</v>
      </c>
      <c r="C25" s="21">
        <v>200</v>
      </c>
      <c r="D25" s="15" t="s">
        <v>17</v>
      </c>
      <c r="E25" s="8">
        <v>70</v>
      </c>
      <c r="F25" s="36"/>
      <c r="G25" s="36">
        <f>C25/5*E25</f>
        <v>2800</v>
      </c>
      <c r="H25" s="36">
        <f>C25/5*E25</f>
        <v>2800</v>
      </c>
      <c r="I25" s="36">
        <f>C25/5*E25</f>
        <v>2800</v>
      </c>
      <c r="J25" s="36">
        <f>C25/5*E25</f>
        <v>2800</v>
      </c>
      <c r="K25" s="36">
        <f>C25/5*E25</f>
        <v>2800</v>
      </c>
      <c r="L25" s="36"/>
      <c r="M25" s="36"/>
      <c r="N25" s="37">
        <f t="shared" si="0"/>
        <v>14000</v>
      </c>
    </row>
    <row r="26" spans="1:14" ht="15.75" customHeight="1" x14ac:dyDescent="0.35">
      <c r="A26" s="35" t="s">
        <v>47</v>
      </c>
      <c r="B26" s="31" t="s">
        <v>48</v>
      </c>
      <c r="C26" s="21">
        <v>180</v>
      </c>
      <c r="D26" s="15" t="s">
        <v>17</v>
      </c>
      <c r="E26" s="8">
        <v>70</v>
      </c>
      <c r="F26" s="36"/>
      <c r="G26" s="36"/>
      <c r="H26" s="36"/>
      <c r="I26" s="36"/>
      <c r="J26" s="36">
        <f>C26/4*E26</f>
        <v>3150</v>
      </c>
      <c r="K26" s="36">
        <f>C26/4*E26</f>
        <v>3150</v>
      </c>
      <c r="L26" s="36">
        <f>C26/4*E26</f>
        <v>3150</v>
      </c>
      <c r="M26" s="36">
        <f>C26/4*E26</f>
        <v>3150</v>
      </c>
      <c r="N26" s="37">
        <f t="shared" si="0"/>
        <v>12600</v>
      </c>
    </row>
    <row r="27" spans="1:14" ht="15.75" customHeight="1" x14ac:dyDescent="0.35">
      <c r="A27" s="35" t="s">
        <v>49</v>
      </c>
      <c r="B27" s="31" t="s">
        <v>50</v>
      </c>
      <c r="C27" s="21">
        <v>160</v>
      </c>
      <c r="D27" s="15" t="s">
        <v>17</v>
      </c>
      <c r="E27" s="8">
        <v>70</v>
      </c>
      <c r="F27" s="36"/>
      <c r="G27" s="36"/>
      <c r="H27" s="36"/>
      <c r="I27" s="36"/>
      <c r="J27" s="36"/>
      <c r="K27" s="36">
        <f>C27/3*E27</f>
        <v>3733.3333333333335</v>
      </c>
      <c r="L27" s="36">
        <f>C27/3*E27</f>
        <v>3733.3333333333335</v>
      </c>
      <c r="M27" s="36">
        <f>C27/3*E27</f>
        <v>3733.3333333333335</v>
      </c>
      <c r="N27" s="37">
        <f t="shared" si="0"/>
        <v>11200</v>
      </c>
    </row>
    <row r="28" spans="1:14" ht="15.75" customHeight="1" x14ac:dyDescent="0.35">
      <c r="A28" s="35" t="s">
        <v>51</v>
      </c>
      <c r="B28" s="31" t="s">
        <v>52</v>
      </c>
      <c r="C28" s="21">
        <v>175</v>
      </c>
      <c r="D28" s="15" t="s">
        <v>17</v>
      </c>
      <c r="E28" s="8">
        <v>70</v>
      </c>
      <c r="F28" s="36"/>
      <c r="G28" s="36"/>
      <c r="H28" s="36">
        <f>C28/5*E28</f>
        <v>2450</v>
      </c>
      <c r="I28" s="36">
        <f>C28/5*E28</f>
        <v>2450</v>
      </c>
      <c r="J28" s="36">
        <f>C28/5*E28</f>
        <v>2450</v>
      </c>
      <c r="K28" s="36">
        <f>C28/5*E28</f>
        <v>2450</v>
      </c>
      <c r="L28" s="36">
        <f>C28/5*E28</f>
        <v>2450</v>
      </c>
      <c r="M28" s="36"/>
      <c r="N28" s="37">
        <f t="shared" si="0"/>
        <v>12250</v>
      </c>
    </row>
    <row r="29" spans="1:14" ht="15.5" x14ac:dyDescent="0.35">
      <c r="A29" s="17" t="s">
        <v>53</v>
      </c>
      <c r="B29" s="16" t="s">
        <v>54</v>
      </c>
      <c r="C29" s="32">
        <v>0.5</v>
      </c>
      <c r="D29" s="19" t="s">
        <v>22</v>
      </c>
      <c r="E29" s="8">
        <f>1851*1.29</f>
        <v>2387.79</v>
      </c>
      <c r="F29" s="36">
        <f>E29*C29*1.2359</f>
        <v>1475.5348305</v>
      </c>
      <c r="G29" s="36">
        <f>E29*C29*1.2359</f>
        <v>1475.5348305</v>
      </c>
      <c r="H29" s="36">
        <f>E29*C29*1.2359</f>
        <v>1475.5348305</v>
      </c>
      <c r="I29" s="36">
        <f>E29*C29*1.2359</f>
        <v>1475.5348305</v>
      </c>
      <c r="J29" s="36">
        <f>E29*C29*1.2359</f>
        <v>1475.5348305</v>
      </c>
      <c r="K29" s="36">
        <f>E29*C29*1.2359</f>
        <v>1475.5348305</v>
      </c>
      <c r="L29" s="36">
        <f>E29*C29*1.2359</f>
        <v>1475.5348305</v>
      </c>
      <c r="M29" s="36">
        <f>E29*C29*1.2359</f>
        <v>1475.5348305</v>
      </c>
      <c r="N29" s="37">
        <f t="shared" si="0"/>
        <v>11804.278644000002</v>
      </c>
    </row>
    <row r="30" spans="1:14" s="5" customFormat="1" ht="15.5" x14ac:dyDescent="0.35">
      <c r="A30" s="54" t="s">
        <v>55</v>
      </c>
      <c r="B30" s="54"/>
      <c r="C30" s="54"/>
      <c r="D30" s="54"/>
      <c r="E30" s="54"/>
      <c r="F30" s="38">
        <f>SUM(F10:F29)</f>
        <v>14652.832780500001</v>
      </c>
      <c r="G30" s="38">
        <f t="shared" ref="G30:M30" si="2">SUM(G10:G29)</f>
        <v>54653.915475500005</v>
      </c>
      <c r="H30" s="38">
        <f t="shared" si="2"/>
        <v>89353.915475499991</v>
      </c>
      <c r="I30" s="38">
        <f t="shared" si="2"/>
        <v>121853.91547549999</v>
      </c>
      <c r="J30" s="38">
        <f t="shared" si="2"/>
        <v>71493.681165499991</v>
      </c>
      <c r="K30" s="38">
        <f t="shared" si="2"/>
        <v>44310.831803833338</v>
      </c>
      <c r="L30" s="38">
        <f t="shared" si="2"/>
        <v>35225.931803833337</v>
      </c>
      <c r="M30" s="38">
        <f t="shared" si="2"/>
        <v>17775.931803833333</v>
      </c>
      <c r="N30" s="39">
        <f>SUM(N10:N29)</f>
        <v>449320.95578400005</v>
      </c>
    </row>
    <row r="31" spans="1:14" ht="15.5" x14ac:dyDescent="0.35">
      <c r="A31" s="8" t="s">
        <v>56</v>
      </c>
      <c r="B31" s="52" t="s">
        <v>111</v>
      </c>
      <c r="C31" s="53"/>
      <c r="D31" s="53"/>
      <c r="E31" s="53"/>
      <c r="F31" s="11" t="s">
        <v>8</v>
      </c>
      <c r="G31" s="11" t="s">
        <v>9</v>
      </c>
      <c r="H31" s="11" t="s">
        <v>10</v>
      </c>
      <c r="I31" s="12" t="s">
        <v>11</v>
      </c>
      <c r="J31" s="12" t="s">
        <v>12</v>
      </c>
      <c r="K31" s="12" t="s">
        <v>13</v>
      </c>
      <c r="L31" s="12" t="s">
        <v>14</v>
      </c>
      <c r="M31" s="12" t="s">
        <v>15</v>
      </c>
      <c r="N31" s="23"/>
    </row>
    <row r="32" spans="1:14" ht="29.25" customHeight="1" x14ac:dyDescent="0.35">
      <c r="A32" s="13" t="s">
        <v>57</v>
      </c>
      <c r="B32" s="20" t="s">
        <v>58</v>
      </c>
      <c r="C32" s="13">
        <v>3600</v>
      </c>
      <c r="D32" s="24" t="s">
        <v>17</v>
      </c>
      <c r="E32" s="13">
        <v>14.23</v>
      </c>
      <c r="F32" s="36"/>
      <c r="G32" s="36"/>
      <c r="H32" s="36"/>
      <c r="I32" s="36">
        <f>C32*E32*1.2359</f>
        <v>63312.6852</v>
      </c>
      <c r="J32" s="36"/>
      <c r="K32" s="36"/>
      <c r="L32" s="36"/>
      <c r="M32" s="36"/>
      <c r="N32" s="37">
        <f t="shared" ref="N32:N52" si="3">SUM(F32:M32)</f>
        <v>63312.6852</v>
      </c>
    </row>
    <row r="33" spans="1:14" ht="30.75" customHeight="1" x14ac:dyDescent="0.35">
      <c r="A33" s="13" t="s">
        <v>59</v>
      </c>
      <c r="B33" s="20" t="s">
        <v>60</v>
      </c>
      <c r="C33" s="13">
        <v>5200</v>
      </c>
      <c r="D33" s="24" t="s">
        <v>17</v>
      </c>
      <c r="E33" s="13">
        <v>14.23</v>
      </c>
      <c r="F33" s="36"/>
      <c r="G33" s="36"/>
      <c r="H33" s="36">
        <f>C33*E33*1.2359</f>
        <v>91451.656400000007</v>
      </c>
      <c r="I33" s="36"/>
      <c r="J33" s="36"/>
      <c r="K33" s="36"/>
      <c r="L33" s="36"/>
      <c r="M33" s="36"/>
      <c r="N33" s="37">
        <f t="shared" si="3"/>
        <v>91451.656400000007</v>
      </c>
    </row>
    <row r="34" spans="1:14" ht="31" x14ac:dyDescent="0.35">
      <c r="A34" s="13" t="s">
        <v>61</v>
      </c>
      <c r="B34" s="25" t="s">
        <v>62</v>
      </c>
      <c r="C34" s="13">
        <v>1.2</v>
      </c>
      <c r="D34" s="26" t="s">
        <v>22</v>
      </c>
      <c r="E34" s="13">
        <v>1483</v>
      </c>
      <c r="F34" s="36">
        <f>E34*C34*1.2359</f>
        <v>2199.4076399999999</v>
      </c>
      <c r="G34" s="36">
        <f>E34*C34*1.2359</f>
        <v>2199.4076399999999</v>
      </c>
      <c r="H34" s="36">
        <f>E34*C34*1.2359</f>
        <v>2199.4076399999999</v>
      </c>
      <c r="I34" s="36">
        <f>E34*C34*1.2359</f>
        <v>2199.4076399999999</v>
      </c>
      <c r="J34" s="36">
        <f>E34*C34*1.2359</f>
        <v>2199.4076399999999</v>
      </c>
      <c r="K34" s="36">
        <f>C34*E34*1.2359</f>
        <v>2199.4076399999999</v>
      </c>
      <c r="L34" s="36">
        <f>C34*E34*1.2359</f>
        <v>2199.4076399999999</v>
      </c>
      <c r="M34" s="36">
        <f>E34*C34*1.2359</f>
        <v>2199.4076399999999</v>
      </c>
      <c r="N34" s="37">
        <f t="shared" si="3"/>
        <v>17595.261119999999</v>
      </c>
    </row>
    <row r="35" spans="1:14" ht="15.5" x14ac:dyDescent="0.35">
      <c r="A35" s="13" t="s">
        <v>63</v>
      </c>
      <c r="B35" s="17" t="s">
        <v>21</v>
      </c>
      <c r="C35" s="18">
        <v>0.5</v>
      </c>
      <c r="D35" s="19" t="s">
        <v>22</v>
      </c>
      <c r="E35" s="13">
        <v>2645</v>
      </c>
      <c r="F35" s="36">
        <f>E35*C35*1.2359</f>
        <v>1634.47775</v>
      </c>
      <c r="G35" s="36">
        <f>E35*C35*1.2359</f>
        <v>1634.47775</v>
      </c>
      <c r="H35" s="36">
        <f>E35*C35*1.2359</f>
        <v>1634.47775</v>
      </c>
      <c r="I35" s="36">
        <f>E35*C35*1.2359</f>
        <v>1634.47775</v>
      </c>
      <c r="J35" s="36">
        <f>E35*C35*1.2359</f>
        <v>1634.47775</v>
      </c>
      <c r="K35" s="36">
        <f>C35*E35*1.2359</f>
        <v>1634.47775</v>
      </c>
      <c r="L35" s="36">
        <f>C35*E35*1.2359</f>
        <v>1634.47775</v>
      </c>
      <c r="M35" s="36">
        <f>E35*C35*1.2359</f>
        <v>1634.47775</v>
      </c>
      <c r="N35" s="37">
        <f t="shared" si="3"/>
        <v>13075.822</v>
      </c>
    </row>
    <row r="36" spans="1:14" ht="15.5" x14ac:dyDescent="0.35">
      <c r="A36" s="8" t="s">
        <v>64</v>
      </c>
      <c r="B36" s="25" t="s">
        <v>24</v>
      </c>
      <c r="C36" s="13">
        <v>1</v>
      </c>
      <c r="D36" s="26" t="s">
        <v>22</v>
      </c>
      <c r="E36" s="13">
        <v>1939</v>
      </c>
      <c r="F36" s="36">
        <f>E36*C36*1.2359</f>
        <v>2396.4101000000001</v>
      </c>
      <c r="G36" s="36">
        <f>E36*C36*1.2359</f>
        <v>2396.4101000000001</v>
      </c>
      <c r="H36" s="36">
        <f>E36*C36*1.2359</f>
        <v>2396.4101000000001</v>
      </c>
      <c r="I36" s="36">
        <f>E36*C36*1.2359</f>
        <v>2396.4101000000001</v>
      </c>
      <c r="J36" s="36">
        <f>E36*C36*1.2359</f>
        <v>2396.4101000000001</v>
      </c>
      <c r="K36" s="36">
        <f>C36*E36*1.2359</f>
        <v>2396.4101000000001</v>
      </c>
      <c r="L36" s="36">
        <f>C36*E36*1.2359</f>
        <v>2396.4101000000001</v>
      </c>
      <c r="M36" s="36">
        <f>E36*C36*1.2359</f>
        <v>2396.4101000000001</v>
      </c>
      <c r="N36" s="37">
        <f t="shared" si="3"/>
        <v>19171.280800000004</v>
      </c>
    </row>
    <row r="37" spans="1:14" ht="31" x14ac:dyDescent="0.35">
      <c r="A37" s="8" t="s">
        <v>65</v>
      </c>
      <c r="B37" s="20" t="s">
        <v>110</v>
      </c>
      <c r="C37" s="13">
        <v>1</v>
      </c>
      <c r="D37" s="13" t="s">
        <v>27</v>
      </c>
      <c r="E37" s="9"/>
      <c r="F37" s="36"/>
      <c r="G37" s="36"/>
      <c r="H37" s="36"/>
      <c r="I37" s="36">
        <v>8000</v>
      </c>
      <c r="J37" s="36"/>
      <c r="K37" s="36"/>
      <c r="L37" s="36"/>
      <c r="M37" s="36"/>
      <c r="N37" s="37">
        <f t="shared" si="3"/>
        <v>8000</v>
      </c>
    </row>
    <row r="38" spans="1:14" ht="15.5" x14ac:dyDescent="0.35">
      <c r="A38" s="8" t="s">
        <v>66</v>
      </c>
      <c r="B38" s="16" t="s">
        <v>67</v>
      </c>
      <c r="C38" s="21">
        <v>1</v>
      </c>
      <c r="D38" s="13" t="s">
        <v>27</v>
      </c>
      <c r="E38" s="9"/>
      <c r="F38" s="36"/>
      <c r="G38" s="36"/>
      <c r="H38" s="36"/>
      <c r="I38" s="36">
        <v>5000</v>
      </c>
      <c r="J38" s="36"/>
      <c r="K38" s="36"/>
      <c r="L38" s="36"/>
      <c r="M38" s="36"/>
      <c r="N38" s="37">
        <f t="shared" si="3"/>
        <v>5000</v>
      </c>
    </row>
    <row r="39" spans="1:14" ht="15.5" x14ac:dyDescent="0.35">
      <c r="A39" s="8" t="s">
        <v>66</v>
      </c>
      <c r="B39" s="16" t="s">
        <v>68</v>
      </c>
      <c r="C39" s="21">
        <v>1</v>
      </c>
      <c r="D39" s="13" t="s">
        <v>27</v>
      </c>
      <c r="E39" s="9"/>
      <c r="F39" s="36"/>
      <c r="G39" s="36"/>
      <c r="H39" s="36"/>
      <c r="I39" s="36">
        <v>4500</v>
      </c>
      <c r="J39" s="36"/>
      <c r="K39" s="36"/>
      <c r="L39" s="36"/>
      <c r="M39" s="36"/>
      <c r="N39" s="37">
        <f t="shared" si="3"/>
        <v>4500</v>
      </c>
    </row>
    <row r="40" spans="1:14" ht="15.5" x14ac:dyDescent="0.35">
      <c r="A40" s="8" t="s">
        <v>66</v>
      </c>
      <c r="B40" s="16" t="s">
        <v>69</v>
      </c>
      <c r="C40" s="21">
        <v>1</v>
      </c>
      <c r="D40" s="13" t="s">
        <v>27</v>
      </c>
      <c r="E40" s="9"/>
      <c r="F40" s="36"/>
      <c r="G40" s="36"/>
      <c r="H40" s="36"/>
      <c r="I40" s="36">
        <v>6000</v>
      </c>
      <c r="J40" s="36"/>
      <c r="K40" s="36"/>
      <c r="L40" s="36"/>
      <c r="M40" s="36"/>
      <c r="N40" s="37">
        <f t="shared" si="3"/>
        <v>6000</v>
      </c>
    </row>
    <row r="41" spans="1:14" ht="15.5" x14ac:dyDescent="0.35">
      <c r="A41" s="8" t="s">
        <v>70</v>
      </c>
      <c r="B41" s="16" t="s">
        <v>71</v>
      </c>
      <c r="C41" s="21">
        <v>1</v>
      </c>
      <c r="D41" s="13" t="s">
        <v>27</v>
      </c>
      <c r="E41" s="9"/>
      <c r="F41" s="36"/>
      <c r="G41" s="36"/>
      <c r="H41" s="36"/>
      <c r="I41" s="36">
        <v>3000</v>
      </c>
      <c r="J41" s="36"/>
      <c r="K41" s="36"/>
      <c r="L41" s="36"/>
      <c r="M41" s="36"/>
      <c r="N41" s="37">
        <f t="shared" si="3"/>
        <v>3000</v>
      </c>
    </row>
    <row r="42" spans="1:14" ht="15.5" x14ac:dyDescent="0.35">
      <c r="A42" s="8" t="s">
        <v>70</v>
      </c>
      <c r="B42" s="16" t="s">
        <v>72</v>
      </c>
      <c r="C42" s="21">
        <v>1</v>
      </c>
      <c r="D42" s="13" t="s">
        <v>27</v>
      </c>
      <c r="E42" s="9"/>
      <c r="F42" s="36"/>
      <c r="G42" s="36"/>
      <c r="H42" s="36"/>
      <c r="I42" s="36">
        <v>2000</v>
      </c>
      <c r="J42" s="36"/>
      <c r="K42" s="36"/>
      <c r="L42" s="36"/>
      <c r="M42" s="36"/>
      <c r="N42" s="37">
        <f t="shared" si="3"/>
        <v>2000</v>
      </c>
    </row>
    <row r="43" spans="1:14" ht="15.5" x14ac:dyDescent="0.35">
      <c r="A43" s="22" t="s">
        <v>73</v>
      </c>
      <c r="B43" s="16" t="s">
        <v>74</v>
      </c>
      <c r="C43" s="21">
        <v>1</v>
      </c>
      <c r="D43" s="13" t="s">
        <v>27</v>
      </c>
      <c r="E43" s="9"/>
      <c r="F43" s="36">
        <v>6750</v>
      </c>
      <c r="G43" s="36">
        <v>6750</v>
      </c>
      <c r="H43" s="36"/>
      <c r="I43" s="36"/>
      <c r="J43" s="36"/>
      <c r="K43" s="36"/>
      <c r="L43" s="36"/>
      <c r="M43" s="36"/>
      <c r="N43" s="37">
        <f t="shared" ref="N43" si="4">SUM(F43:M43)</f>
        <v>13500</v>
      </c>
    </row>
    <row r="44" spans="1:14" ht="27.75" customHeight="1" x14ac:dyDescent="0.35">
      <c r="A44" s="8" t="s">
        <v>75</v>
      </c>
      <c r="B44" s="20" t="s">
        <v>76</v>
      </c>
      <c r="C44" s="21">
        <v>1</v>
      </c>
      <c r="D44" s="13" t="s">
        <v>27</v>
      </c>
      <c r="E44" s="8">
        <v>300</v>
      </c>
      <c r="F44" s="36">
        <v>300</v>
      </c>
      <c r="G44" s="36"/>
      <c r="H44" s="36"/>
      <c r="I44" s="36"/>
      <c r="J44" s="36"/>
      <c r="K44" s="36"/>
      <c r="L44" s="36"/>
      <c r="M44" s="36"/>
      <c r="N44" s="37">
        <f t="shared" si="3"/>
        <v>300</v>
      </c>
    </row>
    <row r="45" spans="1:14" ht="16.5" customHeight="1" x14ac:dyDescent="0.35">
      <c r="A45" s="22" t="s">
        <v>77</v>
      </c>
      <c r="B45" s="31" t="s">
        <v>78</v>
      </c>
      <c r="C45" s="21"/>
      <c r="D45" s="15"/>
      <c r="E45" s="8"/>
      <c r="F45" s="36"/>
      <c r="G45" s="36"/>
      <c r="H45" s="36"/>
      <c r="I45" s="36"/>
      <c r="J45" s="36"/>
      <c r="K45" s="36"/>
      <c r="L45" s="36"/>
      <c r="M45" s="36"/>
      <c r="N45" s="37">
        <f t="shared" ref="N45:N49" si="5">SUM(F45:M45)</f>
        <v>0</v>
      </c>
    </row>
    <row r="46" spans="1:14" ht="30" customHeight="1" x14ac:dyDescent="0.35">
      <c r="A46" s="35" t="s">
        <v>79</v>
      </c>
      <c r="B46" s="31" t="s">
        <v>80</v>
      </c>
      <c r="C46" s="21">
        <v>110</v>
      </c>
      <c r="D46" s="15" t="s">
        <v>17</v>
      </c>
      <c r="E46" s="8">
        <v>70</v>
      </c>
      <c r="F46" s="36"/>
      <c r="G46" s="36">
        <f>C46/5*E46</f>
        <v>1540</v>
      </c>
      <c r="H46" s="36">
        <f>C46/5*E46</f>
        <v>1540</v>
      </c>
      <c r="I46" s="36">
        <f>C46/5*E46</f>
        <v>1540</v>
      </c>
      <c r="J46" s="36">
        <f>C46/5*E46</f>
        <v>1540</v>
      </c>
      <c r="K46" s="36">
        <f>C46/5*E46</f>
        <v>1540</v>
      </c>
      <c r="L46" s="36"/>
      <c r="M46" s="36"/>
      <c r="N46" s="37">
        <f t="shared" si="5"/>
        <v>7700</v>
      </c>
    </row>
    <row r="47" spans="1:14" ht="16.5" customHeight="1" x14ac:dyDescent="0.35">
      <c r="A47" s="35" t="s">
        <v>81</v>
      </c>
      <c r="B47" s="31" t="s">
        <v>82</v>
      </c>
      <c r="C47" s="21">
        <v>240</v>
      </c>
      <c r="D47" s="15" t="s">
        <v>17</v>
      </c>
      <c r="E47" s="8">
        <v>70</v>
      </c>
      <c r="F47" s="36"/>
      <c r="G47" s="36"/>
      <c r="H47" s="36"/>
      <c r="I47" s="36"/>
      <c r="J47" s="36">
        <f>C47/5*E47</f>
        <v>3360</v>
      </c>
      <c r="K47" s="36">
        <f>C47/5*E47</f>
        <v>3360</v>
      </c>
      <c r="L47" s="36">
        <f>C47/5*E47</f>
        <v>3360</v>
      </c>
      <c r="M47" s="36">
        <f>C47/5*E47</f>
        <v>3360</v>
      </c>
      <c r="N47" s="37">
        <f t="shared" si="5"/>
        <v>13440</v>
      </c>
    </row>
    <row r="48" spans="1:14" ht="15.75" customHeight="1" x14ac:dyDescent="0.35">
      <c r="A48" s="35" t="s">
        <v>83</v>
      </c>
      <c r="B48" s="31" t="s">
        <v>84</v>
      </c>
      <c r="C48" s="21">
        <v>180</v>
      </c>
      <c r="D48" s="15" t="s">
        <v>17</v>
      </c>
      <c r="E48" s="8">
        <v>70</v>
      </c>
      <c r="F48" s="36"/>
      <c r="G48" s="36"/>
      <c r="H48" s="36">
        <f>C48/6*E48</f>
        <v>2100</v>
      </c>
      <c r="I48" s="36">
        <f>C48/6*E48</f>
        <v>2100</v>
      </c>
      <c r="J48" s="36">
        <f>C48/6*E48</f>
        <v>2100</v>
      </c>
      <c r="K48" s="36">
        <f>C48/6*E48</f>
        <v>2100</v>
      </c>
      <c r="L48" s="36">
        <f>C48/6*E48</f>
        <v>2100</v>
      </c>
      <c r="M48" s="36">
        <f>C48/6*E48</f>
        <v>2100</v>
      </c>
      <c r="N48" s="37">
        <f t="shared" si="5"/>
        <v>12600</v>
      </c>
    </row>
    <row r="49" spans="1:14" ht="15.75" customHeight="1" x14ac:dyDescent="0.35">
      <c r="A49" s="40" t="s">
        <v>85</v>
      </c>
      <c r="B49" s="31" t="s">
        <v>50</v>
      </c>
      <c r="C49" s="21">
        <v>120</v>
      </c>
      <c r="D49" s="15" t="s">
        <v>17</v>
      </c>
      <c r="E49" s="8">
        <v>70</v>
      </c>
      <c r="F49" s="36"/>
      <c r="G49" s="36"/>
      <c r="H49" s="36"/>
      <c r="I49" s="36"/>
      <c r="J49" s="36"/>
      <c r="K49" s="36"/>
      <c r="L49" s="36">
        <f>C49/3*E49</f>
        <v>2800</v>
      </c>
      <c r="M49" s="36">
        <f>C49/3*E49</f>
        <v>2800</v>
      </c>
      <c r="N49" s="37">
        <f t="shared" si="5"/>
        <v>5600</v>
      </c>
    </row>
    <row r="50" spans="1:14" ht="15.5" x14ac:dyDescent="0.35">
      <c r="A50" s="8" t="s">
        <v>86</v>
      </c>
      <c r="B50" s="16" t="s">
        <v>87</v>
      </c>
      <c r="C50" s="32">
        <v>0.5</v>
      </c>
      <c r="D50" s="19" t="s">
        <v>22</v>
      </c>
      <c r="E50" s="8">
        <f>1851*1.29</f>
        <v>2387.79</v>
      </c>
      <c r="F50" s="36">
        <f>E50*C50*1.2359</f>
        <v>1475.5348305</v>
      </c>
      <c r="G50" s="36">
        <f>E50*C50*1.2359</f>
        <v>1475.5348305</v>
      </c>
      <c r="H50" s="36">
        <f>E50*C50*1.2359</f>
        <v>1475.5348305</v>
      </c>
      <c r="I50" s="36">
        <f>E50*C50*1.2359</f>
        <v>1475.5348305</v>
      </c>
      <c r="J50" s="36">
        <f>E50*C50*1.2359</f>
        <v>1475.5348305</v>
      </c>
      <c r="K50" s="36">
        <f>E50*C50*1.2359</f>
        <v>1475.5348305</v>
      </c>
      <c r="L50" s="36">
        <f>E50*C50*1.2359</f>
        <v>1475.5348305</v>
      </c>
      <c r="M50" s="36">
        <f>E50*C50*1.2359</f>
        <v>1475.5348305</v>
      </c>
      <c r="N50" s="37">
        <f>SUM(F50:M50)</f>
        <v>11804.278644000002</v>
      </c>
    </row>
    <row r="51" spans="1:14" ht="15.5" x14ac:dyDescent="0.35">
      <c r="A51" s="13" t="s">
        <v>88</v>
      </c>
      <c r="B51" s="17" t="s">
        <v>89</v>
      </c>
      <c r="C51" s="18"/>
      <c r="D51" s="18" t="s">
        <v>32</v>
      </c>
      <c r="E51" s="13">
        <v>5500</v>
      </c>
      <c r="F51" s="36"/>
      <c r="G51" s="36"/>
      <c r="H51" s="36">
        <f>E51</f>
        <v>5500</v>
      </c>
      <c r="I51" s="36"/>
      <c r="J51" s="36"/>
      <c r="K51" s="36"/>
      <c r="L51" s="36"/>
      <c r="M51" s="36"/>
      <c r="N51" s="37">
        <f t="shared" si="3"/>
        <v>5500</v>
      </c>
    </row>
    <row r="52" spans="1:14" ht="19.5" customHeight="1" x14ac:dyDescent="0.35">
      <c r="A52" s="13" t="s">
        <v>90</v>
      </c>
      <c r="B52" s="17" t="s">
        <v>34</v>
      </c>
      <c r="C52" s="18">
        <v>3</v>
      </c>
      <c r="D52" s="18" t="s">
        <v>35</v>
      </c>
      <c r="E52" s="13"/>
      <c r="F52" s="36"/>
      <c r="G52" s="36"/>
      <c r="H52" s="36">
        <v>12000</v>
      </c>
      <c r="I52" s="36"/>
      <c r="J52" s="36">
        <v>12000</v>
      </c>
      <c r="K52" s="36"/>
      <c r="L52" s="36">
        <v>3000</v>
      </c>
      <c r="M52" s="36"/>
      <c r="N52" s="37">
        <f t="shared" si="3"/>
        <v>27000</v>
      </c>
    </row>
    <row r="53" spans="1:14" s="5" customFormat="1" ht="15.5" x14ac:dyDescent="0.35">
      <c r="A53" s="54" t="s">
        <v>55</v>
      </c>
      <c r="B53" s="54"/>
      <c r="C53" s="54"/>
      <c r="D53" s="54"/>
      <c r="E53" s="54"/>
      <c r="F53" s="38">
        <f>SUM(F32:F52)</f>
        <v>14755.830320500001</v>
      </c>
      <c r="G53" s="38">
        <f t="shared" ref="G53:N53" si="6">SUM(G32:G52)</f>
        <v>15995.830320500001</v>
      </c>
      <c r="H53" s="38">
        <f t="shared" si="6"/>
        <v>120297.4867205</v>
      </c>
      <c r="I53" s="38">
        <f t="shared" si="6"/>
        <v>103158.51552049999</v>
      </c>
      <c r="J53" s="38">
        <f t="shared" si="6"/>
        <v>26705.830320500001</v>
      </c>
      <c r="K53" s="38">
        <f t="shared" si="6"/>
        <v>14705.830320500001</v>
      </c>
      <c r="L53" s="38">
        <f t="shared" si="6"/>
        <v>18965.830320500001</v>
      </c>
      <c r="M53" s="38">
        <f t="shared" si="6"/>
        <v>15965.830320500001</v>
      </c>
      <c r="N53" s="39">
        <f t="shared" si="6"/>
        <v>330550.98416400002</v>
      </c>
    </row>
    <row r="54" spans="1:14" ht="15.5" x14ac:dyDescent="0.35">
      <c r="A54" s="27">
        <v>3</v>
      </c>
      <c r="B54" s="59" t="s">
        <v>115</v>
      </c>
      <c r="C54" s="60"/>
      <c r="D54" s="60"/>
      <c r="E54" s="60"/>
      <c r="F54" s="47" t="s">
        <v>8</v>
      </c>
      <c r="G54" s="47" t="s">
        <v>9</v>
      </c>
      <c r="H54" s="47" t="s">
        <v>10</v>
      </c>
      <c r="I54" s="12" t="s">
        <v>11</v>
      </c>
      <c r="J54" s="12" t="s">
        <v>12</v>
      </c>
      <c r="K54" s="12" t="s">
        <v>13</v>
      </c>
      <c r="L54" s="12" t="s">
        <v>14</v>
      </c>
      <c r="M54" s="12" t="s">
        <v>15</v>
      </c>
      <c r="N54" s="23"/>
    </row>
    <row r="55" spans="1:14" ht="15.5" x14ac:dyDescent="0.35">
      <c r="A55" s="13" t="s">
        <v>91</v>
      </c>
      <c r="B55" s="28" t="s">
        <v>98</v>
      </c>
      <c r="C55" s="13">
        <v>1</v>
      </c>
      <c r="D55" s="26" t="s">
        <v>22</v>
      </c>
      <c r="E55" s="13">
        <v>2927</v>
      </c>
      <c r="F55" s="36">
        <f>E55*C55*1.2359</f>
        <v>3617.4793</v>
      </c>
      <c r="G55" s="36">
        <f>E55*C55*1.2359</f>
        <v>3617.4793</v>
      </c>
      <c r="H55" s="36">
        <f>E55*C55*1.2359</f>
        <v>3617.4793</v>
      </c>
      <c r="I55" s="36">
        <f>E55*C55*1.2359</f>
        <v>3617.4793</v>
      </c>
      <c r="J55" s="36">
        <f>E55*C55*1.2359</f>
        <v>3617.4793</v>
      </c>
      <c r="K55" s="36">
        <f>C55*E55*1.2359</f>
        <v>3617.4793</v>
      </c>
      <c r="L55" s="36">
        <f>C55*E55*1.2359</f>
        <v>3617.4793</v>
      </c>
      <c r="M55" s="36">
        <f t="shared" ref="M55:M59" si="7">E55*C55*1.2359</f>
        <v>3617.4793</v>
      </c>
      <c r="N55" s="37">
        <f t="shared" ref="N55:N62" si="8">SUM(F55:M55)</f>
        <v>28939.834399999996</v>
      </c>
    </row>
    <row r="56" spans="1:14" ht="15.5" x14ac:dyDescent="0.35">
      <c r="A56" s="13" t="s">
        <v>92</v>
      </c>
      <c r="B56" s="28" t="s">
        <v>123</v>
      </c>
      <c r="C56" s="13">
        <v>2</v>
      </c>
      <c r="D56" s="26" t="s">
        <v>22</v>
      </c>
      <c r="E56" s="13">
        <v>1939</v>
      </c>
      <c r="F56" s="36">
        <f t="shared" ref="F56:F59" si="9">E56*C56*1.2359</f>
        <v>4792.8202000000001</v>
      </c>
      <c r="G56" s="36">
        <f t="shared" ref="G56:G59" si="10">E56*C56*1.2359</f>
        <v>4792.8202000000001</v>
      </c>
      <c r="H56" s="36">
        <f t="shared" ref="H56:H59" si="11">E56*C56*1.2359</f>
        <v>4792.8202000000001</v>
      </c>
      <c r="I56" s="36">
        <f t="shared" ref="I56:I59" si="12">E56*C56*1.2359</f>
        <v>4792.8202000000001</v>
      </c>
      <c r="J56" s="36">
        <f t="shared" ref="J56:J59" si="13">E56*C56*1.2359</f>
        <v>4792.8202000000001</v>
      </c>
      <c r="K56" s="36">
        <f t="shared" ref="K56:K59" si="14">C56*E56*1.2359</f>
        <v>4792.8202000000001</v>
      </c>
      <c r="L56" s="36">
        <f t="shared" ref="L56:L59" si="15">C56*E56*1.2359</f>
        <v>4792.8202000000001</v>
      </c>
      <c r="M56" s="36">
        <f t="shared" si="7"/>
        <v>4792.8202000000001</v>
      </c>
      <c r="N56" s="37">
        <f t="shared" si="8"/>
        <v>38342.561600000008</v>
      </c>
    </row>
    <row r="57" spans="1:14" ht="15.5" x14ac:dyDescent="0.35">
      <c r="A57" s="13" t="s">
        <v>93</v>
      </c>
      <c r="B57" s="28" t="s">
        <v>99</v>
      </c>
      <c r="C57" s="13">
        <v>1</v>
      </c>
      <c r="D57" s="26" t="s">
        <v>22</v>
      </c>
      <c r="E57" s="13">
        <v>1890</v>
      </c>
      <c r="F57" s="36">
        <f t="shared" si="9"/>
        <v>2335.8510000000001</v>
      </c>
      <c r="G57" s="36">
        <f t="shared" si="10"/>
        <v>2335.8510000000001</v>
      </c>
      <c r="H57" s="36">
        <f t="shared" si="11"/>
        <v>2335.8510000000001</v>
      </c>
      <c r="I57" s="36">
        <f t="shared" si="12"/>
        <v>2335.8510000000001</v>
      </c>
      <c r="J57" s="36">
        <f t="shared" si="13"/>
        <v>2335.8510000000001</v>
      </c>
      <c r="K57" s="36">
        <f t="shared" si="14"/>
        <v>2335.8510000000001</v>
      </c>
      <c r="L57" s="36">
        <f t="shared" si="15"/>
        <v>2335.8510000000001</v>
      </c>
      <c r="M57" s="36">
        <f t="shared" si="7"/>
        <v>2335.8510000000001</v>
      </c>
      <c r="N57" s="37">
        <f t="shared" si="8"/>
        <v>18686.808000000001</v>
      </c>
    </row>
    <row r="58" spans="1:14" ht="15.5" x14ac:dyDescent="0.35">
      <c r="A58" s="13" t="s">
        <v>94</v>
      </c>
      <c r="B58" s="28" t="s">
        <v>100</v>
      </c>
      <c r="C58" s="13">
        <v>1</v>
      </c>
      <c r="D58" s="26" t="s">
        <v>22</v>
      </c>
      <c r="E58" s="13">
        <v>1415</v>
      </c>
      <c r="F58" s="36">
        <f t="shared" si="9"/>
        <v>1748.7985000000001</v>
      </c>
      <c r="G58" s="36">
        <f t="shared" si="10"/>
        <v>1748.7985000000001</v>
      </c>
      <c r="H58" s="36">
        <f t="shared" si="11"/>
        <v>1748.7985000000001</v>
      </c>
      <c r="I58" s="36">
        <f t="shared" si="12"/>
        <v>1748.7985000000001</v>
      </c>
      <c r="J58" s="36">
        <f t="shared" si="13"/>
        <v>1748.7985000000001</v>
      </c>
      <c r="K58" s="36">
        <f t="shared" si="14"/>
        <v>1748.7985000000001</v>
      </c>
      <c r="L58" s="36">
        <f t="shared" si="15"/>
        <v>1748.7985000000001</v>
      </c>
      <c r="M58" s="36">
        <f t="shared" si="7"/>
        <v>1748.7985000000001</v>
      </c>
      <c r="N58" s="37">
        <f t="shared" si="8"/>
        <v>13990.388000000003</v>
      </c>
    </row>
    <row r="59" spans="1:14" ht="15.5" x14ac:dyDescent="0.35">
      <c r="A59" s="13" t="s">
        <v>95</v>
      </c>
      <c r="B59" s="28" t="s">
        <v>124</v>
      </c>
      <c r="C59" s="13">
        <v>0.5</v>
      </c>
      <c r="D59" s="26" t="s">
        <v>22</v>
      </c>
      <c r="E59" s="13">
        <v>1752</v>
      </c>
      <c r="F59" s="36">
        <f t="shared" si="9"/>
        <v>1082.6484</v>
      </c>
      <c r="G59" s="36">
        <f t="shared" si="10"/>
        <v>1082.6484</v>
      </c>
      <c r="H59" s="36">
        <f t="shared" si="11"/>
        <v>1082.6484</v>
      </c>
      <c r="I59" s="36">
        <f t="shared" si="12"/>
        <v>1082.6484</v>
      </c>
      <c r="J59" s="36">
        <f t="shared" si="13"/>
        <v>1082.6484</v>
      </c>
      <c r="K59" s="36">
        <f t="shared" si="14"/>
        <v>1082.6484</v>
      </c>
      <c r="L59" s="36">
        <f t="shared" si="15"/>
        <v>1082.6484</v>
      </c>
      <c r="M59" s="36">
        <f t="shared" si="7"/>
        <v>1082.6484</v>
      </c>
      <c r="N59" s="37">
        <f t="shared" ref="N59" si="16">SUM(F59:M59)</f>
        <v>8661.1872000000003</v>
      </c>
    </row>
    <row r="60" spans="1:14" ht="15.5" x14ac:dyDescent="0.35">
      <c r="A60" s="13" t="s">
        <v>96</v>
      </c>
      <c r="B60" s="28" t="s">
        <v>101</v>
      </c>
      <c r="C60" s="13"/>
      <c r="D60" s="26"/>
      <c r="E60" s="13"/>
      <c r="F60" s="36"/>
      <c r="G60" s="36"/>
      <c r="H60" s="36"/>
      <c r="I60" s="36"/>
      <c r="J60" s="36"/>
      <c r="K60" s="36"/>
      <c r="L60" s="36"/>
      <c r="M60" s="36"/>
      <c r="N60" s="37"/>
    </row>
    <row r="61" spans="1:14" ht="15.5" x14ac:dyDescent="0.35">
      <c r="A61" s="13" t="s">
        <v>125</v>
      </c>
      <c r="B61" s="28" t="s">
        <v>102</v>
      </c>
      <c r="C61" s="29">
        <f>SUM(C55:C59)+C50+C36+C35+C29+C14+C13</f>
        <v>10.5</v>
      </c>
      <c r="D61" s="26" t="s">
        <v>103</v>
      </c>
      <c r="E61" s="13">
        <v>700</v>
      </c>
      <c r="F61" s="36">
        <f>E61*C61</f>
        <v>7350</v>
      </c>
      <c r="G61" s="36"/>
      <c r="H61" s="36"/>
      <c r="I61" s="36"/>
      <c r="J61" s="36"/>
      <c r="K61" s="36"/>
      <c r="L61" s="36"/>
      <c r="M61" s="36"/>
      <c r="N61" s="37">
        <f t="shared" ref="N61" si="17">SUM(F61:M61)</f>
        <v>7350</v>
      </c>
    </row>
    <row r="62" spans="1:14" ht="16.5" customHeight="1" x14ac:dyDescent="0.35">
      <c r="A62" s="13" t="s">
        <v>126</v>
      </c>
      <c r="B62" s="25" t="s">
        <v>114</v>
      </c>
      <c r="C62" s="29">
        <f>C61</f>
        <v>10.5</v>
      </c>
      <c r="D62" s="26" t="s">
        <v>104</v>
      </c>
      <c r="E62" s="13">
        <v>1500</v>
      </c>
      <c r="F62" s="36">
        <f>C62*E62</f>
        <v>15750</v>
      </c>
      <c r="G62" s="36"/>
      <c r="H62" s="36"/>
      <c r="I62" s="36"/>
      <c r="J62" s="36"/>
      <c r="K62" s="36"/>
      <c r="L62" s="36"/>
      <c r="M62" s="36"/>
      <c r="N62" s="37">
        <f t="shared" si="8"/>
        <v>15750</v>
      </c>
    </row>
    <row r="63" spans="1:14" ht="15.5" x14ac:dyDescent="0.35">
      <c r="A63" s="46" t="s">
        <v>97</v>
      </c>
      <c r="B63" s="33" t="s">
        <v>112</v>
      </c>
      <c r="C63" s="34">
        <v>15</v>
      </c>
      <c r="D63" s="34" t="s">
        <v>105</v>
      </c>
      <c r="E63" s="46"/>
      <c r="F63" s="38">
        <f>(SUM(F55:F59)+F50+F36+F35+F29+F14+F13)*15%</f>
        <v>4048.027929150001</v>
      </c>
      <c r="G63" s="38">
        <f>(SUM(G55:G59)+G50+G36+G35+G13+G29+G14)*15%</f>
        <v>4048.027929150001</v>
      </c>
      <c r="H63" s="38">
        <f t="shared" ref="H63:M63" si="18">(SUM(H55:H59)+H50+H36+H35+H29+H14+H13)*15%</f>
        <v>4048.027929150001</v>
      </c>
      <c r="I63" s="38">
        <f t="shared" si="18"/>
        <v>4048.027929150001</v>
      </c>
      <c r="J63" s="38">
        <f t="shared" si="18"/>
        <v>4048.027929150001</v>
      </c>
      <c r="K63" s="38">
        <f t="shared" si="18"/>
        <v>4048.027929150001</v>
      </c>
      <c r="L63" s="38">
        <f t="shared" si="18"/>
        <v>4048.027929150001</v>
      </c>
      <c r="M63" s="38">
        <f t="shared" si="18"/>
        <v>4048.027929150001</v>
      </c>
      <c r="N63" s="39">
        <f>SUM(F63:M63)</f>
        <v>32384.223433200008</v>
      </c>
    </row>
    <row r="64" spans="1:14" ht="15.5" x14ac:dyDescent="0.35">
      <c r="A64" s="54" t="s">
        <v>116</v>
      </c>
      <c r="B64" s="54"/>
      <c r="C64" s="54"/>
      <c r="D64" s="54"/>
      <c r="E64" s="54"/>
      <c r="F64" s="38">
        <f t="shared" ref="F64:N64" si="19">SUM(F55:F63)</f>
        <v>40725.625329150003</v>
      </c>
      <c r="G64" s="38">
        <f t="shared" si="19"/>
        <v>17625.625329150003</v>
      </c>
      <c r="H64" s="38">
        <f t="shared" si="19"/>
        <v>17625.625329150003</v>
      </c>
      <c r="I64" s="38">
        <f t="shared" si="19"/>
        <v>17625.625329150003</v>
      </c>
      <c r="J64" s="38">
        <f t="shared" si="19"/>
        <v>17625.625329150003</v>
      </c>
      <c r="K64" s="38">
        <f t="shared" si="19"/>
        <v>17625.625329150003</v>
      </c>
      <c r="L64" s="38">
        <f t="shared" si="19"/>
        <v>17625.625329150003</v>
      </c>
      <c r="M64" s="38">
        <f t="shared" si="19"/>
        <v>17625.625329150003</v>
      </c>
      <c r="N64" s="39">
        <f t="shared" si="19"/>
        <v>164105.00263320003</v>
      </c>
    </row>
    <row r="65" spans="1:14" x14ac:dyDescent="0.35">
      <c r="A65" s="50" t="s">
        <v>106</v>
      </c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2">
        <f>N30+N53+N64</f>
        <v>943976.94258120004</v>
      </c>
    </row>
    <row r="66" spans="1:14" x14ac:dyDescent="0.35">
      <c r="A66" s="41"/>
      <c r="B66" s="42"/>
      <c r="C66" s="41"/>
      <c r="D66" s="42"/>
      <c r="E66" s="43"/>
      <c r="F66" s="6" t="s">
        <v>8</v>
      </c>
      <c r="G66" s="6" t="s">
        <v>9</v>
      </c>
      <c r="H66" s="6" t="s">
        <v>10</v>
      </c>
      <c r="I66" s="7" t="s">
        <v>11</v>
      </c>
      <c r="J66" s="7" t="s">
        <v>12</v>
      </c>
      <c r="K66" s="7" t="s">
        <v>13</v>
      </c>
      <c r="L66" s="7" t="s">
        <v>14</v>
      </c>
      <c r="M66" s="7" t="s">
        <v>15</v>
      </c>
      <c r="N66" s="44"/>
    </row>
    <row r="67" spans="1:14" x14ac:dyDescent="0.35">
      <c r="A67" s="41"/>
      <c r="B67" s="42"/>
      <c r="C67" s="41"/>
      <c r="D67" s="42"/>
      <c r="E67" s="43"/>
      <c r="F67" s="45">
        <f t="shared" ref="F67:M67" si="20">F30+F53+F64</f>
        <v>70134.288430150002</v>
      </c>
      <c r="G67" s="45">
        <f t="shared" si="20"/>
        <v>88275.371125150006</v>
      </c>
      <c r="H67" s="45">
        <f t="shared" si="20"/>
        <v>227277.02752514998</v>
      </c>
      <c r="I67" s="45">
        <f t="shared" si="20"/>
        <v>242638.05632514998</v>
      </c>
      <c r="J67" s="45">
        <f t="shared" si="20"/>
        <v>115825.13681514999</v>
      </c>
      <c r="K67" s="45">
        <f t="shared" si="20"/>
        <v>76642.287453483339</v>
      </c>
      <c r="L67" s="45">
        <f t="shared" si="20"/>
        <v>71817.387453483345</v>
      </c>
      <c r="M67" s="45">
        <f t="shared" si="20"/>
        <v>51367.387453483338</v>
      </c>
      <c r="N67" s="63">
        <f>SUM(F67:M67)</f>
        <v>943976.94258119992</v>
      </c>
    </row>
  </sheetData>
  <mergeCells count="13">
    <mergeCell ref="A1:N1"/>
    <mergeCell ref="A2:N2"/>
    <mergeCell ref="A3:N3"/>
    <mergeCell ref="A65:M65"/>
    <mergeCell ref="A5:N5"/>
    <mergeCell ref="B31:E31"/>
    <mergeCell ref="A53:E53"/>
    <mergeCell ref="F7:M7"/>
    <mergeCell ref="N7:N8"/>
    <mergeCell ref="B8:E8"/>
    <mergeCell ref="A30:E30"/>
    <mergeCell ref="B54:E54"/>
    <mergeCell ref="A64:E64"/>
  </mergeCells>
  <pageMargins left="0.7" right="0.7" top="0.75" bottom="0.75" header="0.3" footer="0.3"/>
  <pageSetup paperSize="8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4.2.2.3.p._Budzets</vt:lpstr>
    </vt:vector>
  </TitlesOfParts>
  <Company>IZM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 Griķe</dc:creator>
  <cp:lastModifiedBy>Santa Feifere</cp:lastModifiedBy>
  <cp:lastPrinted>2024-01-11T14:50:51Z</cp:lastPrinted>
  <dcterms:created xsi:type="dcterms:W3CDTF">2023-12-29T08:58:34Z</dcterms:created>
  <dcterms:modified xsi:type="dcterms:W3CDTF">2024-01-15T10:17:32Z</dcterms:modified>
</cp:coreProperties>
</file>