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fs-01\home\TARDEP\OFICIALI\A__TAPS_2022\RĪKOJUMI\_Inese L_rīk\3057\"/>
    </mc:Choice>
  </mc:AlternateContent>
  <xr:revisionPtr revIDLastSave="0" documentId="13_ncr:1_{9BAD422E-41CF-42BB-BD4B-A77F9AF81AD1}" xr6:coauthVersionLast="47" xr6:coauthVersionMax="47" xr10:uidLastSave="{00000000-0000-0000-0000-000000000000}"/>
  <bookViews>
    <workbookView xWindow="-120" yWindow="-120" windowWidth="24240" windowHeight="13140" tabRatio="763" activeTab="1" xr2:uid="{00000000-000D-0000-FFFF-FFFF00000000}"/>
  </bookViews>
  <sheets>
    <sheet name="PAPILDU " sheetId="7" r:id="rId1"/>
    <sheet name="BUDŽETA IETVAROS" sheetId="2" r:id="rId2"/>
    <sheet name="PAPILDU APRĒĶ. 2023 skala" sheetId="5" r:id="rId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9" i="5" l="1"/>
  <c r="G24" i="7" l="1"/>
  <c r="G22" i="7" s="1"/>
  <c r="F24" i="7"/>
  <c r="F22" i="7" s="1"/>
  <c r="E24" i="7"/>
  <c r="D24" i="7"/>
  <c r="E22" i="7"/>
  <c r="D22" i="7"/>
  <c r="G20" i="7"/>
  <c r="F20" i="7"/>
  <c r="E20" i="7"/>
  <c r="D20" i="7"/>
  <c r="G18" i="7"/>
  <c r="F18" i="7"/>
  <c r="E18" i="7"/>
  <c r="E17" i="7" s="1"/>
  <c r="E16" i="7" s="1"/>
  <c r="D18" i="7"/>
  <c r="D17" i="7" s="1"/>
  <c r="F17" i="7" l="1"/>
  <c r="G17" i="7"/>
  <c r="G16" i="7" s="1"/>
  <c r="G15" i="7" s="1"/>
  <c r="F16" i="7"/>
  <c r="F15" i="7" s="1"/>
  <c r="D16" i="7"/>
  <c r="D10" i="7" s="1"/>
  <c r="D9" i="7" s="1"/>
  <c r="E10" i="7"/>
  <c r="E9" i="7" s="1"/>
  <c r="E15" i="7"/>
  <c r="D15" i="7"/>
  <c r="E21" i="5"/>
  <c r="E14" i="5"/>
  <c r="E15" i="5" s="1"/>
  <c r="F18" i="5" s="1"/>
  <c r="E10" i="5"/>
  <c r="I10" i="5" s="1"/>
  <c r="E9" i="5"/>
  <c r="E8" i="5"/>
  <c r="E7" i="5"/>
  <c r="E11" i="5" s="1"/>
  <c r="R30" i="5"/>
  <c r="R28" i="5"/>
  <c r="P15" i="5"/>
  <c r="O15" i="5"/>
  <c r="N15" i="5"/>
  <c r="P14" i="5"/>
  <c r="O14" i="5"/>
  <c r="N14" i="5"/>
  <c r="P13" i="5"/>
  <c r="O13" i="5"/>
  <c r="N13" i="5"/>
  <c r="P12" i="5"/>
  <c r="O12" i="5"/>
  <c r="N12" i="5"/>
  <c r="H10" i="5"/>
  <c r="H9" i="5"/>
  <c r="I9" i="5" s="1"/>
  <c r="P8" i="5"/>
  <c r="O8" i="5"/>
  <c r="R8" i="5" s="1"/>
  <c r="N8" i="5"/>
  <c r="H8" i="5"/>
  <c r="I8" i="5" s="1"/>
  <c r="P7" i="5"/>
  <c r="O7" i="5"/>
  <c r="N7" i="5"/>
  <c r="H7" i="5"/>
  <c r="H11" i="5" s="1"/>
  <c r="P6" i="5"/>
  <c r="O6" i="5"/>
  <c r="R6" i="5" s="1"/>
  <c r="N6" i="5"/>
  <c r="P5" i="5"/>
  <c r="O5" i="5"/>
  <c r="N5" i="5"/>
  <c r="F19" i="5" l="1"/>
  <c r="F21" i="5" s="1"/>
  <c r="R5" i="5"/>
  <c r="R7" i="5"/>
  <c r="I7" i="5"/>
  <c r="F10" i="7"/>
  <c r="F9" i="7" s="1"/>
  <c r="G10" i="7"/>
  <c r="G9" i="7" s="1"/>
  <c r="I11" i="5"/>
  <c r="D25" i="2" l="1"/>
  <c r="D23" i="2" s="1"/>
  <c r="D20" i="2"/>
  <c r="E25" i="2" l="1"/>
  <c r="E23" i="2" s="1"/>
  <c r="F25" i="2"/>
  <c r="F23" i="2" s="1"/>
  <c r="G25" i="2"/>
  <c r="G23" i="2" s="1"/>
  <c r="E18" i="2"/>
  <c r="F18" i="2"/>
  <c r="G18" i="2"/>
  <c r="D18" i="2"/>
  <c r="E20" i="2"/>
  <c r="F20" i="2"/>
  <c r="G20" i="2"/>
  <c r="E32" i="2"/>
  <c r="E28" i="2" s="1"/>
  <c r="E11" i="2" s="1"/>
  <c r="F32" i="2"/>
  <c r="F28" i="2" s="1"/>
  <c r="F11" i="2" s="1"/>
  <c r="G32" i="2"/>
  <c r="G28" i="2" s="1"/>
  <c r="G11" i="2" s="1"/>
  <c r="D32" i="2"/>
  <c r="D28" i="2" s="1"/>
  <c r="D11" i="2" s="1"/>
  <c r="D17" i="2" l="1"/>
  <c r="D16" i="2" s="1"/>
  <c r="D10" i="2" s="1"/>
  <c r="D9" i="2" s="1"/>
  <c r="G17" i="2"/>
  <c r="G16" i="2" s="1"/>
  <c r="F17" i="2"/>
  <c r="F16" i="2" s="1"/>
  <c r="E17" i="2"/>
  <c r="E16" i="2" s="1"/>
  <c r="F15" i="2" l="1"/>
  <c r="F10" i="2"/>
  <c r="F9" i="2" s="1"/>
  <c r="G15" i="2"/>
  <c r="G10" i="2"/>
  <c r="G9" i="2" s="1"/>
  <c r="E15" i="2"/>
  <c r="E10" i="2"/>
  <c r="E9" i="2" s="1"/>
  <c r="D1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Laila Ruskule</author>
  </authors>
  <commentList>
    <comment ref="D4" authorId="0" shapeId="0" xr:uid="{00000000-0006-0000-0200-000001000000}">
      <text>
        <r>
          <rPr>
            <b/>
            <sz val="9"/>
            <color indexed="81"/>
            <rFont val="Tahoma"/>
            <family val="2"/>
            <charset val="186"/>
          </rPr>
          <t>Laila Ruskule:</t>
        </r>
        <r>
          <rPr>
            <sz val="9"/>
            <color indexed="81"/>
            <rFont val="Tahoma"/>
            <family val="2"/>
            <charset val="186"/>
          </rPr>
          <t xml:space="preserve">
aprēkins uz 2023 g., bet skalas viduspunkts no 2022.gada skalas., kas nozīmē, ka 2023gadā ir zem viduspunkta</t>
        </r>
      </text>
    </comment>
  </commentList>
</comments>
</file>

<file path=xl/sharedStrings.xml><?xml version="1.0" encoding="utf-8"?>
<sst xmlns="http://schemas.openxmlformats.org/spreadsheetml/2006/main" count="237" uniqueCount="155">
  <si>
    <t>Ekonomikas ministrija</t>
  </si>
  <si>
    <t>Patērētāju tiesību aizsardzības centrs</t>
  </si>
  <si>
    <t>papildu nepieciešamo izdevumu aprēķins</t>
  </si>
  <si>
    <t>EKK</t>
  </si>
  <si>
    <t>Apraksts</t>
  </si>
  <si>
    <t>Aprēķins</t>
  </si>
  <si>
    <t>2023. gadā</t>
  </si>
  <si>
    <t>2024. gadā</t>
  </si>
  <si>
    <t xml:space="preserve">2025. gadā </t>
  </si>
  <si>
    <t>turpmāk katru gadu</t>
  </si>
  <si>
    <t xml:space="preserve">Pamatojums </t>
  </si>
  <si>
    <t>PAVISAM:</t>
  </si>
  <si>
    <t>EKK 1000</t>
  </si>
  <si>
    <t xml:space="preserve">Atlīdzība </t>
  </si>
  <si>
    <t>Pamatojums atalgojuma palielināšanai izriet no FID 2021.gadā sagatavotā dokumenta “Latvijas nacionālā NILLTPF risku novērtējumā identificēto risku mazinošo pasākumu priekšlikumi” 1.5., 3.1., 3.3., 3.5., 4.4., 10.1., 11.1. un 11.2.punktos ietvertajiem riskiem un attiecīgi FID piedāvātajiem risku mazinošiem pasākumiem</t>
  </si>
  <si>
    <t>EKK 2000</t>
  </si>
  <si>
    <t xml:space="preserve">Preces un pakalpojumi </t>
  </si>
  <si>
    <t>EKK 5000</t>
  </si>
  <si>
    <t>Pamatkapitāla veidošana</t>
  </si>
  <si>
    <t>EKK 7000</t>
  </si>
  <si>
    <t>Transferti, starptautiskā sadarbība</t>
  </si>
  <si>
    <t>Atlīdzība</t>
  </si>
  <si>
    <t>EKK 1100</t>
  </si>
  <si>
    <t xml:space="preserve">Atalgojums </t>
  </si>
  <si>
    <t>EKK 1110</t>
  </si>
  <si>
    <t xml:space="preserve">Mēnešalga </t>
  </si>
  <si>
    <t>EKK 1140</t>
  </si>
  <si>
    <t xml:space="preserve">Piemaksas prēmijas un naudas balvas </t>
  </si>
  <si>
    <t>EKK 1200</t>
  </si>
  <si>
    <t>Darba devēja valsts sociālās apdrošināšanas obligātās iemaksas, pabalsti un kompensācijas</t>
  </si>
  <si>
    <t>EKK 1221</t>
  </si>
  <si>
    <t>Darba devēja pabalsti un kompensācijas, no kuriem aprēķina iedzīvotāju ienākuma nodokli un valsts sociālās apdrošināšanas obligātās iemaksas</t>
  </si>
  <si>
    <t>EKK 1227</t>
  </si>
  <si>
    <t>Darba devēja izdevumi veselības, dzīvības un nelaimes gadījumu apdrošināšanai</t>
  </si>
  <si>
    <t>Preces un pakalpojumi</t>
  </si>
  <si>
    <t>Piezīme: EKK kodus pievieno atbilstoši MK 27.12.2005. noteikumiem Nr.1031. Nevajadzīgās rindas dzēš.</t>
  </si>
  <si>
    <t>budžeta ietvaros plānotais finansējums</t>
  </si>
  <si>
    <t>PTAC (Finanšu pakalpojumu uzraudzības) atlīdzības palielinājuma pieprasījums 2023.-2025.</t>
  </si>
  <si>
    <t>Strukt. vien.</t>
  </si>
  <si>
    <t>darbin. skaits</t>
  </si>
  <si>
    <t>Algu grupa</t>
  </si>
  <si>
    <t>Vid</t>
  </si>
  <si>
    <t>Alga</t>
  </si>
  <si>
    <t>mēnesī</t>
  </si>
  <si>
    <t>A</t>
  </si>
  <si>
    <t>B</t>
  </si>
  <si>
    <t>(A*B)</t>
  </si>
  <si>
    <t>VT</t>
  </si>
  <si>
    <t>DV+DVV</t>
  </si>
  <si>
    <t>Daļas vadītājs</t>
  </si>
  <si>
    <t>GJ+VE</t>
  </si>
  <si>
    <t>11 (2GE+4GE+1GJ+4GJ)</t>
  </si>
  <si>
    <t>J</t>
  </si>
  <si>
    <t>3 (1J+2J)</t>
  </si>
  <si>
    <t>Kopā mēnesī</t>
  </si>
  <si>
    <t>Piemaksas u.c. 10%</t>
  </si>
  <si>
    <t>Pavisam KOPĀ</t>
  </si>
  <si>
    <t>PTAC (Finanšu pakalpojumu uzraudzības) darbinieku atlīdzības paaugstināšana</t>
  </si>
  <si>
    <t xml:space="preserve">APRĒĶINS: </t>
  </si>
  <si>
    <t>EKK 2250</t>
  </si>
  <si>
    <t>EKK 2350</t>
  </si>
  <si>
    <t>EKK 2312</t>
  </si>
  <si>
    <t>EKK 2311</t>
  </si>
  <si>
    <t>EKK 2239</t>
  </si>
  <si>
    <t>EKK 2235</t>
  </si>
  <si>
    <t>EKK 1210</t>
  </si>
  <si>
    <t xml:space="preserve">	Izdevumi par saņemtajiem mācību pakalpojumiem</t>
  </si>
  <si>
    <t>Pārējie neklasificētie pakalpojumi</t>
  </si>
  <si>
    <t>EKK 2244</t>
  </si>
  <si>
    <t>Informācijas tehnoloģiju pakalpojumi</t>
  </si>
  <si>
    <t>Inventārs</t>
  </si>
  <si>
    <t>EKK 1147</t>
  </si>
  <si>
    <t>EKK 1148</t>
  </si>
  <si>
    <t xml:space="preserve">	Piemaksa par papildu darbu</t>
  </si>
  <si>
    <t>EKK 1114</t>
  </si>
  <si>
    <t>Valsts civildienesta ierēdņu mēnešalga</t>
  </si>
  <si>
    <t>EKK 1220</t>
  </si>
  <si>
    <t>Darba devēja pabalsti, kompensācijas un citi maksājumi</t>
  </si>
  <si>
    <t>budžeta apakšprogramma 26.01.00 “Iekšējais tirgus un patērētāju tiesību aizsardzība"</t>
  </si>
  <si>
    <t>Prēmijas un naudas balvas</t>
  </si>
  <si>
    <t>Darba devēja valsts sociālās apdrošināšanas obligātās iemaksas</t>
  </si>
  <si>
    <t xml:space="preserve">	Darba devēja valsts sociālās apdrošināšanas obligātās iemaksas</t>
  </si>
  <si>
    <t xml:space="preserve">	Iestāžu uzturēšanas materiāli un preces</t>
  </si>
  <si>
    <t xml:space="preserve">	Biroja preces</t>
  </si>
  <si>
    <t xml:space="preserve">	Nekustamā īpašuma uzturēšana</t>
  </si>
  <si>
    <t>budžeta programma/ apakšprogramma 26.01.00 “Iekšējais tirgus un patērētāju tiesību aizsardzība"</t>
  </si>
  <si>
    <t>Kopā</t>
  </si>
  <si>
    <t>Novērtēšana / atvaļinājuma pabalsts 10%</t>
  </si>
  <si>
    <t>Kopā gadā</t>
  </si>
  <si>
    <t>Kopā mēnešalga, pabalsti un piemaksas</t>
  </si>
  <si>
    <t>Darba devēja VSAOI 23,59%</t>
  </si>
  <si>
    <t>1.tabula</t>
  </si>
  <si>
    <t>2.tabula</t>
  </si>
  <si>
    <t>3.tabula</t>
  </si>
  <si>
    <r>
      <t>2022.gadā atlīdzība 8 PTAC (NILLTPFN) štata vietām ir plānota</t>
    </r>
    <r>
      <rPr>
        <b/>
        <sz val="10"/>
        <color rgb="FFFF0000"/>
        <rFont val="Times New Roman"/>
        <family val="1"/>
        <charset val="186"/>
      </rPr>
      <t xml:space="preserve"> </t>
    </r>
    <r>
      <rPr>
        <b/>
        <sz val="10"/>
        <rFont val="Times New Roman"/>
        <family val="1"/>
        <charset val="186"/>
      </rPr>
      <t>EUR 220 422</t>
    </r>
  </si>
  <si>
    <t>Dep.direktora vietnieks</t>
  </si>
  <si>
    <t>3.9. Pārskatīt PTAC resursus un nodarbināto atlīdzību, lai nodrošinātu, ka tas spēj adekvāti licencēt patērētāju kreditētājus un parādu ārpustiesas atguvējus, pārvaldīt identificētos riskus un uzraudzīt likuma subjektu rīcību attiecībā uz riskiem.</t>
  </si>
  <si>
    <t>KOPĀ:</t>
  </si>
  <si>
    <t>3.9. KOPĀ:</t>
  </si>
  <si>
    <t xml:space="preserve">skala 2023. </t>
  </si>
  <si>
    <t>min</t>
  </si>
  <si>
    <t>vidusp</t>
  </si>
  <si>
    <t>max</t>
  </si>
  <si>
    <t>9MAG</t>
  </si>
  <si>
    <t>10MAG</t>
  </si>
  <si>
    <t>11MAG</t>
  </si>
  <si>
    <t>12MAG</t>
  </si>
  <si>
    <t>skala 2022</t>
  </si>
  <si>
    <t xml:space="preserve">2022.g. viduspunkts pret 2023.g. vidusp. </t>
  </si>
  <si>
    <t>Pirmā finanšu pakalpojumu uzraudzības daļa</t>
  </si>
  <si>
    <t>I</t>
  </si>
  <si>
    <t>28.3.</t>
  </si>
  <si>
    <t>VII</t>
  </si>
  <si>
    <t>1</t>
  </si>
  <si>
    <t>Galvenais jurists</t>
  </si>
  <si>
    <t>V</t>
  </si>
  <si>
    <t>4</t>
  </si>
  <si>
    <t>Vecākais eksperts</t>
  </si>
  <si>
    <t>Jurists</t>
  </si>
  <si>
    <t>IV</t>
  </si>
  <si>
    <t>2</t>
  </si>
  <si>
    <t>Otrā finanšu pakalpojumu uzraudzības daļa</t>
  </si>
  <si>
    <t>struktūrvienība</t>
  </si>
  <si>
    <t>amats</t>
  </si>
  <si>
    <t>statuss</t>
  </si>
  <si>
    <t>saime</t>
  </si>
  <si>
    <t xml:space="preserve">līmenis </t>
  </si>
  <si>
    <t xml:space="preserve">vienādie amati </t>
  </si>
  <si>
    <t>MAG</t>
  </si>
  <si>
    <t>kopā</t>
  </si>
  <si>
    <t>9 MAG</t>
  </si>
  <si>
    <t>10 MAG</t>
  </si>
  <si>
    <t>11 MAG</t>
  </si>
  <si>
    <t>12 MAG</t>
  </si>
  <si>
    <r>
      <t>VII (</t>
    </r>
    <r>
      <rPr>
        <sz val="11"/>
        <color rgb="FFFF0000"/>
        <rFont val="Times New Roman"/>
        <family val="1"/>
        <charset val="186"/>
      </rPr>
      <t>VI)</t>
    </r>
  </si>
  <si>
    <t>Departamenta direktora vietnieks (padots pirmā un otrā finanšu pakalpojumu uzraudzības daļa)</t>
  </si>
  <si>
    <t>direkt.vietn</t>
  </si>
  <si>
    <t>=R20+R21+R24+R25</t>
  </si>
  <si>
    <t>=R18</t>
  </si>
  <si>
    <t>=R19+R20+R21+R22+R23+R24+R25+R26+R18</t>
  </si>
  <si>
    <t>algas starpības, kas nepieciešama</t>
  </si>
  <si>
    <t xml:space="preserve">No AUS datiem: </t>
  </si>
  <si>
    <t xml:space="preserve">Valsts kancelejas papildus dati </t>
  </si>
  <si>
    <t>Cik ir esošā alga jūlijā</t>
  </si>
  <si>
    <t>Soc.garantijas (polise 426.86*17=7256.62 + Redzes korekc.līdzekļi 200 * 17 = 3400. Kopā 10 657)</t>
  </si>
  <si>
    <t>10% piemaksa par papildu darbu, augstu darba kvalitāti u.c.: EUR 0</t>
  </si>
  <si>
    <t>5% sociālo garantiju izmaksas: EUR 10 657</t>
  </si>
  <si>
    <t>Lai varētu palielināt atlīdzību līdz vidējam līmenim pašreiz esošajām 17 štata vietām (Finanšu pakalpojumu uzraudzības, t.sk. 8 NILLTPFN) (attiecīgi procentuāli palielinoties novērtēšanas prēmijas, atvaļinājuma pabalsta, piemaksu un sociālo garantiju apjomam), gadā ir nepieciešami EUR 582 377:</t>
  </si>
  <si>
    <r>
      <t xml:space="preserve">Atalgojumam </t>
    </r>
    <r>
      <rPr>
        <i/>
        <sz val="10"/>
        <rFont val="Times New Roman"/>
        <family val="1"/>
        <charset val="186"/>
      </rPr>
      <t xml:space="preserve">mēnesī </t>
    </r>
    <r>
      <rPr>
        <sz val="10"/>
        <rFont val="Times New Roman"/>
        <family val="1"/>
        <charset val="186"/>
      </rPr>
      <t>17 štata vietām nepieciešami EUR 35 045</t>
    </r>
  </si>
  <si>
    <t>Atalgojumam gadā 17 štata vietām nepieciešami: EUR 35 045 x 12 mēn. = EUR 420 540</t>
  </si>
  <si>
    <t>10% vid.gada novērtēšanas prēmija un atvaļinājuma pabalsts: EUR 42 054</t>
  </si>
  <si>
    <t>valsts sociālās apdrošināšanas iemaksas: 23,59% x (420 540 EUR + 42 054 EUR) = EUR 109 126</t>
  </si>
  <si>
    <r>
      <t xml:space="preserve">PTAC (Finanšu pakalpojumu uzraudzības) darbinieku atlīdzības paaugstināšanai katru gadu nepieciešami: 
</t>
    </r>
    <r>
      <rPr>
        <sz val="10"/>
        <rFont val="Times New Roman"/>
        <family val="1"/>
        <charset val="186"/>
      </rPr>
      <t xml:space="preserve">EUR 582 377 - EUR 220 422 = </t>
    </r>
    <r>
      <rPr>
        <b/>
        <sz val="10"/>
        <rFont val="Times New Roman"/>
        <family val="1"/>
        <charset val="186"/>
      </rPr>
      <t>EUR 361 955</t>
    </r>
  </si>
  <si>
    <t>PTAC (Finanšu pakalpojumu uzraudzības) darbinieku atlīdzības paaugstināšanai katru gadu nepieciešami:  582 377 euro - 220 422 euro = 361 955 euro 
Datalizēts aprēķins 3.tabulā.</t>
  </si>
  <si>
    <t>3. pielikums
Pasākumu plānam noziedzīgi iegūtu līdzekļu legalizācijas, terorisma un proliferācijas finansēšanas novēršanai 2023.–2025. 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</si>
</sst>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b/>
      <sz val="11"/>
      <color rgb="FF000000"/>
      <name val="Times New Roman"/>
      <family val="1"/>
      <charset val="186"/>
    </font>
    <font>
      <sz val="10"/>
      <name val="Times New Roman"/>
      <family val="1"/>
      <charset val="186"/>
    </font>
    <font>
      <b/>
      <sz val="10"/>
      <name val="Times New Roman"/>
      <family val="1"/>
      <charset val="186"/>
    </font>
    <font>
      <sz val="8"/>
      <name val="Calibri"/>
      <family val="2"/>
      <charset val="186"/>
      <scheme val="minor"/>
    </font>
    <font>
      <b/>
      <sz val="8"/>
      <name val="Times New Roman"/>
      <family val="1"/>
      <charset val="186"/>
    </font>
    <font>
      <sz val="8"/>
      <name val="Times New Roman"/>
      <family val="1"/>
      <charset val="186"/>
    </font>
    <font>
      <sz val="11"/>
      <color theme="1"/>
      <name val="Times New Roman"/>
      <family val="1"/>
      <charset val="186"/>
    </font>
    <font>
      <sz val="10"/>
      <color rgb="FF000000"/>
      <name val="Times New Roman"/>
      <family val="1"/>
      <charset val="186"/>
    </font>
    <font>
      <b/>
      <sz val="10"/>
      <color rgb="FFFF0000"/>
      <name val="Times New Roman"/>
      <family val="1"/>
      <charset val="186"/>
    </font>
    <font>
      <b/>
      <sz val="10"/>
      <color rgb="FF366092"/>
      <name val="Times New Roman"/>
      <family val="1"/>
      <charset val="186"/>
    </font>
    <font>
      <sz val="10"/>
      <color rgb="FFFF0000"/>
      <name val="Times New Roman"/>
      <family val="1"/>
      <charset val="186"/>
    </font>
    <font>
      <b/>
      <sz val="11"/>
      <name val="Times New Roman"/>
      <family val="1"/>
      <charset val="186"/>
    </font>
    <font>
      <i/>
      <sz val="10"/>
      <name val="Times New Roman"/>
      <family val="1"/>
      <charset val="186"/>
    </font>
    <font>
      <sz val="11"/>
      <color rgb="FF333333"/>
      <name val="Calibri"/>
      <family val="2"/>
      <charset val="186"/>
      <scheme val="minor"/>
    </font>
    <font>
      <sz val="9"/>
      <color indexed="81"/>
      <name val="Tahoma"/>
      <family val="2"/>
      <charset val="186"/>
    </font>
    <font>
      <b/>
      <sz val="9"/>
      <color indexed="81"/>
      <name val="Tahoma"/>
      <family val="2"/>
      <charset val="186"/>
    </font>
    <font>
      <sz val="11"/>
      <name val="Times New Roman"/>
      <family val="1"/>
      <charset val="186"/>
    </font>
    <font>
      <sz val="8"/>
      <color theme="1"/>
      <name val="Times New Roman"/>
      <family val="1"/>
      <charset val="186"/>
    </font>
    <font>
      <sz val="11"/>
      <color rgb="FFFF0000"/>
      <name val="Times New Roman"/>
      <family val="1"/>
      <charset val="186"/>
    </font>
    <font>
      <i/>
      <sz val="11"/>
      <color theme="1"/>
      <name val="Times New Roman"/>
      <family val="1"/>
      <charset val="186"/>
    </font>
    <font>
      <i/>
      <sz val="11"/>
      <color rgb="FFFF0000"/>
      <name val="Times New Roman"/>
      <family val="1"/>
      <charset val="186"/>
    </font>
    <font>
      <sz val="8"/>
      <color rgb="FFFF0000"/>
      <name val="Times New Roman"/>
      <family val="1"/>
      <charset val="186"/>
    </font>
  </fonts>
  <fills count="22">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rgb="FFEBF1DE"/>
        <bgColor rgb="FF000000"/>
      </patternFill>
    </fill>
    <fill>
      <patternFill patternType="solid">
        <fgColor rgb="FFFFFFCC"/>
        <bgColor rgb="FF000000"/>
      </patternFill>
    </fill>
    <fill>
      <patternFill patternType="solid">
        <fgColor rgb="FFFFFFFF"/>
        <bgColor rgb="FF000000"/>
      </patternFill>
    </fill>
    <fill>
      <patternFill patternType="solid">
        <fgColor theme="0"/>
        <bgColor rgb="FF000000"/>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rgb="FFFFFF00"/>
        <bgColor rgb="FF000000"/>
      </patternFill>
    </fill>
    <fill>
      <patternFill patternType="solid">
        <fgColor theme="4"/>
        <bgColor rgb="FF000000"/>
      </patternFill>
    </fill>
    <fill>
      <patternFill patternType="solid">
        <fgColor theme="7" tint="0.59999389629810485"/>
        <bgColor rgb="FF000000"/>
      </patternFill>
    </fill>
    <fill>
      <patternFill patternType="solid">
        <fgColor theme="7" tint="0.59999389629810485"/>
        <bgColor indexed="64"/>
      </patternFill>
    </fill>
    <fill>
      <patternFill patternType="solid">
        <fgColor theme="5" tint="0.59999389629810485"/>
        <bgColor rgb="FF000000"/>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0070C0"/>
        <bgColor indexed="64"/>
      </patternFill>
    </fill>
  </fills>
  <borders count="16">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diagonal/>
    </border>
    <border>
      <left style="thin">
        <color indexed="64"/>
      </left>
      <right style="thin">
        <color indexed="64"/>
      </right>
      <top style="thin">
        <color indexed="64"/>
      </top>
      <bottom style="thin">
        <color indexed="64"/>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s>
  <cellStyleXfs count="1">
    <xf numFmtId="0" fontId="0" fillId="0" borderId="0"/>
  </cellStyleXfs>
  <cellXfs count="153">
    <xf numFmtId="0" fontId="0" fillId="0" borderId="0" xfId="0"/>
    <xf numFmtId="0" fontId="1" fillId="0" borderId="0" xfId="0" applyFont="1"/>
    <xf numFmtId="0" fontId="2" fillId="0" borderId="0" xfId="0" applyFont="1"/>
    <xf numFmtId="0" fontId="2" fillId="0" borderId="0" xfId="0" applyFont="1" applyAlignment="1">
      <alignment vertical="center"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0" fontId="7" fillId="2" borderId="1" xfId="0"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right" vertical="center"/>
    </xf>
    <xf numFmtId="0" fontId="8" fillId="0" borderId="0" xfId="0" applyFont="1"/>
    <xf numFmtId="0" fontId="6" fillId="3" borderId="1" xfId="0" applyFont="1" applyFill="1" applyBorder="1" applyAlignment="1">
      <alignment vertical="center"/>
    </xf>
    <xf numFmtId="0" fontId="6" fillId="3" borderId="1" xfId="0" applyFont="1" applyFill="1" applyBorder="1" applyAlignment="1">
      <alignment vertical="center" wrapText="1"/>
    </xf>
    <xf numFmtId="0" fontId="6" fillId="0" borderId="1" xfId="0" applyFont="1" applyBorder="1" applyAlignment="1">
      <alignment horizontal="right" vertical="center" wrapText="1"/>
    </xf>
    <xf numFmtId="0" fontId="6" fillId="0" borderId="1" xfId="0" applyFont="1" applyBorder="1" applyAlignment="1">
      <alignment vertical="center" wrapText="1"/>
    </xf>
    <xf numFmtId="0" fontId="5" fillId="0" borderId="1" xfId="0" applyFont="1" applyBorder="1" applyAlignment="1">
      <alignment horizontal="right" vertical="center"/>
    </xf>
    <xf numFmtId="0" fontId="5" fillId="0" borderId="1" xfId="0" applyFont="1" applyBorder="1" applyAlignment="1">
      <alignment vertical="center" wrapText="1"/>
    </xf>
    <xf numFmtId="0" fontId="7" fillId="0" borderId="1" xfId="0" applyFont="1" applyBorder="1" applyAlignment="1">
      <alignment horizontal="right" vertical="center"/>
    </xf>
    <xf numFmtId="0" fontId="6" fillId="0" borderId="1" xfId="0" applyFont="1" applyBorder="1" applyAlignment="1">
      <alignment horizontal="justify" vertical="center" wrapText="1"/>
    </xf>
    <xf numFmtId="0" fontId="6" fillId="0" borderId="1" xfId="0" applyFont="1" applyBorder="1" applyAlignment="1">
      <alignment horizontal="right" vertical="center"/>
    </xf>
    <xf numFmtId="0" fontId="1" fillId="0" borderId="1" xfId="0" applyFont="1" applyBorder="1"/>
    <xf numFmtId="0" fontId="5" fillId="4" borderId="1" xfId="0" applyFont="1" applyFill="1" applyBorder="1" applyAlignment="1">
      <alignment vertical="center" wrapText="1"/>
    </xf>
    <xf numFmtId="0" fontId="5" fillId="4" borderId="1" xfId="0" applyFont="1" applyFill="1" applyBorder="1" applyAlignment="1">
      <alignment horizontal="center" vertical="center" wrapText="1"/>
    </xf>
    <xf numFmtId="0" fontId="6" fillId="4" borderId="1" xfId="0" applyFont="1" applyFill="1" applyBorder="1" applyAlignment="1">
      <alignment vertical="center" wrapText="1"/>
    </xf>
    <xf numFmtId="0" fontId="5" fillId="4" borderId="1" xfId="0" applyFont="1" applyFill="1" applyBorder="1" applyAlignment="1">
      <alignment horizontal="right" vertical="center"/>
    </xf>
    <xf numFmtId="0" fontId="5"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10" fillId="0" borderId="0" xfId="0" applyFont="1"/>
    <xf numFmtId="0" fontId="6" fillId="0" borderId="1" xfId="0" applyFont="1" applyBorder="1" applyAlignment="1">
      <alignment horizontal="left" vertical="center" wrapText="1"/>
    </xf>
    <xf numFmtId="3" fontId="12" fillId="0" borderId="1" xfId="0" applyNumberFormat="1" applyFont="1" applyBorder="1" applyAlignment="1">
      <alignment horizontal="right" vertical="center"/>
    </xf>
    <xf numFmtId="3" fontId="13" fillId="0" borderId="1" xfId="0" applyNumberFormat="1" applyFont="1" applyBorder="1" applyAlignment="1">
      <alignment horizontal="right" vertical="center"/>
    </xf>
    <xf numFmtId="3" fontId="12" fillId="3" borderId="1" xfId="0" applyNumberFormat="1" applyFont="1" applyFill="1" applyBorder="1" applyAlignment="1">
      <alignment horizontal="right" vertical="center"/>
    </xf>
    <xf numFmtId="3" fontId="12" fillId="4" borderId="1" xfId="0" applyNumberFormat="1" applyFont="1" applyFill="1" applyBorder="1" applyAlignment="1">
      <alignment horizontal="center" vertical="center" wrapText="1"/>
    </xf>
    <xf numFmtId="3" fontId="12" fillId="4" borderId="1" xfId="0" applyNumberFormat="1" applyFont="1" applyFill="1" applyBorder="1" applyAlignment="1">
      <alignment horizontal="center" vertical="center"/>
    </xf>
    <xf numFmtId="3" fontId="12" fillId="2" borderId="1" xfId="0" applyNumberFormat="1" applyFont="1" applyFill="1" applyBorder="1" applyAlignment="1">
      <alignment horizontal="center" vertical="center"/>
    </xf>
    <xf numFmtId="0" fontId="2" fillId="0" borderId="7" xfId="0" applyFont="1" applyBorder="1" applyAlignment="1">
      <alignment vertical="center" wrapText="1"/>
    </xf>
    <xf numFmtId="3" fontId="13" fillId="0" borderId="1" xfId="0" applyNumberFormat="1" applyFont="1" applyBorder="1" applyAlignment="1">
      <alignment vertical="center"/>
    </xf>
    <xf numFmtId="3" fontId="6" fillId="0" borderId="1" xfId="0" applyNumberFormat="1" applyFont="1" applyBorder="1" applyAlignment="1">
      <alignment vertical="center"/>
    </xf>
    <xf numFmtId="0" fontId="5" fillId="3" borderId="1" xfId="0" applyFont="1" applyFill="1" applyBorder="1" applyAlignment="1">
      <alignment horizontal="left" vertical="center" wrapText="1"/>
    </xf>
    <xf numFmtId="0" fontId="14" fillId="0" borderId="0" xfId="0" applyFont="1"/>
    <xf numFmtId="0" fontId="9" fillId="0" borderId="0" xfId="0" applyFont="1"/>
    <xf numFmtId="0" fontId="9" fillId="0" borderId="0" xfId="0" applyFont="1" applyAlignment="1">
      <alignment horizontal="center"/>
    </xf>
    <xf numFmtId="0" fontId="17" fillId="0" borderId="0" xfId="0" applyFont="1"/>
    <xf numFmtId="0" fontId="9" fillId="5" borderId="9" xfId="0" applyFont="1" applyFill="1" applyBorder="1" applyAlignment="1">
      <alignment horizontal="center" vertical="center" wrapText="1"/>
    </xf>
    <xf numFmtId="0" fontId="9" fillId="0" borderId="9" xfId="0" applyFont="1" applyBorder="1"/>
    <xf numFmtId="0" fontId="10" fillId="5" borderId="9" xfId="0" applyFont="1" applyFill="1" applyBorder="1" applyAlignment="1">
      <alignment horizontal="center"/>
    </xf>
    <xf numFmtId="0" fontId="2" fillId="0" borderId="0" xfId="0" applyFont="1" applyAlignment="1">
      <alignment horizontal="right"/>
    </xf>
    <xf numFmtId="0" fontId="14" fillId="0" borderId="0" xfId="0" applyFont="1" applyAlignment="1">
      <alignment horizontal="right"/>
    </xf>
    <xf numFmtId="0" fontId="14" fillId="0" borderId="0" xfId="0" applyFont="1" applyAlignment="1">
      <alignment vertical="center"/>
    </xf>
    <xf numFmtId="0" fontId="10" fillId="5" borderId="9" xfId="0" applyFont="1" applyFill="1" applyBorder="1" applyAlignment="1">
      <alignment horizontal="center" wrapText="1"/>
    </xf>
    <xf numFmtId="0" fontId="9" fillId="0" borderId="9" xfId="0" applyFont="1" applyBorder="1" applyAlignment="1">
      <alignment horizontal="center" vertical="center" wrapText="1"/>
    </xf>
    <xf numFmtId="0" fontId="9" fillId="0" borderId="9" xfId="0" applyFont="1" applyBorder="1" applyAlignment="1">
      <alignment horizontal="center"/>
    </xf>
    <xf numFmtId="0" fontId="9" fillId="6" borderId="9" xfId="0" applyFont="1" applyFill="1" applyBorder="1" applyAlignment="1">
      <alignment horizontal="center"/>
    </xf>
    <xf numFmtId="0" fontId="15" fillId="6" borderId="9" xfId="0" applyFont="1" applyFill="1" applyBorder="1" applyAlignment="1">
      <alignment horizontal="center"/>
    </xf>
    <xf numFmtId="0" fontId="9" fillId="7" borderId="9" xfId="0" applyFont="1" applyFill="1" applyBorder="1" applyAlignment="1">
      <alignment horizontal="center" vertical="center" wrapText="1"/>
    </xf>
    <xf numFmtId="3" fontId="10" fillId="8" borderId="8" xfId="0" applyNumberFormat="1" applyFont="1" applyFill="1" applyBorder="1" applyAlignment="1">
      <alignment horizontal="center" vertical="center"/>
    </xf>
    <xf numFmtId="3" fontId="9" fillId="0" borderId="8" xfId="0" applyNumberFormat="1" applyFont="1" applyBorder="1" applyAlignment="1">
      <alignment horizontal="center" vertical="center"/>
    </xf>
    <xf numFmtId="3" fontId="9" fillId="0" borderId="8" xfId="0" applyNumberFormat="1" applyFont="1" applyBorder="1" applyAlignment="1">
      <alignment horizontal="right" vertical="center"/>
    </xf>
    <xf numFmtId="0" fontId="10" fillId="8" borderId="9" xfId="0" applyFont="1" applyFill="1" applyBorder="1" applyAlignment="1">
      <alignment vertical="center"/>
    </xf>
    <xf numFmtId="0" fontId="9" fillId="8" borderId="9" xfId="0" applyFont="1" applyFill="1" applyBorder="1" applyAlignment="1">
      <alignment vertical="center"/>
    </xf>
    <xf numFmtId="3" fontId="10" fillId="8" borderId="9" xfId="0" applyNumberFormat="1" applyFont="1" applyFill="1" applyBorder="1" applyAlignment="1">
      <alignment horizontal="center" vertical="center"/>
    </xf>
    <xf numFmtId="0" fontId="16" fillId="0" borderId="0" xfId="0" applyFont="1" applyAlignment="1">
      <alignment horizontal="center" vertical="center"/>
    </xf>
    <xf numFmtId="0" fontId="9" fillId="0" borderId="0" xfId="0" applyFont="1" applyAlignment="1">
      <alignment vertical="center"/>
    </xf>
    <xf numFmtId="0" fontId="1" fillId="9" borderId="1" xfId="0" applyFont="1" applyFill="1" applyBorder="1"/>
    <xf numFmtId="3" fontId="12" fillId="9" borderId="1" xfId="0" applyNumberFormat="1" applyFont="1" applyFill="1" applyBorder="1" applyAlignment="1">
      <alignment vertical="center"/>
    </xf>
    <xf numFmtId="3" fontId="1" fillId="0" borderId="0" xfId="0" applyNumberFormat="1" applyFont="1"/>
    <xf numFmtId="3" fontId="9" fillId="0" borderId="0" xfId="0" applyNumberFormat="1" applyFont="1"/>
    <xf numFmtId="1" fontId="21" fillId="11" borderId="15" xfId="0" applyNumberFormat="1" applyFont="1" applyFill="1" applyBorder="1" applyAlignment="1">
      <alignment horizontal="center" vertical="center"/>
    </xf>
    <xf numFmtId="1" fontId="21" fillId="12" borderId="15" xfId="0" applyNumberFormat="1" applyFont="1" applyFill="1" applyBorder="1" applyAlignment="1">
      <alignment horizontal="center" vertical="center"/>
    </xf>
    <xf numFmtId="0" fontId="10" fillId="13" borderId="9" xfId="0" applyFont="1" applyFill="1" applyBorder="1" applyAlignment="1">
      <alignment horizontal="center"/>
    </xf>
    <xf numFmtId="0" fontId="10" fillId="14" borderId="9" xfId="0" applyFont="1" applyFill="1" applyBorder="1" applyAlignment="1">
      <alignment horizontal="center"/>
    </xf>
    <xf numFmtId="0" fontId="10" fillId="15" borderId="9" xfId="0" applyFont="1" applyFill="1" applyBorder="1" applyAlignment="1">
      <alignment horizontal="center"/>
    </xf>
    <xf numFmtId="1" fontId="21" fillId="16" borderId="15" xfId="0" applyNumberFormat="1" applyFont="1" applyFill="1" applyBorder="1" applyAlignment="1">
      <alignment horizontal="center" vertical="center"/>
    </xf>
    <xf numFmtId="0" fontId="10" fillId="17" borderId="9" xfId="0" applyFont="1" applyFill="1" applyBorder="1" applyAlignment="1">
      <alignment horizontal="center"/>
    </xf>
    <xf numFmtId="1" fontId="21" fillId="18" borderId="15" xfId="0" applyNumberFormat="1" applyFont="1" applyFill="1" applyBorder="1" applyAlignment="1">
      <alignment horizontal="center" vertical="center"/>
    </xf>
    <xf numFmtId="49" fontId="14" fillId="0" borderId="8" xfId="0" applyNumberFormat="1" applyFont="1" applyBorder="1" applyAlignment="1">
      <alignment wrapText="1"/>
    </xf>
    <xf numFmtId="49" fontId="24" fillId="0" borderId="8" xfId="0" applyNumberFormat="1" applyFont="1" applyBorder="1" applyAlignment="1">
      <alignment wrapText="1"/>
    </xf>
    <xf numFmtId="0" fontId="24" fillId="0" borderId="8" xfId="0" applyFont="1" applyBorder="1" applyAlignment="1">
      <alignment horizontal="center"/>
    </xf>
    <xf numFmtId="49" fontId="24" fillId="0" borderId="8" xfId="0" applyNumberFormat="1" applyFont="1" applyBorder="1" applyAlignment="1">
      <alignment horizontal="center"/>
    </xf>
    <xf numFmtId="49" fontId="24" fillId="0" borderId="12" xfId="0" applyNumberFormat="1" applyFont="1" applyBorder="1" applyAlignment="1">
      <alignment horizontal="center"/>
    </xf>
    <xf numFmtId="0" fontId="14" fillId="0" borderId="8" xfId="0" applyFont="1" applyBorder="1" applyAlignment="1">
      <alignment horizontal="center"/>
    </xf>
    <xf numFmtId="49" fontId="14" fillId="0" borderId="8" xfId="0" applyNumberFormat="1" applyFont="1" applyBorder="1" applyAlignment="1">
      <alignment horizontal="center"/>
    </xf>
    <xf numFmtId="49" fontId="14" fillId="0" borderId="12" xfId="0" applyNumberFormat="1" applyFont="1" applyBorder="1" applyAlignment="1">
      <alignment horizontal="center"/>
    </xf>
    <xf numFmtId="0" fontId="14" fillId="0" borderId="0" xfId="0" applyFont="1" applyAlignment="1">
      <alignment horizontal="left" vertical="top" wrapText="1"/>
    </xf>
    <xf numFmtId="49" fontId="14" fillId="0" borderId="0" xfId="0" applyNumberFormat="1" applyFont="1"/>
    <xf numFmtId="49" fontId="25" fillId="0" borderId="8" xfId="0" applyNumberFormat="1" applyFont="1" applyBorder="1" applyAlignment="1">
      <alignment wrapText="1"/>
    </xf>
    <xf numFmtId="0" fontId="26" fillId="0" borderId="0" xfId="0" applyFont="1" applyAlignment="1">
      <alignment horizontal="left" vertical="top" wrapText="1"/>
    </xf>
    <xf numFmtId="49" fontId="24" fillId="19" borderId="8" xfId="0" applyNumberFormat="1" applyFont="1" applyFill="1" applyBorder="1" applyAlignment="1">
      <alignment wrapText="1"/>
    </xf>
    <xf numFmtId="0" fontId="14" fillId="19" borderId="8" xfId="0" applyFont="1" applyFill="1" applyBorder="1" applyAlignment="1">
      <alignment horizontal="center"/>
    </xf>
    <xf numFmtId="49" fontId="14" fillId="19" borderId="8" xfId="0" applyNumberFormat="1" applyFont="1" applyFill="1" applyBorder="1" applyAlignment="1">
      <alignment horizontal="center"/>
    </xf>
    <xf numFmtId="0" fontId="18" fillId="0" borderId="0" xfId="0" applyFont="1" applyAlignment="1">
      <alignment horizontal="center" wrapText="1"/>
    </xf>
    <xf numFmtId="0" fontId="27" fillId="0" borderId="0" xfId="0" applyFont="1"/>
    <xf numFmtId="0" fontId="28" fillId="0" borderId="0" xfId="0" applyFont="1"/>
    <xf numFmtId="0" fontId="29" fillId="0" borderId="0" xfId="0" applyFont="1" applyAlignment="1">
      <alignment horizontal="center" wrapText="1"/>
    </xf>
    <xf numFmtId="0" fontId="14" fillId="0" borderId="0" xfId="0" applyFont="1" applyAlignment="1">
      <alignment horizontal="right" wrapText="1"/>
    </xf>
    <xf numFmtId="3" fontId="9" fillId="20" borderId="0" xfId="0" applyNumberFormat="1" applyFont="1" applyFill="1"/>
    <xf numFmtId="3" fontId="10" fillId="20" borderId="0" xfId="0" applyNumberFormat="1" applyFont="1" applyFill="1" applyAlignment="1">
      <alignment vertical="center"/>
    </xf>
    <xf numFmtId="3" fontId="9" fillId="20" borderId="8" xfId="0" applyNumberFormat="1" applyFont="1" applyFill="1" applyBorder="1" applyAlignment="1">
      <alignment horizontal="center" vertical="center"/>
    </xf>
    <xf numFmtId="1" fontId="21" fillId="21" borderId="15" xfId="0" applyNumberFormat="1" applyFont="1" applyFill="1" applyBorder="1" applyAlignment="1">
      <alignment horizontal="center" vertical="center"/>
    </xf>
    <xf numFmtId="1" fontId="21" fillId="0" borderId="15" xfId="0" applyNumberFormat="1" applyFont="1" applyBorder="1" applyAlignment="1">
      <alignment horizontal="center" vertical="center"/>
    </xf>
    <xf numFmtId="0" fontId="12" fillId="2" borderId="1" xfId="0" applyFont="1" applyFill="1" applyBorder="1" applyAlignment="1">
      <alignment horizontal="center" vertical="center"/>
    </xf>
    <xf numFmtId="3" fontId="12" fillId="2" borderId="1" xfId="0" applyNumberFormat="1" applyFont="1" applyFill="1" applyBorder="1" applyAlignment="1">
      <alignment horizontal="center" vertical="center" wrapText="1"/>
    </xf>
    <xf numFmtId="0" fontId="12" fillId="3" borderId="1" xfId="0" applyFont="1" applyFill="1" applyBorder="1" applyAlignment="1">
      <alignmen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10" borderId="4" xfId="0" applyFont="1" applyFill="1" applyBorder="1" applyAlignment="1">
      <alignment vertical="center" wrapText="1"/>
    </xf>
    <xf numFmtId="0" fontId="5" fillId="10" borderId="5" xfId="0" applyFont="1" applyFill="1" applyBorder="1" applyAlignment="1">
      <alignment vertical="center" wrapText="1"/>
    </xf>
    <xf numFmtId="0" fontId="5" fillId="10" borderId="6" xfId="0" applyFont="1" applyFill="1" applyBorder="1" applyAlignment="1">
      <alignment vertical="center" wrapText="1"/>
    </xf>
    <xf numFmtId="0" fontId="2" fillId="0" borderId="0" xfId="0" applyFont="1" applyAlignment="1">
      <alignment horizontal="right" vertical="center" wrapText="1"/>
    </xf>
    <xf numFmtId="0" fontId="2"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wrapText="1"/>
    </xf>
    <xf numFmtId="0" fontId="14" fillId="0" borderId="0" xfId="0" applyFont="1" applyAlignment="1">
      <alignment horizontal="right" wrapText="1"/>
    </xf>
    <xf numFmtId="0" fontId="14" fillId="0" borderId="0" xfId="0" applyFont="1" applyAlignment="1">
      <alignment horizontal="right" vertical="center"/>
    </xf>
    <xf numFmtId="0" fontId="19" fillId="0" borderId="0" xfId="0" applyFont="1" applyAlignment="1">
      <alignment horizontal="center" vertical="center" wrapText="1"/>
    </xf>
    <xf numFmtId="0" fontId="10" fillId="0" borderId="9" xfId="0" applyFont="1" applyBorder="1" applyAlignment="1">
      <alignment horizontal="center" vertical="center" wrapText="1"/>
    </xf>
    <xf numFmtId="0" fontId="10" fillId="7" borderId="9" xfId="0" applyFont="1" applyFill="1" applyBorder="1" applyAlignment="1">
      <alignment horizontal="center" vertical="center" wrapText="1"/>
    </xf>
    <xf numFmtId="0" fontId="9" fillId="0" borderId="12" xfId="0" applyFont="1" applyBorder="1" applyAlignment="1">
      <alignment horizontal="left"/>
    </xf>
    <xf numFmtId="0" fontId="9" fillId="0" borderId="13" xfId="0" applyFont="1" applyBorder="1" applyAlignment="1">
      <alignment horizontal="left"/>
    </xf>
    <xf numFmtId="0" fontId="9" fillId="0" borderId="14" xfId="0" applyFont="1" applyBorder="1" applyAlignment="1">
      <alignment horizontal="left"/>
    </xf>
    <xf numFmtId="0" fontId="9" fillId="0" borderId="10" xfId="0" applyFont="1" applyBorder="1" applyAlignment="1">
      <alignment horizontal="center"/>
    </xf>
    <xf numFmtId="0" fontId="9" fillId="0" borderId="11" xfId="0" applyFont="1" applyBorder="1" applyAlignment="1">
      <alignment horizontal="center"/>
    </xf>
    <xf numFmtId="0" fontId="10" fillId="8" borderId="9" xfId="0" applyFont="1" applyFill="1" applyBorder="1" applyAlignment="1">
      <alignment horizontal="right" vertical="center"/>
    </xf>
    <xf numFmtId="0" fontId="9" fillId="0" borderId="8" xfId="0" applyFont="1" applyBorder="1" applyAlignment="1">
      <alignment horizontal="left"/>
    </xf>
    <xf numFmtId="0" fontId="10" fillId="0" borderId="8" xfId="0" applyFont="1" applyBorder="1" applyAlignment="1">
      <alignment horizontal="center"/>
    </xf>
    <xf numFmtId="0" fontId="18" fillId="0" borderId="0" xfId="0" applyFont="1" applyAlignment="1">
      <alignment wrapText="1"/>
    </xf>
    <xf numFmtId="0" fontId="10" fillId="0" borderId="12" xfId="0" applyFont="1" applyBorder="1" applyAlignment="1">
      <alignment horizontal="left" wrapText="1"/>
    </xf>
    <xf numFmtId="0" fontId="10" fillId="0" borderId="13" xfId="0" applyFont="1" applyBorder="1" applyAlignment="1">
      <alignment horizontal="left" wrapText="1"/>
    </xf>
    <xf numFmtId="0" fontId="10" fillId="0" borderId="14" xfId="0" applyFont="1" applyBorder="1" applyAlignment="1">
      <alignment horizontal="left"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2" xfId="0" applyFont="1" applyBorder="1" applyAlignment="1">
      <alignment horizontal="right" wrapText="1"/>
    </xf>
    <xf numFmtId="0" fontId="9" fillId="0" borderId="13" xfId="0" applyFont="1" applyBorder="1" applyAlignment="1">
      <alignment horizontal="right" wrapText="1"/>
    </xf>
    <xf numFmtId="0" fontId="9" fillId="0" borderId="14" xfId="0" applyFont="1" applyBorder="1" applyAlignment="1">
      <alignment horizontal="right"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9" fillId="0" borderId="8" xfId="0" applyFont="1" applyBorder="1" applyAlignment="1">
      <alignment vertical="top" wrapText="1"/>
    </xf>
    <xf numFmtId="0" fontId="10" fillId="8" borderId="8" xfId="0" applyFont="1" applyFill="1" applyBorder="1" applyAlignment="1">
      <alignment horizontal="center"/>
    </xf>
    <xf numFmtId="0" fontId="18" fillId="0" borderId="0" xfId="0" applyFont="1" applyAlignment="1">
      <alignment horizontal="left" wrapText="1"/>
    </xf>
    <xf numFmtId="0" fontId="10" fillId="0" borderId="0" xfId="0" applyFont="1" applyAlignment="1">
      <alignment horizontal="center" wrapText="1"/>
    </xf>
    <xf numFmtId="0" fontId="9" fillId="20" borderId="12" xfId="0" applyFont="1" applyFill="1" applyBorder="1" applyAlignment="1">
      <alignment horizontal="right" wrapText="1"/>
    </xf>
    <xf numFmtId="0" fontId="9" fillId="20" borderId="13" xfId="0" applyFont="1" applyFill="1" applyBorder="1" applyAlignment="1">
      <alignment horizontal="right" wrapText="1"/>
    </xf>
    <xf numFmtId="0" fontId="9" fillId="20" borderId="14" xfId="0" applyFont="1" applyFill="1" applyBorder="1" applyAlignment="1">
      <alignment horizontal="right" wrapText="1"/>
    </xf>
    <xf numFmtId="0" fontId="9" fillId="0" borderId="12" xfId="0" applyFont="1" applyBorder="1" applyAlignment="1">
      <alignment horizontal="right" vertical="center" wrapText="1"/>
    </xf>
    <xf numFmtId="0" fontId="9" fillId="0" borderId="13" xfId="0" applyFont="1" applyBorder="1" applyAlignment="1">
      <alignment horizontal="right" vertical="center" wrapText="1"/>
    </xf>
    <xf numFmtId="0" fontId="9" fillId="0" borderId="14"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H29"/>
  <sheetViews>
    <sheetView zoomScale="80" zoomScaleNormal="80" workbookViewId="0">
      <selection activeCell="A3" sqref="A3:H3"/>
    </sheetView>
  </sheetViews>
  <sheetFormatPr defaultRowHeight="15" x14ac:dyDescent="0.25"/>
  <cols>
    <col min="2" max="2" width="22.140625" customWidth="1"/>
    <col min="3" max="3" width="27.140625" customWidth="1"/>
    <col min="4" max="5" width="12.42578125" customWidth="1"/>
    <col min="6" max="6" width="12.5703125" customWidth="1"/>
    <col min="7" max="7" width="10.7109375" customWidth="1"/>
    <col min="8" max="8" width="24.140625" customWidth="1"/>
  </cols>
  <sheetData>
    <row r="1" spans="1:8" ht="68.45" customHeight="1" x14ac:dyDescent="0.25">
      <c r="A1" s="1"/>
      <c r="B1" s="1"/>
      <c r="C1" s="1"/>
      <c r="D1" s="1"/>
      <c r="E1" s="113" t="s">
        <v>154</v>
      </c>
      <c r="F1" s="113"/>
      <c r="G1" s="113"/>
      <c r="H1" s="113"/>
    </row>
    <row r="2" spans="1:8" x14ac:dyDescent="0.25">
      <c r="A2" s="114" t="s">
        <v>0</v>
      </c>
      <c r="B2" s="114"/>
      <c r="C2" s="114"/>
      <c r="D2" s="114"/>
      <c r="E2" s="114"/>
      <c r="F2" s="114"/>
      <c r="G2" s="114"/>
      <c r="H2" s="114"/>
    </row>
    <row r="3" spans="1:8" ht="15.75" x14ac:dyDescent="0.25">
      <c r="A3" s="115" t="s">
        <v>1</v>
      </c>
      <c r="B3" s="115"/>
      <c r="C3" s="115"/>
      <c r="D3" s="115"/>
      <c r="E3" s="115"/>
      <c r="F3" s="115"/>
      <c r="G3" s="115"/>
      <c r="H3" s="115"/>
    </row>
    <row r="4" spans="1:8" ht="22.5" customHeight="1" x14ac:dyDescent="0.25">
      <c r="A4" s="116" t="s">
        <v>78</v>
      </c>
      <c r="B4" s="116"/>
      <c r="C4" s="116"/>
      <c r="D4" s="116"/>
      <c r="E4" s="116"/>
      <c r="F4" s="116"/>
      <c r="G4" s="116"/>
      <c r="H4" s="116"/>
    </row>
    <row r="5" spans="1:8" ht="15.75" x14ac:dyDescent="0.25">
      <c r="A5" s="115" t="s">
        <v>2</v>
      </c>
      <c r="B5" s="115"/>
      <c r="C5" s="115"/>
      <c r="D5" s="115"/>
      <c r="E5" s="115"/>
      <c r="F5" s="115"/>
      <c r="G5" s="115"/>
      <c r="H5" s="115"/>
    </row>
    <row r="6" spans="1:8" x14ac:dyDescent="0.25">
      <c r="A6" s="2"/>
      <c r="B6" s="2"/>
      <c r="C6" s="2"/>
      <c r="D6" s="2"/>
      <c r="E6" s="2"/>
      <c r="F6" s="2"/>
      <c r="G6" s="2"/>
      <c r="H6" s="49" t="s">
        <v>91</v>
      </c>
    </row>
    <row r="7" spans="1:8" x14ac:dyDescent="0.25">
      <c r="A7" s="106" t="s">
        <v>3</v>
      </c>
      <c r="B7" s="108" t="s">
        <v>4</v>
      </c>
      <c r="C7" s="108" t="s">
        <v>5</v>
      </c>
      <c r="D7" s="106" t="s">
        <v>6</v>
      </c>
      <c r="E7" s="106" t="s">
        <v>7</v>
      </c>
      <c r="F7" s="106" t="s">
        <v>8</v>
      </c>
      <c r="G7" s="108" t="s">
        <v>9</v>
      </c>
      <c r="H7" s="108" t="s">
        <v>10</v>
      </c>
    </row>
    <row r="8" spans="1:8" x14ac:dyDescent="0.25">
      <c r="A8" s="107"/>
      <c r="B8" s="109"/>
      <c r="C8" s="109"/>
      <c r="D8" s="107"/>
      <c r="E8" s="107"/>
      <c r="F8" s="107"/>
      <c r="G8" s="109"/>
      <c r="H8" s="109"/>
    </row>
    <row r="9" spans="1:8" x14ac:dyDescent="0.25">
      <c r="A9" s="4"/>
      <c r="B9" s="5" t="s">
        <v>11</v>
      </c>
      <c r="C9" s="6"/>
      <c r="D9" s="37">
        <f>D10</f>
        <v>361955</v>
      </c>
      <c r="E9" s="37">
        <f t="shared" ref="E9:G9" si="0">E10</f>
        <v>361955</v>
      </c>
      <c r="F9" s="37">
        <f t="shared" si="0"/>
        <v>361955</v>
      </c>
      <c r="G9" s="37">
        <f t="shared" si="0"/>
        <v>361955</v>
      </c>
      <c r="H9" s="7"/>
    </row>
    <row r="10" spans="1:8" ht="137.25" customHeight="1" x14ac:dyDescent="0.25">
      <c r="A10" s="4" t="s">
        <v>12</v>
      </c>
      <c r="B10" s="5" t="s">
        <v>13</v>
      </c>
      <c r="C10" s="6"/>
      <c r="D10" s="37">
        <f>D16</f>
        <v>361955</v>
      </c>
      <c r="E10" s="37">
        <f t="shared" ref="E10:G10" si="1">E16</f>
        <v>361955</v>
      </c>
      <c r="F10" s="37">
        <f t="shared" si="1"/>
        <v>361955</v>
      </c>
      <c r="G10" s="37">
        <f t="shared" si="1"/>
        <v>361955</v>
      </c>
      <c r="H10" s="8" t="s">
        <v>14</v>
      </c>
    </row>
    <row r="11" spans="1:8" x14ac:dyDescent="0.25">
      <c r="A11" s="4" t="s">
        <v>15</v>
      </c>
      <c r="B11" s="5" t="s">
        <v>16</v>
      </c>
      <c r="C11" s="6"/>
      <c r="D11" s="103"/>
      <c r="E11" s="103"/>
      <c r="F11" s="103"/>
      <c r="G11" s="103"/>
      <c r="H11" s="7"/>
    </row>
    <row r="12" spans="1:8" x14ac:dyDescent="0.25">
      <c r="A12" s="4" t="s">
        <v>17</v>
      </c>
      <c r="B12" s="5" t="s">
        <v>18</v>
      </c>
      <c r="C12" s="6"/>
      <c r="D12" s="103"/>
      <c r="E12" s="103"/>
      <c r="F12" s="103"/>
      <c r="G12" s="103"/>
      <c r="H12" s="7"/>
    </row>
    <row r="13" spans="1:8" ht="21" x14ac:dyDescent="0.25">
      <c r="A13" s="4" t="s">
        <v>19</v>
      </c>
      <c r="B13" s="5" t="s">
        <v>20</v>
      </c>
      <c r="C13" s="6"/>
      <c r="D13" s="103"/>
      <c r="E13" s="103"/>
      <c r="F13" s="103"/>
      <c r="G13" s="103"/>
      <c r="H13" s="7"/>
    </row>
    <row r="14" spans="1:8" ht="31.5" customHeight="1" x14ac:dyDescent="0.25">
      <c r="A14" s="110" t="s">
        <v>96</v>
      </c>
      <c r="B14" s="111"/>
      <c r="C14" s="111"/>
      <c r="D14" s="111"/>
      <c r="E14" s="111"/>
      <c r="F14" s="111"/>
      <c r="G14" s="111"/>
      <c r="H14" s="112"/>
    </row>
    <row r="15" spans="1:8" x14ac:dyDescent="0.25">
      <c r="A15" s="9"/>
      <c r="B15" s="5"/>
      <c r="C15" s="5" t="s">
        <v>98</v>
      </c>
      <c r="D15" s="104">
        <f>D16</f>
        <v>361955</v>
      </c>
      <c r="E15" s="104">
        <f t="shared" ref="E15:G15" si="2">E16</f>
        <v>361955</v>
      </c>
      <c r="F15" s="104">
        <f t="shared" si="2"/>
        <v>361955</v>
      </c>
      <c r="G15" s="104">
        <f t="shared" si="2"/>
        <v>361955</v>
      </c>
      <c r="H15" s="5"/>
    </row>
    <row r="16" spans="1:8" ht="67.5" customHeight="1" x14ac:dyDescent="0.25">
      <c r="A16" s="10" t="s">
        <v>12</v>
      </c>
      <c r="B16" s="11" t="s">
        <v>21</v>
      </c>
      <c r="C16" s="105" t="s">
        <v>153</v>
      </c>
      <c r="D16" s="34">
        <f>D17+D22</f>
        <v>361955</v>
      </c>
      <c r="E16" s="34">
        <f>E17+E22</f>
        <v>361955</v>
      </c>
      <c r="F16" s="34">
        <f>F17+F22</f>
        <v>361955</v>
      </c>
      <c r="G16" s="34">
        <f>G17+G22</f>
        <v>361955</v>
      </c>
      <c r="H16" s="12"/>
    </row>
    <row r="17" spans="1:8" x14ac:dyDescent="0.25">
      <c r="A17" s="14" t="s">
        <v>22</v>
      </c>
      <c r="B17" s="15" t="s">
        <v>23</v>
      </c>
      <c r="C17" s="10"/>
      <c r="D17" s="34">
        <f>D18+D20</f>
        <v>284573</v>
      </c>
      <c r="E17" s="34">
        <f t="shared" ref="E17:G17" si="3">E18+E20</f>
        <v>284573</v>
      </c>
      <c r="F17" s="34">
        <f t="shared" si="3"/>
        <v>284573</v>
      </c>
      <c r="G17" s="34">
        <f t="shared" si="3"/>
        <v>284573</v>
      </c>
      <c r="H17" s="12"/>
    </row>
    <row r="18" spans="1:8" x14ac:dyDescent="0.25">
      <c r="A18" s="16" t="s">
        <v>24</v>
      </c>
      <c r="B18" s="17" t="s">
        <v>25</v>
      </c>
      <c r="C18" s="17"/>
      <c r="D18" s="32">
        <f>D19</f>
        <v>277338</v>
      </c>
      <c r="E18" s="32">
        <f t="shared" ref="E18:G18" si="4">E19</f>
        <v>277338</v>
      </c>
      <c r="F18" s="32">
        <f t="shared" si="4"/>
        <v>277338</v>
      </c>
      <c r="G18" s="32">
        <f t="shared" si="4"/>
        <v>277338</v>
      </c>
      <c r="H18" s="18"/>
    </row>
    <row r="19" spans="1:8" ht="22.5" x14ac:dyDescent="0.25">
      <c r="A19" s="16" t="s">
        <v>74</v>
      </c>
      <c r="B19" s="17" t="s">
        <v>75</v>
      </c>
      <c r="C19" s="17"/>
      <c r="D19" s="33">
        <v>277338</v>
      </c>
      <c r="E19" s="33">
        <v>277338</v>
      </c>
      <c r="F19" s="33">
        <v>277338</v>
      </c>
      <c r="G19" s="33">
        <v>277338</v>
      </c>
      <c r="H19" s="18"/>
    </row>
    <row r="20" spans="1:8" ht="22.5" customHeight="1" x14ac:dyDescent="0.25">
      <c r="A20" s="16" t="s">
        <v>26</v>
      </c>
      <c r="B20" s="17" t="s">
        <v>27</v>
      </c>
      <c r="C20" s="19"/>
      <c r="D20" s="32">
        <f>D21</f>
        <v>7235</v>
      </c>
      <c r="E20" s="32">
        <f t="shared" ref="E20:G20" si="5">E21</f>
        <v>7235</v>
      </c>
      <c r="F20" s="32">
        <f t="shared" si="5"/>
        <v>7235</v>
      </c>
      <c r="G20" s="32">
        <f t="shared" si="5"/>
        <v>7235</v>
      </c>
      <c r="H20" s="20"/>
    </row>
    <row r="21" spans="1:8" ht="17.45" customHeight="1" x14ac:dyDescent="0.25">
      <c r="A21" s="16" t="s">
        <v>72</v>
      </c>
      <c r="B21" s="17" t="s">
        <v>79</v>
      </c>
      <c r="C21" s="19"/>
      <c r="D21" s="33">
        <v>7235</v>
      </c>
      <c r="E21" s="33">
        <v>7235</v>
      </c>
      <c r="F21" s="33">
        <v>7235</v>
      </c>
      <c r="G21" s="33">
        <v>7235</v>
      </c>
      <c r="H21" s="20"/>
    </row>
    <row r="22" spans="1:8" ht="36.6" customHeight="1" x14ac:dyDescent="0.25">
      <c r="A22" s="17" t="s">
        <v>28</v>
      </c>
      <c r="B22" s="21" t="s">
        <v>29</v>
      </c>
      <c r="C22" s="17"/>
      <c r="D22" s="32">
        <f>D23+D24</f>
        <v>77382</v>
      </c>
      <c r="E22" s="32">
        <f t="shared" ref="E22:G22" si="6">E23+E24</f>
        <v>77382</v>
      </c>
      <c r="F22" s="32">
        <f t="shared" si="6"/>
        <v>77382</v>
      </c>
      <c r="G22" s="32">
        <f t="shared" si="6"/>
        <v>77382</v>
      </c>
      <c r="H22" s="22"/>
    </row>
    <row r="23" spans="1:8" ht="28.5" customHeight="1" x14ac:dyDescent="0.25">
      <c r="A23" s="16" t="s">
        <v>65</v>
      </c>
      <c r="B23" s="21" t="s">
        <v>80</v>
      </c>
      <c r="C23" s="17"/>
      <c r="D23" s="33">
        <v>68824</v>
      </c>
      <c r="E23" s="33">
        <v>68824</v>
      </c>
      <c r="F23" s="33">
        <v>68824</v>
      </c>
      <c r="G23" s="33">
        <v>68824</v>
      </c>
      <c r="H23" s="22"/>
    </row>
    <row r="24" spans="1:8" ht="26.1" customHeight="1" x14ac:dyDescent="0.25">
      <c r="A24" s="16" t="s">
        <v>76</v>
      </c>
      <c r="B24" s="21" t="s">
        <v>77</v>
      </c>
      <c r="C24" s="17"/>
      <c r="D24" s="33">
        <f>D25+D26</f>
        <v>8558</v>
      </c>
      <c r="E24" s="33">
        <f t="shared" ref="E24:G24" si="7">E25+E26</f>
        <v>8558</v>
      </c>
      <c r="F24" s="33">
        <f t="shared" si="7"/>
        <v>8558</v>
      </c>
      <c r="G24" s="33">
        <f t="shared" si="7"/>
        <v>8558</v>
      </c>
      <c r="H24" s="22"/>
    </row>
    <row r="25" spans="1:8" ht="55.5" customHeight="1" x14ac:dyDescent="0.25">
      <c r="A25" s="16" t="s">
        <v>30</v>
      </c>
      <c r="B25" s="17" t="s">
        <v>31</v>
      </c>
      <c r="C25" s="23"/>
      <c r="D25" s="39">
        <v>5057</v>
      </c>
      <c r="E25" s="39">
        <v>5057</v>
      </c>
      <c r="F25" s="39">
        <v>5057</v>
      </c>
      <c r="G25" s="39">
        <v>5057</v>
      </c>
      <c r="H25" s="23"/>
    </row>
    <row r="26" spans="1:8" ht="36.950000000000003" customHeight="1" x14ac:dyDescent="0.25">
      <c r="A26" s="16" t="s">
        <v>32</v>
      </c>
      <c r="B26" s="17" t="s">
        <v>33</v>
      </c>
      <c r="C26" s="23"/>
      <c r="D26" s="39">
        <v>3501</v>
      </c>
      <c r="E26" s="39">
        <v>3501</v>
      </c>
      <c r="F26" s="39">
        <v>3501</v>
      </c>
      <c r="G26" s="39">
        <v>3501</v>
      </c>
      <c r="H26" s="23"/>
    </row>
    <row r="27" spans="1:8" x14ac:dyDescent="0.25">
      <c r="A27" s="2" t="s">
        <v>35</v>
      </c>
      <c r="B27" s="2"/>
      <c r="C27" s="2"/>
      <c r="D27" s="2"/>
      <c r="E27" s="2"/>
      <c r="F27" s="2"/>
      <c r="G27" s="2"/>
      <c r="H27" s="2"/>
    </row>
    <row r="28" spans="1:8" x14ac:dyDescent="0.25">
      <c r="A28" s="2"/>
      <c r="B28" s="2"/>
      <c r="C28" s="2"/>
      <c r="D28" s="2"/>
      <c r="E28" s="2"/>
      <c r="F28" s="2"/>
      <c r="G28" s="2"/>
      <c r="H28" s="2"/>
    </row>
    <row r="29" spans="1:8" x14ac:dyDescent="0.25">
      <c r="A29" s="1"/>
      <c r="B29" s="1"/>
      <c r="C29" s="1"/>
      <c r="D29" s="1"/>
      <c r="E29" s="1"/>
      <c r="F29" s="1"/>
      <c r="G29" s="1"/>
      <c r="H29" s="1"/>
    </row>
  </sheetData>
  <mergeCells count="14">
    <mergeCell ref="F7:F8"/>
    <mergeCell ref="G7:G8"/>
    <mergeCell ref="H7:H8"/>
    <mergeCell ref="A14:H14"/>
    <mergeCell ref="E1:H1"/>
    <mergeCell ref="A2:H2"/>
    <mergeCell ref="A3:H3"/>
    <mergeCell ref="A4:H4"/>
    <mergeCell ref="A5:H5"/>
    <mergeCell ref="A7:A8"/>
    <mergeCell ref="B7:B8"/>
    <mergeCell ref="C7:C8"/>
    <mergeCell ref="D7:D8"/>
    <mergeCell ref="E7:E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4.9989318521683403E-2"/>
    <pageSetUpPr fitToPage="1"/>
  </sheetPr>
  <dimension ref="A1:J39"/>
  <sheetViews>
    <sheetView tabSelected="1" workbookViewId="0">
      <selection activeCell="A3" sqref="A3:H3"/>
    </sheetView>
  </sheetViews>
  <sheetFormatPr defaultRowHeight="15" x14ac:dyDescent="0.25"/>
  <cols>
    <col min="1" max="1" width="12.140625" customWidth="1"/>
    <col min="2" max="2" width="19.7109375" customWidth="1"/>
    <col min="3" max="3" width="23.5703125" customWidth="1"/>
    <col min="4" max="4" width="11.85546875" customWidth="1"/>
    <col min="5" max="5" width="11.5703125" customWidth="1"/>
    <col min="6" max="6" width="11.42578125" customWidth="1"/>
    <col min="7" max="7" width="13.140625" customWidth="1"/>
    <col min="8" max="8" width="18.7109375" customWidth="1"/>
  </cols>
  <sheetData>
    <row r="1" spans="1:10" ht="57.6" customHeight="1" x14ac:dyDescent="0.25">
      <c r="A1" s="1"/>
      <c r="B1" s="1"/>
      <c r="C1" s="1"/>
      <c r="D1" s="1"/>
      <c r="E1" s="113" t="s">
        <v>154</v>
      </c>
      <c r="F1" s="113"/>
      <c r="G1" s="113"/>
      <c r="H1" s="113"/>
      <c r="I1" s="1"/>
      <c r="J1" s="1"/>
    </row>
    <row r="2" spans="1:10" x14ac:dyDescent="0.25">
      <c r="A2" s="114" t="s">
        <v>0</v>
      </c>
      <c r="B2" s="114"/>
      <c r="C2" s="114"/>
      <c r="D2" s="114"/>
      <c r="E2" s="114"/>
      <c r="F2" s="114"/>
      <c r="G2" s="114"/>
      <c r="H2" s="114"/>
      <c r="I2" s="2"/>
      <c r="J2" s="2"/>
    </row>
    <row r="3" spans="1:10" ht="15.75" x14ac:dyDescent="0.25">
      <c r="A3" s="115" t="s">
        <v>1</v>
      </c>
      <c r="B3" s="115"/>
      <c r="C3" s="115"/>
      <c r="D3" s="115"/>
      <c r="E3" s="115"/>
      <c r="F3" s="115"/>
      <c r="G3" s="115"/>
      <c r="H3" s="115"/>
      <c r="I3" s="1"/>
      <c r="J3" s="1"/>
    </row>
    <row r="4" spans="1:10" ht="19.5" customHeight="1" x14ac:dyDescent="0.25">
      <c r="A4" s="116" t="s">
        <v>85</v>
      </c>
      <c r="B4" s="116"/>
      <c r="C4" s="116"/>
      <c r="D4" s="116"/>
      <c r="E4" s="116"/>
      <c r="F4" s="116"/>
      <c r="G4" s="116"/>
      <c r="H4" s="116"/>
      <c r="I4" s="1"/>
      <c r="J4" s="1"/>
    </row>
    <row r="5" spans="1:10" ht="15.75" x14ac:dyDescent="0.25">
      <c r="A5" s="115" t="s">
        <v>36</v>
      </c>
      <c r="B5" s="115"/>
      <c r="C5" s="115"/>
      <c r="D5" s="115"/>
      <c r="E5" s="115"/>
      <c r="F5" s="115"/>
      <c r="G5" s="115"/>
      <c r="H5" s="115"/>
      <c r="I5" s="1"/>
      <c r="J5" s="1"/>
    </row>
    <row r="6" spans="1:10" x14ac:dyDescent="0.25">
      <c r="A6" s="2"/>
      <c r="B6" s="2"/>
      <c r="C6" s="2"/>
      <c r="D6" s="2"/>
      <c r="E6" s="2"/>
      <c r="F6" s="2"/>
      <c r="G6" s="2"/>
      <c r="H6" s="49" t="s">
        <v>92</v>
      </c>
      <c r="I6" s="2"/>
      <c r="J6" s="2"/>
    </row>
    <row r="7" spans="1:10" x14ac:dyDescent="0.25">
      <c r="A7" s="106" t="s">
        <v>3</v>
      </c>
      <c r="B7" s="108" t="s">
        <v>4</v>
      </c>
      <c r="C7" s="108" t="s">
        <v>5</v>
      </c>
      <c r="D7" s="106" t="s">
        <v>6</v>
      </c>
      <c r="E7" s="106" t="s">
        <v>7</v>
      </c>
      <c r="F7" s="106" t="s">
        <v>8</v>
      </c>
      <c r="G7" s="108" t="s">
        <v>9</v>
      </c>
      <c r="H7" s="108" t="s">
        <v>10</v>
      </c>
      <c r="I7" s="3"/>
      <c r="J7" s="2"/>
    </row>
    <row r="8" spans="1:10" x14ac:dyDescent="0.25">
      <c r="A8" s="107"/>
      <c r="B8" s="109"/>
      <c r="C8" s="109"/>
      <c r="D8" s="107"/>
      <c r="E8" s="107"/>
      <c r="F8" s="107"/>
      <c r="G8" s="109"/>
      <c r="H8" s="109"/>
      <c r="I8" s="3"/>
      <c r="J8" s="2"/>
    </row>
    <row r="9" spans="1:10" x14ac:dyDescent="0.25">
      <c r="A9" s="24"/>
      <c r="B9" s="25" t="s">
        <v>11</v>
      </c>
      <c r="C9" s="26"/>
      <c r="D9" s="36">
        <f>D10+D11</f>
        <v>250246</v>
      </c>
      <c r="E9" s="36">
        <f t="shared" ref="E9:G9" si="0">E10+E11</f>
        <v>250246</v>
      </c>
      <c r="F9" s="36">
        <f t="shared" si="0"/>
        <v>250246</v>
      </c>
      <c r="G9" s="36">
        <f t="shared" si="0"/>
        <v>250246</v>
      </c>
      <c r="H9" s="27"/>
      <c r="I9" s="3"/>
      <c r="J9" s="2"/>
    </row>
    <row r="10" spans="1:10" x14ac:dyDescent="0.25">
      <c r="A10" s="24" t="s">
        <v>12</v>
      </c>
      <c r="B10" s="25" t="s">
        <v>13</v>
      </c>
      <c r="C10" s="26"/>
      <c r="D10" s="36">
        <f>D16</f>
        <v>220422</v>
      </c>
      <c r="E10" s="36">
        <f t="shared" ref="E10:G10" si="1">E16</f>
        <v>220422</v>
      </c>
      <c r="F10" s="36">
        <f t="shared" si="1"/>
        <v>220422</v>
      </c>
      <c r="G10" s="36">
        <f t="shared" si="1"/>
        <v>220422</v>
      </c>
      <c r="H10" s="27"/>
      <c r="I10" s="3"/>
      <c r="J10" s="2"/>
    </row>
    <row r="11" spans="1:10" ht="18.600000000000001" customHeight="1" x14ac:dyDescent="0.25">
      <c r="A11" s="24" t="s">
        <v>15</v>
      </c>
      <c r="B11" s="25" t="s">
        <v>16</v>
      </c>
      <c r="C11" s="26"/>
      <c r="D11" s="36">
        <f>D28</f>
        <v>29824</v>
      </c>
      <c r="E11" s="36">
        <f t="shared" ref="E11:G11" si="2">E28</f>
        <v>29824</v>
      </c>
      <c r="F11" s="36">
        <f t="shared" si="2"/>
        <v>29824</v>
      </c>
      <c r="G11" s="36">
        <f t="shared" si="2"/>
        <v>29824</v>
      </c>
      <c r="H11" s="27"/>
      <c r="I11" s="3"/>
      <c r="J11" s="2"/>
    </row>
    <row r="12" spans="1:10" ht="15.6" customHeight="1" x14ac:dyDescent="0.25">
      <c r="A12" s="24" t="s">
        <v>17</v>
      </c>
      <c r="B12" s="25" t="s">
        <v>18</v>
      </c>
      <c r="C12" s="26"/>
      <c r="D12" s="28"/>
      <c r="E12" s="28"/>
      <c r="F12" s="28"/>
      <c r="G12" s="28"/>
      <c r="H12" s="27"/>
      <c r="I12" s="3"/>
      <c r="J12" s="2"/>
    </row>
    <row r="13" spans="1:10" ht="25.5" customHeight="1" x14ac:dyDescent="0.25">
      <c r="A13" s="24" t="s">
        <v>19</v>
      </c>
      <c r="B13" s="25" t="s">
        <v>20</v>
      </c>
      <c r="C13" s="26"/>
      <c r="D13" s="28"/>
      <c r="E13" s="28"/>
      <c r="F13" s="28"/>
      <c r="G13" s="28"/>
      <c r="H13" s="27"/>
      <c r="I13" s="3"/>
      <c r="J13" s="2"/>
    </row>
    <row r="14" spans="1:10" ht="27.6" customHeight="1" x14ac:dyDescent="0.25">
      <c r="A14" s="110" t="s">
        <v>96</v>
      </c>
      <c r="B14" s="111"/>
      <c r="C14" s="111"/>
      <c r="D14" s="111"/>
      <c r="E14" s="111"/>
      <c r="F14" s="111"/>
      <c r="G14" s="111"/>
      <c r="H14" s="112"/>
      <c r="I14" s="38"/>
      <c r="J14" s="2"/>
    </row>
    <row r="15" spans="1:10" x14ac:dyDescent="0.25">
      <c r="A15" s="29"/>
      <c r="B15" s="25"/>
      <c r="C15" s="25" t="s">
        <v>97</v>
      </c>
      <c r="D15" s="35">
        <f>D16+D28</f>
        <v>250246</v>
      </c>
      <c r="E15" s="35">
        <f t="shared" ref="E15:G15" si="3">E16+E28</f>
        <v>250246</v>
      </c>
      <c r="F15" s="35">
        <f t="shared" si="3"/>
        <v>250246</v>
      </c>
      <c r="G15" s="35">
        <f t="shared" si="3"/>
        <v>250246</v>
      </c>
      <c r="H15" s="25"/>
      <c r="I15" s="3"/>
      <c r="J15" s="2"/>
    </row>
    <row r="16" spans="1:10" x14ac:dyDescent="0.25">
      <c r="A16" s="10" t="s">
        <v>12</v>
      </c>
      <c r="B16" s="11" t="s">
        <v>21</v>
      </c>
      <c r="C16" s="10"/>
      <c r="D16" s="34">
        <f>D17+D23</f>
        <v>220422</v>
      </c>
      <c r="E16" s="34">
        <f t="shared" ref="E16:G16" si="4">E17+E23</f>
        <v>220422</v>
      </c>
      <c r="F16" s="34">
        <f t="shared" si="4"/>
        <v>220422</v>
      </c>
      <c r="G16" s="34">
        <f t="shared" si="4"/>
        <v>220422</v>
      </c>
      <c r="H16" s="12"/>
      <c r="I16" s="13"/>
      <c r="J16" s="13"/>
    </row>
    <row r="17" spans="1:10" x14ac:dyDescent="0.25">
      <c r="A17" s="14" t="s">
        <v>22</v>
      </c>
      <c r="B17" s="15" t="s">
        <v>23</v>
      </c>
      <c r="C17" s="10"/>
      <c r="D17" s="34">
        <f>D18+D20</f>
        <v>166728</v>
      </c>
      <c r="E17" s="34">
        <f t="shared" ref="E17:G17" si="5">E18+E20</f>
        <v>166728</v>
      </c>
      <c r="F17" s="34">
        <f t="shared" si="5"/>
        <v>166728</v>
      </c>
      <c r="G17" s="34">
        <f t="shared" si="5"/>
        <v>166728</v>
      </c>
      <c r="H17" s="12"/>
      <c r="I17" s="2"/>
      <c r="J17" s="2"/>
    </row>
    <row r="18" spans="1:10" x14ac:dyDescent="0.25">
      <c r="A18" s="16" t="s">
        <v>24</v>
      </c>
      <c r="B18" s="17" t="s">
        <v>25</v>
      </c>
      <c r="C18" s="17"/>
      <c r="D18" s="32">
        <f>D19</f>
        <v>143202</v>
      </c>
      <c r="E18" s="32">
        <f t="shared" ref="E18:G18" si="6">E19</f>
        <v>143202</v>
      </c>
      <c r="F18" s="32">
        <f t="shared" si="6"/>
        <v>143202</v>
      </c>
      <c r="G18" s="32">
        <f t="shared" si="6"/>
        <v>143202</v>
      </c>
      <c r="H18" s="18"/>
      <c r="I18" s="2"/>
      <c r="J18" s="2"/>
    </row>
    <row r="19" spans="1:10" ht="22.5" x14ac:dyDescent="0.25">
      <c r="A19" s="16" t="s">
        <v>74</v>
      </c>
      <c r="B19" s="17" t="s">
        <v>75</v>
      </c>
      <c r="C19" s="17"/>
      <c r="D19" s="33">
        <v>143202</v>
      </c>
      <c r="E19" s="33">
        <v>143202</v>
      </c>
      <c r="F19" s="33">
        <v>143202</v>
      </c>
      <c r="G19" s="33">
        <v>143202</v>
      </c>
      <c r="H19" s="18"/>
      <c r="I19" s="2"/>
      <c r="J19" s="2"/>
    </row>
    <row r="20" spans="1:10" ht="27.95" customHeight="1" x14ac:dyDescent="0.25">
      <c r="A20" s="16" t="s">
        <v>26</v>
      </c>
      <c r="B20" s="17" t="s">
        <v>27</v>
      </c>
      <c r="C20" s="19"/>
      <c r="D20" s="32">
        <f>D21+D22</f>
        <v>23526</v>
      </c>
      <c r="E20" s="32">
        <f t="shared" ref="E20:G20" si="7">E21+E22</f>
        <v>23526</v>
      </c>
      <c r="F20" s="32">
        <f t="shared" si="7"/>
        <v>23526</v>
      </c>
      <c r="G20" s="32">
        <f t="shared" si="7"/>
        <v>23526</v>
      </c>
      <c r="H20" s="20"/>
      <c r="I20" s="1"/>
      <c r="J20" s="1"/>
    </row>
    <row r="21" spans="1:10" ht="18" customHeight="1" x14ac:dyDescent="0.25">
      <c r="A21" s="16" t="s">
        <v>71</v>
      </c>
      <c r="B21" s="17" t="s">
        <v>73</v>
      </c>
      <c r="C21" s="19"/>
      <c r="D21" s="33">
        <v>15412</v>
      </c>
      <c r="E21" s="33">
        <v>15412</v>
      </c>
      <c r="F21" s="33">
        <v>15412</v>
      </c>
      <c r="G21" s="33">
        <v>15412</v>
      </c>
      <c r="H21" s="20"/>
      <c r="I21" s="1"/>
      <c r="J21" s="1"/>
    </row>
    <row r="22" spans="1:10" ht="15.95" customHeight="1" x14ac:dyDescent="0.25">
      <c r="A22" s="16" t="s">
        <v>72</v>
      </c>
      <c r="B22" s="17" t="s">
        <v>79</v>
      </c>
      <c r="C22" s="19"/>
      <c r="D22" s="33">
        <v>8114</v>
      </c>
      <c r="E22" s="33">
        <v>8114</v>
      </c>
      <c r="F22" s="33">
        <v>8114</v>
      </c>
      <c r="G22" s="33">
        <v>8114</v>
      </c>
      <c r="H22" s="20"/>
      <c r="I22" s="1"/>
      <c r="J22" s="1"/>
    </row>
    <row r="23" spans="1:10" ht="37.5" customHeight="1" x14ac:dyDescent="0.25">
      <c r="A23" s="17" t="s">
        <v>28</v>
      </c>
      <c r="B23" s="17" t="s">
        <v>29</v>
      </c>
      <c r="C23" s="17"/>
      <c r="D23" s="32">
        <f>D24+D25</f>
        <v>53694</v>
      </c>
      <c r="E23" s="32">
        <f t="shared" ref="E23:G23" si="8">E24+E25</f>
        <v>53694</v>
      </c>
      <c r="F23" s="32">
        <f t="shared" si="8"/>
        <v>53694</v>
      </c>
      <c r="G23" s="32">
        <f t="shared" si="8"/>
        <v>53694</v>
      </c>
      <c r="H23" s="22"/>
      <c r="I23" s="1"/>
      <c r="J23" s="1"/>
    </row>
    <row r="24" spans="1:10" ht="24.6" customHeight="1" x14ac:dyDescent="0.25">
      <c r="A24" s="16" t="s">
        <v>65</v>
      </c>
      <c r="B24" s="17" t="s">
        <v>81</v>
      </c>
      <c r="C24" s="17"/>
      <c r="D24" s="39">
        <v>40302</v>
      </c>
      <c r="E24" s="39">
        <v>40302</v>
      </c>
      <c r="F24" s="39">
        <v>40302</v>
      </c>
      <c r="G24" s="39">
        <v>40302</v>
      </c>
      <c r="H24" s="22"/>
      <c r="I24" s="1"/>
      <c r="J24" s="1"/>
    </row>
    <row r="25" spans="1:10" ht="33.6" customHeight="1" x14ac:dyDescent="0.25">
      <c r="A25" s="16" t="s">
        <v>76</v>
      </c>
      <c r="B25" s="17" t="s">
        <v>77</v>
      </c>
      <c r="C25" s="17"/>
      <c r="D25" s="39">
        <f>D26+D27</f>
        <v>13392</v>
      </c>
      <c r="E25" s="39">
        <f t="shared" ref="E25:G25" si="9">E26+E27</f>
        <v>13392</v>
      </c>
      <c r="F25" s="39">
        <f t="shared" si="9"/>
        <v>13392</v>
      </c>
      <c r="G25" s="39">
        <f t="shared" si="9"/>
        <v>13392</v>
      </c>
      <c r="H25" s="22"/>
      <c r="I25" s="1"/>
      <c r="J25" s="1"/>
    </row>
    <row r="26" spans="1:10" ht="52.5" customHeight="1" x14ac:dyDescent="0.25">
      <c r="A26" s="16" t="s">
        <v>30</v>
      </c>
      <c r="B26" s="17" t="s">
        <v>31</v>
      </c>
      <c r="C26" s="23"/>
      <c r="D26" s="39">
        <v>9636</v>
      </c>
      <c r="E26" s="39">
        <v>9636</v>
      </c>
      <c r="F26" s="39">
        <v>9636</v>
      </c>
      <c r="G26" s="39">
        <v>9636</v>
      </c>
      <c r="H26" s="23"/>
      <c r="I26" s="68"/>
      <c r="J26" s="1"/>
    </row>
    <row r="27" spans="1:10" ht="31.5" customHeight="1" x14ac:dyDescent="0.25">
      <c r="A27" s="16" t="s">
        <v>32</v>
      </c>
      <c r="B27" s="17" t="s">
        <v>33</v>
      </c>
      <c r="C27" s="23"/>
      <c r="D27" s="39">
        <v>3756</v>
      </c>
      <c r="E27" s="39">
        <v>3756</v>
      </c>
      <c r="F27" s="39">
        <v>3756</v>
      </c>
      <c r="G27" s="39">
        <v>3756</v>
      </c>
      <c r="H27" s="23"/>
      <c r="I27" s="1"/>
      <c r="J27" s="1"/>
    </row>
    <row r="28" spans="1:10" ht="21.6" customHeight="1" x14ac:dyDescent="0.25">
      <c r="A28" s="10" t="s">
        <v>15</v>
      </c>
      <c r="B28" s="41" t="s">
        <v>34</v>
      </c>
      <c r="C28" s="66"/>
      <c r="D28" s="67">
        <f>SUM(D29:D35)</f>
        <v>29824</v>
      </c>
      <c r="E28" s="67">
        <f t="shared" ref="E28:G28" si="10">SUM(E29:E35)</f>
        <v>29824</v>
      </c>
      <c r="F28" s="67">
        <f t="shared" si="10"/>
        <v>29824</v>
      </c>
      <c r="G28" s="67">
        <f t="shared" si="10"/>
        <v>29824</v>
      </c>
      <c r="H28" s="23"/>
      <c r="I28" s="1"/>
      <c r="J28" s="1"/>
    </row>
    <row r="29" spans="1:10" ht="24" customHeight="1" x14ac:dyDescent="0.25">
      <c r="A29" s="16" t="s">
        <v>64</v>
      </c>
      <c r="B29" s="31" t="s">
        <v>66</v>
      </c>
      <c r="C29" s="23"/>
      <c r="D29" s="39">
        <v>5000</v>
      </c>
      <c r="E29" s="39">
        <v>5000</v>
      </c>
      <c r="F29" s="39">
        <v>5000</v>
      </c>
      <c r="G29" s="39">
        <v>5000</v>
      </c>
      <c r="H29" s="23"/>
      <c r="I29" s="1"/>
      <c r="J29" s="1"/>
    </row>
    <row r="30" spans="1:10" ht="22.5" x14ac:dyDescent="0.25">
      <c r="A30" s="16" t="s">
        <v>63</v>
      </c>
      <c r="B30" s="31" t="s">
        <v>67</v>
      </c>
      <c r="C30" s="23"/>
      <c r="D30" s="39">
        <v>100</v>
      </c>
      <c r="E30" s="39">
        <v>100</v>
      </c>
      <c r="F30" s="39">
        <v>100</v>
      </c>
      <c r="G30" s="39">
        <v>100</v>
      </c>
      <c r="H30" s="23"/>
      <c r="I30" s="1"/>
      <c r="J30" s="1"/>
    </row>
    <row r="31" spans="1:10" ht="22.5" x14ac:dyDescent="0.25">
      <c r="A31" s="16" t="s">
        <v>68</v>
      </c>
      <c r="B31" s="31" t="s">
        <v>84</v>
      </c>
      <c r="C31" s="23"/>
      <c r="D31" s="39">
        <v>14400</v>
      </c>
      <c r="E31" s="39">
        <v>14400</v>
      </c>
      <c r="F31" s="39">
        <v>14400</v>
      </c>
      <c r="G31" s="39">
        <v>14400</v>
      </c>
      <c r="H31" s="23"/>
      <c r="I31" s="1"/>
      <c r="J31" s="1"/>
    </row>
    <row r="32" spans="1:10" ht="22.5" x14ac:dyDescent="0.25">
      <c r="A32" s="16" t="s">
        <v>59</v>
      </c>
      <c r="B32" s="31" t="s">
        <v>69</v>
      </c>
      <c r="C32" s="23"/>
      <c r="D32" s="40">
        <f>8100</f>
        <v>8100</v>
      </c>
      <c r="E32" s="40">
        <f>8100</f>
        <v>8100</v>
      </c>
      <c r="F32" s="40">
        <f>8100</f>
        <v>8100</v>
      </c>
      <c r="G32" s="40">
        <f>8100</f>
        <v>8100</v>
      </c>
      <c r="H32" s="23"/>
      <c r="I32" s="1"/>
      <c r="J32" s="1"/>
    </row>
    <row r="33" spans="1:10" x14ac:dyDescent="0.25">
      <c r="A33" s="16" t="s">
        <v>62</v>
      </c>
      <c r="B33" s="31" t="s">
        <v>83</v>
      </c>
      <c r="C33" s="23"/>
      <c r="D33" s="40">
        <v>800</v>
      </c>
      <c r="E33" s="40">
        <v>800</v>
      </c>
      <c r="F33" s="40">
        <v>800</v>
      </c>
      <c r="G33" s="40">
        <v>800</v>
      </c>
      <c r="H33" s="23"/>
      <c r="I33" s="1"/>
      <c r="J33" s="1"/>
    </row>
    <row r="34" spans="1:10" x14ac:dyDescent="0.25">
      <c r="A34" s="16" t="s">
        <v>61</v>
      </c>
      <c r="B34" s="31" t="s">
        <v>70</v>
      </c>
      <c r="C34" s="23"/>
      <c r="D34" s="40">
        <v>1300</v>
      </c>
      <c r="E34" s="40">
        <v>1300</v>
      </c>
      <c r="F34" s="40">
        <v>1300</v>
      </c>
      <c r="G34" s="40">
        <v>1300</v>
      </c>
      <c r="H34" s="23"/>
      <c r="I34" s="1"/>
      <c r="J34" s="1"/>
    </row>
    <row r="35" spans="1:10" ht="22.5" x14ac:dyDescent="0.25">
      <c r="A35" s="16" t="s">
        <v>60</v>
      </c>
      <c r="B35" s="31" t="s">
        <v>82</v>
      </c>
      <c r="C35" s="23"/>
      <c r="D35" s="40">
        <v>124</v>
      </c>
      <c r="E35" s="40">
        <v>124</v>
      </c>
      <c r="F35" s="40">
        <v>124</v>
      </c>
      <c r="G35" s="40">
        <v>124</v>
      </c>
      <c r="H35" s="23"/>
      <c r="I35" s="1"/>
      <c r="J35" s="1"/>
    </row>
    <row r="36" spans="1:10" x14ac:dyDescent="0.25">
      <c r="A36" s="1"/>
      <c r="B36" s="1"/>
      <c r="C36" s="1"/>
      <c r="D36" s="1"/>
      <c r="E36" s="1"/>
      <c r="F36" s="1"/>
      <c r="G36" s="1"/>
      <c r="H36" s="1"/>
      <c r="I36" s="1"/>
      <c r="J36" s="1"/>
    </row>
    <row r="37" spans="1:10" x14ac:dyDescent="0.25">
      <c r="A37" s="2" t="s">
        <v>35</v>
      </c>
      <c r="B37" s="2"/>
      <c r="C37" s="2"/>
      <c r="D37" s="2"/>
      <c r="E37" s="2"/>
      <c r="F37" s="2"/>
      <c r="G37" s="2"/>
      <c r="H37" s="2"/>
      <c r="I37" s="2"/>
      <c r="J37" s="2"/>
    </row>
    <row r="38" spans="1:10" x14ac:dyDescent="0.25">
      <c r="A38" s="2"/>
      <c r="B38" s="2"/>
      <c r="C38" s="2"/>
      <c r="D38" s="2"/>
      <c r="E38" s="2"/>
      <c r="F38" s="2"/>
      <c r="G38" s="2"/>
      <c r="H38" s="2"/>
      <c r="I38" s="2"/>
      <c r="J38" s="2"/>
    </row>
    <row r="39" spans="1:10" x14ac:dyDescent="0.25">
      <c r="A39" s="1"/>
      <c r="B39" s="1"/>
      <c r="C39" s="1"/>
      <c r="D39" s="1"/>
      <c r="E39" s="1"/>
      <c r="F39" s="1"/>
      <c r="G39" s="1"/>
      <c r="H39" s="1"/>
      <c r="I39" s="1"/>
      <c r="J39" s="1"/>
    </row>
  </sheetData>
  <mergeCells count="14">
    <mergeCell ref="E1:H1"/>
    <mergeCell ref="A2:H2"/>
    <mergeCell ref="A3:H3"/>
    <mergeCell ref="A4:H4"/>
    <mergeCell ref="A14:H14"/>
    <mergeCell ref="A5:H5"/>
    <mergeCell ref="A7:A8"/>
    <mergeCell ref="B7:B8"/>
    <mergeCell ref="C7:C8"/>
    <mergeCell ref="D7:D8"/>
    <mergeCell ref="E7:E8"/>
    <mergeCell ref="F7:F8"/>
    <mergeCell ref="G7:G8"/>
    <mergeCell ref="H7:H8"/>
  </mergeCells>
  <phoneticPr fontId="11" type="noConversion"/>
  <pageMargins left="0.7" right="0.25" top="0.75" bottom="0.75" header="0.3" footer="0.3"/>
  <pageSetup paperSize="9" scale="71"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4.9989318521683403E-2"/>
  </sheetPr>
  <dimension ref="A1:T42"/>
  <sheetViews>
    <sheetView zoomScale="60" zoomScaleNormal="60" workbookViewId="0">
      <selection activeCell="C1" sqref="C1:J1"/>
    </sheetView>
  </sheetViews>
  <sheetFormatPr defaultColWidth="8.7109375" defaultRowHeight="15" x14ac:dyDescent="0.25"/>
  <cols>
    <col min="1" max="1" width="11.28515625" style="42" customWidth="1"/>
    <col min="2" max="2" width="8.7109375" style="42"/>
    <col min="3" max="3" width="10.5703125" style="42" customWidth="1"/>
    <col min="4" max="4" width="13.5703125" style="42" customWidth="1"/>
    <col min="5" max="5" width="11.5703125" style="42" customWidth="1"/>
    <col min="6" max="6" width="8.7109375" style="42"/>
    <col min="7" max="7" width="11.85546875" style="42" customWidth="1"/>
    <col min="8" max="8" width="13" style="42" customWidth="1"/>
    <col min="9" max="9" width="11.7109375" style="42" customWidth="1"/>
    <col min="10" max="12" width="8.7109375" style="42"/>
    <col min="13" max="13" width="27" style="42" customWidth="1"/>
    <col min="14" max="19" width="8.7109375" style="42"/>
    <col min="20" max="20" width="14" style="42" customWidth="1"/>
    <col min="21" max="16384" width="8.7109375" style="42"/>
  </cols>
  <sheetData>
    <row r="1" spans="1:19" ht="44.45" customHeight="1" x14ac:dyDescent="0.25">
      <c r="C1" s="117" t="s">
        <v>154</v>
      </c>
      <c r="D1" s="117"/>
      <c r="E1" s="117"/>
      <c r="F1" s="117"/>
      <c r="G1" s="117"/>
      <c r="H1" s="117"/>
      <c r="I1" s="117"/>
      <c r="J1" s="117"/>
      <c r="M1" s="94" t="s">
        <v>142</v>
      </c>
      <c r="N1" s="94"/>
      <c r="O1" s="94"/>
      <c r="P1" s="94"/>
      <c r="Q1" s="94"/>
      <c r="R1" s="94"/>
      <c r="S1" s="94"/>
    </row>
    <row r="2" spans="1:19" ht="20.100000000000001" customHeight="1" x14ac:dyDescent="0.25">
      <c r="C2" s="97"/>
      <c r="D2" s="50"/>
      <c r="E2" s="50"/>
      <c r="F2" s="50"/>
      <c r="G2" s="118" t="s">
        <v>93</v>
      </c>
      <c r="H2" s="118"/>
      <c r="I2" s="118"/>
      <c r="J2" s="118"/>
    </row>
    <row r="3" spans="1:19" ht="25.5" customHeight="1" thickBot="1" x14ac:dyDescent="0.3">
      <c r="A3" s="119" t="s">
        <v>37</v>
      </c>
      <c r="B3" s="119"/>
      <c r="C3" s="119"/>
      <c r="D3" s="119"/>
      <c r="E3" s="119"/>
      <c r="F3" s="119"/>
      <c r="G3" s="119"/>
      <c r="H3" s="119"/>
      <c r="I3" s="119"/>
      <c r="J3" s="119"/>
      <c r="K3" s="43"/>
      <c r="L3" s="43"/>
      <c r="M3" s="42" t="s">
        <v>99</v>
      </c>
    </row>
    <row r="4" spans="1:19" ht="32.450000000000003" customHeight="1" thickBot="1" x14ac:dyDescent="0.3">
      <c r="A4" s="120" t="s">
        <v>38</v>
      </c>
      <c r="B4" s="120" t="s">
        <v>39</v>
      </c>
      <c r="C4" s="120" t="s">
        <v>40</v>
      </c>
      <c r="D4" s="121" t="s">
        <v>41</v>
      </c>
      <c r="E4" s="52" t="s">
        <v>42</v>
      </c>
      <c r="F4" s="44"/>
      <c r="G4" s="44"/>
      <c r="H4" s="93" t="s">
        <v>143</v>
      </c>
      <c r="I4" s="96" t="s">
        <v>140</v>
      </c>
      <c r="J4" s="44"/>
      <c r="K4" s="44"/>
      <c r="L4" s="44"/>
      <c r="N4" s="42" t="s">
        <v>100</v>
      </c>
      <c r="O4" s="42" t="s">
        <v>101</v>
      </c>
      <c r="P4" s="42" t="s">
        <v>102</v>
      </c>
      <c r="R4" s="42" t="s">
        <v>108</v>
      </c>
    </row>
    <row r="5" spans="1:19" ht="15.75" thickBot="1" x14ac:dyDescent="0.3">
      <c r="A5" s="120"/>
      <c r="B5" s="120"/>
      <c r="C5" s="120"/>
      <c r="D5" s="121"/>
      <c r="E5" s="52" t="s">
        <v>43</v>
      </c>
      <c r="F5" s="44"/>
      <c r="G5" s="44"/>
      <c r="H5" s="44"/>
      <c r="I5" s="44"/>
      <c r="J5" s="44"/>
      <c r="K5" s="44"/>
      <c r="L5" s="44"/>
      <c r="M5" s="42" t="s">
        <v>103</v>
      </c>
      <c r="N5" s="70">
        <f>1.017*1137.46</f>
        <v>1156.79682</v>
      </c>
      <c r="O5" s="71">
        <f>1.453*1137.46</f>
        <v>1652.7293800000002</v>
      </c>
      <c r="P5" s="70">
        <f>1.817*1137.46</f>
        <v>2066.7648199999999</v>
      </c>
      <c r="R5" s="42">
        <f>O12/O5%</f>
        <v>93.023051360047816</v>
      </c>
    </row>
    <row r="6" spans="1:19" ht="15.75" thickBot="1" x14ac:dyDescent="0.3">
      <c r="A6" s="120"/>
      <c r="B6" s="53" t="s">
        <v>44</v>
      </c>
      <c r="C6" s="120"/>
      <c r="D6" s="57" t="s">
        <v>45</v>
      </c>
      <c r="E6" s="46" t="s">
        <v>46</v>
      </c>
      <c r="F6" s="44"/>
      <c r="G6" s="44"/>
      <c r="H6" s="44"/>
      <c r="I6" s="44"/>
      <c r="J6" s="44"/>
      <c r="K6" s="44"/>
      <c r="L6" s="44"/>
      <c r="M6" s="42" t="s">
        <v>104</v>
      </c>
      <c r="N6" s="70">
        <f>1.23*1137.46</f>
        <v>1399.0758000000001</v>
      </c>
      <c r="O6" s="101">
        <f>1.757*1137.46</f>
        <v>1998.51722</v>
      </c>
      <c r="P6" s="70">
        <f>2.197*1137.46</f>
        <v>2498.99962</v>
      </c>
      <c r="R6" s="42">
        <f t="shared" ref="R6:R8" si="0">O13/O6%</f>
        <v>93.023051360047802</v>
      </c>
    </row>
    <row r="7" spans="1:19" ht="15.75" thickBot="1" x14ac:dyDescent="0.3">
      <c r="A7" s="47" t="s">
        <v>47</v>
      </c>
      <c r="B7" s="54">
        <v>1</v>
      </c>
      <c r="C7" s="54">
        <v>12</v>
      </c>
      <c r="D7" s="76">
        <v>3105</v>
      </c>
      <c r="E7" s="48">
        <f>B7*D7</f>
        <v>3105</v>
      </c>
      <c r="F7" s="125" t="s">
        <v>95</v>
      </c>
      <c r="G7" s="126"/>
      <c r="H7" s="98">
        <f>1*1880</f>
        <v>1880</v>
      </c>
      <c r="I7" s="98">
        <f>E7-H7</f>
        <v>1225</v>
      </c>
      <c r="J7" s="43"/>
      <c r="K7" s="43"/>
      <c r="L7" s="43"/>
      <c r="M7" s="42" t="s">
        <v>105</v>
      </c>
      <c r="N7" s="70">
        <f>1.535*1137.46</f>
        <v>1746.0011</v>
      </c>
      <c r="O7" s="75">
        <f>2.194*1137.46</f>
        <v>2495.5872399999998</v>
      </c>
      <c r="P7" s="70">
        <f>2.743*1137.46</f>
        <v>3120.05278</v>
      </c>
      <c r="R7" s="42">
        <f t="shared" si="0"/>
        <v>93.02305136004783</v>
      </c>
    </row>
    <row r="8" spans="1:19" ht="15.75" thickBot="1" x14ac:dyDescent="0.3">
      <c r="A8" s="47" t="s">
        <v>48</v>
      </c>
      <c r="B8" s="54">
        <v>2</v>
      </c>
      <c r="C8" s="55">
        <v>11</v>
      </c>
      <c r="D8" s="74">
        <v>2496</v>
      </c>
      <c r="E8" s="48">
        <f>B8*D8</f>
        <v>4992</v>
      </c>
      <c r="F8" s="125" t="s">
        <v>49</v>
      </c>
      <c r="G8" s="126"/>
      <c r="H8" s="98">
        <f>2*1647</f>
        <v>3294</v>
      </c>
      <c r="I8" s="98">
        <f>E8-H8</f>
        <v>1698</v>
      </c>
      <c r="J8" s="43"/>
      <c r="K8" s="43"/>
      <c r="L8" s="43"/>
      <c r="M8" s="42" t="s">
        <v>106</v>
      </c>
      <c r="N8" s="70">
        <f>1.911*1137.46</f>
        <v>2173.68606</v>
      </c>
      <c r="O8" s="77">
        <f>2.73*1137.46</f>
        <v>3105.2658000000001</v>
      </c>
      <c r="P8" s="70">
        <f>3.276*1137.46</f>
        <v>3726.3189600000001</v>
      </c>
      <c r="R8" s="42">
        <f t="shared" si="0"/>
        <v>93.023051360047816</v>
      </c>
    </row>
    <row r="9" spans="1:19" ht="15.75" thickBot="1" x14ac:dyDescent="0.3">
      <c r="A9" s="47" t="s">
        <v>50</v>
      </c>
      <c r="B9" s="54">
        <v>11</v>
      </c>
      <c r="C9" s="54">
        <v>10</v>
      </c>
      <c r="D9" s="73">
        <v>1999</v>
      </c>
      <c r="E9" s="48">
        <f>B9*D9</f>
        <v>21989</v>
      </c>
      <c r="F9" s="125" t="s">
        <v>51</v>
      </c>
      <c r="G9" s="126"/>
      <c r="H9" s="98">
        <f>11*1382</f>
        <v>15202</v>
      </c>
      <c r="I9" s="98">
        <f>E9-H9</f>
        <v>6787</v>
      </c>
      <c r="J9" s="43"/>
      <c r="K9" s="43"/>
      <c r="L9" s="43"/>
    </row>
    <row r="10" spans="1:19" ht="15.75" thickBot="1" x14ac:dyDescent="0.3">
      <c r="A10" s="47" t="s">
        <v>52</v>
      </c>
      <c r="B10" s="54">
        <v>3</v>
      </c>
      <c r="C10" s="56">
        <v>9</v>
      </c>
      <c r="D10" s="72">
        <v>1653</v>
      </c>
      <c r="E10" s="48">
        <f>B10*D10</f>
        <v>4959</v>
      </c>
      <c r="F10" s="125" t="s">
        <v>53</v>
      </c>
      <c r="G10" s="126"/>
      <c r="H10" s="98">
        <f>3*1287</f>
        <v>3861</v>
      </c>
      <c r="I10" s="98">
        <f>E10-H10</f>
        <v>1098</v>
      </c>
      <c r="J10" s="43"/>
      <c r="K10" s="43"/>
      <c r="L10" s="43"/>
    </row>
    <row r="11" spans="1:19" s="51" customFormat="1" ht="15.75" thickBot="1" x14ac:dyDescent="0.3">
      <c r="A11" s="61" t="s">
        <v>86</v>
      </c>
      <c r="B11" s="62">
        <v>17</v>
      </c>
      <c r="C11" s="127"/>
      <c r="D11" s="127"/>
      <c r="E11" s="63">
        <f>SUM(E7:E10)</f>
        <v>35045</v>
      </c>
      <c r="F11" s="64"/>
      <c r="G11" s="65"/>
      <c r="H11" s="99">
        <f>SUM(H7:H10)</f>
        <v>24237</v>
      </c>
      <c r="I11" s="99">
        <f>SUM(I7:I10)</f>
        <v>10808</v>
      </c>
      <c r="J11" s="65"/>
      <c r="K11" s="65"/>
      <c r="L11" s="65"/>
      <c r="M11" s="51" t="s">
        <v>107</v>
      </c>
    </row>
    <row r="12" spans="1:19" ht="15.75" thickBot="1" x14ac:dyDescent="0.3">
      <c r="A12" s="45"/>
      <c r="B12" s="43"/>
      <c r="C12" s="30"/>
      <c r="D12" s="43"/>
      <c r="E12" s="43"/>
      <c r="F12" s="43"/>
      <c r="G12" s="43"/>
      <c r="H12" s="69"/>
      <c r="I12" s="69"/>
      <c r="J12" s="43"/>
      <c r="K12" s="43"/>
      <c r="L12" s="43"/>
      <c r="M12" s="42" t="s">
        <v>103</v>
      </c>
      <c r="N12" s="70">
        <f>1.017*1058.1</f>
        <v>1076.0876999999998</v>
      </c>
      <c r="O12" s="102">
        <f>1.453*1058.1</f>
        <v>1537.4193</v>
      </c>
      <c r="P12" s="70">
        <f>1.817*1058.1</f>
        <v>1922.5676999999998</v>
      </c>
    </row>
    <row r="13" spans="1:19" ht="14.45" customHeight="1" thickBot="1" x14ac:dyDescent="0.3">
      <c r="A13" s="128" t="s">
        <v>54</v>
      </c>
      <c r="B13" s="128"/>
      <c r="C13" s="128"/>
      <c r="D13" s="128"/>
      <c r="E13" s="60">
        <v>35045</v>
      </c>
      <c r="F13" s="43"/>
      <c r="G13" s="43"/>
      <c r="H13" s="69"/>
      <c r="I13" s="69"/>
      <c r="J13" s="43"/>
      <c r="K13" s="43"/>
      <c r="L13" s="43"/>
      <c r="M13" s="42" t="s">
        <v>104</v>
      </c>
      <c r="N13" s="70">
        <f>1.23*1058.1</f>
        <v>1301.463</v>
      </c>
      <c r="O13" s="102">
        <f>1.757*1058.1</f>
        <v>1859.0816999999997</v>
      </c>
      <c r="P13" s="70">
        <f>2.197*1058.1</f>
        <v>2324.6457</v>
      </c>
    </row>
    <row r="14" spans="1:19" ht="14.45" customHeight="1" thickBot="1" x14ac:dyDescent="0.3">
      <c r="A14" s="128" t="s">
        <v>88</v>
      </c>
      <c r="B14" s="128"/>
      <c r="C14" s="128"/>
      <c r="D14" s="128"/>
      <c r="E14" s="59">
        <f>E13*12</f>
        <v>420540</v>
      </c>
      <c r="F14" s="43"/>
      <c r="G14" s="43"/>
      <c r="H14" s="69"/>
      <c r="I14" s="69"/>
      <c r="J14" s="43"/>
      <c r="K14" s="43"/>
      <c r="L14" s="43"/>
      <c r="M14" s="42" t="s">
        <v>105</v>
      </c>
      <c r="N14" s="70">
        <f>1.535*1058.1</f>
        <v>1624.1834999999999</v>
      </c>
      <c r="O14" s="102">
        <f>2.194*1058.1</f>
        <v>2321.4713999999999</v>
      </c>
      <c r="P14" s="70">
        <f>2.743*1058.1</f>
        <v>2902.3682999999996</v>
      </c>
    </row>
    <row r="15" spans="1:19" ht="14.45" customHeight="1" thickBot="1" x14ac:dyDescent="0.3">
      <c r="A15" s="128" t="s">
        <v>87</v>
      </c>
      <c r="B15" s="128"/>
      <c r="C15" s="128"/>
      <c r="D15" s="128"/>
      <c r="E15" s="59">
        <f>E14*0.1</f>
        <v>42054</v>
      </c>
      <c r="F15" s="43"/>
      <c r="G15" s="43"/>
      <c r="H15" s="69"/>
      <c r="I15" s="69"/>
      <c r="J15" s="43"/>
      <c r="K15" s="43"/>
      <c r="L15" s="43"/>
      <c r="M15" s="42" t="s">
        <v>106</v>
      </c>
      <c r="N15" s="70">
        <f>1.911*1058.1</f>
        <v>2022.0291</v>
      </c>
      <c r="O15" s="102">
        <f>2.73*1058.1</f>
        <v>2888.6129999999998</v>
      </c>
      <c r="P15" s="70">
        <f>3.276*1058.1</f>
        <v>3466.3355999999994</v>
      </c>
    </row>
    <row r="16" spans="1:19" ht="14.45" customHeight="1" x14ac:dyDescent="0.25">
      <c r="A16" s="128" t="s">
        <v>55</v>
      </c>
      <c r="B16" s="128"/>
      <c r="C16" s="128"/>
      <c r="D16" s="128"/>
      <c r="E16" s="100"/>
      <c r="F16" s="43"/>
      <c r="G16" s="43"/>
      <c r="H16" s="69"/>
      <c r="I16" s="69"/>
      <c r="J16" s="43"/>
      <c r="K16" s="43"/>
      <c r="L16" s="43"/>
      <c r="M16" s="95" t="s">
        <v>141</v>
      </c>
    </row>
    <row r="17" spans="1:19" x14ac:dyDescent="0.25">
      <c r="A17" s="129"/>
      <c r="B17" s="129"/>
      <c r="C17" s="129"/>
      <c r="D17" s="129"/>
      <c r="E17" s="129"/>
      <c r="F17" s="43"/>
      <c r="G17" s="43"/>
      <c r="H17" s="69"/>
      <c r="I17" s="69"/>
      <c r="J17" s="43"/>
      <c r="K17" s="43"/>
      <c r="L17" s="43"/>
      <c r="M17" s="42" t="s">
        <v>122</v>
      </c>
      <c r="N17" s="42" t="s">
        <v>123</v>
      </c>
      <c r="O17" s="42" t="s">
        <v>124</v>
      </c>
      <c r="P17" s="42" t="s">
        <v>125</v>
      </c>
      <c r="Q17" s="42" t="s">
        <v>126</v>
      </c>
      <c r="R17" s="42" t="s">
        <v>127</v>
      </c>
      <c r="S17" s="42" t="s">
        <v>128</v>
      </c>
    </row>
    <row r="18" spans="1:19" ht="14.45" customHeight="1" x14ac:dyDescent="0.25">
      <c r="A18" s="122" t="s">
        <v>89</v>
      </c>
      <c r="B18" s="123"/>
      <c r="C18" s="123"/>
      <c r="D18" s="124"/>
      <c r="E18" s="59">
        <v>462594</v>
      </c>
      <c r="F18" s="69">
        <f>E14+E15+E16</f>
        <v>462594</v>
      </c>
      <c r="G18" s="43"/>
      <c r="H18" s="69"/>
      <c r="I18" s="69"/>
      <c r="J18" s="43"/>
      <c r="K18" s="43"/>
      <c r="L18" s="43"/>
      <c r="M18" s="90" t="s">
        <v>135</v>
      </c>
      <c r="N18" s="42" t="s">
        <v>136</v>
      </c>
      <c r="O18" s="91" t="s">
        <v>110</v>
      </c>
      <c r="P18" s="92" t="s">
        <v>111</v>
      </c>
      <c r="Q18" s="92" t="s">
        <v>112</v>
      </c>
      <c r="R18" s="85" t="s">
        <v>113</v>
      </c>
      <c r="S18" s="42">
        <v>12</v>
      </c>
    </row>
    <row r="19" spans="1:19" ht="14.45" customHeight="1" x14ac:dyDescent="0.25">
      <c r="A19" s="122" t="s">
        <v>90</v>
      </c>
      <c r="B19" s="123"/>
      <c r="C19" s="123"/>
      <c r="D19" s="124"/>
      <c r="E19" s="59">
        <f>E18*0.2359</f>
        <v>109125.9246</v>
      </c>
      <c r="F19" s="43">
        <f>F18*23.59%</f>
        <v>109125.9246</v>
      </c>
      <c r="G19" s="43"/>
      <c r="H19" s="69"/>
      <c r="I19" s="69"/>
      <c r="J19" s="43"/>
      <c r="K19" s="43"/>
      <c r="L19" s="43"/>
      <c r="M19" s="88" t="s">
        <v>109</v>
      </c>
      <c r="N19" s="79" t="s">
        <v>49</v>
      </c>
      <c r="O19" s="80" t="s">
        <v>110</v>
      </c>
      <c r="P19" s="81" t="s">
        <v>111</v>
      </c>
      <c r="Q19" s="81" t="s">
        <v>134</v>
      </c>
      <c r="R19" s="82" t="s">
        <v>113</v>
      </c>
      <c r="S19" s="89">
        <v>11</v>
      </c>
    </row>
    <row r="20" spans="1:19" ht="33.75" customHeight="1" x14ac:dyDescent="0.25">
      <c r="A20" s="143" t="s">
        <v>144</v>
      </c>
      <c r="B20" s="143"/>
      <c r="C20" s="143"/>
      <c r="D20" s="143"/>
      <c r="E20" s="100">
        <v>10657</v>
      </c>
      <c r="F20" s="43">
        <v>10657</v>
      </c>
      <c r="G20" s="43"/>
      <c r="H20" s="69"/>
      <c r="I20" s="69"/>
      <c r="J20" s="43"/>
      <c r="K20" s="43"/>
      <c r="L20" s="43"/>
      <c r="M20" s="88"/>
      <c r="N20" s="79" t="s">
        <v>114</v>
      </c>
      <c r="O20" s="83" t="s">
        <v>110</v>
      </c>
      <c r="P20" s="84" t="s">
        <v>111</v>
      </c>
      <c r="Q20" s="84" t="s">
        <v>115</v>
      </c>
      <c r="R20" s="85" t="s">
        <v>116</v>
      </c>
      <c r="S20" s="86">
        <v>10</v>
      </c>
    </row>
    <row r="21" spans="1:19" ht="14.45" customHeight="1" x14ac:dyDescent="0.25">
      <c r="A21" s="144" t="s">
        <v>56</v>
      </c>
      <c r="B21" s="144"/>
      <c r="C21" s="144"/>
      <c r="D21" s="144"/>
      <c r="E21" s="58">
        <f>E18+E19+E20</f>
        <v>582376.92460000003</v>
      </c>
      <c r="F21" s="69">
        <f>SUM(F18:F20)</f>
        <v>582376.92460000003</v>
      </c>
      <c r="G21" s="43"/>
      <c r="H21" s="69"/>
      <c r="I21" s="69"/>
      <c r="J21" s="43"/>
      <c r="K21" s="43"/>
      <c r="L21" s="43"/>
      <c r="M21" s="88"/>
      <c r="N21" s="79" t="s">
        <v>117</v>
      </c>
      <c r="O21" s="83" t="s">
        <v>110</v>
      </c>
      <c r="P21" s="84" t="s">
        <v>111</v>
      </c>
      <c r="Q21" s="84" t="s">
        <v>115</v>
      </c>
      <c r="R21" s="85" t="s">
        <v>116</v>
      </c>
      <c r="S21" s="86">
        <v>10</v>
      </c>
    </row>
    <row r="22" spans="1:19" x14ac:dyDescent="0.25">
      <c r="A22" s="43"/>
      <c r="B22" s="43"/>
      <c r="C22" s="43"/>
      <c r="D22" s="43"/>
      <c r="E22" s="44"/>
      <c r="F22" s="43"/>
      <c r="G22" s="43"/>
      <c r="H22" s="43"/>
      <c r="I22" s="43"/>
      <c r="J22" s="43"/>
      <c r="K22" s="43"/>
      <c r="L22" s="43"/>
      <c r="M22" s="88"/>
      <c r="N22" s="79" t="s">
        <v>118</v>
      </c>
      <c r="O22" s="83" t="s">
        <v>110</v>
      </c>
      <c r="P22" s="84" t="s">
        <v>111</v>
      </c>
      <c r="Q22" s="84" t="s">
        <v>119</v>
      </c>
      <c r="R22" s="85" t="s">
        <v>120</v>
      </c>
      <c r="S22" s="86">
        <v>9</v>
      </c>
    </row>
    <row r="23" spans="1:19" ht="30" x14ac:dyDescent="0.25">
      <c r="A23" s="43"/>
      <c r="B23" s="43"/>
      <c r="C23" s="43"/>
      <c r="D23" s="43"/>
      <c r="E23" s="44"/>
      <c r="F23" s="43"/>
      <c r="G23" s="43"/>
      <c r="H23" s="43"/>
      <c r="I23" s="43"/>
      <c r="J23" s="43"/>
      <c r="K23" s="43"/>
      <c r="L23" s="43"/>
      <c r="M23" s="88" t="s">
        <v>121</v>
      </c>
      <c r="N23" s="79" t="s">
        <v>49</v>
      </c>
      <c r="O23" s="80" t="s">
        <v>110</v>
      </c>
      <c r="P23" s="81" t="s">
        <v>111</v>
      </c>
      <c r="Q23" s="81" t="s">
        <v>134</v>
      </c>
      <c r="R23" s="82" t="s">
        <v>113</v>
      </c>
      <c r="S23" s="89">
        <v>11</v>
      </c>
    </row>
    <row r="24" spans="1:19" ht="30" x14ac:dyDescent="0.25">
      <c r="A24" s="145"/>
      <c r="B24" s="146" t="s">
        <v>57</v>
      </c>
      <c r="C24" s="146"/>
      <c r="D24" s="146"/>
      <c r="E24" s="146"/>
      <c r="F24" s="146"/>
      <c r="G24" s="146"/>
      <c r="H24" s="146"/>
      <c r="I24" s="146"/>
      <c r="J24" s="146"/>
      <c r="K24" s="130"/>
      <c r="L24" s="130"/>
      <c r="M24" s="78"/>
      <c r="N24" s="79" t="s">
        <v>114</v>
      </c>
      <c r="O24" s="83" t="s">
        <v>110</v>
      </c>
      <c r="P24" s="84" t="s">
        <v>111</v>
      </c>
      <c r="Q24" s="84" t="s">
        <v>115</v>
      </c>
      <c r="R24" s="85" t="s">
        <v>113</v>
      </c>
      <c r="S24" s="86">
        <v>10</v>
      </c>
    </row>
    <row r="25" spans="1:19" ht="45" x14ac:dyDescent="0.25">
      <c r="A25" s="145"/>
      <c r="B25" s="131" t="s">
        <v>58</v>
      </c>
      <c r="C25" s="132"/>
      <c r="D25" s="132"/>
      <c r="E25" s="132"/>
      <c r="F25" s="132"/>
      <c r="G25" s="132"/>
      <c r="H25" s="132"/>
      <c r="I25" s="132"/>
      <c r="J25" s="133"/>
      <c r="K25" s="130"/>
      <c r="L25" s="130"/>
      <c r="M25" s="78"/>
      <c r="N25" s="79" t="s">
        <v>117</v>
      </c>
      <c r="O25" s="83" t="s">
        <v>110</v>
      </c>
      <c r="P25" s="84" t="s">
        <v>111</v>
      </c>
      <c r="Q25" s="84" t="s">
        <v>115</v>
      </c>
      <c r="R25" s="85" t="s">
        <v>120</v>
      </c>
      <c r="S25" s="86">
        <v>10</v>
      </c>
    </row>
    <row r="26" spans="1:19" ht="43.5" customHeight="1" x14ac:dyDescent="0.25">
      <c r="A26" s="145"/>
      <c r="B26" s="134" t="s">
        <v>147</v>
      </c>
      <c r="C26" s="135"/>
      <c r="D26" s="135"/>
      <c r="E26" s="135"/>
      <c r="F26" s="135"/>
      <c r="G26" s="135"/>
      <c r="H26" s="135"/>
      <c r="I26" s="135"/>
      <c r="J26" s="136"/>
      <c r="K26" s="130"/>
      <c r="L26" s="130"/>
      <c r="M26" s="78"/>
      <c r="N26" s="79" t="s">
        <v>118</v>
      </c>
      <c r="O26" s="83" t="s">
        <v>110</v>
      </c>
      <c r="P26" s="84" t="s">
        <v>111</v>
      </c>
      <c r="Q26" s="84" t="s">
        <v>119</v>
      </c>
      <c r="R26" s="85" t="s">
        <v>113</v>
      </c>
      <c r="S26" s="86">
        <v>9</v>
      </c>
    </row>
    <row r="27" spans="1:19" x14ac:dyDescent="0.25">
      <c r="A27" s="145"/>
      <c r="B27" s="137" t="s">
        <v>148</v>
      </c>
      <c r="C27" s="138"/>
      <c r="D27" s="138"/>
      <c r="E27" s="138"/>
      <c r="F27" s="138"/>
      <c r="G27" s="138"/>
      <c r="H27" s="138"/>
      <c r="I27" s="138"/>
      <c r="J27" s="139"/>
      <c r="K27" s="130"/>
      <c r="L27" s="130"/>
      <c r="M27" s="42" t="s">
        <v>129</v>
      </c>
      <c r="R27" s="87" t="s">
        <v>139</v>
      </c>
    </row>
    <row r="28" spans="1:19" x14ac:dyDescent="0.25">
      <c r="A28" s="145"/>
      <c r="B28" s="137" t="s">
        <v>149</v>
      </c>
      <c r="C28" s="138"/>
      <c r="D28" s="138"/>
      <c r="E28" s="138"/>
      <c r="F28" s="138"/>
      <c r="G28" s="138"/>
      <c r="H28" s="138"/>
      <c r="I28" s="138"/>
      <c r="J28" s="139"/>
      <c r="K28" s="130"/>
      <c r="L28" s="130"/>
      <c r="N28" s="42" t="s">
        <v>130</v>
      </c>
      <c r="R28" s="87">
        <f>R26+R22</f>
        <v>3</v>
      </c>
    </row>
    <row r="29" spans="1:19" x14ac:dyDescent="0.25">
      <c r="A29" s="145"/>
      <c r="B29" s="137" t="s">
        <v>150</v>
      </c>
      <c r="C29" s="138"/>
      <c r="D29" s="138"/>
      <c r="E29" s="138"/>
      <c r="F29" s="138"/>
      <c r="G29" s="138"/>
      <c r="H29" s="138"/>
      <c r="I29" s="138"/>
      <c r="J29" s="139"/>
      <c r="K29" s="130"/>
      <c r="L29" s="130"/>
      <c r="N29" s="42" t="s">
        <v>131</v>
      </c>
      <c r="R29" s="87" t="s">
        <v>137</v>
      </c>
    </row>
    <row r="30" spans="1:19" x14ac:dyDescent="0.25">
      <c r="A30" s="145"/>
      <c r="B30" s="147" t="s">
        <v>145</v>
      </c>
      <c r="C30" s="148"/>
      <c r="D30" s="148"/>
      <c r="E30" s="148"/>
      <c r="F30" s="148"/>
      <c r="G30" s="148"/>
      <c r="H30" s="148"/>
      <c r="I30" s="148"/>
      <c r="J30" s="149"/>
      <c r="K30" s="130"/>
      <c r="L30" s="130"/>
      <c r="N30" s="42" t="s">
        <v>132</v>
      </c>
      <c r="R30" s="87">
        <f>R23+R19</f>
        <v>2</v>
      </c>
    </row>
    <row r="31" spans="1:19" ht="16.5" customHeight="1" x14ac:dyDescent="0.25">
      <c r="A31" s="145"/>
      <c r="B31" s="150" t="s">
        <v>151</v>
      </c>
      <c r="C31" s="151"/>
      <c r="D31" s="151"/>
      <c r="E31" s="151"/>
      <c r="F31" s="151"/>
      <c r="G31" s="151"/>
      <c r="H31" s="151"/>
      <c r="I31" s="151"/>
      <c r="J31" s="152"/>
      <c r="K31" s="130"/>
      <c r="L31" s="130"/>
      <c r="N31" s="42" t="s">
        <v>133</v>
      </c>
      <c r="R31" s="87" t="s">
        <v>138</v>
      </c>
    </row>
    <row r="32" spans="1:19" x14ac:dyDescent="0.25">
      <c r="A32" s="145"/>
      <c r="B32" s="147" t="s">
        <v>146</v>
      </c>
      <c r="C32" s="148"/>
      <c r="D32" s="148"/>
      <c r="E32" s="148"/>
      <c r="F32" s="148"/>
      <c r="G32" s="148"/>
      <c r="H32" s="148"/>
      <c r="I32" s="148"/>
      <c r="J32" s="149"/>
      <c r="K32" s="130"/>
      <c r="L32" s="130"/>
    </row>
    <row r="33" spans="1:20" ht="18.95" customHeight="1" x14ac:dyDescent="0.25">
      <c r="A33" s="145"/>
      <c r="B33" s="140" t="s">
        <v>94</v>
      </c>
      <c r="C33" s="141"/>
      <c r="D33" s="141"/>
      <c r="E33" s="141"/>
      <c r="F33" s="141"/>
      <c r="G33" s="141"/>
      <c r="H33" s="141"/>
      <c r="I33" s="141"/>
      <c r="J33" s="142"/>
      <c r="K33" s="130"/>
      <c r="L33" s="130"/>
    </row>
    <row r="34" spans="1:20" ht="45.75" customHeight="1" x14ac:dyDescent="0.25">
      <c r="A34" s="145"/>
      <c r="B34" s="140" t="s">
        <v>152</v>
      </c>
      <c r="C34" s="141"/>
      <c r="D34" s="141"/>
      <c r="E34" s="141"/>
      <c r="F34" s="141"/>
      <c r="G34" s="141"/>
      <c r="H34" s="141"/>
      <c r="I34" s="141"/>
      <c r="J34" s="142"/>
      <c r="K34" s="130"/>
      <c r="L34" s="130"/>
      <c r="M34"/>
      <c r="N34"/>
      <c r="O34"/>
      <c r="P34"/>
      <c r="Q34"/>
      <c r="R34"/>
      <c r="S34"/>
      <c r="T34"/>
    </row>
    <row r="35" spans="1:20" x14ac:dyDescent="0.25">
      <c r="A35" s="43"/>
      <c r="B35" s="43"/>
      <c r="C35" s="43"/>
      <c r="D35" s="43"/>
      <c r="E35" s="44"/>
      <c r="F35" s="43"/>
      <c r="G35" s="43"/>
      <c r="H35" s="43"/>
      <c r="I35" s="43"/>
      <c r="J35" s="43"/>
      <c r="K35" s="43"/>
      <c r="L35" s="43"/>
      <c r="M35"/>
      <c r="N35"/>
      <c r="O35"/>
      <c r="P35"/>
      <c r="Q35"/>
      <c r="R35"/>
      <c r="S35"/>
      <c r="T35"/>
    </row>
    <row r="36" spans="1:20" x14ac:dyDescent="0.25">
      <c r="A36" s="43"/>
      <c r="B36" s="44"/>
      <c r="C36" s="44"/>
      <c r="D36" s="43"/>
      <c r="E36" s="44"/>
      <c r="F36" s="43"/>
      <c r="G36" s="43"/>
      <c r="H36" s="43"/>
      <c r="I36" s="43"/>
      <c r="J36" s="43"/>
      <c r="K36" s="43"/>
      <c r="L36" s="43"/>
      <c r="M36"/>
      <c r="N36"/>
      <c r="O36"/>
      <c r="P36"/>
      <c r="Q36"/>
      <c r="R36"/>
      <c r="S36"/>
      <c r="T36"/>
    </row>
    <row r="37" spans="1:20" x14ac:dyDescent="0.25">
      <c r="M37"/>
      <c r="N37"/>
      <c r="O37"/>
      <c r="P37"/>
      <c r="Q37"/>
      <c r="R37"/>
      <c r="S37"/>
      <c r="T37"/>
    </row>
    <row r="38" spans="1:20" x14ac:dyDescent="0.25">
      <c r="M38"/>
      <c r="N38"/>
      <c r="O38"/>
      <c r="P38"/>
      <c r="Q38"/>
      <c r="R38"/>
      <c r="S38"/>
      <c r="T38"/>
    </row>
    <row r="39" spans="1:20" x14ac:dyDescent="0.25">
      <c r="M39"/>
      <c r="N39"/>
      <c r="O39"/>
      <c r="P39"/>
      <c r="Q39"/>
      <c r="R39"/>
      <c r="S39"/>
      <c r="T39"/>
    </row>
    <row r="40" spans="1:20" x14ac:dyDescent="0.25">
      <c r="M40"/>
      <c r="N40"/>
      <c r="O40"/>
      <c r="P40"/>
      <c r="Q40"/>
      <c r="R40"/>
      <c r="S40"/>
      <c r="T40"/>
    </row>
    <row r="41" spans="1:20" x14ac:dyDescent="0.25">
      <c r="M41"/>
      <c r="N41"/>
      <c r="O41"/>
      <c r="P41"/>
      <c r="Q41"/>
      <c r="R41"/>
      <c r="S41"/>
      <c r="T41"/>
    </row>
    <row r="42" spans="1:20" x14ac:dyDescent="0.25">
      <c r="M42"/>
      <c r="N42"/>
      <c r="O42"/>
      <c r="P42"/>
      <c r="Q42"/>
      <c r="R42"/>
      <c r="S42"/>
      <c r="T42"/>
    </row>
  </sheetData>
  <mergeCells count="35">
    <mergeCell ref="A20:D20"/>
    <mergeCell ref="A21:D21"/>
    <mergeCell ref="A24:A34"/>
    <mergeCell ref="B24:J24"/>
    <mergeCell ref="B29:J29"/>
    <mergeCell ref="B30:J30"/>
    <mergeCell ref="B31:J31"/>
    <mergeCell ref="B32:J32"/>
    <mergeCell ref="B33:J33"/>
    <mergeCell ref="K24:K34"/>
    <mergeCell ref="L24:L34"/>
    <mergeCell ref="B25:J25"/>
    <mergeCell ref="B26:J26"/>
    <mergeCell ref="B27:J27"/>
    <mergeCell ref="B28:J28"/>
    <mergeCell ref="B34:J34"/>
    <mergeCell ref="A19:D19"/>
    <mergeCell ref="F7:G7"/>
    <mergeCell ref="F8:G8"/>
    <mergeCell ref="F9:G9"/>
    <mergeCell ref="F10:G10"/>
    <mergeCell ref="C11:D11"/>
    <mergeCell ref="A13:D13"/>
    <mergeCell ref="A14:D14"/>
    <mergeCell ref="A15:D15"/>
    <mergeCell ref="A16:D16"/>
    <mergeCell ref="A17:E17"/>
    <mergeCell ref="A18:D18"/>
    <mergeCell ref="C1:J1"/>
    <mergeCell ref="G2:J2"/>
    <mergeCell ref="A3:J3"/>
    <mergeCell ref="A4:A6"/>
    <mergeCell ref="B4:B5"/>
    <mergeCell ref="C4:C6"/>
    <mergeCell ref="D4:D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PAPILDU </vt:lpstr>
      <vt:lpstr>BUDŽETA IETVAROS</vt:lpstr>
      <vt:lpstr>PAPILDU APRĒĶ. 2023 skala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Inese Lismane</cp:lastModifiedBy>
  <cp:lastPrinted>2022-12-05T10:49:05Z</cp:lastPrinted>
  <dcterms:created xsi:type="dcterms:W3CDTF">2022-07-07T11:51:30Z</dcterms:created>
  <dcterms:modified xsi:type="dcterms:W3CDTF">2022-12-05T10:49:47Z</dcterms:modified>
</cp:coreProperties>
</file>