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rts.sharepoint.com/sites/TM/BD/Koplietojamie dokumenti/8-ANOTACIJAS KONCEPCIJAS/2024/33_IZ_par augsta riska bērniem pirms drošas mājas/7_20.06.2024_e_pastā/"/>
    </mc:Choice>
  </mc:AlternateContent>
  <xr:revisionPtr revIDLastSave="178" documentId="13_ncr:1_{E0A194B5-41D4-4DEA-B5FE-CD54F825A7A7}" xr6:coauthVersionLast="47" xr6:coauthVersionMax="47" xr10:uidLastSave="{2E0C9825-302F-4A3A-9717-9D62ACA25D2C}"/>
  <bookViews>
    <workbookView xWindow="-110" yWindow="-110" windowWidth="19420" windowHeight="10300" tabRatio="894" activeTab="2" xr2:uid="{00000000-000D-0000-FFFF-FFFF00000000}"/>
  </bookViews>
  <sheets>
    <sheet name="Pielikums" sheetId="18" r:id="rId1"/>
    <sheet name="1.tab." sheetId="20" r:id="rId2"/>
    <sheet name="2.tab" sheetId="2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20" l="1"/>
  <c r="F29" i="20"/>
  <c r="E29" i="20"/>
  <c r="F25" i="20"/>
  <c r="G25" i="20" s="1"/>
  <c r="F26" i="20"/>
  <c r="G26" i="20" s="1"/>
  <c r="F27" i="20"/>
  <c r="G27" i="20" s="1"/>
  <c r="E25" i="20"/>
  <c r="E26" i="20"/>
  <c r="E27" i="20"/>
  <c r="E24" i="20"/>
  <c r="F24" i="20" s="1"/>
  <c r="D40" i="26"/>
  <c r="L17" i="18"/>
  <c r="C52" i="26"/>
  <c r="C51" i="26"/>
  <c r="D45" i="26"/>
  <c r="D44" i="26"/>
  <c r="D43" i="26"/>
  <c r="D42" i="26"/>
  <c r="D41" i="26"/>
  <c r="D33" i="26"/>
  <c r="F32" i="26"/>
  <c r="F31" i="26"/>
  <c r="D22" i="26"/>
  <c r="H24" i="26" s="1"/>
  <c r="F21" i="26"/>
  <c r="G21" i="26" s="1"/>
  <c r="H21" i="26" s="1"/>
  <c r="F20" i="26"/>
  <c r="F19" i="26"/>
  <c r="G19" i="26" s="1"/>
  <c r="F18" i="26"/>
  <c r="F17" i="26"/>
  <c r="G17" i="26" s="1"/>
  <c r="H17" i="26" s="1"/>
  <c r="F16" i="26"/>
  <c r="F15" i="26"/>
  <c r="F14" i="26"/>
  <c r="G24" i="20" l="1"/>
  <c r="F28" i="20"/>
  <c r="E28" i="20"/>
  <c r="C58" i="26"/>
  <c r="L11" i="18" s="1"/>
  <c r="D46" i="26"/>
  <c r="G18" i="26"/>
  <c r="H18" i="26" s="1"/>
  <c r="G32" i="26"/>
  <c r="H32" i="26" s="1"/>
  <c r="F22" i="26"/>
  <c r="G15" i="26"/>
  <c r="H15" i="26" s="1"/>
  <c r="H19" i="26"/>
  <c r="G31" i="26"/>
  <c r="H31" i="26" s="1"/>
  <c r="F33" i="26"/>
  <c r="G16" i="26"/>
  <c r="H16" i="26" s="1"/>
  <c r="G20" i="26"/>
  <c r="H20" i="26" s="1"/>
  <c r="G14" i="26"/>
  <c r="H14" i="26" s="1"/>
  <c r="H22" i="26" l="1"/>
  <c r="G22" i="26"/>
  <c r="F23" i="26"/>
  <c r="F25" i="26" s="1"/>
  <c r="H33" i="26"/>
  <c r="G33" i="26"/>
  <c r="G23" i="26" l="1"/>
  <c r="H23" i="26" s="1"/>
  <c r="H25" i="26" s="1"/>
  <c r="C60" i="26" s="1"/>
  <c r="L12" i="18" s="1"/>
  <c r="C62" i="26" l="1"/>
  <c r="C61" i="26"/>
  <c r="G25" i="26"/>
  <c r="L15" i="18" l="1"/>
  <c r="C28" i="20"/>
  <c r="D19" i="20"/>
  <c r="G28" i="20" l="1"/>
  <c r="M10" i="18" s="1"/>
  <c r="L7" i="18" s="1"/>
  <c r="L13" i="18" s="1"/>
</calcChain>
</file>

<file path=xl/sharedStrings.xml><?xml version="1.0" encoding="utf-8"?>
<sst xmlns="http://schemas.openxmlformats.org/spreadsheetml/2006/main" count="133" uniqueCount="98">
  <si>
    <t>x</t>
  </si>
  <si>
    <t>Izmaksas mēnesī, euro</t>
  </si>
  <si>
    <t>rādītāja nosaukums</t>
  </si>
  <si>
    <t>Saimniecības pārzinis</t>
  </si>
  <si>
    <t>X</t>
  </si>
  <si>
    <t>2025. gads</t>
  </si>
  <si>
    <t>Pakalpojuma izveidošanas izdevumi</t>
  </si>
  <si>
    <t>Izdevumi KOPĀ 2025. gadā</t>
  </si>
  <si>
    <t>1.tabula</t>
  </si>
  <si>
    <t>Sanitāro telpu pielāgošana specifikai</t>
  </si>
  <si>
    <t xml:space="preserve">Mēbeles </t>
  </si>
  <si>
    <t>Tehnika (sadzīves, biroja, novērošanas)</t>
  </si>
  <si>
    <t>Durvju drošības sistēmu iebūvēšana</t>
  </si>
  <si>
    <t>Virtuves kosmēt. remonts</t>
  </si>
  <si>
    <t>Terapijas (mākslas, mūzikas, smilšu) telpas iekārt.</t>
  </si>
  <si>
    <t>KOPĀ</t>
  </si>
  <si>
    <t>Klientu dzīvojamo istabu kosmētiskais remonts un aprīkošana</t>
  </si>
  <si>
    <t>izdevumi</t>
  </si>
  <si>
    <t>euro</t>
  </si>
  <si>
    <t>Nr.p.k.</t>
  </si>
  <si>
    <t>janvāris - februāris</t>
  </si>
  <si>
    <t>marts - decembris</t>
  </si>
  <si>
    <t>2026. gads</t>
  </si>
  <si>
    <t>Izdevumi KOPĀ 2026. gadā</t>
  </si>
  <si>
    <t>Jaunā grupas pakalpojuma augsta riska bērniem provizoriskās izmaksas</t>
  </si>
  <si>
    <t>Izdevumi personāla atlīdzībai (5 bērniem)</t>
  </si>
  <si>
    <t>Kopā</t>
  </si>
  <si>
    <t>Piesaistītais personāls- ārpakalpojums (5 bērniem)*</t>
  </si>
  <si>
    <t>*Speciālists tiks piesaistīts, izejot no katra bērna individuālajām vajadzībām</t>
  </si>
  <si>
    <t>Uzturēšanas mainīgās izmaksas (5 bērniem)</t>
  </si>
  <si>
    <t>Kopā 5 bēniem mēnesī</t>
  </si>
  <si>
    <t>Pārējās uzturēšanas izmaksas (5 bērniem)</t>
  </si>
  <si>
    <r>
      <t>Telpu īre ~250 m</t>
    </r>
    <r>
      <rPr>
        <b/>
        <vertAlign val="superscript"/>
        <sz val="10"/>
        <color theme="1"/>
        <rFont val="Times New Roman"/>
        <family val="1"/>
        <charset val="186"/>
      </rPr>
      <t xml:space="preserve">2 </t>
    </r>
    <r>
      <rPr>
        <b/>
        <sz val="10"/>
        <color theme="1"/>
        <rFont val="Times New Roman"/>
        <family val="1"/>
        <charset val="186"/>
      </rPr>
      <t xml:space="preserve">* 8 </t>
    </r>
    <r>
      <rPr>
        <b/>
        <i/>
        <sz val="10"/>
        <color theme="1"/>
        <rFont val="Times New Roman"/>
        <family val="1"/>
        <charset val="186"/>
      </rPr>
      <t>euro</t>
    </r>
    <r>
      <rPr>
        <b/>
        <sz val="10"/>
        <color theme="1"/>
        <rFont val="Times New Roman"/>
        <family val="1"/>
        <charset val="186"/>
      </rPr>
      <t>/m</t>
    </r>
    <r>
      <rPr>
        <b/>
        <vertAlign val="superscript"/>
        <sz val="10"/>
        <color theme="1"/>
        <rFont val="Times New Roman"/>
        <family val="1"/>
        <charset val="186"/>
      </rPr>
      <t>2</t>
    </r>
    <r>
      <rPr>
        <b/>
        <sz val="10"/>
        <color theme="1"/>
        <rFont val="Times New Roman"/>
        <family val="1"/>
        <charset val="186"/>
      </rPr>
      <t xml:space="preserve"> mēnesī</t>
    </r>
  </si>
  <si>
    <t>Komunālie pakalpojumi</t>
  </si>
  <si>
    <t>Degviela</t>
  </si>
  <si>
    <r>
      <t xml:space="preserve">Kopā mēnesī, </t>
    </r>
    <r>
      <rPr>
        <b/>
        <i/>
        <sz val="10"/>
        <color theme="1"/>
        <rFont val="Times New Roman"/>
        <family val="1"/>
        <charset val="186"/>
      </rPr>
      <t>euro</t>
    </r>
  </si>
  <si>
    <r>
      <t>Kopā izmaksas mēnesī (5 bērniem),</t>
    </r>
    <r>
      <rPr>
        <b/>
        <i/>
        <sz val="11"/>
        <color theme="1"/>
        <rFont val="Times New Roman"/>
        <family val="1"/>
        <charset val="186"/>
      </rPr>
      <t xml:space="preserve"> euro</t>
    </r>
  </si>
  <si>
    <r>
      <t xml:space="preserve">Izmaksas uz 1 bērnu mēnesī, </t>
    </r>
    <r>
      <rPr>
        <b/>
        <i/>
        <sz val="11"/>
        <color theme="1"/>
        <rFont val="Times New Roman"/>
        <family val="1"/>
        <charset val="186"/>
      </rPr>
      <t>euro</t>
    </r>
  </si>
  <si>
    <r>
      <t xml:space="preserve">Kopā izmaksas gadā (5 bērniem), </t>
    </r>
    <r>
      <rPr>
        <b/>
        <i/>
        <sz val="11"/>
        <color theme="1"/>
        <rFont val="Times New Roman"/>
        <family val="1"/>
        <charset val="186"/>
      </rPr>
      <t>euro</t>
    </r>
  </si>
  <si>
    <t>Amats</t>
  </si>
  <si>
    <t>Direktors</t>
  </si>
  <si>
    <t xml:space="preserve">Direktora vietnieks/jurists </t>
  </si>
  <si>
    <t>Grāmatvedis</t>
  </si>
  <si>
    <t>Saimniecības speciālists</t>
  </si>
  <si>
    <t>Apkopēja</t>
  </si>
  <si>
    <t>Sociālais darbinieks</t>
  </si>
  <si>
    <t>Mentori (sociālais audzinātājs)</t>
  </si>
  <si>
    <t>Sporta/radošo nodarbību vadītājs</t>
  </si>
  <si>
    <t>Terapeits (Psihoterapeits, ergoterapeits, psihologs) supervizors darbin.</t>
  </si>
  <si>
    <t>Mediķis</t>
  </si>
  <si>
    <t>Nosaukums</t>
  </si>
  <si>
    <t>ēdināšana</t>
  </si>
  <si>
    <t>higiēnas preces</t>
  </si>
  <si>
    <t>kancelejas preces</t>
  </si>
  <si>
    <t>nodarbību materiāli</t>
  </si>
  <si>
    <t>mazvērtīgais inventārs</t>
  </si>
  <si>
    <t>medikamenti</t>
  </si>
  <si>
    <t>siltums</t>
  </si>
  <si>
    <t>elektrība</t>
  </si>
  <si>
    <t>ūdens/kanalizācija</t>
  </si>
  <si>
    <t>atkritumu izvešana 4x mēnesī</t>
  </si>
  <si>
    <t>Slodze</t>
  </si>
  <si>
    <t>Piemaksas 10%</t>
  </si>
  <si>
    <t>Veselības apdrošināšana
 (15 darbinieki*260 euro/gadā/ 12 mēneši)</t>
  </si>
  <si>
    <t>Atlīdzība pavisam kopā</t>
  </si>
  <si>
    <t>Diennakts norma, euro</t>
  </si>
  <si>
    <t>Amatu skaits</t>
  </si>
  <si>
    <r>
      <t xml:space="preserve">Izdevumi mēnesī, </t>
    </r>
    <r>
      <rPr>
        <b/>
        <i/>
        <sz val="10"/>
        <rFont val="Times New Roman"/>
        <family val="1"/>
        <charset val="186"/>
      </rPr>
      <t>euro</t>
    </r>
  </si>
  <si>
    <t>Noteiktā mēnešalga</t>
  </si>
  <si>
    <t>Mēnešalga atbilstoši slodzei un amatu skaitam</t>
  </si>
  <si>
    <t>6=3*4*5</t>
  </si>
  <si>
    <t>Darba devēja VSAOI</t>
  </si>
  <si>
    <t>8=6+7</t>
  </si>
  <si>
    <t>Pārējās uzturēšanas izmaksas. Skat pielikumā tāmi (2.tabula)</t>
  </si>
  <si>
    <t>Uzturēšanas izmaksas pakalpojuma izveidošanas laikā</t>
  </si>
  <si>
    <t>1.Telpu un vides pielāgošana</t>
  </si>
  <si>
    <t>2. Darbinieku atlīdzības izdevumi par 2025. gada janvārī, februārī</t>
  </si>
  <si>
    <t>2.tabula</t>
  </si>
  <si>
    <t>janvāris - decembris</t>
  </si>
  <si>
    <t>2027. gads</t>
  </si>
  <si>
    <t>Izdevumi KOPĀ 2027. gadā</t>
  </si>
  <si>
    <t xml:space="preserve">Pakalpojuma max izmaksas 2025.gadā.  Skat pielikumā tāmi (2.tabula).
</t>
  </si>
  <si>
    <t xml:space="preserve">Pakalpojuma max izmaksas 2026. gadā.  Skat pielikumā tāmi (2.tabula).
</t>
  </si>
  <si>
    <t xml:space="preserve">Pakalpojuma max izmaksas 2027. gadā.  Skat pielikumā tāmi (2.tabula).
</t>
  </si>
  <si>
    <t>darbinieku atlīdzība 2025. gada janvāris, fenruāris
Skat.pielikumā tāmi (1.tabula).</t>
  </si>
  <si>
    <t>telpu pielāgošana un aprīkošana Pakalpojuma sniegšanai (izņemot nekustamā īpašuma iegādi un būvniecību). 
Skat.pielikumā tāmi (1.tabula).</t>
  </si>
  <si>
    <t xml:space="preserve">2. pielikums </t>
  </si>
  <si>
    <t>Informatīvajam ziņojumam</t>
  </si>
  <si>
    <t xml:space="preserve"> "Par pakalpojumiem augsta riska bērniem </t>
  </si>
  <si>
    <t xml:space="preserve"> līdz  "Bērnu un jauniešu drošās mājas" izveidošanai"</t>
  </si>
  <si>
    <t>KOPĀ mēnesī</t>
  </si>
  <si>
    <t>KOPĀ 2 mēnešos</t>
  </si>
  <si>
    <t>Slodzes</t>
  </si>
  <si>
    <r>
      <t xml:space="preserve">Mēnešalga </t>
    </r>
    <r>
      <rPr>
        <b/>
        <sz val="9"/>
        <rFont val="Times New Roman"/>
        <family val="1"/>
        <charset val="186"/>
      </rPr>
      <t>pilnai 1.00 slodzei,</t>
    </r>
    <r>
      <rPr>
        <i/>
        <sz val="9"/>
        <rFont val="Times New Roman"/>
        <family val="1"/>
        <charset val="186"/>
      </rPr>
      <t xml:space="preserve"> euro</t>
    </r>
  </si>
  <si>
    <r>
      <t xml:space="preserve">Mēnešalga atbilstoši slodzei un amatu skaitam, </t>
    </r>
    <r>
      <rPr>
        <i/>
        <sz val="9"/>
        <rFont val="Times New Roman"/>
        <family val="1"/>
        <charset val="186"/>
      </rPr>
      <t>euro</t>
    </r>
  </si>
  <si>
    <r>
      <t xml:space="preserve">Darba devēja VSAOI, </t>
    </r>
    <r>
      <rPr>
        <i/>
        <sz val="9"/>
        <rFont val="Times New Roman"/>
        <family val="1"/>
        <charset val="186"/>
      </rPr>
      <t>euro</t>
    </r>
  </si>
  <si>
    <t>Jaunā grupas pakalpojuma augsta riska bērniem kopējās izmaksas  2025.-2027.gadam</t>
  </si>
  <si>
    <r>
      <t xml:space="preserve">Pakalpojuma izveidošanas izdevumi 2025. gadā 
</t>
    </r>
    <r>
      <rPr>
        <b/>
        <i/>
        <sz val="13"/>
        <color theme="1"/>
        <rFont val="Times New Roman"/>
        <family val="1"/>
        <charset val="186"/>
      </rPr>
      <t>(pirms pakalpojuma sniegšanas uzsākšanas)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</si>
</sst>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7"/>
      <name val="Times New Roman"/>
      <family val="1"/>
      <charset val="186"/>
    </font>
    <font>
      <b/>
      <sz val="11"/>
      <name val="Times New Roman"/>
      <family val="1"/>
      <charset val="186"/>
    </font>
    <font>
      <sz val="8"/>
      <name val="Calibri"/>
      <family val="2"/>
      <charset val="186"/>
      <scheme val="minor"/>
    </font>
    <font>
      <b/>
      <i/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1"/>
      <color rgb="FFC00000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i/>
      <sz val="8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i/>
      <sz val="8"/>
      <color theme="1"/>
      <name val="Times New Roman"/>
      <family val="1"/>
      <charset val="186"/>
    </font>
    <font>
      <b/>
      <sz val="13"/>
      <color theme="1"/>
      <name val="Times New Roman"/>
      <family val="1"/>
      <charset val="186"/>
    </font>
    <font>
      <b/>
      <sz val="8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i/>
      <sz val="9"/>
      <name val="Times New Roman"/>
      <family val="1"/>
      <charset val="186"/>
    </font>
    <font>
      <sz val="10"/>
      <name val="Arial"/>
      <family val="2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vertAlign val="superscript"/>
      <sz val="10"/>
      <color theme="1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sz val="10"/>
      <color rgb="FF000000"/>
      <name val="Arial"/>
      <family val="2"/>
      <charset val="186"/>
    </font>
    <font>
      <sz val="10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i/>
      <sz val="13"/>
      <color theme="1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6" fillId="0" borderId="0"/>
    <xf numFmtId="0" fontId="22" fillId="0" borderId="0"/>
    <xf numFmtId="0" fontId="28" fillId="0" borderId="0" applyNumberFormat="0" applyBorder="0" applyProtection="0"/>
    <xf numFmtId="0" fontId="28" fillId="0" borderId="0" applyNumberFormat="0" applyBorder="0" applyProtection="0"/>
  </cellStyleXfs>
  <cellXfs count="163">
    <xf numFmtId="0" fontId="0" fillId="0" borderId="0" xfId="0"/>
    <xf numFmtId="2" fontId="1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" fillId="0" borderId="2" xfId="0" applyFont="1" applyBorder="1" applyAlignment="1">
      <alignment vertical="center"/>
    </xf>
    <xf numFmtId="4" fontId="3" fillId="5" borderId="2" xfId="0" applyNumberFormat="1" applyFont="1" applyFill="1" applyBorder="1" applyAlignment="1">
      <alignment horizontal="center" vertical="center"/>
    </xf>
    <xf numFmtId="4" fontId="3" fillId="5" borderId="2" xfId="0" applyNumberFormat="1" applyFont="1" applyFill="1" applyBorder="1" applyAlignment="1">
      <alignment horizontal="right" vertical="center"/>
    </xf>
    <xf numFmtId="0" fontId="11" fillId="4" borderId="2" xfId="0" applyFont="1" applyFill="1" applyBorder="1" applyAlignment="1">
      <alignment vertical="center"/>
    </xf>
    <xf numFmtId="4" fontId="3" fillId="4" borderId="2" xfId="0" applyNumberFormat="1" applyFont="1" applyFill="1" applyBorder="1" applyAlignment="1">
      <alignment horizontal="right" vertical="center"/>
    </xf>
    <xf numFmtId="0" fontId="10" fillId="4" borderId="2" xfId="0" applyFont="1" applyFill="1" applyBorder="1" applyAlignment="1">
      <alignment horizontal="left" vertical="center" wrapText="1"/>
    </xf>
    <xf numFmtId="0" fontId="11" fillId="3" borderId="2" xfId="0" applyFont="1" applyFill="1" applyBorder="1" applyAlignment="1">
      <alignment vertical="center"/>
    </xf>
    <xf numFmtId="0" fontId="11" fillId="3" borderId="10" xfId="0" applyFont="1" applyFill="1" applyBorder="1" applyAlignment="1">
      <alignment vertical="center"/>
    </xf>
    <xf numFmtId="0" fontId="12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11" fillId="0" borderId="0" xfId="0" applyFont="1" applyAlignment="1">
      <alignment vertical="top"/>
    </xf>
    <xf numFmtId="0" fontId="19" fillId="0" borderId="0" xfId="0" applyFont="1"/>
    <xf numFmtId="0" fontId="20" fillId="0" borderId="0" xfId="0" applyFont="1"/>
    <xf numFmtId="0" fontId="12" fillId="6" borderId="17" xfId="0" applyFont="1" applyFill="1" applyBorder="1" applyAlignment="1">
      <alignment vertical="center"/>
    </xf>
    <xf numFmtId="0" fontId="12" fillId="6" borderId="8" xfId="0" applyFont="1" applyFill="1" applyBorder="1" applyAlignment="1">
      <alignment vertical="center"/>
    </xf>
    <xf numFmtId="0" fontId="7" fillId="3" borderId="2" xfId="0" applyFont="1" applyFill="1" applyBorder="1" applyAlignment="1">
      <alignment vertical="center"/>
    </xf>
    <xf numFmtId="0" fontId="20" fillId="0" borderId="0" xfId="0" applyFont="1" applyAlignment="1">
      <alignment horizontal="right" vertical="center"/>
    </xf>
    <xf numFmtId="0" fontId="19" fillId="0" borderId="0" xfId="2" applyFont="1" applyAlignment="1">
      <alignment horizontal="center" vertical="center"/>
    </xf>
    <xf numFmtId="0" fontId="19" fillId="5" borderId="2" xfId="2" applyFont="1" applyFill="1" applyBorder="1" applyAlignment="1">
      <alignment horizontal="center" vertical="center" wrapText="1"/>
    </xf>
    <xf numFmtId="0" fontId="20" fillId="5" borderId="2" xfId="2" applyFont="1" applyFill="1" applyBorder="1" applyAlignment="1">
      <alignment horizontal="center" vertical="center" wrapText="1"/>
    </xf>
    <xf numFmtId="0" fontId="20" fillId="0" borderId="2" xfId="2" applyFont="1" applyBorder="1" applyAlignment="1">
      <alignment horizontal="center" vertical="center" wrapText="1"/>
    </xf>
    <xf numFmtId="0" fontId="19" fillId="7" borderId="2" xfId="2" applyFont="1" applyFill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20" fillId="7" borderId="2" xfId="2" applyFont="1" applyFill="1" applyBorder="1" applyAlignment="1">
      <alignment horizontal="center" vertical="center" wrapText="1"/>
    </xf>
    <xf numFmtId="0" fontId="23" fillId="0" borderId="0" xfId="0" applyFont="1"/>
    <xf numFmtId="0" fontId="23" fillId="0" borderId="2" xfId="0" applyFont="1" applyBorder="1" applyAlignment="1">
      <alignment horizontal="center"/>
    </xf>
    <xf numFmtId="0" fontId="23" fillId="0" borderId="2" xfId="0" applyFont="1" applyBorder="1"/>
    <xf numFmtId="0" fontId="29" fillId="0" borderId="2" xfId="3" applyFont="1" applyBorder="1" applyAlignment="1" applyProtection="1">
      <alignment vertical="center" wrapText="1"/>
    </xf>
    <xf numFmtId="0" fontId="29" fillId="0" borderId="8" xfId="3" applyFont="1" applyBorder="1" applyAlignment="1" applyProtection="1">
      <alignment vertical="center" wrapText="1"/>
    </xf>
    <xf numFmtId="0" fontId="30" fillId="7" borderId="2" xfId="3" applyFont="1" applyFill="1" applyBorder="1" applyAlignment="1" applyProtection="1">
      <alignment vertical="center" wrapText="1"/>
    </xf>
    <xf numFmtId="0" fontId="29" fillId="7" borderId="2" xfId="3" applyFont="1" applyFill="1" applyBorder="1" applyAlignment="1" applyProtection="1">
      <alignment vertical="center" wrapText="1"/>
    </xf>
    <xf numFmtId="0" fontId="20" fillId="0" borderId="2" xfId="2" applyFont="1" applyBorder="1" applyAlignment="1">
      <alignment horizontal="left" vertical="center" wrapText="1"/>
    </xf>
    <xf numFmtId="0" fontId="23" fillId="0" borderId="2" xfId="0" applyFont="1" applyBorder="1" applyAlignment="1">
      <alignment wrapText="1"/>
    </xf>
    <xf numFmtId="0" fontId="29" fillId="0" borderId="2" xfId="4" applyFont="1" applyBorder="1" applyAlignment="1" applyProtection="1">
      <alignment horizontal="center" wrapText="1"/>
    </xf>
    <xf numFmtId="0" fontId="29" fillId="0" borderId="8" xfId="4" applyFont="1" applyBorder="1" applyAlignment="1" applyProtection="1">
      <alignment horizontal="center" wrapText="1"/>
    </xf>
    <xf numFmtId="0" fontId="20" fillId="0" borderId="8" xfId="4" applyFont="1" applyBorder="1" applyAlignment="1" applyProtection="1">
      <alignment horizontal="center" wrapText="1"/>
    </xf>
    <xf numFmtId="0" fontId="19" fillId="7" borderId="2" xfId="4" applyFont="1" applyFill="1" applyBorder="1" applyAlignment="1" applyProtection="1">
      <alignment horizontal="center" wrapText="1"/>
    </xf>
    <xf numFmtId="0" fontId="20" fillId="7" borderId="2" xfId="4" applyFont="1" applyFill="1" applyBorder="1" applyAlignment="1" applyProtection="1">
      <alignment horizontal="center" wrapText="1"/>
    </xf>
    <xf numFmtId="0" fontId="24" fillId="0" borderId="2" xfId="0" applyFont="1" applyBorder="1"/>
    <xf numFmtId="3" fontId="24" fillId="0" borderId="2" xfId="0" applyNumberFormat="1" applyFont="1" applyBorder="1"/>
    <xf numFmtId="3" fontId="23" fillId="0" borderId="2" xfId="0" applyNumberFormat="1" applyFont="1" applyBorder="1"/>
    <xf numFmtId="3" fontId="12" fillId="0" borderId="2" xfId="0" applyNumberFormat="1" applyFont="1" applyBorder="1"/>
    <xf numFmtId="0" fontId="20" fillId="0" borderId="2" xfId="2" applyFont="1" applyBorder="1" applyAlignment="1">
      <alignment horizontal="right" wrapText="1"/>
    </xf>
    <xf numFmtId="0" fontId="20" fillId="0" borderId="8" xfId="2" applyFont="1" applyBorder="1" applyAlignment="1">
      <alignment horizontal="right" wrapText="1"/>
    </xf>
    <xf numFmtId="0" fontId="23" fillId="0" borderId="8" xfId="2" applyFont="1" applyBorder="1" applyAlignment="1">
      <alignment horizontal="right" wrapText="1"/>
    </xf>
    <xf numFmtId="0" fontId="19" fillId="7" borderId="2" xfId="2" applyFont="1" applyFill="1" applyBorder="1" applyAlignment="1">
      <alignment horizontal="right" wrapText="1"/>
    </xf>
    <xf numFmtId="0" fontId="23" fillId="0" borderId="2" xfId="2" applyFont="1" applyBorder="1" applyAlignment="1">
      <alignment horizontal="center" wrapText="1"/>
    </xf>
    <xf numFmtId="0" fontId="19" fillId="7" borderId="2" xfId="2" applyFont="1" applyFill="1" applyBorder="1" applyAlignment="1">
      <alignment horizontal="center" wrapText="1"/>
    </xf>
    <xf numFmtId="3" fontId="29" fillId="0" borderId="2" xfId="4" applyNumberFormat="1" applyFont="1" applyBorder="1" applyAlignment="1" applyProtection="1">
      <alignment horizontal="right" wrapText="1"/>
    </xf>
    <xf numFmtId="3" fontId="29" fillId="0" borderId="8" xfId="4" applyNumberFormat="1" applyFont="1" applyBorder="1" applyAlignment="1" applyProtection="1">
      <alignment horizontal="right" wrapText="1"/>
    </xf>
    <xf numFmtId="3" fontId="30" fillId="0" borderId="2" xfId="4" applyNumberFormat="1" applyFont="1" applyBorder="1" applyAlignment="1" applyProtection="1">
      <alignment horizontal="center" wrapText="1"/>
    </xf>
    <xf numFmtId="3" fontId="29" fillId="0" borderId="2" xfId="4" applyNumberFormat="1" applyFont="1" applyBorder="1" applyAlignment="1" applyProtection="1">
      <alignment wrapText="1"/>
    </xf>
    <xf numFmtId="3" fontId="29" fillId="7" borderId="2" xfId="4" applyNumberFormat="1" applyFont="1" applyFill="1" applyBorder="1" applyAlignment="1" applyProtection="1">
      <alignment wrapText="1"/>
    </xf>
    <xf numFmtId="0" fontId="3" fillId="0" borderId="0" xfId="2" applyFont="1" applyAlignment="1">
      <alignment vertical="center" wrapText="1"/>
    </xf>
    <xf numFmtId="0" fontId="20" fillId="0" borderId="0" xfId="2" applyFont="1" applyAlignment="1">
      <alignment horizontal="right" vertical="center"/>
    </xf>
    <xf numFmtId="3" fontId="20" fillId="0" borderId="2" xfId="2" applyNumberFormat="1" applyFont="1" applyBorder="1" applyAlignment="1">
      <alignment horizontal="right" wrapText="1"/>
    </xf>
    <xf numFmtId="3" fontId="24" fillId="0" borderId="2" xfId="2" applyNumberFormat="1" applyFont="1" applyBorder="1" applyAlignment="1">
      <alignment horizontal="right" wrapText="1"/>
    </xf>
    <xf numFmtId="3" fontId="19" fillId="0" borderId="2" xfId="2" applyNumberFormat="1" applyFont="1" applyBorder="1" applyAlignment="1">
      <alignment horizontal="right" wrapText="1"/>
    </xf>
    <xf numFmtId="3" fontId="20" fillId="0" borderId="2" xfId="2" applyNumberFormat="1" applyFont="1" applyBorder="1" applyAlignment="1">
      <alignment wrapText="1"/>
    </xf>
    <xf numFmtId="3" fontId="20" fillId="7" borderId="2" xfId="2" applyNumberFormat="1" applyFont="1" applyFill="1" applyBorder="1" applyAlignment="1">
      <alignment wrapText="1"/>
    </xf>
    <xf numFmtId="3" fontId="23" fillId="0" borderId="2" xfId="0" applyNumberFormat="1" applyFont="1" applyBorder="1" applyAlignment="1">
      <alignment horizontal="right"/>
    </xf>
    <xf numFmtId="3" fontId="24" fillId="7" borderId="2" xfId="0" applyNumberFormat="1" applyFont="1" applyFill="1" applyBorder="1" applyAlignment="1">
      <alignment horizontal="right"/>
    </xf>
    <xf numFmtId="3" fontId="24" fillId="0" borderId="2" xfId="0" applyNumberFormat="1" applyFont="1" applyBorder="1" applyAlignment="1">
      <alignment horizontal="right"/>
    </xf>
    <xf numFmtId="3" fontId="23" fillId="7" borderId="2" xfId="0" applyNumberFormat="1" applyFont="1" applyFill="1" applyBorder="1"/>
    <xf numFmtId="0" fontId="5" fillId="0" borderId="0" xfId="2" applyFont="1" applyAlignment="1">
      <alignment horizontal="center" vertical="center" wrapText="1"/>
    </xf>
    <xf numFmtId="3" fontId="23" fillId="0" borderId="8" xfId="0" applyNumberFormat="1" applyFont="1" applyBorder="1" applyAlignment="1">
      <alignment horizontal="right"/>
    </xf>
    <xf numFmtId="3" fontId="19" fillId="7" borderId="2" xfId="0" applyNumberFormat="1" applyFont="1" applyFill="1" applyBorder="1" applyAlignment="1">
      <alignment horizontal="right"/>
    </xf>
    <xf numFmtId="3" fontId="20" fillId="7" borderId="2" xfId="0" applyNumberFormat="1" applyFont="1" applyFill="1" applyBorder="1"/>
    <xf numFmtId="0" fontId="1" fillId="0" borderId="0" xfId="0" applyFont="1" applyAlignment="1">
      <alignment horizontal="right" vertical="top" wrapText="1"/>
    </xf>
    <xf numFmtId="0" fontId="11" fillId="0" borderId="0" xfId="0" applyFont="1" applyAlignment="1">
      <alignment horizontal="right"/>
    </xf>
    <xf numFmtId="4" fontId="3" fillId="2" borderId="5" xfId="0" applyNumberFormat="1" applyFont="1" applyFill="1" applyBorder="1" applyAlignment="1">
      <alignment horizontal="center" vertical="center"/>
    </xf>
    <xf numFmtId="4" fontId="3" fillId="4" borderId="7" xfId="0" applyNumberFormat="1" applyFont="1" applyFill="1" applyBorder="1" applyAlignment="1">
      <alignment horizontal="right" vertical="center"/>
    </xf>
    <xf numFmtId="0" fontId="10" fillId="4" borderId="6" xfId="0" applyFont="1" applyFill="1" applyBorder="1" applyAlignment="1">
      <alignment horizontal="left" vertical="center" wrapText="1"/>
    </xf>
    <xf numFmtId="0" fontId="17" fillId="2" borderId="21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7" fillId="3" borderId="2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left"/>
    </xf>
    <xf numFmtId="0" fontId="13" fillId="0" borderId="2" xfId="0" applyFont="1" applyBorder="1" applyAlignment="1">
      <alignment horizontal="right" vertical="center"/>
    </xf>
    <xf numFmtId="0" fontId="16" fillId="0" borderId="0" xfId="0" applyFont="1" applyAlignment="1">
      <alignment vertical="center" wrapText="1"/>
    </xf>
    <xf numFmtId="0" fontId="11" fillId="3" borderId="12" xfId="0" applyFont="1" applyFill="1" applyBorder="1" applyAlignment="1">
      <alignment vertical="center"/>
    </xf>
    <xf numFmtId="0" fontId="1" fillId="0" borderId="0" xfId="0" applyFont="1" applyAlignment="1">
      <alignment vertical="top" wrapText="1"/>
    </xf>
    <xf numFmtId="0" fontId="29" fillId="0" borderId="0" xfId="0" applyFont="1" applyAlignment="1">
      <alignment horizontal="right" vertical="center"/>
    </xf>
    <xf numFmtId="0" fontId="32" fillId="0" borderId="2" xfId="3" applyFont="1" applyBorder="1" applyAlignment="1" applyProtection="1">
      <alignment vertical="center" wrapText="1"/>
    </xf>
    <xf numFmtId="0" fontId="1" fillId="0" borderId="2" xfId="0" applyFont="1" applyBorder="1" applyAlignment="1">
      <alignment horizontal="left" vertical="center" wrapText="1"/>
    </xf>
    <xf numFmtId="0" fontId="12" fillId="5" borderId="29" xfId="0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 wrapText="1"/>
    </xf>
    <xf numFmtId="4" fontId="12" fillId="3" borderId="30" xfId="0" applyNumberFormat="1" applyFont="1" applyFill="1" applyBorder="1" applyAlignment="1">
      <alignment horizontal="center" vertical="center"/>
    </xf>
    <xf numFmtId="4" fontId="12" fillId="3" borderId="31" xfId="0" applyNumberFormat="1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left" vertical="center" wrapText="1"/>
    </xf>
    <xf numFmtId="0" fontId="21" fillId="3" borderId="26" xfId="0" applyFont="1" applyFill="1" applyBorder="1" applyAlignment="1">
      <alignment horizontal="left" vertical="center" wrapText="1"/>
    </xf>
    <xf numFmtId="4" fontId="12" fillId="6" borderId="18" xfId="0" applyNumberFormat="1" applyFont="1" applyFill="1" applyBorder="1" applyAlignment="1">
      <alignment horizontal="center" vertical="center"/>
    </xf>
    <xf numFmtId="4" fontId="12" fillId="6" borderId="24" xfId="0" applyNumberFormat="1" applyFont="1" applyFill="1" applyBorder="1" applyAlignment="1">
      <alignment horizontal="center" vertical="center"/>
    </xf>
    <xf numFmtId="0" fontId="18" fillId="6" borderId="6" xfId="0" applyFont="1" applyFill="1" applyBorder="1" applyAlignment="1">
      <alignment horizontal="center" vertical="center" wrapText="1"/>
    </xf>
    <xf numFmtId="0" fontId="18" fillId="6" borderId="21" xfId="0" applyFont="1" applyFill="1" applyBorder="1" applyAlignment="1">
      <alignment horizontal="center" vertical="center" wrapText="1"/>
    </xf>
    <xf numFmtId="0" fontId="21" fillId="3" borderId="12" xfId="0" applyFont="1" applyFill="1" applyBorder="1" applyAlignment="1">
      <alignment horizontal="left" vertical="center" wrapText="1"/>
    </xf>
    <xf numFmtId="0" fontId="21" fillId="3" borderId="13" xfId="0" applyFont="1" applyFill="1" applyBorder="1" applyAlignment="1">
      <alignment horizontal="left" vertical="center" wrapText="1"/>
    </xf>
    <xf numFmtId="0" fontId="18" fillId="6" borderId="18" xfId="0" applyFont="1" applyFill="1" applyBorder="1" applyAlignment="1">
      <alignment horizontal="center" vertical="center" wrapText="1"/>
    </xf>
    <xf numFmtId="0" fontId="18" fillId="6" borderId="32" xfId="0" applyFont="1" applyFill="1" applyBorder="1" applyAlignment="1">
      <alignment horizontal="center" vertical="center" wrapText="1"/>
    </xf>
    <xf numFmtId="0" fontId="12" fillId="5" borderId="19" xfId="0" applyFont="1" applyFill="1" applyBorder="1" applyAlignment="1">
      <alignment horizontal="center" vertical="center" wrapText="1"/>
    </xf>
    <xf numFmtId="4" fontId="12" fillId="3" borderId="5" xfId="0" applyNumberFormat="1" applyFont="1" applyFill="1" applyBorder="1" applyAlignment="1">
      <alignment horizontal="center" vertical="center"/>
    </xf>
    <xf numFmtId="4" fontId="12" fillId="3" borderId="23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vertical="center" wrapText="1"/>
    </xf>
    <xf numFmtId="0" fontId="3" fillId="0" borderId="0" xfId="0" applyFont="1" applyAlignment="1">
      <alignment horizontal="right" vertical="top" wrapText="1"/>
    </xf>
    <xf numFmtId="0" fontId="3" fillId="0" borderId="22" xfId="0" applyFont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left" vertical="center"/>
    </xf>
    <xf numFmtId="4" fontId="3" fillId="2" borderId="25" xfId="0" applyNumberFormat="1" applyFont="1" applyFill="1" applyBorder="1" applyAlignment="1">
      <alignment horizontal="center" vertical="center"/>
    </xf>
    <xf numFmtId="4" fontId="3" fillId="2" borderId="9" xfId="0" applyNumberFormat="1" applyFont="1" applyFill="1" applyBorder="1" applyAlignment="1">
      <alignment horizontal="center" vertical="center"/>
    </xf>
    <xf numFmtId="4" fontId="3" fillId="2" borderId="10" xfId="0" applyNumberFormat="1" applyFont="1" applyFill="1" applyBorder="1" applyAlignment="1">
      <alignment horizontal="center" vertical="center"/>
    </xf>
    <xf numFmtId="4" fontId="3" fillId="2" borderId="12" xfId="0" applyNumberFormat="1" applyFont="1" applyFill="1" applyBorder="1" applyAlignment="1">
      <alignment horizontal="right" vertical="center"/>
    </xf>
    <xf numFmtId="4" fontId="3" fillId="2" borderId="2" xfId="0" applyNumberFormat="1" applyFont="1" applyFill="1" applyBorder="1" applyAlignment="1">
      <alignment horizontal="right" vertical="center"/>
    </xf>
    <xf numFmtId="0" fontId="10" fillId="2" borderId="1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7" fillId="2" borderId="13" xfId="0" applyFont="1" applyFill="1" applyBorder="1" applyAlignment="1">
      <alignment horizontal="left" vertical="center" wrapText="1"/>
    </xf>
    <xf numFmtId="0" fontId="17" fillId="2" borderId="15" xfId="0" applyFont="1" applyFill="1" applyBorder="1" applyAlignment="1">
      <alignment horizontal="left" vertical="center" wrapText="1"/>
    </xf>
    <xf numFmtId="4" fontId="12" fillId="3" borderId="6" xfId="0" applyNumberFormat="1" applyFont="1" applyFill="1" applyBorder="1" applyAlignment="1">
      <alignment horizontal="center" vertical="center"/>
    </xf>
    <xf numFmtId="4" fontId="12" fillId="3" borderId="7" xfId="0" applyNumberFormat="1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left" vertical="center" wrapText="1"/>
    </xf>
    <xf numFmtId="4" fontId="12" fillId="6" borderId="17" xfId="0" applyNumberFormat="1" applyFont="1" applyFill="1" applyBorder="1" applyAlignment="1">
      <alignment horizontal="center" vertical="center"/>
    </xf>
    <xf numFmtId="0" fontId="21" fillId="6" borderId="17" xfId="0" applyFont="1" applyFill="1" applyBorder="1" applyAlignment="1">
      <alignment horizontal="center" vertical="center" wrapText="1"/>
    </xf>
    <xf numFmtId="0" fontId="21" fillId="6" borderId="27" xfId="0" applyFont="1" applyFill="1" applyBorder="1" applyAlignment="1">
      <alignment horizontal="center" vertical="center" wrapText="1"/>
    </xf>
    <xf numFmtId="4" fontId="3" fillId="3" borderId="3" xfId="0" applyNumberFormat="1" applyFont="1" applyFill="1" applyBorder="1" applyAlignment="1">
      <alignment horizontal="center" vertical="center"/>
    </xf>
    <xf numFmtId="4" fontId="3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 vertical="top" wrapText="1"/>
    </xf>
    <xf numFmtId="0" fontId="21" fillId="3" borderId="6" xfId="0" applyFont="1" applyFill="1" applyBorder="1" applyAlignment="1">
      <alignment horizontal="left" vertical="center" wrapText="1"/>
    </xf>
    <xf numFmtId="0" fontId="21" fillId="3" borderId="21" xfId="0" applyFont="1" applyFill="1" applyBorder="1" applyAlignment="1">
      <alignment horizontal="left" vertical="center" wrapText="1"/>
    </xf>
    <xf numFmtId="4" fontId="3" fillId="5" borderId="3" xfId="0" applyNumberFormat="1" applyFont="1" applyFill="1" applyBorder="1" applyAlignment="1">
      <alignment horizontal="center" vertical="center"/>
    </xf>
    <xf numFmtId="4" fontId="3" fillId="5" borderId="4" xfId="0" applyNumberFormat="1" applyFont="1" applyFill="1" applyBorder="1" applyAlignment="1">
      <alignment horizontal="center" vertical="center"/>
    </xf>
    <xf numFmtId="4" fontId="11" fillId="0" borderId="2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center" wrapText="1"/>
    </xf>
    <xf numFmtId="0" fontId="12" fillId="5" borderId="28" xfId="0" applyFont="1" applyFill="1" applyBorder="1" applyAlignment="1">
      <alignment horizontal="right" vertical="center"/>
    </xf>
    <xf numFmtId="0" fontId="12" fillId="5" borderId="7" xfId="0" applyFont="1" applyFill="1" applyBorder="1" applyAlignment="1">
      <alignment horizontal="right" vertical="center"/>
    </xf>
    <xf numFmtId="4" fontId="12" fillId="5" borderId="2" xfId="0" applyNumberFormat="1" applyFont="1" applyFill="1" applyBorder="1" applyAlignment="1">
      <alignment horizontal="right" vertical="center"/>
    </xf>
    <xf numFmtId="0" fontId="16" fillId="0" borderId="0" xfId="0" applyFont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5" fillId="0" borderId="2" xfId="0" applyFont="1" applyBorder="1" applyAlignment="1">
      <alignment horizontal="center"/>
    </xf>
    <xf numFmtId="0" fontId="3" fillId="0" borderId="0" xfId="2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3" fillId="0" borderId="2" xfId="0" applyFont="1" applyBorder="1" applyAlignment="1">
      <alignment horizontal="center"/>
    </xf>
    <xf numFmtId="0" fontId="23" fillId="0" borderId="2" xfId="0" applyFont="1" applyBorder="1" applyAlignment="1">
      <alignment horizontal="center" wrapText="1"/>
    </xf>
    <xf numFmtId="0" fontId="24" fillId="0" borderId="2" xfId="0" applyFont="1" applyBorder="1" applyAlignment="1">
      <alignment horizontal="center"/>
    </xf>
    <xf numFmtId="0" fontId="12" fillId="0" borderId="3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9" fillId="0" borderId="3" xfId="2" applyFont="1" applyBorder="1" applyAlignment="1">
      <alignment horizontal="center" vertical="center"/>
    </xf>
    <xf numFmtId="0" fontId="19" fillId="0" borderId="4" xfId="2" applyFont="1" applyBorder="1" applyAlignment="1">
      <alignment horizontal="center" vertical="center"/>
    </xf>
    <xf numFmtId="0" fontId="24" fillId="0" borderId="2" xfId="0" applyFont="1" applyBorder="1" applyAlignment="1">
      <alignment horizontal="left" wrapText="1"/>
    </xf>
    <xf numFmtId="0" fontId="24" fillId="0" borderId="2" xfId="0" applyFont="1" applyBorder="1" applyAlignment="1">
      <alignment horizontal="left"/>
    </xf>
  </cellXfs>
  <cellStyles count="5">
    <cellStyle name="Normal 2 2" xfId="4" xr:uid="{45561B67-ABAC-4E34-BE65-057A0BB77B2A}"/>
    <cellStyle name="Normal 3" xfId="1" xr:uid="{00000000-0005-0000-0000-000001000000}"/>
    <cellStyle name="Normal_TM 1 2 veidlapa TA 2" xfId="3" xr:uid="{23D6EEC8-8D70-4D4D-BD95-A4DEA7B87E5E}"/>
    <cellStyle name="Parasts" xfId="0" builtinId="0"/>
    <cellStyle name="Parasts 2" xfId="2" xr:uid="{A9D3C0BE-F73D-44CE-A702-F468B32D61C1}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34998626667073579"/>
  </sheetPr>
  <dimension ref="B1:O24"/>
  <sheetViews>
    <sheetView topLeftCell="A14" zoomScale="80" zoomScaleNormal="80" workbookViewId="0">
      <selection activeCell="L21" sqref="L21:O21"/>
    </sheetView>
  </sheetViews>
  <sheetFormatPr defaultColWidth="8.81640625" defaultRowHeight="14" x14ac:dyDescent="0.3"/>
  <cols>
    <col min="1" max="1" width="1.7265625" style="5" customWidth="1"/>
    <col min="2" max="2" width="8.1796875" style="15" hidden="1" customWidth="1"/>
    <col min="3" max="3" width="31.1796875" style="5" hidden="1" customWidth="1"/>
    <col min="4" max="4" width="15.81640625" style="5" hidden="1" customWidth="1"/>
    <col min="5" max="5" width="10.7265625" style="6" hidden="1" customWidth="1"/>
    <col min="6" max="6" width="28.7265625" style="5" hidden="1" customWidth="1"/>
    <col min="7" max="7" width="12.1796875" style="5" hidden="1" customWidth="1"/>
    <col min="8" max="9" width="8.81640625" style="5" hidden="1" customWidth="1"/>
    <col min="10" max="10" width="8.81640625" style="5"/>
    <col min="11" max="11" width="27.81640625" style="5" customWidth="1"/>
    <col min="12" max="12" width="28.54296875" style="5" customWidth="1"/>
    <col min="13" max="14" width="31.81640625" style="5" customWidth="1"/>
    <col min="15" max="15" width="39.26953125" style="5" customWidth="1"/>
    <col min="16" max="16384" width="8.81640625" style="5"/>
  </cols>
  <sheetData>
    <row r="1" spans="2:15" x14ac:dyDescent="0.3">
      <c r="B1" s="133"/>
      <c r="C1" s="133"/>
      <c r="D1" s="133"/>
      <c r="E1" s="133"/>
      <c r="F1" s="133"/>
      <c r="G1" s="133"/>
      <c r="J1" s="87"/>
      <c r="K1" s="87"/>
      <c r="L1" s="87"/>
      <c r="M1" s="87"/>
      <c r="N1" s="87"/>
      <c r="O1" s="88" t="s">
        <v>86</v>
      </c>
    </row>
    <row r="2" spans="2:15" x14ac:dyDescent="0.3">
      <c r="B2" s="75"/>
      <c r="C2" s="75"/>
      <c r="D2" s="75"/>
      <c r="E2" s="75"/>
      <c r="F2" s="75"/>
      <c r="G2" s="75"/>
      <c r="J2" s="87"/>
      <c r="K2" s="87"/>
      <c r="L2" s="87"/>
      <c r="M2" s="87"/>
      <c r="N2" s="87"/>
      <c r="O2" s="88" t="s">
        <v>87</v>
      </c>
    </row>
    <row r="3" spans="2:15" x14ac:dyDescent="0.3">
      <c r="B3" s="75"/>
      <c r="C3" s="75"/>
      <c r="D3" s="75"/>
      <c r="E3" s="75"/>
      <c r="F3" s="75"/>
      <c r="G3" s="75"/>
      <c r="J3" s="87"/>
      <c r="K3" s="87"/>
      <c r="L3" s="87"/>
      <c r="M3" s="87"/>
      <c r="N3" s="87"/>
      <c r="O3" s="88" t="s">
        <v>88</v>
      </c>
    </row>
    <row r="4" spans="2:15" x14ac:dyDescent="0.3">
      <c r="B4" s="75"/>
      <c r="C4" s="75"/>
      <c r="D4" s="75"/>
      <c r="E4" s="75"/>
      <c r="F4" s="75"/>
      <c r="G4" s="75"/>
      <c r="J4" s="87"/>
      <c r="K4" s="87"/>
      <c r="L4" s="87"/>
      <c r="M4" s="87"/>
      <c r="N4" s="87"/>
      <c r="O4" s="88" t="s">
        <v>89</v>
      </c>
    </row>
    <row r="5" spans="2:15" ht="15" customHeight="1" x14ac:dyDescent="0.3">
      <c r="B5" s="109"/>
      <c r="C5" s="109"/>
      <c r="D5" s="109"/>
      <c r="E5" s="109"/>
      <c r="F5" s="109"/>
      <c r="G5" s="109"/>
      <c r="J5" s="109"/>
      <c r="K5" s="109"/>
      <c r="L5" s="109"/>
      <c r="M5" s="109"/>
      <c r="N5" s="109"/>
      <c r="O5" s="109"/>
    </row>
    <row r="6" spans="2:15" ht="65.5" customHeight="1" thickBot="1" x14ac:dyDescent="0.35">
      <c r="B6" s="110"/>
      <c r="C6" s="110"/>
      <c r="D6" s="110"/>
      <c r="E6" s="110"/>
      <c r="F6" s="110"/>
      <c r="G6" s="110"/>
      <c r="J6" s="110" t="s">
        <v>96</v>
      </c>
      <c r="K6" s="110"/>
      <c r="L6" s="110"/>
      <c r="M6" s="110"/>
      <c r="N6" s="110"/>
      <c r="O6" s="110"/>
    </row>
    <row r="7" spans="2:15" ht="25.15" customHeight="1" x14ac:dyDescent="0.3">
      <c r="B7" s="111"/>
      <c r="C7" s="114"/>
      <c r="D7" s="116"/>
      <c r="E7" s="119"/>
      <c r="F7" s="121"/>
      <c r="G7" s="123"/>
      <c r="J7" s="111" t="s">
        <v>5</v>
      </c>
      <c r="K7" s="114" t="s">
        <v>20</v>
      </c>
      <c r="L7" s="116">
        <f>SUM(M7:M10)</f>
        <v>58580</v>
      </c>
      <c r="M7" s="119">
        <v>41850</v>
      </c>
      <c r="N7" s="121" t="s">
        <v>85</v>
      </c>
      <c r="O7" s="123" t="s">
        <v>6</v>
      </c>
    </row>
    <row r="8" spans="2:15" ht="25.15" customHeight="1" x14ac:dyDescent="0.3">
      <c r="B8" s="112"/>
      <c r="C8" s="115"/>
      <c r="D8" s="117"/>
      <c r="E8" s="120"/>
      <c r="F8" s="122"/>
      <c r="G8" s="124"/>
      <c r="J8" s="112"/>
      <c r="K8" s="115"/>
      <c r="L8" s="117"/>
      <c r="M8" s="120"/>
      <c r="N8" s="122"/>
      <c r="O8" s="124"/>
    </row>
    <row r="9" spans="2:15" ht="25.15" customHeight="1" x14ac:dyDescent="0.3">
      <c r="B9" s="112"/>
      <c r="C9" s="115"/>
      <c r="D9" s="117"/>
      <c r="E9" s="120"/>
      <c r="F9" s="122"/>
      <c r="G9" s="124"/>
      <c r="J9" s="112"/>
      <c r="K9" s="115"/>
      <c r="L9" s="117"/>
      <c r="M9" s="120"/>
      <c r="N9" s="122"/>
      <c r="O9" s="124"/>
    </row>
    <row r="10" spans="2:15" ht="60" customHeight="1" x14ac:dyDescent="0.3">
      <c r="B10" s="112"/>
      <c r="C10" s="10"/>
      <c r="D10" s="118"/>
      <c r="E10" s="11"/>
      <c r="F10" s="12"/>
      <c r="G10" s="124"/>
      <c r="J10" s="112"/>
      <c r="K10" s="10" t="s">
        <v>20</v>
      </c>
      <c r="L10" s="118"/>
      <c r="M10" s="11">
        <f>ROUND('1.tab.'!G28*2,0)</f>
        <v>16730</v>
      </c>
      <c r="N10" s="12" t="s">
        <v>84</v>
      </c>
      <c r="O10" s="124"/>
    </row>
    <row r="11" spans="2:15" ht="60" customHeight="1" x14ac:dyDescent="0.3">
      <c r="B11" s="112"/>
      <c r="C11" s="10"/>
      <c r="D11" s="77"/>
      <c r="E11" s="78"/>
      <c r="F11" s="79"/>
      <c r="G11" s="80"/>
      <c r="J11" s="112"/>
      <c r="K11" s="13" t="s">
        <v>20</v>
      </c>
      <c r="L11" s="131">
        <f>'2.tab'!C58*2</f>
        <v>5920</v>
      </c>
      <c r="M11" s="132"/>
      <c r="N11" s="81" t="s">
        <v>73</v>
      </c>
      <c r="O11" s="82" t="s">
        <v>74</v>
      </c>
    </row>
    <row r="12" spans="2:15" ht="59.15" customHeight="1" x14ac:dyDescent="0.3">
      <c r="B12" s="112"/>
      <c r="C12" s="22"/>
      <c r="D12" s="125"/>
      <c r="E12" s="126"/>
      <c r="F12" s="134"/>
      <c r="G12" s="135"/>
      <c r="J12" s="112"/>
      <c r="K12" s="22" t="s">
        <v>21</v>
      </c>
      <c r="L12" s="125">
        <f>'2.tab'!C60*10</f>
        <v>385370</v>
      </c>
      <c r="M12" s="126"/>
      <c r="N12" s="127" t="s">
        <v>81</v>
      </c>
      <c r="O12" s="127"/>
    </row>
    <row r="13" spans="2:15" ht="48.65" customHeight="1" thickBot="1" x14ac:dyDescent="0.35">
      <c r="B13" s="113"/>
      <c r="C13" s="20"/>
      <c r="D13" s="128"/>
      <c r="E13" s="128"/>
      <c r="F13" s="129"/>
      <c r="G13" s="130"/>
      <c r="J13" s="113"/>
      <c r="K13" s="20" t="s">
        <v>7</v>
      </c>
      <c r="L13" s="128">
        <f>L7+L11+L12</f>
        <v>449870</v>
      </c>
      <c r="M13" s="128"/>
      <c r="N13" s="129"/>
      <c r="O13" s="130"/>
    </row>
    <row r="14" spans="2:15" ht="46.5" customHeight="1" x14ac:dyDescent="0.3">
      <c r="B14" s="105"/>
      <c r="C14" s="14"/>
      <c r="D14" s="106"/>
      <c r="E14" s="107"/>
      <c r="F14" s="95"/>
      <c r="G14" s="96"/>
      <c r="J14" s="91" t="s">
        <v>22</v>
      </c>
      <c r="K14" s="86" t="s">
        <v>78</v>
      </c>
      <c r="L14" s="93">
        <v>462444</v>
      </c>
      <c r="M14" s="94"/>
      <c r="N14" s="101" t="s">
        <v>82</v>
      </c>
      <c r="O14" s="102"/>
    </row>
    <row r="15" spans="2:15" ht="48.65" customHeight="1" thickBot="1" x14ac:dyDescent="0.35">
      <c r="B15" s="105"/>
      <c r="C15" s="21"/>
      <c r="D15" s="97"/>
      <c r="E15" s="98"/>
      <c r="F15" s="99"/>
      <c r="G15" s="100"/>
      <c r="J15" s="92"/>
      <c r="K15" s="20" t="s">
        <v>23</v>
      </c>
      <c r="L15" s="97">
        <f>L14</f>
        <v>462444</v>
      </c>
      <c r="M15" s="98"/>
      <c r="N15" s="103"/>
      <c r="O15" s="104"/>
    </row>
    <row r="16" spans="2:15" ht="46.5" customHeight="1" x14ac:dyDescent="0.3">
      <c r="B16" s="105"/>
      <c r="C16" s="14"/>
      <c r="D16" s="106"/>
      <c r="E16" s="107"/>
      <c r="F16" s="95"/>
      <c r="G16" s="96"/>
      <c r="J16" s="91" t="s">
        <v>79</v>
      </c>
      <c r="K16" s="86" t="s">
        <v>78</v>
      </c>
      <c r="L16" s="93">
        <v>462444</v>
      </c>
      <c r="M16" s="94"/>
      <c r="N16" s="101" t="s">
        <v>83</v>
      </c>
      <c r="O16" s="102"/>
    </row>
    <row r="17" spans="2:15" ht="48.65" customHeight="1" thickBot="1" x14ac:dyDescent="0.35">
      <c r="B17" s="105"/>
      <c r="C17" s="21"/>
      <c r="D17" s="97"/>
      <c r="E17" s="98"/>
      <c r="F17" s="99"/>
      <c r="G17" s="100"/>
      <c r="J17" s="92"/>
      <c r="K17" s="20" t="s">
        <v>80</v>
      </c>
      <c r="L17" s="97">
        <f>L16</f>
        <v>462444</v>
      </c>
      <c r="M17" s="98"/>
      <c r="N17" s="103"/>
      <c r="O17" s="104"/>
    </row>
    <row r="18" spans="2:15" x14ac:dyDescent="0.3">
      <c r="J18" s="15"/>
      <c r="M18" s="6"/>
    </row>
    <row r="19" spans="2:15" x14ac:dyDescent="0.3">
      <c r="J19" s="15"/>
      <c r="M19" s="6"/>
    </row>
    <row r="20" spans="2:15" x14ac:dyDescent="0.3">
      <c r="C20" s="18"/>
      <c r="D20" s="19"/>
      <c r="E20" s="18"/>
      <c r="F20" s="19"/>
      <c r="G20" s="19"/>
      <c r="J20" s="15"/>
      <c r="K20" s="18"/>
      <c r="L20" s="19"/>
      <c r="M20" s="18"/>
      <c r="N20" s="19"/>
      <c r="O20" s="19"/>
    </row>
    <row r="21" spans="2:15" s="17" customFormat="1" ht="37.15" customHeight="1" x14ac:dyDescent="0.35">
      <c r="B21" s="16"/>
      <c r="C21" s="23"/>
      <c r="D21" s="108"/>
      <c r="E21" s="108"/>
      <c r="F21" s="108"/>
      <c r="G21" s="108"/>
      <c r="J21" s="16"/>
      <c r="K21" s="23"/>
      <c r="L21" s="108"/>
      <c r="M21" s="108"/>
      <c r="N21" s="108"/>
      <c r="O21" s="108"/>
    </row>
    <row r="22" spans="2:15" s="17" customFormat="1" ht="37.15" customHeight="1" x14ac:dyDescent="0.35">
      <c r="B22" s="16"/>
      <c r="C22" s="23"/>
      <c r="D22" s="108"/>
      <c r="E22" s="108"/>
      <c r="F22" s="108"/>
      <c r="G22" s="108"/>
      <c r="J22" s="16"/>
      <c r="K22" s="23"/>
      <c r="L22" s="108"/>
      <c r="M22" s="108"/>
      <c r="N22" s="108"/>
      <c r="O22" s="108"/>
    </row>
    <row r="23" spans="2:15" s="17" customFormat="1" ht="37.15" customHeight="1" x14ac:dyDescent="0.35">
      <c r="B23" s="16"/>
      <c r="C23" s="23"/>
      <c r="D23" s="108"/>
      <c r="E23" s="108"/>
      <c r="F23" s="108"/>
      <c r="G23" s="108"/>
      <c r="J23" s="16"/>
      <c r="K23" s="23"/>
      <c r="L23" s="108"/>
      <c r="M23" s="108"/>
      <c r="N23" s="108"/>
      <c r="O23" s="108"/>
    </row>
    <row r="24" spans="2:15" ht="37.15" customHeight="1" x14ac:dyDescent="0.3">
      <c r="C24" s="23"/>
      <c r="D24" s="108"/>
      <c r="E24" s="108"/>
      <c r="F24" s="108"/>
      <c r="G24" s="108"/>
      <c r="J24" s="15"/>
      <c r="K24" s="23"/>
      <c r="L24" s="108"/>
      <c r="M24" s="108"/>
      <c r="N24" s="108"/>
      <c r="O24" s="108"/>
    </row>
  </sheetData>
  <mergeCells count="54">
    <mergeCell ref="E7:E9"/>
    <mergeCell ref="F7:F9"/>
    <mergeCell ref="D24:G24"/>
    <mergeCell ref="D13:E13"/>
    <mergeCell ref="D14:E14"/>
    <mergeCell ref="D15:E15"/>
    <mergeCell ref="D22:G22"/>
    <mergeCell ref="D23:G23"/>
    <mergeCell ref="B1:G1"/>
    <mergeCell ref="B6:G6"/>
    <mergeCell ref="D21:G21"/>
    <mergeCell ref="B14:B15"/>
    <mergeCell ref="C7:C9"/>
    <mergeCell ref="B7:B13"/>
    <mergeCell ref="F12:G12"/>
    <mergeCell ref="B5:G5"/>
    <mergeCell ref="D12:E12"/>
    <mergeCell ref="F14:G14"/>
    <mergeCell ref="F13:G13"/>
    <mergeCell ref="F15:G15"/>
    <mergeCell ref="D7:D10"/>
    <mergeCell ref="G7:G10"/>
    <mergeCell ref="J5:O5"/>
    <mergeCell ref="J6:O6"/>
    <mergeCell ref="J7:J13"/>
    <mergeCell ref="K7:K9"/>
    <mergeCell ref="L7:L10"/>
    <mergeCell ref="M7:M9"/>
    <mergeCell ref="N7:N9"/>
    <mergeCell ref="O7:O10"/>
    <mergeCell ref="L12:M12"/>
    <mergeCell ref="N12:O12"/>
    <mergeCell ref="L13:M13"/>
    <mergeCell ref="N13:O13"/>
    <mergeCell ref="L11:M11"/>
    <mergeCell ref="L23:O23"/>
    <mergeCell ref="L24:O24"/>
    <mergeCell ref="L21:O21"/>
    <mergeCell ref="L22:O22"/>
    <mergeCell ref="B16:B17"/>
    <mergeCell ref="D16:E16"/>
    <mergeCell ref="F16:G16"/>
    <mergeCell ref="J16:J17"/>
    <mergeCell ref="L16:M16"/>
    <mergeCell ref="J14:J15"/>
    <mergeCell ref="L14:M14"/>
    <mergeCell ref="N16:O16"/>
    <mergeCell ref="D17:E17"/>
    <mergeCell ref="F17:G17"/>
    <mergeCell ref="L17:M17"/>
    <mergeCell ref="N17:O17"/>
    <mergeCell ref="N14:O14"/>
    <mergeCell ref="L15:M15"/>
    <mergeCell ref="N15:O15"/>
  </mergeCells>
  <phoneticPr fontId="4" type="noConversion"/>
  <pageMargins left="0.7" right="0.7" top="0.75" bottom="0.75" header="0.3" footer="0.3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79998168889431442"/>
  </sheetPr>
  <dimension ref="A1:I29"/>
  <sheetViews>
    <sheetView topLeftCell="A20" zoomScale="80" zoomScaleNormal="80" workbookViewId="0">
      <selection activeCell="J11" sqref="J11"/>
    </sheetView>
  </sheetViews>
  <sheetFormatPr defaultColWidth="8.81640625" defaultRowHeight="14" x14ac:dyDescent="0.3"/>
  <cols>
    <col min="1" max="1" width="6.54296875" style="5" customWidth="1"/>
    <col min="2" max="2" width="34" style="5" customWidth="1"/>
    <col min="3" max="6" width="9.7265625" style="5" customWidth="1"/>
    <col min="7" max="7" width="10.36328125" style="5" customWidth="1"/>
    <col min="8" max="9" width="9.7265625" style="5" customWidth="1"/>
    <col min="10" max="16384" width="8.81640625" style="5"/>
  </cols>
  <sheetData>
    <row r="1" spans="1:9" x14ac:dyDescent="0.3">
      <c r="H1" s="88" t="s">
        <v>86</v>
      </c>
    </row>
    <row r="2" spans="1:9" x14ac:dyDescent="0.3">
      <c r="H2" s="88" t="s">
        <v>87</v>
      </c>
    </row>
    <row r="3" spans="1:9" x14ac:dyDescent="0.3">
      <c r="H3" s="88" t="s">
        <v>88</v>
      </c>
    </row>
    <row r="4" spans="1:9" x14ac:dyDescent="0.3">
      <c r="H4" s="88" t="s">
        <v>89</v>
      </c>
    </row>
    <row r="8" spans="1:9" x14ac:dyDescent="0.3">
      <c r="A8" s="149" t="s">
        <v>8</v>
      </c>
      <c r="B8" s="149"/>
      <c r="C8" s="149"/>
      <c r="D8" s="149"/>
      <c r="E8" s="149"/>
      <c r="F8" s="149"/>
      <c r="G8" s="149"/>
      <c r="H8" s="149"/>
    </row>
    <row r="9" spans="1:9" ht="40.5" customHeight="1" x14ac:dyDescent="0.3">
      <c r="A9" s="148" t="s">
        <v>97</v>
      </c>
      <c r="B9" s="148"/>
      <c r="C9" s="148"/>
      <c r="D9" s="148"/>
      <c r="E9" s="148"/>
      <c r="F9" s="148"/>
      <c r="G9" s="148"/>
      <c r="H9" s="148"/>
      <c r="I9" s="85"/>
    </row>
    <row r="10" spans="1:9" ht="31.9" customHeight="1" x14ac:dyDescent="0.3">
      <c r="A10" s="150" t="s">
        <v>75</v>
      </c>
      <c r="B10" s="150"/>
      <c r="C10" s="150"/>
      <c r="D10" s="150"/>
      <c r="E10" s="150"/>
      <c r="F10" s="150"/>
      <c r="G10" s="150"/>
      <c r="H10" s="150"/>
    </row>
    <row r="11" spans="1:9" x14ac:dyDescent="0.3">
      <c r="A11" s="83" t="s">
        <v>19</v>
      </c>
      <c r="B11" s="151" t="s">
        <v>17</v>
      </c>
      <c r="C11" s="151"/>
      <c r="D11" s="151" t="s">
        <v>18</v>
      </c>
      <c r="E11" s="151"/>
      <c r="F11" s="151"/>
      <c r="G11" s="151"/>
      <c r="H11" s="151"/>
    </row>
    <row r="12" spans="1:9" ht="14.5" customHeight="1" x14ac:dyDescent="0.3">
      <c r="A12" s="84">
        <v>1</v>
      </c>
      <c r="B12" s="144" t="s">
        <v>9</v>
      </c>
      <c r="C12" s="144"/>
      <c r="D12" s="138">
        <v>3000</v>
      </c>
      <c r="E12" s="138"/>
      <c r="F12" s="138"/>
      <c r="G12" s="138"/>
      <c r="H12" s="138"/>
    </row>
    <row r="13" spans="1:9" ht="14.5" customHeight="1" x14ac:dyDescent="0.3">
      <c r="A13" s="84">
        <v>2</v>
      </c>
      <c r="B13" s="144" t="s">
        <v>16</v>
      </c>
      <c r="C13" s="144"/>
      <c r="D13" s="138">
        <v>6000</v>
      </c>
      <c r="E13" s="138"/>
      <c r="F13" s="138"/>
      <c r="G13" s="138"/>
      <c r="H13" s="138"/>
    </row>
    <row r="14" spans="1:9" ht="14.5" customHeight="1" x14ac:dyDescent="0.3">
      <c r="A14" s="84">
        <v>3</v>
      </c>
      <c r="B14" s="144" t="s">
        <v>10</v>
      </c>
      <c r="C14" s="144"/>
      <c r="D14" s="138">
        <v>6200</v>
      </c>
      <c r="E14" s="138"/>
      <c r="F14" s="138"/>
      <c r="G14" s="138"/>
      <c r="H14" s="138"/>
    </row>
    <row r="15" spans="1:9" ht="14.5" customHeight="1" x14ac:dyDescent="0.3">
      <c r="A15" s="84">
        <v>4</v>
      </c>
      <c r="B15" s="144" t="s">
        <v>11</v>
      </c>
      <c r="C15" s="144"/>
      <c r="D15" s="138">
        <v>4200</v>
      </c>
      <c r="E15" s="138"/>
      <c r="F15" s="138"/>
      <c r="G15" s="138"/>
      <c r="H15" s="138"/>
    </row>
    <row r="16" spans="1:9" ht="14.5" customHeight="1" x14ac:dyDescent="0.3">
      <c r="A16" s="84">
        <v>5</v>
      </c>
      <c r="B16" s="144" t="s">
        <v>12</v>
      </c>
      <c r="C16" s="144"/>
      <c r="D16" s="138">
        <v>12320</v>
      </c>
      <c r="E16" s="138"/>
      <c r="F16" s="138"/>
      <c r="G16" s="138"/>
      <c r="H16" s="138"/>
    </row>
    <row r="17" spans="1:8" ht="14.5" customHeight="1" x14ac:dyDescent="0.3">
      <c r="A17" s="84">
        <v>6</v>
      </c>
      <c r="B17" s="144" t="s">
        <v>13</v>
      </c>
      <c r="C17" s="144"/>
      <c r="D17" s="138">
        <v>2130</v>
      </c>
      <c r="E17" s="138"/>
      <c r="F17" s="138"/>
      <c r="G17" s="138"/>
      <c r="H17" s="138"/>
    </row>
    <row r="18" spans="1:8" ht="14.5" customHeight="1" x14ac:dyDescent="0.3">
      <c r="A18" s="84">
        <v>7</v>
      </c>
      <c r="B18" s="144" t="s">
        <v>14</v>
      </c>
      <c r="C18" s="144"/>
      <c r="D18" s="138">
        <v>8000</v>
      </c>
      <c r="E18" s="138"/>
      <c r="F18" s="138"/>
      <c r="G18" s="138"/>
      <c r="H18" s="138"/>
    </row>
    <row r="19" spans="1:8" ht="14.5" customHeight="1" x14ac:dyDescent="0.3">
      <c r="A19" s="145" t="s">
        <v>15</v>
      </c>
      <c r="B19" s="145"/>
      <c r="C19" s="146"/>
      <c r="D19" s="147">
        <f>SUM(D12:D18)</f>
        <v>41850</v>
      </c>
      <c r="E19" s="147"/>
      <c r="F19" s="147"/>
      <c r="G19" s="147"/>
      <c r="H19" s="147"/>
    </row>
    <row r="20" spans="1:8" ht="27.65" customHeight="1" x14ac:dyDescent="0.3">
      <c r="A20" s="143"/>
      <c r="B20" s="143"/>
      <c r="C20" s="143"/>
      <c r="D20" s="143"/>
      <c r="E20" s="143"/>
      <c r="F20" s="143"/>
      <c r="G20" s="143"/>
      <c r="H20" s="143"/>
    </row>
    <row r="21" spans="1:8" ht="40.9" customHeight="1" x14ac:dyDescent="0.3">
      <c r="A21" s="6" t="s">
        <v>76</v>
      </c>
    </row>
    <row r="22" spans="1:8" ht="69.5" x14ac:dyDescent="0.3">
      <c r="A22" s="139" t="s">
        <v>2</v>
      </c>
      <c r="B22" s="140"/>
      <c r="C22" s="3" t="s">
        <v>92</v>
      </c>
      <c r="D22" s="3" t="s">
        <v>93</v>
      </c>
      <c r="E22" s="3" t="s">
        <v>94</v>
      </c>
      <c r="F22" s="3" t="s">
        <v>95</v>
      </c>
      <c r="G22" s="3" t="s">
        <v>1</v>
      </c>
    </row>
    <row r="23" spans="1:8" x14ac:dyDescent="0.3">
      <c r="A23" s="141">
        <v>1</v>
      </c>
      <c r="B23" s="142"/>
      <c r="C23" s="4">
        <v>2</v>
      </c>
      <c r="D23" s="4">
        <v>3</v>
      </c>
      <c r="E23" s="4">
        <v>4</v>
      </c>
      <c r="F23" s="4">
        <v>5</v>
      </c>
      <c r="G23" s="4">
        <v>6</v>
      </c>
    </row>
    <row r="24" spans="1:8" x14ac:dyDescent="0.3">
      <c r="A24" s="7">
        <v>1</v>
      </c>
      <c r="B24" s="89" t="s">
        <v>40</v>
      </c>
      <c r="C24" s="1">
        <v>0.5</v>
      </c>
      <c r="D24" s="2">
        <v>4081</v>
      </c>
      <c r="E24" s="2">
        <f>C24*D24</f>
        <v>2040.5</v>
      </c>
      <c r="F24" s="2">
        <f>ROUND(E24*0.2359,0)</f>
        <v>481</v>
      </c>
      <c r="G24" s="2">
        <f>E24+F24</f>
        <v>2521.5</v>
      </c>
    </row>
    <row r="25" spans="1:8" x14ac:dyDescent="0.3">
      <c r="A25" s="7">
        <v>2</v>
      </c>
      <c r="B25" s="89" t="s">
        <v>41</v>
      </c>
      <c r="C25" s="1">
        <v>1</v>
      </c>
      <c r="D25" s="2">
        <v>3292</v>
      </c>
      <c r="E25" s="2">
        <f t="shared" ref="E25:E27" si="0">C25*D25</f>
        <v>3292</v>
      </c>
      <c r="F25" s="2">
        <f t="shared" ref="F25:F27" si="1">ROUND(E25*0.2359,0)</f>
        <v>777</v>
      </c>
      <c r="G25" s="2">
        <f t="shared" ref="G25:G27" si="2">E25+F25</f>
        <v>4069</v>
      </c>
    </row>
    <row r="26" spans="1:8" x14ac:dyDescent="0.3">
      <c r="A26" s="7">
        <v>3</v>
      </c>
      <c r="B26" s="90" t="s">
        <v>3</v>
      </c>
      <c r="C26" s="1">
        <v>0.5</v>
      </c>
      <c r="D26" s="2">
        <v>1371</v>
      </c>
      <c r="E26" s="2">
        <f t="shared" si="0"/>
        <v>685.5</v>
      </c>
      <c r="F26" s="2">
        <f t="shared" si="1"/>
        <v>162</v>
      </c>
      <c r="G26" s="2">
        <f t="shared" si="2"/>
        <v>847.5</v>
      </c>
    </row>
    <row r="27" spans="1:8" x14ac:dyDescent="0.3">
      <c r="A27" s="7">
        <v>4</v>
      </c>
      <c r="B27" s="90" t="s">
        <v>44</v>
      </c>
      <c r="C27" s="1">
        <v>1</v>
      </c>
      <c r="D27" s="2">
        <v>750</v>
      </c>
      <c r="E27" s="2">
        <f t="shared" si="0"/>
        <v>750</v>
      </c>
      <c r="F27" s="2">
        <f t="shared" si="1"/>
        <v>177</v>
      </c>
      <c r="G27" s="2">
        <f t="shared" si="2"/>
        <v>927</v>
      </c>
    </row>
    <row r="28" spans="1:8" ht="18" customHeight="1" x14ac:dyDescent="0.3">
      <c r="A28" s="136" t="s">
        <v>90</v>
      </c>
      <c r="B28" s="137"/>
      <c r="C28" s="8">
        <f>SUM(C24:C27)</f>
        <v>3</v>
      </c>
      <c r="D28" s="8" t="s">
        <v>4</v>
      </c>
      <c r="E28" s="8">
        <f>SUM(E24:E27)</f>
        <v>6768</v>
      </c>
      <c r="F28" s="8">
        <f>SUM(F24:F27)</f>
        <v>1597</v>
      </c>
      <c r="G28" s="9">
        <f>SUM(G24:G27)</f>
        <v>8365</v>
      </c>
    </row>
    <row r="29" spans="1:8" ht="18.5" customHeight="1" x14ac:dyDescent="0.3">
      <c r="A29" s="136" t="s">
        <v>91</v>
      </c>
      <c r="B29" s="137"/>
      <c r="C29" s="8" t="s">
        <v>4</v>
      </c>
      <c r="D29" s="8" t="s">
        <v>4</v>
      </c>
      <c r="E29" s="8">
        <f>E28*2</f>
        <v>13536</v>
      </c>
      <c r="F29" s="8">
        <f>F28*2</f>
        <v>3194</v>
      </c>
      <c r="G29" s="9">
        <f>SUM(E29:F29)</f>
        <v>16730</v>
      </c>
    </row>
  </sheetData>
  <mergeCells count="26">
    <mergeCell ref="A9:H9"/>
    <mergeCell ref="A8:H8"/>
    <mergeCell ref="B13:C13"/>
    <mergeCell ref="B14:C14"/>
    <mergeCell ref="B15:C15"/>
    <mergeCell ref="A10:H10"/>
    <mergeCell ref="D11:H11"/>
    <mergeCell ref="D12:H12"/>
    <mergeCell ref="B11:C11"/>
    <mergeCell ref="B12:C12"/>
    <mergeCell ref="D13:H13"/>
    <mergeCell ref="A28:B28"/>
    <mergeCell ref="A29:B29"/>
    <mergeCell ref="D14:H14"/>
    <mergeCell ref="D15:H15"/>
    <mergeCell ref="D16:H16"/>
    <mergeCell ref="A22:B22"/>
    <mergeCell ref="A23:B23"/>
    <mergeCell ref="A20:H20"/>
    <mergeCell ref="B16:C16"/>
    <mergeCell ref="B17:C17"/>
    <mergeCell ref="B18:C18"/>
    <mergeCell ref="D18:H18"/>
    <mergeCell ref="A19:C19"/>
    <mergeCell ref="D19:H19"/>
    <mergeCell ref="D17:H17"/>
  </mergeCells>
  <phoneticPr fontId="4" type="noConversion"/>
  <pageMargins left="0.70866141732283472" right="0.51181102362204722" top="0.55118110236220474" bottom="0.55118110236220474" header="0.31496062992125984" footer="0.31496062992125984"/>
  <pageSetup paperSize="9" scale="6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7223C-D1C9-4CAB-B6AF-B32FE8B94D57}">
  <dimension ref="A1:H62"/>
  <sheetViews>
    <sheetView tabSelected="1" topLeftCell="A6" workbookViewId="0">
      <selection activeCell="G12" sqref="G12"/>
    </sheetView>
  </sheetViews>
  <sheetFormatPr defaultRowHeight="14.5" x14ac:dyDescent="0.35"/>
  <cols>
    <col min="2" max="2" width="36.453125" customWidth="1"/>
    <col min="3" max="3" width="11.7265625" customWidth="1"/>
    <col min="4" max="4" width="19.453125" customWidth="1"/>
    <col min="5" max="5" width="19.7265625" customWidth="1"/>
    <col min="6" max="6" width="20.54296875" customWidth="1"/>
    <col min="7" max="7" width="17.54296875" customWidth="1"/>
    <col min="8" max="8" width="17.7265625" customWidth="1"/>
  </cols>
  <sheetData>
    <row r="1" spans="1:8" x14ac:dyDescent="0.35">
      <c r="H1" s="88" t="s">
        <v>86</v>
      </c>
    </row>
    <row r="2" spans="1:8" x14ac:dyDescent="0.35">
      <c r="H2" s="88" t="s">
        <v>87</v>
      </c>
    </row>
    <row r="3" spans="1:8" x14ac:dyDescent="0.35">
      <c r="H3" s="88" t="s">
        <v>88</v>
      </c>
    </row>
    <row r="4" spans="1:8" x14ac:dyDescent="0.35">
      <c r="H4" s="88" t="s">
        <v>89</v>
      </c>
    </row>
    <row r="7" spans="1:8" x14ac:dyDescent="0.35">
      <c r="H7" s="76" t="s">
        <v>77</v>
      </c>
    </row>
    <row r="8" spans="1:8" x14ac:dyDescent="0.35">
      <c r="A8" s="153" t="s">
        <v>24</v>
      </c>
      <c r="B8" s="153"/>
      <c r="C8" s="153"/>
      <c r="D8" s="153"/>
      <c r="E8" s="153"/>
      <c r="F8" s="153"/>
      <c r="G8" s="153"/>
      <c r="H8" s="153"/>
    </row>
    <row r="10" spans="1:8" x14ac:dyDescent="0.35">
      <c r="A10" s="152" t="s">
        <v>25</v>
      </c>
      <c r="B10" s="152"/>
      <c r="C10" s="152"/>
      <c r="D10" s="152"/>
      <c r="E10" s="152"/>
      <c r="F10" s="152"/>
      <c r="G10" s="152"/>
      <c r="H10" s="152"/>
    </row>
    <row r="11" spans="1:8" x14ac:dyDescent="0.35">
      <c r="A11" s="24"/>
      <c r="B11" s="24"/>
      <c r="C11" s="24"/>
      <c r="D11" s="24"/>
      <c r="E11" s="24"/>
      <c r="F11" s="61"/>
      <c r="H11" s="71" t="s">
        <v>18</v>
      </c>
    </row>
    <row r="12" spans="1:8" ht="26" x14ac:dyDescent="0.35">
      <c r="A12" s="25" t="s">
        <v>19</v>
      </c>
      <c r="B12" s="25" t="s">
        <v>39</v>
      </c>
      <c r="C12" s="25" t="s">
        <v>61</v>
      </c>
      <c r="D12" s="25" t="s">
        <v>66</v>
      </c>
      <c r="E12" s="25" t="s">
        <v>68</v>
      </c>
      <c r="F12" s="25" t="s">
        <v>69</v>
      </c>
      <c r="G12" s="25" t="s">
        <v>71</v>
      </c>
      <c r="H12" s="25" t="s">
        <v>26</v>
      </c>
    </row>
    <row r="13" spans="1:8" x14ac:dyDescent="0.35">
      <c r="A13" s="26">
        <v>1</v>
      </c>
      <c r="B13" s="26">
        <v>2</v>
      </c>
      <c r="C13" s="26">
        <v>3</v>
      </c>
      <c r="D13" s="26">
        <v>4</v>
      </c>
      <c r="E13" s="26">
        <v>5</v>
      </c>
      <c r="F13" s="26" t="s">
        <v>70</v>
      </c>
      <c r="G13" s="26">
        <v>7</v>
      </c>
      <c r="H13" s="26" t="s">
        <v>72</v>
      </c>
    </row>
    <row r="14" spans="1:8" x14ac:dyDescent="0.35">
      <c r="A14" s="27">
        <v>1</v>
      </c>
      <c r="B14" s="34" t="s">
        <v>40</v>
      </c>
      <c r="C14" s="40">
        <v>0.5</v>
      </c>
      <c r="D14" s="49">
        <v>1</v>
      </c>
      <c r="E14" s="55">
        <v>4081</v>
      </c>
      <c r="F14" s="62">
        <f>ROUND(C14*E14*D14,0)</f>
        <v>2041</v>
      </c>
      <c r="G14" s="67">
        <f>ROUND(23.59*F14/100,0)</f>
        <v>481</v>
      </c>
      <c r="H14" s="67">
        <f t="shared" ref="H14:H23" si="0">F14+G14</f>
        <v>2522</v>
      </c>
    </row>
    <row r="15" spans="1:8" x14ac:dyDescent="0.35">
      <c r="A15" s="27">
        <v>2</v>
      </c>
      <c r="B15" s="34" t="s">
        <v>41</v>
      </c>
      <c r="C15" s="40">
        <v>1</v>
      </c>
      <c r="D15" s="49">
        <v>1</v>
      </c>
      <c r="E15" s="55">
        <v>3292</v>
      </c>
      <c r="F15" s="62">
        <f t="shared" ref="F15:F21" si="1">ROUND(C15*E15*D15,0)</f>
        <v>3292</v>
      </c>
      <c r="G15" s="67">
        <f t="shared" ref="G15:G23" si="2">ROUND(23.59*F15/100,0)</f>
        <v>777</v>
      </c>
      <c r="H15" s="67">
        <f t="shared" si="0"/>
        <v>4069</v>
      </c>
    </row>
    <row r="16" spans="1:8" x14ac:dyDescent="0.35">
      <c r="A16" s="27">
        <v>3</v>
      </c>
      <c r="B16" s="35" t="s">
        <v>42</v>
      </c>
      <c r="C16" s="41">
        <v>0.3</v>
      </c>
      <c r="D16" s="50">
        <v>1</v>
      </c>
      <c r="E16" s="56">
        <v>2645</v>
      </c>
      <c r="F16" s="62">
        <f t="shared" si="1"/>
        <v>794</v>
      </c>
      <c r="G16" s="67">
        <f t="shared" si="2"/>
        <v>187</v>
      </c>
      <c r="H16" s="67">
        <f t="shared" si="0"/>
        <v>981</v>
      </c>
    </row>
    <row r="17" spans="1:8" x14ac:dyDescent="0.35">
      <c r="A17" s="27">
        <v>4</v>
      </c>
      <c r="B17" s="35" t="s">
        <v>43</v>
      </c>
      <c r="C17" s="41">
        <v>0.5</v>
      </c>
      <c r="D17" s="50">
        <v>1</v>
      </c>
      <c r="E17" s="56">
        <v>1371</v>
      </c>
      <c r="F17" s="62">
        <f t="shared" si="1"/>
        <v>686</v>
      </c>
      <c r="G17" s="67">
        <f t="shared" si="2"/>
        <v>162</v>
      </c>
      <c r="H17" s="67">
        <f t="shared" si="0"/>
        <v>848</v>
      </c>
    </row>
    <row r="18" spans="1:8" x14ac:dyDescent="0.35">
      <c r="A18" s="27">
        <v>5</v>
      </c>
      <c r="B18" s="35" t="s">
        <v>44</v>
      </c>
      <c r="C18" s="41">
        <v>1</v>
      </c>
      <c r="D18" s="50">
        <v>1</v>
      </c>
      <c r="E18" s="56">
        <v>750</v>
      </c>
      <c r="F18" s="62">
        <f t="shared" si="1"/>
        <v>750</v>
      </c>
      <c r="G18" s="67">
        <f t="shared" si="2"/>
        <v>177</v>
      </c>
      <c r="H18" s="72">
        <f t="shared" si="0"/>
        <v>927</v>
      </c>
    </row>
    <row r="19" spans="1:8" x14ac:dyDescent="0.35">
      <c r="A19" s="27">
        <v>6</v>
      </c>
      <c r="B19" s="35" t="s">
        <v>45</v>
      </c>
      <c r="C19" s="41">
        <v>1</v>
      </c>
      <c r="D19" s="50">
        <v>1</v>
      </c>
      <c r="E19" s="56">
        <v>1752</v>
      </c>
      <c r="F19" s="62">
        <f t="shared" si="1"/>
        <v>1752</v>
      </c>
      <c r="G19" s="67">
        <f t="shared" si="2"/>
        <v>413</v>
      </c>
      <c r="H19" s="67">
        <f t="shared" si="0"/>
        <v>2165</v>
      </c>
    </row>
    <row r="20" spans="1:8" x14ac:dyDescent="0.35">
      <c r="A20" s="27">
        <v>7</v>
      </c>
      <c r="B20" s="35" t="s">
        <v>46</v>
      </c>
      <c r="C20" s="42">
        <v>1</v>
      </c>
      <c r="D20" s="51">
        <v>7</v>
      </c>
      <c r="E20" s="56">
        <v>1145</v>
      </c>
      <c r="F20" s="62">
        <f t="shared" si="1"/>
        <v>8015</v>
      </c>
      <c r="G20" s="67">
        <f t="shared" si="2"/>
        <v>1891</v>
      </c>
      <c r="H20" s="67">
        <f t="shared" si="0"/>
        <v>9906</v>
      </c>
    </row>
    <row r="21" spans="1:8" x14ac:dyDescent="0.35">
      <c r="A21" s="27">
        <v>8</v>
      </c>
      <c r="B21" s="34" t="s">
        <v>47</v>
      </c>
      <c r="C21" s="40">
        <v>0.75</v>
      </c>
      <c r="D21" s="49">
        <v>2</v>
      </c>
      <c r="E21" s="55">
        <v>1371</v>
      </c>
      <c r="F21" s="62">
        <f t="shared" si="1"/>
        <v>2057</v>
      </c>
      <c r="G21" s="67">
        <f t="shared" si="2"/>
        <v>485</v>
      </c>
      <c r="H21" s="67">
        <f t="shared" si="0"/>
        <v>2542</v>
      </c>
    </row>
    <row r="22" spans="1:8" x14ac:dyDescent="0.35">
      <c r="A22" s="28" t="s">
        <v>26</v>
      </c>
      <c r="B22" s="36"/>
      <c r="C22" s="43" t="s">
        <v>0</v>
      </c>
      <c r="D22" s="52">
        <f>SUM(D14:D21)</f>
        <v>15</v>
      </c>
      <c r="E22" s="57" t="s">
        <v>0</v>
      </c>
      <c r="F22" s="63">
        <f>SUM(F14:F21)</f>
        <v>19387</v>
      </c>
      <c r="G22" s="68">
        <f>SUM(G14:G21)</f>
        <v>4573</v>
      </c>
      <c r="H22" s="73">
        <f>SUM(H14:H21)</f>
        <v>23960</v>
      </c>
    </row>
    <row r="23" spans="1:8" x14ac:dyDescent="0.35">
      <c r="C23" s="154" t="s">
        <v>62</v>
      </c>
      <c r="D23" s="154"/>
      <c r="E23" s="154"/>
      <c r="F23" s="62">
        <f>ROUND(F22*0.1,0)</f>
        <v>1939</v>
      </c>
      <c r="G23" s="67">
        <f t="shared" si="2"/>
        <v>457</v>
      </c>
      <c r="H23" s="67">
        <f t="shared" si="0"/>
        <v>2396</v>
      </c>
    </row>
    <row r="24" spans="1:8" ht="28" customHeight="1" x14ac:dyDescent="0.35">
      <c r="C24" s="155" t="s">
        <v>63</v>
      </c>
      <c r="D24" s="155"/>
      <c r="E24" s="155"/>
      <c r="F24" s="47"/>
      <c r="G24" s="47"/>
      <c r="H24" s="47">
        <f>D22*260/12</f>
        <v>325</v>
      </c>
    </row>
    <row r="25" spans="1:8" x14ac:dyDescent="0.35">
      <c r="C25" s="156" t="s">
        <v>64</v>
      </c>
      <c r="D25" s="156"/>
      <c r="E25" s="156"/>
      <c r="F25" s="64">
        <f>SUM(F22:F24)</f>
        <v>21326</v>
      </c>
      <c r="G25" s="69">
        <f>SUM(G22:G24)</f>
        <v>5030</v>
      </c>
      <c r="H25" s="69">
        <f>SUM(H22:H24)</f>
        <v>26681</v>
      </c>
    </row>
    <row r="27" spans="1:8" x14ac:dyDescent="0.35">
      <c r="A27" s="152" t="s">
        <v>27</v>
      </c>
      <c r="B27" s="152"/>
      <c r="C27" s="152"/>
      <c r="D27" s="152"/>
      <c r="E27" s="152"/>
      <c r="F27" s="152"/>
      <c r="G27" s="152"/>
      <c r="H27" s="152"/>
    </row>
    <row r="28" spans="1:8" x14ac:dyDescent="0.35">
      <c r="A28" s="29"/>
      <c r="B28" s="29"/>
      <c r="C28" s="29"/>
      <c r="D28" s="29"/>
      <c r="E28" s="29"/>
      <c r="F28" s="29"/>
      <c r="G28" s="29"/>
      <c r="H28" s="71" t="s">
        <v>18</v>
      </c>
    </row>
    <row r="29" spans="1:8" ht="26" x14ac:dyDescent="0.35">
      <c r="A29" s="25" t="s">
        <v>19</v>
      </c>
      <c r="B29" s="25" t="s">
        <v>39</v>
      </c>
      <c r="C29" s="25" t="s">
        <v>61</v>
      </c>
      <c r="D29" s="25" t="s">
        <v>66</v>
      </c>
      <c r="E29" s="25" t="s">
        <v>68</v>
      </c>
      <c r="F29" s="25" t="s">
        <v>69</v>
      </c>
      <c r="G29" s="25" t="s">
        <v>71</v>
      </c>
      <c r="H29" s="25" t="s">
        <v>26</v>
      </c>
    </row>
    <row r="30" spans="1:8" x14ac:dyDescent="0.35">
      <c r="A30" s="26">
        <v>1</v>
      </c>
      <c r="B30" s="26">
        <v>2</v>
      </c>
      <c r="C30" s="26">
        <v>3</v>
      </c>
      <c r="D30" s="26">
        <v>4</v>
      </c>
      <c r="E30" s="26">
        <v>5</v>
      </c>
      <c r="F30" s="26" t="s">
        <v>70</v>
      </c>
      <c r="G30" s="26">
        <v>7</v>
      </c>
      <c r="H30" s="26" t="s">
        <v>72</v>
      </c>
    </row>
    <row r="31" spans="1:8" ht="26" x14ac:dyDescent="0.35">
      <c r="A31" s="27">
        <v>1</v>
      </c>
      <c r="B31" s="34" t="s">
        <v>48</v>
      </c>
      <c r="C31" s="40">
        <v>0.5</v>
      </c>
      <c r="D31" s="53">
        <v>3</v>
      </c>
      <c r="E31" s="58">
        <v>2244</v>
      </c>
      <c r="F31" s="65">
        <f t="shared" ref="F31:F32" si="3">ROUND(C31*E31*D31,0)</f>
        <v>3366</v>
      </c>
      <c r="G31" s="47">
        <f t="shared" ref="G31:G32" si="4">ROUND(23.59*F31/100,0)</f>
        <v>794</v>
      </c>
      <c r="H31" s="47">
        <f t="shared" ref="H31:H32" si="5">F31+G31</f>
        <v>4160</v>
      </c>
    </row>
    <row r="32" spans="1:8" x14ac:dyDescent="0.35">
      <c r="A32" s="30">
        <v>2</v>
      </c>
      <c r="B32" s="37" t="s">
        <v>49</v>
      </c>
      <c r="C32" s="44">
        <v>0.5</v>
      </c>
      <c r="D32" s="53">
        <v>1</v>
      </c>
      <c r="E32" s="59">
        <v>1750</v>
      </c>
      <c r="F32" s="66">
        <f t="shared" si="3"/>
        <v>875</v>
      </c>
      <c r="G32" s="70">
        <f t="shared" si="4"/>
        <v>206</v>
      </c>
      <c r="H32" s="74">
        <f t="shared" si="5"/>
        <v>1081</v>
      </c>
    </row>
    <row r="33" spans="1:8" x14ac:dyDescent="0.35">
      <c r="A33" s="28" t="s">
        <v>26</v>
      </c>
      <c r="B33" s="36"/>
      <c r="C33" s="43" t="s">
        <v>0</v>
      </c>
      <c r="D33" s="54">
        <f>SUM(D31:D32)</f>
        <v>4</v>
      </c>
      <c r="E33" s="57" t="s">
        <v>0</v>
      </c>
      <c r="F33" s="63">
        <f>SUM(F31:F32)</f>
        <v>4241</v>
      </c>
      <c r="G33" s="68">
        <f>SUM(G31:G32)</f>
        <v>1000</v>
      </c>
      <c r="H33" s="73">
        <f>SUM(H31:H32)</f>
        <v>5241</v>
      </c>
    </row>
    <row r="34" spans="1:8" x14ac:dyDescent="0.35">
      <c r="A34" s="31" t="s">
        <v>28</v>
      </c>
    </row>
    <row r="37" spans="1:8" x14ac:dyDescent="0.35">
      <c r="A37" s="152" t="s">
        <v>29</v>
      </c>
      <c r="B37" s="152"/>
      <c r="C37" s="152"/>
      <c r="D37" s="152"/>
      <c r="E37" s="60"/>
      <c r="F37" s="60"/>
      <c r="G37" s="60"/>
      <c r="H37" s="60"/>
    </row>
    <row r="39" spans="1:8" ht="30" customHeight="1" x14ac:dyDescent="0.35">
      <c r="A39" s="25" t="s">
        <v>19</v>
      </c>
      <c r="B39" s="25" t="s">
        <v>50</v>
      </c>
      <c r="C39" s="25" t="s">
        <v>65</v>
      </c>
      <c r="D39" s="25" t="s">
        <v>67</v>
      </c>
    </row>
    <row r="40" spans="1:8" x14ac:dyDescent="0.35">
      <c r="A40" s="32">
        <v>1</v>
      </c>
      <c r="B40" s="38" t="s">
        <v>51</v>
      </c>
      <c r="C40" s="33">
        <v>11</v>
      </c>
      <c r="D40" s="47">
        <f>C40*5*31</f>
        <v>1705</v>
      </c>
    </row>
    <row r="41" spans="1:8" x14ac:dyDescent="0.35">
      <c r="A41" s="32">
        <v>2</v>
      </c>
      <c r="B41" s="38" t="s">
        <v>52</v>
      </c>
      <c r="C41" s="33">
        <v>1</v>
      </c>
      <c r="D41" s="47">
        <f>C41*5*30</f>
        <v>150</v>
      </c>
    </row>
    <row r="42" spans="1:8" x14ac:dyDescent="0.35">
      <c r="A42" s="32">
        <v>3</v>
      </c>
      <c r="B42" s="38" t="s">
        <v>53</v>
      </c>
      <c r="C42" s="33">
        <v>1</v>
      </c>
      <c r="D42" s="47">
        <f t="shared" ref="D42:D45" si="6">C42*5*30</f>
        <v>150</v>
      </c>
    </row>
    <row r="43" spans="1:8" x14ac:dyDescent="0.35">
      <c r="A43" s="32">
        <v>4</v>
      </c>
      <c r="B43" s="38" t="s">
        <v>54</v>
      </c>
      <c r="C43" s="33">
        <v>5</v>
      </c>
      <c r="D43" s="47">
        <f t="shared" si="6"/>
        <v>750</v>
      </c>
    </row>
    <row r="44" spans="1:8" x14ac:dyDescent="0.35">
      <c r="A44" s="32">
        <v>5</v>
      </c>
      <c r="B44" s="38" t="s">
        <v>55</v>
      </c>
      <c r="C44" s="33">
        <v>4</v>
      </c>
      <c r="D44" s="47">
        <f t="shared" si="6"/>
        <v>600</v>
      </c>
    </row>
    <row r="45" spans="1:8" x14ac:dyDescent="0.35">
      <c r="A45" s="32">
        <v>6</v>
      </c>
      <c r="B45" s="38" t="s">
        <v>56</v>
      </c>
      <c r="C45" s="33">
        <v>2</v>
      </c>
      <c r="D45" s="47">
        <f t="shared" si="6"/>
        <v>300</v>
      </c>
    </row>
    <row r="46" spans="1:8" x14ac:dyDescent="0.35">
      <c r="A46" s="159" t="s">
        <v>30</v>
      </c>
      <c r="B46" s="160"/>
      <c r="C46" s="45"/>
      <c r="D46" s="46">
        <f>SUM(D40:D45)</f>
        <v>3655</v>
      </c>
    </row>
    <row r="49" spans="1:4" x14ac:dyDescent="0.35">
      <c r="A49" s="152" t="s">
        <v>31</v>
      </c>
      <c r="B49" s="152"/>
      <c r="C49" s="152"/>
      <c r="D49" s="152"/>
    </row>
    <row r="51" spans="1:4" x14ac:dyDescent="0.35">
      <c r="A51" s="161" t="s">
        <v>32</v>
      </c>
      <c r="B51" s="161"/>
      <c r="C51" s="46">
        <f>250*8</f>
        <v>2000</v>
      </c>
    </row>
    <row r="52" spans="1:4" x14ac:dyDescent="0.35">
      <c r="A52" s="161" t="s">
        <v>33</v>
      </c>
      <c r="B52" s="161"/>
      <c r="C52" s="46">
        <f>SUM(C53:C56)</f>
        <v>760</v>
      </c>
    </row>
    <row r="53" spans="1:4" x14ac:dyDescent="0.35">
      <c r="A53" s="33"/>
      <c r="B53" s="33" t="s">
        <v>57</v>
      </c>
      <c r="C53" s="47">
        <v>400</v>
      </c>
    </row>
    <row r="54" spans="1:4" x14ac:dyDescent="0.35">
      <c r="A54" s="33"/>
      <c r="B54" s="33" t="s">
        <v>58</v>
      </c>
      <c r="C54" s="47">
        <v>200</v>
      </c>
    </row>
    <row r="55" spans="1:4" x14ac:dyDescent="0.35">
      <c r="A55" s="33"/>
      <c r="B55" s="33" t="s">
        <v>59</v>
      </c>
      <c r="C55" s="47">
        <v>120</v>
      </c>
    </row>
    <row r="56" spans="1:4" x14ac:dyDescent="0.35">
      <c r="A56" s="33"/>
      <c r="B56" s="39" t="s">
        <v>60</v>
      </c>
      <c r="C56" s="47">
        <v>40</v>
      </c>
    </row>
    <row r="57" spans="1:4" x14ac:dyDescent="0.35">
      <c r="A57" s="162" t="s">
        <v>34</v>
      </c>
      <c r="B57" s="162"/>
      <c r="C57" s="46">
        <v>200</v>
      </c>
    </row>
    <row r="58" spans="1:4" x14ac:dyDescent="0.35">
      <c r="A58" s="156" t="s">
        <v>35</v>
      </c>
      <c r="B58" s="156"/>
      <c r="C58" s="46">
        <f>C51+C52+C57</f>
        <v>2960</v>
      </c>
    </row>
    <row r="60" spans="1:4" x14ac:dyDescent="0.35">
      <c r="A60" s="157" t="s">
        <v>36</v>
      </c>
      <c r="B60" s="158"/>
      <c r="C60" s="48">
        <f>H25+H33+D46+C58</f>
        <v>38537</v>
      </c>
    </row>
    <row r="61" spans="1:4" x14ac:dyDescent="0.35">
      <c r="A61" s="157" t="s">
        <v>37</v>
      </c>
      <c r="B61" s="158"/>
      <c r="C61" s="48">
        <f>ROUND(C60/5,0)</f>
        <v>7707</v>
      </c>
    </row>
    <row r="62" spans="1:4" x14ac:dyDescent="0.35">
      <c r="A62" s="157" t="s">
        <v>38</v>
      </c>
      <c r="B62" s="158"/>
      <c r="C62" s="48">
        <f>C60*12</f>
        <v>462444</v>
      </c>
    </row>
  </sheetData>
  <mergeCells count="16">
    <mergeCell ref="A58:B58"/>
    <mergeCell ref="A60:B60"/>
    <mergeCell ref="A61:B61"/>
    <mergeCell ref="A62:B62"/>
    <mergeCell ref="A37:D37"/>
    <mergeCell ref="A46:B46"/>
    <mergeCell ref="A49:D49"/>
    <mergeCell ref="A51:B51"/>
    <mergeCell ref="A52:B52"/>
    <mergeCell ref="A57:B57"/>
    <mergeCell ref="A27:H27"/>
    <mergeCell ref="A8:H8"/>
    <mergeCell ref="A10:H10"/>
    <mergeCell ref="C23:E23"/>
    <mergeCell ref="C24:E24"/>
    <mergeCell ref="C25:E25"/>
  </mergeCells>
  <conditionalFormatting sqref="E14:E21 E31:E32">
    <cfRule type="cellIs" dxfId="0" priority="1" operator="lessThan">
      <formula>1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4088D380FD478A4599D0C1C41C03D5FD" ma:contentTypeVersion="14" ma:contentTypeDescription="Izveidot jaunu dokumentu." ma:contentTypeScope="" ma:versionID="3e19f16a2c4e72aa05a73d23002a6960">
  <xsd:schema xmlns:xsd="http://www.w3.org/2001/XMLSchema" xmlns:xs="http://www.w3.org/2001/XMLSchema" xmlns:p="http://schemas.microsoft.com/office/2006/metadata/properties" xmlns:ns2="ec239ab7-8cc4-4357-b458-5c9fa686af14" xmlns:ns3="fed9d6c4-5424-4da2-bf5e-f96482d0b03c" targetNamespace="http://schemas.microsoft.com/office/2006/metadata/properties" ma:root="true" ma:fieldsID="f755363f8229326cac1b552433568e69" ns2:_="" ns3:_="">
    <xsd:import namespace="ec239ab7-8cc4-4357-b458-5c9fa686af14"/>
    <xsd:import namespace="fed9d6c4-5424-4da2-bf5e-f96482d0b0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39ab7-8cc4-4357-b458-5c9fa686af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Attēlu atzīmes" ma:readOnly="false" ma:fieldId="{5cf76f15-5ced-4ddc-b409-7134ff3c332f}" ma:taxonomyMulti="true" ma:sspId="f2b9b02f-9abf-4f74-b798-1ff310cbf2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d9d6c4-5424-4da2-bf5e-f96482d0b0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ccfbd54-a31b-42b9-941e-77680965c000}" ma:internalName="TaxCatchAll" ma:showField="CatchAllData" ma:web="fed9d6c4-5424-4da2-bf5e-f96482d0b0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D9823F-E2F8-449A-8AEA-3ECCE9D78E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39ab7-8cc4-4357-b458-5c9fa686af14"/>
    <ds:schemaRef ds:uri="fed9d6c4-5424-4da2-bf5e-f96482d0b0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D17B84-12FC-4507-85B7-7D30A4B43B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3</vt:i4>
      </vt:variant>
    </vt:vector>
  </HeadingPairs>
  <TitlesOfParts>
    <vt:vector size="3" baseType="lpstr">
      <vt:lpstr>Pielikums</vt:lpstr>
      <vt:lpstr>1.tab.</vt:lpstr>
      <vt:lpstr>2.tab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Liesma Jankovska</dc:creator>
  <cp:lastModifiedBy>Laura Kārkliņa</cp:lastModifiedBy>
  <cp:lastPrinted>2023-11-30T13:20:08Z</cp:lastPrinted>
  <dcterms:created xsi:type="dcterms:W3CDTF">2020-09-09T12:12:13Z</dcterms:created>
  <dcterms:modified xsi:type="dcterms:W3CDTF">2024-06-21T07:31:02Z</dcterms:modified>
</cp:coreProperties>
</file>