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S:\Invaliditātes jautājumi\INVAL un ĪKP reforma\6_ iesniegsana MK\"/>
    </mc:Choice>
  </mc:AlternateContent>
  <xr:revisionPtr revIDLastSave="0" documentId="13_ncr:1_{8A2590F5-1E4C-40A4-A293-FA215F5C9531}" xr6:coauthVersionLast="47" xr6:coauthVersionMax="47" xr10:uidLastSave="{00000000-0000-0000-0000-000000000000}"/>
  <bookViews>
    <workbookView xWindow="-110" yWindow="-110" windowWidth="19420" windowHeight="10420" tabRatio="870" xr2:uid="{6239B6C7-B037-4141-B804-6BA8D3EC53AF}"/>
  </bookViews>
  <sheets>
    <sheet name="Novērtēšanas izmasas" sheetId="7"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7" l="1"/>
  <c r="E31" i="7"/>
  <c r="D31" i="7"/>
  <c r="C31" i="7"/>
  <c r="B31" i="7"/>
  <c r="C10" i="7" l="1"/>
  <c r="D10" i="7" s="1"/>
  <c r="E10" i="7" s="1"/>
  <c r="B12" i="7" l="1"/>
  <c r="B11" i="7"/>
  <c r="B38" i="7"/>
  <c r="B40" i="7" s="1"/>
  <c r="B35" i="7"/>
  <c r="B23" i="7"/>
  <c r="B22" i="7"/>
  <c r="B46" i="7" l="1"/>
  <c r="B39" i="7"/>
  <c r="B41" i="7" s="1"/>
  <c r="B47" i="7" l="1"/>
  <c r="C12" i="7"/>
  <c r="D47" i="7" s="1"/>
  <c r="E16" i="7"/>
  <c r="F16" i="7" s="1"/>
  <c r="G16" i="7" s="1"/>
  <c r="H16" i="7" s="1"/>
  <c r="B24" i="7" s="1"/>
  <c r="B27" i="7" l="1"/>
  <c r="B26" i="7"/>
  <c r="C47" i="7" s="1"/>
  <c r="B25" i="7"/>
  <c r="C46" i="7" s="1"/>
  <c r="B48" i="7" s="1"/>
  <c r="C11" i="7"/>
  <c r="D46" i="7" s="1"/>
  <c r="D48" i="7" s="1"/>
  <c r="D12" i="7" l="1"/>
  <c r="E47" i="7" s="1"/>
  <c r="D11" i="7"/>
  <c r="E46" i="7" s="1"/>
  <c r="E48" i="7" l="1"/>
  <c r="E11" i="7"/>
  <c r="F46" i="7" s="1"/>
  <c r="E12" i="7"/>
  <c r="F47" i="7" s="1"/>
  <c r="F48" i="7" l="1"/>
</calcChain>
</file>

<file path=xl/sharedStrings.xml><?xml version="1.0" encoding="utf-8"?>
<sst xmlns="http://schemas.openxmlformats.org/spreadsheetml/2006/main" count="63" uniqueCount="57">
  <si>
    <t>Gads</t>
  </si>
  <si>
    <t>Lēmumu skaits</t>
  </si>
  <si>
    <t>Regulārie</t>
  </si>
  <si>
    <t>Administratīvās izmaksas:</t>
  </si>
  <si>
    <t>GRT</t>
  </si>
  <si>
    <t>2022. gads</t>
  </si>
  <si>
    <t>2023. gads</t>
  </si>
  <si>
    <t>2024.gads</t>
  </si>
  <si>
    <t>Personu skaits ar aktīviem ĪK lēmumiem</t>
  </si>
  <si>
    <t>2023*</t>
  </si>
  <si>
    <t>2024*</t>
  </si>
  <si>
    <t>2026***</t>
  </si>
  <si>
    <t>2027***</t>
  </si>
  <si>
    <t>2028***</t>
  </si>
  <si>
    <t>2029***</t>
  </si>
  <si>
    <t>* LabIS dati uz pārskata gada decembri</t>
  </si>
  <si>
    <t>*** prognoze par +3% pieaugumu pret iepriekšējo gadu</t>
  </si>
  <si>
    <t>Pilngadīgo personu skaits ar īpašas kopšanas nepieciešamības atzinumu</t>
  </si>
  <si>
    <t>Patēriņa cena ietekme 2026. gadam</t>
  </si>
  <si>
    <t>Patēriņa cena ietekme 2027. gadam</t>
  </si>
  <si>
    <t>Patēriņa cena ietekme 2028. gadam</t>
  </si>
  <si>
    <t>Patēriņa cena ietekme 2029. gadam</t>
  </si>
  <si>
    <t>Patēriņa cena ietekme 2030. gadam</t>
  </si>
  <si>
    <t>Pakalpojuma vidēja cena par 60 min 2025. gadā  (euro)</t>
  </si>
  <si>
    <t>60 minušu fizioterapeita un ergoterapeita pakalpojuma sniegšana (euro), 2030. gada noapaļota līdz veseliem euro*</t>
  </si>
  <si>
    <t>2030. gadā veicamo ekspertīžu skaits</t>
  </si>
  <si>
    <t>Regulārās plānotais skaits kopā, no tām:</t>
  </si>
  <si>
    <t>Pārvērtēšanās</t>
  </si>
  <si>
    <t>Kopā 2030. gadā</t>
  </si>
  <si>
    <t>Pirmreizējās (60%)</t>
  </si>
  <si>
    <t>Atkārtotās (40%)</t>
  </si>
  <si>
    <t>Viena pakalpojuma izmaksa ( h) euro</t>
  </si>
  <si>
    <t>Papildus 25% no pakalpojuma cenas, ja jāvērtē persona ar GRT (papildu)</t>
  </si>
  <si>
    <t>Transporta izdevumi  euro</t>
  </si>
  <si>
    <t>ja 20 % (vispārējais gadījums)</t>
  </si>
  <si>
    <t>ja 20% (ja vēŗtē personu ar GRT)</t>
  </si>
  <si>
    <t>Personu skaits, no tām</t>
  </si>
  <si>
    <t>Vispārējie</t>
  </si>
  <si>
    <t>Vispārējie (80%)</t>
  </si>
  <si>
    <t>Garīga rakstura tarucējumi (GRT) (20%)</t>
  </si>
  <si>
    <t>Pārvērtēšanās pirms laika (30% no aktīvajiem lēmumiem), no tiem</t>
  </si>
  <si>
    <t>Kopā,  noapaļoti līdz veseliem euro</t>
  </si>
  <si>
    <t>Provizoirskais pieņēmums par personu skaitu, kuri veicama īpašas kopšanas ekspertīze 2030.-2033. gadā</t>
  </si>
  <si>
    <t>Kopā (euro), ja 20% adm (gala cena parastajam) +21% PVN maksātājs ( ja pakalpojuma sniedzējs ir PVN maksātājs)</t>
  </si>
  <si>
    <t>Kopā (euro), ja 20% adm (gala cena GRT)+21% PVN maksātājs ( ja pakalpojuma sniedzējs ir PVN maksātājs)</t>
  </si>
  <si>
    <t>Pakalpojuma cena par novērtējumu kopā</t>
  </si>
  <si>
    <t xml:space="preserve">* pakalpojuma prognozējamā cena 2030. gadā par 60 min darbu noteikta, balstoties uz vidējo 60 min cenu, kāda brīvajā tirgūt noteikta fizioterapeita vai ergoterapeita konsultācjia, piemērojot patēriņa cenu izmaiņs https://www.fm.gov.lv/lv/tautsaimniecibas-un-budzeta-izpildes-analize (skatīts 03102025) </t>
  </si>
  <si>
    <t>11. pielikums</t>
  </si>
  <si>
    <t>2025*</t>
  </si>
  <si>
    <t>2025.gads</t>
  </si>
  <si>
    <t>Lēmumi (gan pozitīvie, gan negatīvie) par īpašas kopšanas nepieciešamību  pilngadīgām personām 2022.-2025. gads</t>
  </si>
  <si>
    <r>
      <t>Apsvērumi turpmāku aprēķinu veikšanā:</t>
    </r>
    <r>
      <rPr>
        <sz val="13"/>
        <color rgb="FF7030A0"/>
        <rFont val="Calibri"/>
        <family val="2"/>
        <charset val="186"/>
        <scheme val="minor"/>
      </rPr>
      <t xml:space="preserve">
No visām personām, kurām gada laikā tiek veikta īpašas kopšanas nepieciešamības novērtēšana, 80% gadījumi ir pilngadīgā personām, no tiem apmēram 75% ir pozitīvi lēmumi, bet 25% negatīvi lēmumi.
! Ik gadu pilngadīgo personu vidū ekspertīžu skaits pieaug vidēji par 350 iesniegumiem
! Ņemot vērā, ka kopējais personu ar invaliditāti skaits pieaug, it īpaši 65+ vecumu grupā, t.sk. I invaliditātes grupas ietvaros, tiek pieņemts, ka 2030. gadā pilngadīgo personu ar invaliditāti skaits, kurām būtu veicama īpašas kopšanas nepieciešamības novērtēšana, varētu būt 11 000, turpmākajos gados saglabājot soli + 300 personu iesniegumu īpašas kopšanas nepieciešamības novērtēšanai.
! No visām gadā veiktajām īpašas kopšanas nepieciešamības novērtēšanas ekspertīzēm 60% ir pirmreizējas, 40% atkārtotas. 
! Atbilstoši tirgus izpētei vidējā viena ( par 60 min ) fizioterapeita un ergoterapeita pakalpojuma izmaksas 2026. gadā ir vidēji 45 euro. Tiek pieņemts, ka viena ergoterapeita vai fizioterapeita sniegtā pakalpojuma ilgums īpašas kopšanas nepieciešamības novērtēšanai būs 1 h, tādējādi 1 h cena, ņemot vērā makroekonomisko radītāju prognozes līdz 2030. gadam ( patēriņu cenu indekss; izmaiņas %: https://www.fm.gov.lv/lv/tautsaimniecibas-un-budzeta-izpildes-analize(skatīts 22.04.2026)), 2030. gadā tiek prognozēta  51 euro.
! Kad  tiks vērtēta persona ar garīga rakstura traucējumiem, pakalpojuma sniedzējam būs tiesības piesaistīt atbalsta personu (t.sk. otru funkcionālo speciālistu), par kuru tiktu veikta papildu samaksa 25% no pakalpojuma cenas, t.i., 25% no 51 euro - 12.75 euro. Tāpat pakalpojuma cenā tiek ieskaitīti 7 euro transporta izdevumiem (izmaksas par transportu nemainās, ja tiks vērtēta persona ar garīga rakstura traucējumiem un pakalpojuma sniedzējs izvelēsies piesaistīt atbalsta personu), 20% no pakalpojuma cenas administratīvajiem izdevumiem (no pakalpojuma cenas) un 21% PVN izmaksas (pakalpojuma cena+ administratīvās izmaksas).
! Pieņemts, ka jaunā īpašas kopšanas novērtēšanas pieeja tiks uzsākta no 01.01.2030.  2022. gada decembrī pilngadīgās personas, kurām bija izsniegta atzinums par īpašas kopšanas nepieciešamību (gan pirmreizējie, gan atkārtotie), bija 17362, 2023. gada decembrī – 17753, 2024. gada decembrī – 18781, 2025. gada decembris – 18084. Turpmākajiem gadiem tiek pieņemt 3% pieaugums ik gadu (atzinuma skaita pieauguma prognoze tiek plānota lielāka nekā kopšans pabalsta saņēmēju prognoze ( + 2% gadā), jo atzinumu skaits vienmēr ir lielāks, nekā kopšanas pabalstu saņēmēju skaits, kas saistās ar kopšans pabalsta izmaksas nosacījumiem. 
! Pieņēmums par personu ar garīga rakstura traucējumiem un pārējiem funkcionālajiem traucējumiem sadalījumu veidojas no tā, ka no visiem šobrīd  īpašas kopšanas pabalstu saņēmējiem 25 % gadījumu funkcionālā traucējuma  veids ir psihiskie un uzvedības traucējumu. Vienlaikus 20% noteikšana garīga rakstura traucējumu izvērtējuma plūsmā saistās ar to, ka provizoriski 5 % varētu tikt vērtēti kā vispārējie, jo ir kombinēti garīga rakstura traucējumi un pārējie funkcionālie traucējumi ( piemēram, garīga rakstura  traucējumi ar izteiktiem kustību traucējumiem). Tādējādi turpmākie aprēķini tiek balstīti uz to, ka gada ietvaros 20% kopšanas nepieciešamības novērtējums tiks veikt personām ar garīga rakstura traucējumiem, 80% - personām ar pārējiem funkcionālajiem traucējumiem. 
! Tiek pieņemts, ka 2030. gadā (pirmajā reformas gadā), paralēli regulārajai plūsmai (pirmreizējie un atkārtotie ( par atkārtotajiem tiek uzskatīti tie gadījumi, kuriem 2030. gadā beigsies kopšanas atzinuma  termiņš), atkārtotai ekspertīzei ( pārvērtēties) varētu pieteikties apmēram 30 % no tām personām, kurām 2030. gadā vēl būs spēkā esoši atzinumi ( gan tādi, kuriem atzinuma termiņš beigsies pēc 2030. gada, gan tādi, kuriem atzinuma termiņš ir uz mūžu).  LM prognoze tiek veidota , pieņemot, ka  2030. gadā indikatīvi varētu tikt veiktas 11 000 īpašas kopšanas ekspertīzes, no tām 40 % jeb apmēram 4400 varētu būt tādas , kuras veicamas regulārajā kārtā. Tāpat tiek prognozēts, ka 2029. gada beigās varētu būt 22510 aktīvi īpašas kopšanas atzinumi. Tādējādi tiek pieņemt, ka 2030. gadā spēkā bez šiem 4400 personā, kas nāks uz atkarotu ekspertīzi, jo beidzies izsniegtā atzinuma termiņš, spēkā būs 18 110 (= 22510-4400) atzinumi, kuriem termiņš ir vai nu uz mūžu vai  tas beidzas pēc 2030. gada. Vienlaikus tiek pieņemts, ka 30% no šim 18110 ( =5430 personas)  personām varētu izteikt vēlmi nākt uz atkārotu pirmstermiņa pārvērtēšanos pirms laika, lai pretendētu uz līmeņotu kopšanas atzinumu, kas rada tiešu ietekmi uz kopšanas pabalsta apmēru. Lielāks procents netiek prognozēts, jo absolūtam vairākumu personu kopšanas pabalsts jau tā tiks  būtiski paaugstināts, papildu ekspertīzes veikšana pirms noteiktā laikā uzliks papildu slogu nepieciešamo dokumentu kārtošanai.</t>
    </r>
  </si>
  <si>
    <t>Indikatīvi nepieciešamais  valsts budžeta  finasējums īpašas kopšanas nepiecieāmības novērtēšanai periodā no 2030.-2033. gadam un turpmāk</t>
  </si>
  <si>
    <t>2030.g.</t>
  </si>
  <si>
    <t>2031.g.</t>
  </si>
  <si>
    <t>2032.g.</t>
  </si>
  <si>
    <t>2033. g. un turpmāk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</si>
</sst>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0.0"/>
  </numFmts>
  <fonts count="13" x14ac:knownFonts="1">
    <font>
      <sz val="11"/>
      <color theme="1"/>
      <name val="Calibri"/>
      <family val="2"/>
      <charset val="186"/>
      <scheme val="minor"/>
    </font>
    <font>
      <sz val="10"/>
      <name val="Arial"/>
      <family val="2"/>
      <charset val="186"/>
    </font>
    <font>
      <sz val="11"/>
      <color theme="1"/>
      <name val="Calibri"/>
      <family val="2"/>
      <charset val="186"/>
      <scheme val="minor"/>
    </font>
    <font>
      <b/>
      <sz val="13"/>
      <color rgb="FF7030A0"/>
      <name val="Calibri"/>
      <family val="2"/>
      <charset val="186"/>
      <scheme val="minor"/>
    </font>
    <font>
      <sz val="13"/>
      <color theme="1"/>
      <name val="Calibri"/>
      <family val="2"/>
      <charset val="186"/>
      <scheme val="minor"/>
    </font>
    <font>
      <b/>
      <sz val="13"/>
      <color theme="1"/>
      <name val="Calibri"/>
      <family val="2"/>
      <charset val="186"/>
      <scheme val="minor"/>
    </font>
    <font>
      <i/>
      <sz val="13"/>
      <color theme="1"/>
      <name val="Calibri"/>
      <family val="2"/>
      <charset val="186"/>
      <scheme val="minor"/>
    </font>
    <font>
      <sz val="13"/>
      <color rgb="FFFF0000"/>
      <name val="Calibri"/>
      <family val="2"/>
      <charset val="186"/>
      <scheme val="minor"/>
    </font>
    <font>
      <b/>
      <sz val="13"/>
      <name val="Calibri"/>
      <family val="2"/>
      <charset val="186"/>
      <scheme val="minor"/>
    </font>
    <font>
      <b/>
      <i/>
      <sz val="13"/>
      <color rgb="FF7030A0"/>
      <name val="Calibri"/>
      <family val="2"/>
      <charset val="186"/>
      <scheme val="minor"/>
    </font>
    <font>
      <i/>
      <sz val="13"/>
      <color rgb="FF7030A0"/>
      <name val="Calibri"/>
      <family val="2"/>
      <charset val="186"/>
      <scheme val="minor"/>
    </font>
    <font>
      <b/>
      <i/>
      <sz val="13"/>
      <color theme="1"/>
      <name val="Calibri"/>
      <family val="2"/>
      <charset val="186"/>
      <scheme val="minor"/>
    </font>
    <font>
      <sz val="13"/>
      <color rgb="FF7030A0"/>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s>
  <cellStyleXfs count="3">
    <xf numFmtId="0" fontId="0" fillId="0" borderId="0"/>
    <xf numFmtId="0" fontId="1" fillId="0" borderId="0"/>
    <xf numFmtId="44" fontId="2" fillId="0" borderId="0" applyFont="0" applyFill="0" applyBorder="0" applyAlignment="0" applyProtection="0"/>
  </cellStyleXfs>
  <cellXfs count="56">
    <xf numFmtId="0" fontId="0" fillId="0" borderId="0" xfId="0"/>
    <xf numFmtId="0" fontId="4" fillId="0" borderId="0" xfId="0" applyFont="1"/>
    <xf numFmtId="0" fontId="5" fillId="0" borderId="5" xfId="0" applyFont="1" applyBorder="1" applyAlignment="1">
      <alignment horizontal="left"/>
    </xf>
    <xf numFmtId="0" fontId="5" fillId="0" borderId="1" xfId="0" applyFont="1" applyBorder="1" applyAlignment="1">
      <alignment horizontal="left"/>
    </xf>
    <xf numFmtId="0" fontId="4" fillId="0" borderId="1" xfId="0" applyFont="1" applyBorder="1"/>
    <xf numFmtId="0" fontId="5" fillId="0" borderId="0" xfId="0" applyFont="1" applyAlignment="1">
      <alignment horizontal="left"/>
    </xf>
    <xf numFmtId="0" fontId="4" fillId="0" borderId="1" xfId="0" applyFont="1" applyBorder="1" applyAlignment="1">
      <alignment horizontal="left"/>
    </xf>
    <xf numFmtId="0" fontId="4" fillId="0" borderId="1" xfId="0" applyFont="1" applyBorder="1" applyAlignment="1">
      <alignment horizontal="left" wrapText="1"/>
    </xf>
    <xf numFmtId="0" fontId="4" fillId="0" borderId="1" xfId="0" applyFont="1" applyBorder="1" applyAlignment="1">
      <alignment wrapText="1"/>
    </xf>
    <xf numFmtId="0" fontId="4" fillId="2" borderId="1" xfId="0" applyFont="1" applyFill="1" applyBorder="1" applyAlignment="1">
      <alignment horizontal="left" wrapText="1"/>
    </xf>
    <xf numFmtId="0" fontId="5" fillId="2" borderId="1" xfId="0" applyFont="1" applyFill="1" applyBorder="1"/>
    <xf numFmtId="1" fontId="4" fillId="0" borderId="0" xfId="0" applyNumberFormat="1" applyFont="1"/>
    <xf numFmtId="1" fontId="5" fillId="2" borderId="1" xfId="0" applyNumberFormat="1" applyFont="1" applyFill="1" applyBorder="1"/>
    <xf numFmtId="1" fontId="4" fillId="2" borderId="1" xfId="0" applyNumberFormat="1" applyFont="1" applyFill="1" applyBorder="1"/>
    <xf numFmtId="1" fontId="5" fillId="0" borderId="1" xfId="0" applyNumberFormat="1" applyFont="1" applyBorder="1"/>
    <xf numFmtId="164" fontId="4" fillId="0" borderId="1" xfId="0" applyNumberFormat="1" applyFont="1" applyBorder="1" applyAlignment="1">
      <alignment wrapText="1"/>
    </xf>
    <xf numFmtId="0" fontId="6" fillId="0" borderId="0" xfId="0" applyFont="1" applyAlignment="1">
      <alignment horizontal="left" vertical="top" wrapText="1"/>
    </xf>
    <xf numFmtId="0" fontId="4" fillId="2" borderId="1" xfId="0" applyFont="1" applyFill="1" applyBorder="1" applyAlignment="1">
      <alignment wrapText="1"/>
    </xf>
    <xf numFmtId="0" fontId="4" fillId="2" borderId="1" xfId="0" applyFont="1" applyFill="1" applyBorder="1"/>
    <xf numFmtId="0" fontId="4" fillId="2" borderId="1" xfId="0" applyFont="1" applyFill="1" applyBorder="1" applyAlignment="1">
      <alignment horizontal="center" wrapText="1"/>
    </xf>
    <xf numFmtId="0" fontId="4" fillId="2" borderId="6" xfId="0" applyFont="1" applyFill="1" applyBorder="1" applyAlignment="1">
      <alignment wrapText="1"/>
    </xf>
    <xf numFmtId="0" fontId="7" fillId="2" borderId="0" xfId="0" applyFont="1" applyFill="1" applyAlignment="1">
      <alignment wrapText="1"/>
    </xf>
    <xf numFmtId="2" fontId="8" fillId="2" borderId="0" xfId="0" applyNumberFormat="1" applyFont="1" applyFill="1" applyAlignment="1">
      <alignment horizontal="center"/>
    </xf>
    <xf numFmtId="0" fontId="10" fillId="0" borderId="1" xfId="0" applyFont="1" applyBorder="1" applyAlignment="1">
      <alignment horizontal="left" vertical="top" wrapText="1"/>
    </xf>
    <xf numFmtId="1" fontId="10" fillId="0" borderId="1" xfId="0" applyNumberFormat="1" applyFont="1" applyBorder="1" applyAlignment="1">
      <alignment horizontal="left" vertical="top" wrapText="1"/>
    </xf>
    <xf numFmtId="0" fontId="9" fillId="0" borderId="1" xfId="0" applyFont="1" applyBorder="1" applyAlignment="1">
      <alignment horizontal="left" vertical="top" wrapText="1"/>
    </xf>
    <xf numFmtId="1" fontId="9" fillId="0" borderId="1" xfId="0" applyNumberFormat="1" applyFont="1" applyBorder="1" applyAlignment="1">
      <alignment horizontal="left" vertical="top" wrapText="1"/>
    </xf>
    <xf numFmtId="0" fontId="5" fillId="0" borderId="0" xfId="0" applyFont="1"/>
    <xf numFmtId="0" fontId="4" fillId="3" borderId="1" xfId="0" applyFont="1" applyFill="1" applyBorder="1"/>
    <xf numFmtId="1" fontId="4" fillId="3" borderId="1" xfId="0" applyNumberFormat="1" applyFont="1" applyFill="1" applyBorder="1"/>
    <xf numFmtId="1" fontId="9" fillId="0" borderId="1" xfId="0" applyNumberFormat="1" applyFont="1" applyBorder="1" applyAlignment="1">
      <alignment horizontal="center" vertical="top" wrapText="1"/>
    </xf>
    <xf numFmtId="0" fontId="9" fillId="0" borderId="1" xfId="0" applyFont="1" applyBorder="1" applyAlignment="1">
      <alignment horizontal="center" vertical="top" wrapText="1"/>
    </xf>
    <xf numFmtId="0" fontId="10" fillId="0" borderId="2" xfId="0" applyFont="1" applyBorder="1" applyAlignment="1">
      <alignment horizontal="center" vertical="top" wrapText="1"/>
    </xf>
    <xf numFmtId="0" fontId="10" fillId="0" borderId="4" xfId="0" applyFont="1" applyBorder="1" applyAlignment="1">
      <alignment horizontal="center" vertical="top" wrapText="1"/>
    </xf>
    <xf numFmtId="0" fontId="9" fillId="0" borderId="7" xfId="0" applyFont="1" applyBorder="1" applyAlignment="1">
      <alignment horizontal="center" vertical="top" wrapText="1"/>
    </xf>
    <xf numFmtId="2" fontId="5" fillId="2" borderId="2" xfId="0" applyNumberFormat="1" applyFont="1" applyFill="1" applyBorder="1" applyAlignment="1">
      <alignment horizontal="center"/>
    </xf>
    <xf numFmtId="2" fontId="5" fillId="2" borderId="4" xfId="0" applyNumberFormat="1" applyFont="1" applyFill="1" applyBorder="1" applyAlignment="1">
      <alignment horizontal="center"/>
    </xf>
    <xf numFmtId="0" fontId="3" fillId="0" borderId="0" xfId="0" applyFont="1" applyAlignment="1">
      <alignment horizontal="left" vertical="top" wrapText="1"/>
    </xf>
    <xf numFmtId="9" fontId="4" fillId="2" borderId="2" xfId="0" applyNumberFormat="1" applyFont="1" applyFill="1" applyBorder="1" applyAlignment="1">
      <alignment horizontal="center"/>
    </xf>
    <xf numFmtId="9" fontId="4" fillId="2" borderId="4" xfId="0" applyNumberFormat="1" applyFont="1" applyFill="1" applyBorder="1" applyAlignment="1">
      <alignment horizontal="center"/>
    </xf>
    <xf numFmtId="2" fontId="4" fillId="2" borderId="2" xfId="2" applyNumberFormat="1" applyFont="1" applyFill="1" applyBorder="1" applyAlignment="1">
      <alignment horizontal="center"/>
    </xf>
    <xf numFmtId="2" fontId="4" fillId="2" borderId="4" xfId="2" applyNumberFormat="1" applyFont="1" applyFill="1" applyBorder="1" applyAlignment="1">
      <alignment horizontal="center"/>
    </xf>
    <xf numFmtId="0" fontId="5" fillId="2" borderId="4" xfId="0" applyFont="1" applyFill="1" applyBorder="1" applyAlignment="1">
      <alignment horizontal="center"/>
    </xf>
    <xf numFmtId="0" fontId="5" fillId="0" borderId="0" xfId="0" applyFont="1" applyAlignment="1">
      <alignment horizontal="left"/>
    </xf>
    <xf numFmtId="0" fontId="6" fillId="0" borderId="0" xfId="0" applyFont="1" applyAlignment="1">
      <alignment horizontal="left" vertical="top" wrapText="1"/>
    </xf>
    <xf numFmtId="0" fontId="4" fillId="2" borderId="2" xfId="0" applyFont="1" applyFill="1" applyBorder="1" applyAlignment="1">
      <alignment horizontal="center"/>
    </xf>
    <xf numFmtId="0" fontId="4" fillId="2" borderId="4" xfId="0" applyFont="1" applyFill="1" applyBorder="1" applyAlignment="1">
      <alignment horizontal="center"/>
    </xf>
    <xf numFmtId="0" fontId="11" fillId="0" borderId="7" xfId="0" applyFont="1" applyBorder="1" applyAlignment="1">
      <alignment horizontal="center" vertical="top" wrapText="1"/>
    </xf>
    <xf numFmtId="0" fontId="5" fillId="0" borderId="1" xfId="0" applyFont="1" applyBorder="1" applyAlignment="1">
      <alignment horizontal="center"/>
    </xf>
    <xf numFmtId="0" fontId="5" fillId="0" borderId="1" xfId="0" applyFont="1" applyBorder="1" applyAlignment="1">
      <alignment horizontal="center" wrapText="1"/>
    </xf>
    <xf numFmtId="0" fontId="4" fillId="3" borderId="2" xfId="0" applyFont="1" applyFill="1" applyBorder="1" applyAlignment="1">
      <alignment horizontal="left"/>
    </xf>
    <xf numFmtId="0" fontId="4" fillId="3" borderId="3" xfId="0" applyFont="1" applyFill="1" applyBorder="1" applyAlignment="1">
      <alignment horizontal="left"/>
    </xf>
    <xf numFmtId="0" fontId="4" fillId="3" borderId="4" xfId="0" applyFont="1" applyFill="1" applyBorder="1" applyAlignment="1">
      <alignment horizontal="left"/>
    </xf>
    <xf numFmtId="0" fontId="4" fillId="0" borderId="2" xfId="0" applyFont="1" applyBorder="1" applyAlignment="1">
      <alignment horizontal="left"/>
    </xf>
    <xf numFmtId="0" fontId="4" fillId="0" borderId="3" xfId="0" applyFont="1" applyBorder="1" applyAlignment="1">
      <alignment horizontal="left"/>
    </xf>
    <xf numFmtId="0" fontId="4" fillId="0" borderId="4" xfId="0" applyFont="1" applyBorder="1" applyAlignment="1">
      <alignment horizontal="left"/>
    </xf>
  </cellXfs>
  <cellStyles count="3">
    <cellStyle name="Normal 3" xfId="1" xr:uid="{5B1C2355-19E8-4BC1-91A5-E58AE9DACA1D}"/>
    <cellStyle name="Parasts" xfId="0" builtinId="0"/>
    <cellStyle name="Valūta" xfId="2" builtinId="4"/>
  </cellStyles>
  <dxfs count="0"/>
  <tableStyles count="0" defaultTableStyle="TableStyleMedium2" defaultPivotStyle="PivotStyleLight16"/>
  <colors>
    <mruColors>
      <color rgb="FFCC99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48</xdr:row>
      <xdr:rowOff>0</xdr:rowOff>
    </xdr:from>
    <xdr:to>
      <xdr:col>0</xdr:col>
      <xdr:colOff>304800</xdr:colOff>
      <xdr:row>49</xdr:row>
      <xdr:rowOff>97971</xdr:rowOff>
    </xdr:to>
    <xdr:sp macro="" textlink="">
      <xdr:nvSpPr>
        <xdr:cNvPr id="6145" name="AutoShape 1" descr="data:image/png;base64,iVBORw0KGgoAAAANSUhEUgAAAWMAAADJCAIAAAB5UMSKAAAgAElEQVR4Ae1du5nbvBLdfhz+2dZgt6HINTh3psAt3MQFKN4inG0xe795zwCgBFEkJEGzgQUOBo85c3AIUST99hX//v37Fw1zHk0W5mTh7Me5BGoFtgTaW9HyRaCcLMzJwik4ueFhArUCTAItlWIFdA/XJBdAZ0oSqE6gvBsrxb/495Z/iUAikAjUCHjx+Pr6ent7+3iBvxcJ8wUymSHujgAtlvLbx4ssoRcJc3cS5QAvgEAqxQskOUNMBG5GIJXiZgizg0TgBRBIpXiBJGeIicDNCKRS3AxhdpAIvAACqRQvkOQMMRG4GYFUipshzA4SgRdAIJXiBZKcISYCNyOQSnEzhNlBIvACCKRSbJDkP4f//jv86e7oSvfufrdz/Pvr8Ovvx8ffXz+uCEuH//vrxzVwaDss3DZ07Gufo6vSd8Z5o0gB7R+QrQt/Z2ZyoSVVp1J0wXTW6c+vHz8aUvHnsGaZnR1pVSVQif56CMVDUKM1AQAjG2j0T3390P1jPIbn+kgtp5jZKxK7OvJUitXQccO/v379+agFG3K5ZqHdOp0HaP/Cod8BfUA7lWJn4EkmbxsEheIDpcLy5ST/QDLCZ3UQD00tF+gkTKdhKlNHrvzn8N+PX39wb/Dj11/qXUezwdRUhFSMSB25877MwEx1nz0+PCw0BpHkTnhW2oHMkmZVTeby0NTwr3QoeizH56JwM/zxq+pBZiwrrzlDHh17krlKSMQDd5o/6yyt/5PxkEXEFArqTN61ZyoIjDqTEg31L7jRfZh7im6omo4sFLQsNE0fRBlK998/f/Bb5J8DrB/KoKMp7TzAjM19RrnMSYdqsKAfFJRNvFZkoGKi1Yg6DvXw99cPmviZPnt8dFjt588v+f6sJopfcXBBL4VTDs1osB543C5GwTNc6AHApS5wgaqOBLgUzA9MufcnDmhS/jv8OesMSMTE6fiMFs8TxgCLz7vrGatYa7AMnba7otlqnq4rbKIU//v5LTzI/u3n/66bBXlDN99/r2m5ss3tewpOpuwYXCqghomAs3O8kO0i5FVaaFkLREVyACN2VhfkNCYdtaDQPrUAXnGGHAlPmY7KPnt8ZNrh0o0fV8taiJO5PLRv6Msck10laXclM2QV0x6gYH+83jRBCteyvy5Py8Gys072HMjQfCHvoWfrg0SOJ+Dzpf42uetKmygFDPn7+xsLxO/vb2+04oOCXJIPbNajFL+/byUnNyuFnTQL+jXWIa9Bt/vwydOyFnyPYFxgTCCFjhFJoH1qAeqVVEgoaGpqhu2JaNRnj48MiqMcDiaDuMqEzToHLYTJUCdnh/YNrXz1DFtKEQG0zh1caoRC8K8MRa6Ds4B1MVJspV2HAkIKFsHWklqhEd1k9Cs+d1CKDxSIFau5a0/R5dQJwI1KwT9z2WCQHqFDUeZc/v1LO8kqx5ZI1xCK6rnAmA9Tqz8HY4xNqlQcmaEIhXLPKUXZZ4+PjSjeMoKcPgkatYJbOZmPKhzpjDpRECRSqIZyw63qKs6w7MEta0ACRmrOUEZc8Ldu4YfmM87V9BohqKldwLFsCJqRTJzQVvX3bgbEFaUdlAKFgnYQtE+AbyYkHFD17edP3nSgI35tIW8RAbajMfZgLajDWHtF2OR6g1IA8PjHCWFakQ0zCMscN8JcoKrDL274A0667EGU/I9lwfx/wBb+v//44/CHB+WrorzLNndZdgUO6qAd6LjoqaGQGSavTWQp9/jwsOJq1yIQIjFLjwEwM14eegE36x/DaEZRzBDwkmaYMj1iJKUSe6REi6npL5Io/uedL4LMkWrabLqHA5ELcZNRYFRho7cBgwQ0mnZBkL7DLZXCrlWoLgQJkHXN243f3+W7xv9+/4YLG6IUH79/8oWO//38FnqgbznarK7tC1q8blAK6eK5PoFAN5Bl22AfajLN0B5/hs1p72PcUiloUZfzZH1AeQAtMC+qsWOs/fZNNiDake8BroeIUpBDqNU2XYVUii6YdnJ6/HX4+DPcKTWtbndVClzEIBGyfYhKgfOhhW468v17JSa+h6AUVf+tCM/YXkwpdLsre9Qz0Oxe9VCTaUb7+DNsTnsv445KoV8mFpRCv2N8/P6OGwtpoD+jiIG+dKCaOKVo1V4H04spxXXgpHci4BHYRClgzfIfLWcawZmh9htsF/DP1rxrJd7ff6Ma4FVQsbEb6ol922jV+tgullMpLkKUDokAIbCJUjwrmKkUz5q5nPdwBFIphkOeAyYCT4hAKsUTJi2nnAgMRyCVYjjkOWAi8IQIpFI8YdJyyonAcARYKeJ/df6PrMMnM3pA/kklPxKBRKATgfy/zker1A7jvYi+345cArUCQ95TpFKswO7RmuQC6MxIAtUJlHd7BKWAe6n8HVt+fqEMt1rZYyKhatXBZIyZLJxVKe1qlEB1wRSdHkEp4owWj+jmzFSKRYByASxCEysSqIhH19ETKQU9lp5KsZjXXACL0MSKBCri0XW0tVLQF4Tf/CCIfaeQZzR4oZMbvdLmp/9OwU91vIVvGdIYLs+6Duhq7Q3SMRljJguni7+rnBKoFbBtqxSyznH14vomrdA30tBjouIGlf47BbSgBmhlnYGyWUkY5DH2jw9+C86K0D8+JmPMZOGsSmlXowSqC6botK1SFF8QZI37PQGterDIZkDLWuD3X6koVJ5RYGJEVxxNxpjJwrkikVe6JlBXAgbueysFLnKQAN4g8BSbogDCUokCeEpj3wo6wp2HVK4OfkXDx2ySC6AzLwlUJ1DebQ+lkLWrb6TBN2SyBtA7+P2atzKufP2iwQ1QKqjsPOVNm/IWHB9Td3kDxsCUogh2j7654wbhrJsTpshUvuokgkT6zrcE3gW7uwFVIXPREKGj1967y3UX22/nsItSMAv8EmIy2XcP9Pn+W2M3LaDWjkLa9hu8ZBO7cGxzjtfCcjNjbtzUaGAQFQvjtTE4/5vDcX1dUZQTQkFq6YGD1DT9/q3/+dN2/3OLDNb3ORwovU7XNz/xKqGDTTTSBCpu54sM0/e5h1KMjqEv0obXBoxZWB6NwfY3bRDOikm6i8tL+6sFkP738/u6/2xuxSxDk3sARav+6qURoLMDkYwQ1r4HqRS34SvJIyKI0OuWR5gB1d9+Vj8eq5/ffq2e0D0WgP3XC+H/kYsxCEil9U5CccffvIgmxAqmDG2h+V/deQlUETpsgq+PFGKJ3/6f2yqFMr+KeP9IVoywwdLSTNr7g9VEV1ztvaC2cyRh0D2ptVgRhDXZIBzrrLekQVyrFHfbUchl/N4It/eTBd/Rc0UNXGL3WF7bKkVH6I/kssHSgkzi5RNNHlrsfzYyedDTACRb3fkHHGdYjdAG4Vw/9lqluKNQ3HFP4eUU9SLsKDwtOBOFUiBq2FDZdH3K1rVIpViHm7RCXQj/RwnogKQRa0E1tADt9Eumnh/su770u+bzLkoB0bDsQZBuB2W854oQ072uZsIk7gMUnxPsHBHwWDgI0JkqB/NC043NqRS3ASop09XPd3kQH9QKbrKgxChNSTuuI1Bz0vdbAKiMxuNydi5SqbqnUIxXCky/5F8g6PoM0NlB3JZ29XSrUyrFLQgSA1ADcH/AaiBmFQf9LRg3myIK5oZm2YisntCdlIJ2TMu/8zIyBgZKo4CwOtobGt4NqGvnXEGnlLmZLNdOheX1Ld9kczVyVzWADO+e3KdZAFdBt4NzArUCVAItlWIFdNc0SaW4Bq29fVMpViCcSrECtGubVJvIazvo888F0IfT+OsUnfN6aLdUiodOz1WTS6XohCuB6gTKu6VSeDSeu5wLoDN/CVQnUN4tlcKj8dzlXACd+UugOoHybqkUHo3nLucC6MxfAtUJlHdLpfBoPHc5F0Bn/hKoTqC8GytF/b8NFjek52EikAgkAo37KYp7saY8fHsrA3/qMCcLZ79cJFArsCXQygXzIlBOFuZk4axgc2eTBKoTKO9GoKVSeEyetZwLoDNzCVQnUN4tlcKj8dzlXACd+UugOoHybheV4nR4ez9++iabl0+Ht7fDafNuL3c4ijGfx3e6FhaQBGsjbEBD/6i+3f7r63QIHYwK5zKwG3pI7AE67L8LKGkeSDwfUJFLDWQ0IwqIUq+2oDOb1e2iUugQtxR0MrAE6pzf0vUtbccw5vN4IKmFBErwZR40jNNJNfN0oDSJWEMbaf/19YVdaCK/vr7GhKMzHVEQ7CBWH+rX11cXUG3oJgOq5FIDGcnV5/GdGKSA1hbwRa2JgI9RCpnog32OZoymB3GIRzU09SoR3qPv6Xg8vsCegnE5HZxGFlgtA2UQB+hG572Y7w6HFmjoXJARo8oCicH78bO20CmoRvuiUhjEtqchsYHZvR8/xYzGxkGwy9cManuEjfbhaKdKMNNfPVOJdsPP0YzxaaGERNkOoVmWEZXD6cuvFtxvvMK3D8Tk83jUnVYACQ7OAdWCbsbNF8RZc8mQYdC8Gy3s2oJ71cOBvgO7Ps8rBS18XLXKcu5bNIEmCEe0uP3QX6cj7ruX2sI83BDue/fn6bTvtRGEbrRS+KV+SSlilhElSxuvnNdQCmba0rnjLFDnNtKV5DyxIaw6iSMig1bAkmnEW4DKgl0d4DswlMRb5HX5V1LwdjnirOFgvsqXdRdSnAk62pKLG0+C3udzrFJEnbigFCHLeIB5I2hYgJ2yIj5jw9knJQu9YvCmlM7rLFC84XDQTQoURFjCE5BRxHgVuguGhUVP6/oNhdqe31MQnZme+FWBdgFnlYK2LyfZUMA4OBloJGdBiEwEwZfVuYpbQ92wMHJpyeVJm34ru1rr3C113MKl1iVcVF+7mKsgzCmjOgcUMJFZFsAemfdyvvsch/B4CIdMPWgNp1h8V3rS1+vll/cUrr3vcmG1qzLgFLvbyrkSFEV6roPczjKMMZ/Hd1Z8J/QOliokn2XzA1j9mUMywc2HhVNNd39DEaoOeB6oBejmA8oCbSKjRiqUPKJTuTAL+qLV54WCf1m7rBT0pYUvN8JPnYcDX3w8nLTOVrctDZgbjO3+Ftu6k6VMu4hx28MxjHFRud+I1dqK1PPf42cAIxDF8hkTzrYpON+bEaeFEm5WQ4X6K1C1RU+P54d+ptoWlwoKcTjkqejIdl/398EtnpaIXR1K8UzI9c51sqU1WTi9WbzeL4G6HrOuPUWQ7RVjPGyTyRgzWTj70SaBWoEtgdbaU8i+bVqdmO4SYC6AzgWQQHUC5d1YKfJNNu46ShYTgURgAQEvHhNe8inCk8PJzi2ThSNZ2v4zgVqBKe8pipYvAuVkYU4WTsHJDQ8TqBVgEmit6xQrOnu2JpMxZrJw9mNTArUC21SKFaA9aJNcAJ2JSaA6gfJuPUohN3bUv4LA7yP+Ng7f8+oyDFcPtbq7Mw1HMUZ+RopYgbUVZ8ObTQXUbNU+RoVzBtHtqwSNIna9Z4gvvBEI4qy4CnXRa2KgIHANz93qWKMmt0G6GkbNLBWMkNaLSiG3zkNr6wsZUd/w1UkUnQkksOi0s4tN3MYsLb2BG/CSaBkCl12JSG6hNcC9RRsg+HqEjceEI/Mc8inYARgx2MabbISquBjQe+GdLpMBVXHJE0YIx+nyVQRoZalhdOxavk5hfG0x43xtq8VD2UYzJvI9HgkwZpUU2j3bWgeFggKq+tLRXJ/nHgRiOVGG034j4iOSg6iMzvv+qVBmwFB2IBTSCdRcqixLMBJoC0oBQ8ofCZBYOA1w+H48sVsw4ltqsDGZwwaEDqDWun2HVziNfbHNaMb4JPiEaiIlzwCLrA3LOz7IA2iiaeldI6GzSQ6K9xfEqEQEGkCpo/iQYXTedRq7FXzs/OXDUUiH9W6kIj0WD9qCUrA+sQLgDHTZYwHGkR01lg8nEQEvAfRSGnCQVtQNT9M38YLi5G6fF9uMZowsfoKeo9c0WgFBIAAd6HqqxIaL7xqxbiYpMT2IMnVMJgLgyKgVJ1Pzwfaj815PemtLxaVAIR3Nn6pUKRRYBm0BRgKtTylgOvYHOQGLDgQvn4ADb1wq2wUpTO2CG3HEBtCINyqMZUzUCQJP5MAHhLQGRApd9UqhmPglMTYcP+XdywhHCyz3bjzjFJBUEcLTHb/zmOc5H1CAj4OnoJCmp0sp6Bl0XugG47VK4aZT7jj6lUIFT3YNC0qBEZJcxHE19NsKIxlTPwVcZJdDsWRKvYCk2iIV0OJFlAIDbXKgxrX2LX1G5v02hva29pSAUzUv8GBmujCKUlWxy4a0KrBdoxR+t0Dgw3CiOjK09yJ54rnBkgdndbSUlv1Qn7u/2GYYY+x1HW4f7HCw7Dh0AC+ETtRAGWBwSRV2MCwcN91RxchaG7UUgcA4dqt85gMqcMkOlEIKmBBGuaTnGrOgc9X0vFKAO/05JUJDeRwuTnoP6+L9Hb+8HE4Qifu734ttxjDGEICgRVjVykhqLlErEB5xpc2Ea+v22b71mHBsovuXjCk+TjduEAGC1FBjv+CDttmAqrikuFVgtLjE3uK7AON5pXA5mbE4GWMmC2c/xiVQK7BNpVgB2oM2yQXQmZgEqhMo75ZK4dF47nIugM78JVCdQHk3Vop8k427cJLFRCARWEDAi4f+IlIY5zuc7NwyWTj78S2BWoEt7ymKli8C5WRhThZOwckNDxOoFWASaMv3aK7o8nmaTMaYycLZj0cJ1ApsUylWgPagTXIBdCYmgeoEyrulUng0diq3b4QBa+uGosq7MrRuzpr16pIEL/cFuRRJld7N1rqtCPzZUcGeTykgQg1PA7b7/GrUAp5Fc/Rug7bPt4/65jg34UcojmGM3sANN79Jgso8GBzuflu++Z0fb9LmzQ7nVAoJtUXlEii8kRvxDd54y6FbRfMBVXGpRkbp5asYlKq53ALcAm0PpQjp0pk+VGGMUljIEZJ4JF5mlaRKjXskREzmDJbR4cgsRnyWD+LSeZO4LEDZsyGKCxREnG2a8wGlAUOQdiDIaOgNiGILOVoCbVkpcCx6Vc378RPmYOdFeLiE/yhllBd7hw1WYhU1hON6ChrG8MJoxsSHcCyhIXCEqvUaEmBAgV60jA4nTHvXg+abbEqgPJ68RND0Cq/88bHzl48WhbybVxFvJ6FZAm1JKVgKgJ/QGe+G+SuR0pTHEd3gTQscchEkhYuf+7yTZh1PRy+teGIM6QkBIJKCndXE5mCPltHh2Mx2LTkSluMEoJSP+jA+IvwSr/ypuBSQUdhqiKjKNz8P2pJSuJ2MdqYFGoTziLyGKj3rQYWynby0Tqd+38LYpRWXtYO2AAG/mwOUhiV4lM1ry9hwilnve4hwKJt4rAKoehnUFmo5H1DFoiyQ0dwsAeKbL/kQaOuUQnVLtgwwoKpBUAqcK8lFmW8NY3xhJGPqy7s+PRa7JSrU181ry8hwbMKDSsIxHa4GylwYOo+g32zPB5SP1H1LDWZAroKI4PR+vlyDtkYpXI8yPpiaSrH7O2mUP1cVhjHmtjfZQOpZX91vAYVl+iuatkEt2a3nJCG2iogRUqqw7bC8X8XGW5zdYvSbVUVG+xYcFCKsqZrTKhZn9CHQlpQCesB31GiBrlfg9wq28TXNt/BCGuibthCYYC5SXzrruxfGMMYF767oqrXaYymumi6BmJtrU7SrNE/424dCUcoEUkdrDQI2mUFYGDoYk/dx9FZCCJcayOhsliEyjKRD6Q8an1cK7X7OwmSMmSyc/TiXQK3ANpViBWgP2iQXQGdiEqhOoLxbKoVH47nLuQA685dAdQLl3Vgp8k027lpAFhOBRGABAS8eevWiMM53ONm5ZbJw9uNbArUCW95TFC1fBMrJwpwsnIKTGx4mUCvAJNCWfiVd0eEzNZmMMZOFsx+TEqgV2KZSrADtQZvkAuhMTALVCZR321Mp4B4Pu3vI38XhZ3DH8ijGtG+EAWsLlNq7tiBobNY+RoUzNGMSu7uZSsaXKrsvmGrklmE4Ep/QfD6gIEzlgUVdIuMQCYCE+7ytefDZXCkkNXzpNAwmKX6UzzGMkTuw8XZBwYNhctkVUOQWWvAg79oid8DG5mPCkXkO+RTsipWAYzdhYZozMAvNJwOq4tICMoCar3LswS56QNvnOoVxfQirrh9kNGMi3+ORzN6sdVLFgmdK0RxpKPfb2vFMpfpJ2hoojPd0PB71HQeKQGw+Ou86jd0KBsaqN9n0g3ZOKeQecHmGHCb1fqSX24iNqYvvsDkc5WRInp8k80xssNFfzfTdcFzqeDRjzjyWY1NEhMJrSCoLGA5L7xqxnuYpdb3JBsLFB2z9tw/EoGw+Ou/7JwIZcZJxKsL4CtlJ6GnnKtCWlULJzXMR3cB1bjOixQ+TIAetfj9+OgvUyh7nAV5pM5ox8cwWsyvJhE9ETDKKFcGCDV/iBS0We/GyDkYrwAJnpCOsFiOZghmbj847z3bHj4pLBTI8tK7m8D3kGtCWlYKGwHF5AwGT0v0AVAClvVHLdSEIyY7AdXY9ljFRJwizIAeazgO/h1Bgxq/bgCYB38o3tB0bTifG27hh8CVYBSxf8m6DqBQwgaL5fEBBgA6eEhlJQoM5V4J2RilUnAR/mJRQGOTbbx9wRupQF3jGJDwuMolk8OdIxtQvnimyy7FbMqW+skgFtJAEQHlkOIMzVW4UaPUzDRkPPp3xl1vjKE5V2IsH8wHlKQG6GJGxZBkMK0FbVAo3AxkETKJfylMwinxouS6o7EPmxd/iGF0axpj6VTThwpOPG0AjDfX7tdpC6GkCoIth4fj5DioL+2y4Giipq32LLyTzAWVgBGIJhQQZO7OYmnBdJ2iLSkH7NpFp3P3CpPSPGKwmvBDHle/v7CcF4LbT/ftvKQYtLRfzmjfZyOYZYDVxlU49inMuAKKTj1N4r7QzWLBKSa8OcmbjlrMBJWTQMDXwAhmIn+vKmk7QlpVCsmKfMFI5jNU+VWkyxkwWzn5USqBWYEugpVKsgO7hmuQC6ExJAtUJlHe7VimqjY7v7NnKkzFmsnD2Y1MCtQJbVop8k41eeslCIpAILCJQaMyLiO5kYU4WTsHJDQ8TqBVgEmjXXKdYMcijNpmMMZOFsx9rEqgV2KZSrADtQZvkAuhMTALVCZR3S6XwaDx3ORdAZ/4SqE6gvNu2SgG/jOA9MuHeQT/eQ5VHMaa+Eaa2OGDKe2NazqUPNB8Vjpvq/kUJvnELj1T523vK3+ZaPhMCBWG6m9OaUWuuCme0cwvso916W6XQyTxHYczSktep4A2qSPja4vASkZV8tpxLH2o+Jhw31f2LEryA4Uf0ILCOiLu6NXzmk1S/yjHydtQESuVcPrusGILoOn1OpVBW7V+o+V5b9K5avO3WnSfcw6cLPhMqheakfkzIoJOFIc8KGL0bPtDjfEBZoOVzHwaGYhmckWYNp9CPgbb82wdmgV5b887PQpvQ6FaPdz4wBRpUkye3mYeHFnTOdy6MZkz1WA6gE7Pks2ggEk7ivOQzOpxx2StfRYMjAwxAvEJE0Cygtn3mA8pTwh6yL5CRfAVnPKjfigS+wjdqR6AtKQVLAeCOmEtBvs5QQnhkcn7oV9cIVvw5mjF15iqLz06pFOK85DM6nALNvQ4dCcshsCrsu8jDNl349KQ++8zt5wMqLH6IcgkZqPPOWG68FYn6EMGFo/NK4XrV7rUAzXlKnAqows61IPV+SGr3CP+OZYwsdIu8tgQdj0phzi+mFIAXEMpfskMM8Rs11lT00reBNH3G5t3yvV8JUHCK2YxaR/fOS1yChRtRvUUpVLdEwmEKpVLg/Oi04ELRWd+1MJIxyl2NuLZAlWDpRJrMDr0Fn5HhaBSjChYzj2gc98ynSnkfyILPfEAFCBai1kx5Z1/2Z6aanOuVwo0hWQRToRTy8q1ao3Ti9ysMY4wwF5b/4fhJJ0le+mIRGCRflm84o0bnho/uD6WfuT6FYhaV8Q/OQ05HHdUWfIbl3Wa7c8kCDd8uKmRwGpUzbR6EVHiOinyDZueVAvp8gzRogfaBmBm2ybMk74cDvbqGr3zq8OIQkrkzcn3dj2EMbagEBYCltoT5MrAE4IJz9KHmY8IJU935wCjWIo/Wlkg559IHJzwbUMonCbwZNeeqclaGUWutR8YytBeVYi0RYKY2xtpedm83GWMmC2e/9CdQK7Al0JZ++1jRITYBpRB9W9vHgHaTMWaycPYjQAK1AtutlUL2PU+gE/LVawVqj9kkF0BnXhKoTqC8GytFvslGriPkZyKQCCwj4MVDr14UxvkOJzu3TBbOfnxLoFZgy3uKouWLQDlZmJOFU3Byw8MEagWYBNrWVzRXTOQeTSZjzGTh7MeIBGoFtqkUK0B70Ca5ADoTk0B1AuXdLiqF3bnlm50tw70b+NvHirZnO966chRj5Achu8ektrjYuLK8IaW6TZH99GemUeG4qe5fFKRKNORhELj2JnXhpiGERVqrC054PqAgTuUBPybjkQl5is41aOxc8O2iUtgYijpeGHXzMpcnK41hjN6uDTlBUtcWB5zIa8xn9YwUJjgmYUw4bqr7FwWpAgwc2AOFsJ5OJ5kRPbYgrfEuRJGT+S7Y88I0MlTICCwmr+pcgca+2Kl6KWh5ncJhuV+x5nttMSUPdafj8XjQ0wZUOebzjCdUCs1F+WSjf4BOFoY669M1aglY5ptswgZEQFJdBUPkG1gu7ikoDbRFIXK6MjOWLPKYjtHYUgg2+qsJLjMd/zl6abmHvjjYyuIpbfDhKbLQkPrtI6PDGZewa95kg+dNegzPJhhxng8oTxv+8lG/40fgiM5mNdAKvqHLeaWoRQEbwVD6xhp8goxfVKFGX4iPUp9O8CjlY/yNZkx9YqwsntKiFLxOVCkw0423j4wOZ1AS+TzUOsVgld8i45TCyZEmGXGeD6hq8beRITAqZzA70Eq+UavzSkHyhDlidcBWWtYCfwGKnq7WSQ6N+xD/jmVMZCsAUFvgcoQuCVYKeXDfK7d+7PsAAAk5SURBVEXpg3CODWdoBoFK+t1LRkZyY43CAVWO8+xZ4jwfUICCU8wFZBiOwhmtDrSKb9RskFLgYCQXLiCe+d0+RjKmfjVIbQEgVA/wGiZuIfl7m35785mWfQc0HRnO8JwZLjy0aarHAxGMFKtxng+oAMEiMoaclxW0Gki0SpVzKsLdSoHXjzkF0Bn2ABOUrrRcF+D6CH/nKOV9OOP8gMMYU72KBmSAwXRqzjlTbAVamrOtFUUYkmJOw8LxGA4qW/AyIIBAEAIdTRyM8+DZxHk+oAwM3t23kKmRE8tXBI3MBeT9SoFSwee1d7w++U4fmCaYKvw91ftsxjAmijQs7NqiKYMCY2kS0MicdGErZMY9hbDKK4FBpbUeKc95AYlZK2er6TZfGqewoYkMA1c5N7Zh6LpeKSxFnSWYr09iZ7NxbmOUYlg8k4WzH24J1ApsCbTl+ylgtYtSXdv9LW2vHWuV/2SMmSycVSntapRAdcEUnZaVQnYwa3TilrZxfrseTcaYycLZL/UJ1ApsWSnyTTb0XTb/TQQSgXMIFBrzIqI7WZiThVNwcsPDBGoFmATa8nWKFV0+T5PJGDNZOPvxKIFagW0qxQrQHrRJLoDOxCRQnUB5t1QKj8Zzl3MBdOYvgeoEyrtdVIpwF6BvCWX4jYPumID7OfBXkrP+Zfs7H49ijPwUZHeX1JYABVS735zU29kQe388451XdhuaQWdANWBhk93F0/CZESgI05FBozYgGLZGTWWqDNj2olI0EoOXRvWJhGoy1uLRS2OUQm/XBjVFtGqLR4oTpYnX2/ihgq2lD7YfE46f6u5lQcqFLmM2YJGzlHo3fKD5ZEBVZPA4hOUpcOJdwlxTOrd8DLS1VzRhjmEqksbn+BzNGGWwwlNbsMqble30+JjC7X2ov9HhaBQDCtXzQg1Y7PZjxqbhg1OdD6hABjsQFagTpD5aiM8QQQurgiMC7YxS0GB0szix1JWhLzRqwY0HNvpTdtczvqtlNGM8cynw2oJ2nyNf9pn3dupsdDjjctd4k40Pn2DpscwKlI+dHxxafpMNgGDEg6awVa202PlAi/NK0RIFf3kCRvEvrXH+IBmyVX6kt9d4eo9eWnUyagvOLyQeQGUkX1IpiFTV3rWCxciPz+7D6anyoeyPzrvn3D7lQBgYAkHTL7D1oIF4C87B54JSuGuWLAo4ppbPFHiyVYLrSd/PMpYxEXiIurYwFkXiMZPl9qzwUdW/H5w7jgzBilzqMAUsDaUQEiJ2trMdm3ed746Fggx4rQExs6D96IF4C87BR9m1/O0DhsPRtNDYUywICsyNsnlG3HwAo8sjGeOfhqY4a4vGXySe7bZLA0PtMzIcneqoQgzej6o1WqixsSpoOR9QgQwmmcGsmAXiLTgHH2xJoHUoRbGTK+QDplQIyoO+vUbxGsmY+n0qtcVPrJFhkNwguLXPfAvAMIlLPdgNFvlyZuxHxwq6+YAKZLCDKnI8wTCN6EeOlnOTnP1KwdsD2MjxK2z0TTZSeD9+wsC046HdBO77AsMty3cvjWGMA4L/F5vaEqDQasKNDottZOGD7ceEE6a68wGwif5qCjVh4QYCVtNnvj1FRQbFTYDgPKkjgsqVhXPTR0+rPXuKPlLAsMX0+hrew2uypTVZOPsxIoFagS2Bdl4paj1fHgiU4hr/5Z4G1EzGmMnC2Y8ACdQKbJeVQjYlvev+Wv8Vk926yWSMmSycrbNt/SVQhkV3iZUi32TD34fzIxFIBM4gUCjLi4juZGFOFk7ByQ0PE6gVYBJoy9cpVnT5PE0mY8xk4ezHowRqBbapFCtAe9AmuQA6E5NAdQLl3VIpPBrPXc4F0Jm/BKoTKO+WSuHR2KksPwvZnSa1RYduVbFNb1QJd8foj1NTLgCBQ2NXoPCebbz2pgg0b3KnG9/f3C2u8wEFKDkUBDQjnKDWqFGT66C+H/7iE2Iywr6f9V3m+47HvY9hTP1qkNqi4baq3E3KRIfT6SQNPHJjwpGRh3wKHMVKgLH1lm1Xx6T3lG89VTkZUFXUnjBBYQVOBIVqemF8CKVwqR5CPx1kNGPqQGuLTk6r7JEHNTmng/5vmxM++KRx1o/dKsPPvuAHEAtrBXscnXcLY69SYIYdiGTUw4pPH4zQnkA799uH7XRBqumIwPdlqZFfYt+PxwOUG54wSfqDSjui86Ud1xmuA77NMpoxPi0089qiEUmV5BQqyszrOQJbjQ5Hp7p7oetNNjQLDxftoQ9IRL85nw+oEDWtqebLaTRTl9gVO4Rml5RCeiTQYdMLfcgitrJx2MawWt/KnSL5DTegOLJhrGs1uO0LoxlTPvIPS1+grKKTKs1ArRRRKGbdU/CpqgTKscbIR0QTMiEVD/BVDUrKsQmBskXHPELQBIeKW454HTBS80tKQV6cLBy5vf6NzzbptmfYlmD3brKyNSlp0Yh1A9NYpZClbxOvLVpnVYZsuacohGLCBaBwAJVspbOZWWlbV7Ab/bCsRPJqMjbvGsSOBR81gnCgx7r1nB7HNnbpK2Rwl69oBRip7UWlwHSARMjZfmH9k2zjeCJlS54wMmWZPINS4LR8bYxx06ORjPGXHimI2qLBhSoBPq4CxFCQpoYjw9GpjioYCuWIscavGV9+IaWwc4sHwGAL7FLzMozkckEp3FDak1vYUCQdCiolo7c9j3INTto4t6+h778ZtrTqV4PUFgENJJcVgDcNQnJjAPpWCR8Wjk51XEHZVwzpuYNVjrEkrcJPd3qdD6gq6qVzcM0uRO08jOhyQSncTsG2J9At/fErbA6n0o93ii1Ps+l2kk0QXaO24MaGh2MY40K6/Cab2hniBSLo5WEGoBKKCb99cNz+XghNPyFl+2WsUPh0tyUWNejFOe3p6QsSoy4oxW0JHly+WNkJ4+Urmr0ofob3b9tpsbf9XfzGKMWw0CYLZz/cEqgV2BJo534l7em02Bc/iVDMdhLOBdDD1Qn3FJ1h3+a2jVLo/pi/lMiViNvmtnvryZbWZOHsl/4EagW2rBT5JhvSuPw3EUgEziFQaMy/f/8Ky5SHk4U5WTj7US6BWoEtgVZep3gRKCcLc7JwVrC5s0kC1QmUdyPQUik8Js9azgXQmbkEqhMo75ZK4dF47nIugM78JVCdQHk3Au3/WgPkQlAFbW8AAAAASUVORK5CYII=">
          <a:extLst>
            <a:ext uri="{FF2B5EF4-FFF2-40B4-BE49-F238E27FC236}">
              <a16:creationId xmlns:a16="http://schemas.microsoft.com/office/drawing/2014/main" id="{21D1C467-0EA0-465E-BD74-CB4DE79A6020}"/>
            </a:ext>
          </a:extLst>
        </xdr:cNvPr>
        <xdr:cNvSpPr>
          <a:spLocks noChangeAspect="1" noChangeArrowheads="1"/>
        </xdr:cNvSpPr>
      </xdr:nvSpPr>
      <xdr:spPr bwMode="auto">
        <a:xfrm>
          <a:off x="0" y="262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0</xdr:col>
      <xdr:colOff>0</xdr:colOff>
      <xdr:row>48</xdr:row>
      <xdr:rowOff>0</xdr:rowOff>
    </xdr:from>
    <xdr:to>
      <xdr:col>0</xdr:col>
      <xdr:colOff>304800</xdr:colOff>
      <xdr:row>49</xdr:row>
      <xdr:rowOff>97971</xdr:rowOff>
    </xdr:to>
    <xdr:sp macro="" textlink="">
      <xdr:nvSpPr>
        <xdr:cNvPr id="6146" name="AutoShape 2" descr="data:image/png;base64,iVBORw0KGgoAAAANSUhEUgAAAWMAAADJCAIAAAB5UMSKAAAgAElEQVR4Ae1du5nbvBLdfhz+2dZgt6HINTh3psAt3MQFKN4inG0xe795zwCgBFEkJEGzgQUOBo85c3AIUST99hX//v37Fw1zHk0W5mTh7Me5BGoFtgTaW9HyRaCcLMzJwik4ueFhArUCTAItlWIFdA/XJBdAZ0oSqE6gvBsrxb/495Z/iUAikAjUCHjx+Pr6ent7+3iBvxcJ8wUymSHujgAtlvLbx4ssoRcJc3cS5QAvgEAqxQskOUNMBG5GIJXiZgizg0TgBRBIpXiBJGeIicDNCKRS3AxhdpAIvAACqRQvkOQMMRG4GYFUipshzA4SgRdAIJXiBZKcISYCNyOQSnEzhNlBIvACCKRSbJDkP4f//jv86e7oSvfufrdz/Pvr8Ovvx8ffXz+uCEuH//vrxzVwaDss3DZ07Gufo6vSd8Z5o0gB7R+QrQt/Z2ZyoSVVp1J0wXTW6c+vHz8aUvHnsGaZnR1pVSVQif56CMVDUKM1AQAjG2j0T3390P1jPIbn+kgtp5jZKxK7OvJUitXQccO/v379+agFG3K5ZqHdOp0HaP/Cod8BfUA7lWJn4EkmbxsEheIDpcLy5ST/QDLCZ3UQD00tF+gkTKdhKlNHrvzn8N+PX39wb/Dj11/qXUezwdRUhFSMSB25877MwEx1nz0+PCw0BpHkTnhW2oHMkmZVTeby0NTwr3QoeizH56JwM/zxq+pBZiwrrzlDHh17krlKSMQDd5o/6yyt/5PxkEXEFArqTN61ZyoIjDqTEg31L7jRfZh7im6omo4sFLQsNE0fRBlK998/f/Bb5J8DrB/KoKMp7TzAjM19RrnMSYdqsKAfFJRNvFZkoGKi1Yg6DvXw99cPmviZPnt8dFjt588v+f6sJopfcXBBL4VTDs1osB543C5GwTNc6AHApS5wgaqOBLgUzA9MufcnDmhS/jv8OesMSMTE6fiMFs8TxgCLz7vrGatYa7AMnba7otlqnq4rbKIU//v5LTzI/u3n/66bBXlDN99/r2m5ss3tewpOpuwYXCqghomAs3O8kO0i5FVaaFkLREVyACN2VhfkNCYdtaDQPrUAXnGGHAlPmY7KPnt8ZNrh0o0fV8taiJO5PLRv6Msck10laXclM2QV0x6gYH+83jRBCteyvy5Py8Gys072HMjQfCHvoWfrg0SOJ+Dzpf42uetKmygFDPn7+xsLxO/vb2+04oOCXJIPbNajFL+/byUnNyuFnTQL+jXWIa9Bt/vwydOyFnyPYFxgTCCFjhFJoH1qAeqVVEgoaGpqhu2JaNRnj48MiqMcDiaDuMqEzToHLYTJUCdnh/YNrXz1DFtKEQG0zh1caoRC8K8MRa6Ds4B1MVJspV2HAkIKFsHWklqhEd1k9Cs+d1CKDxSIFau5a0/R5dQJwI1KwT9z2WCQHqFDUeZc/v1LO8kqx5ZI1xCK6rnAmA9Tqz8HY4xNqlQcmaEIhXLPKUXZZ4+PjSjeMoKcPgkatYJbOZmPKhzpjDpRECRSqIZyw63qKs6w7MEta0ACRmrOUEZc8Ldu4YfmM87V9BohqKldwLFsCJqRTJzQVvX3bgbEFaUdlAKFgnYQtE+AbyYkHFD17edP3nSgI35tIW8RAbajMfZgLajDWHtF2OR6g1IA8PjHCWFakQ0zCMscN8JcoKrDL274A0667EGU/I9lwfx/wBb+v//44/CHB+WrorzLNndZdgUO6qAd6LjoqaGQGSavTWQp9/jwsOJq1yIQIjFLjwEwM14eegE36x/DaEZRzBDwkmaYMj1iJKUSe6REi6npL5Io/uedL4LMkWrabLqHA5ELcZNRYFRho7cBgwQ0mnZBkL7DLZXCrlWoLgQJkHXN243f3+W7xv9+/4YLG6IUH79/8oWO//38FnqgbznarK7tC1q8blAK6eK5PoFAN5Bl22AfajLN0B5/hs1p72PcUiloUZfzZH1AeQAtMC+qsWOs/fZNNiDake8BroeIUpBDqNU2XYVUii6YdnJ6/HX4+DPcKTWtbndVClzEIBGyfYhKgfOhhW468v17JSa+h6AUVf+tCM/YXkwpdLsre9Qz0Oxe9VCTaUb7+DNsTnsv445KoV8mFpRCv2N8/P6OGwtpoD+jiIG+dKCaOKVo1V4H04spxXXgpHci4BHYRClgzfIfLWcawZmh9htsF/DP1rxrJd7ff6Ma4FVQsbEb6ol922jV+tgullMpLkKUDokAIbCJUjwrmKkUz5q5nPdwBFIphkOeAyYCT4hAKsUTJi2nnAgMRyCVYjjkOWAi8IQIpFI8YdJyyonAcARYKeJ/df6PrMMnM3pA/kklPxKBRKATgfy/zker1A7jvYi+345cArUCQ95TpFKswO7RmuQC6MxIAtUJlHd7BKWAe6n8HVt+fqEMt1rZYyKhatXBZIyZLJxVKe1qlEB1wRSdHkEp4owWj+jmzFSKRYByASxCEysSqIhH19ETKQU9lp5KsZjXXACL0MSKBCri0XW0tVLQF4Tf/CCIfaeQZzR4oZMbvdLmp/9OwU91vIVvGdIYLs+6Duhq7Q3SMRljJguni7+rnBKoFbBtqxSyznH14vomrdA30tBjouIGlf47BbSgBmhlnYGyWUkY5DH2jw9+C86K0D8+JmPMZOGsSmlXowSqC6botK1SFF8QZI37PQGterDIZkDLWuD3X6koVJ5RYGJEVxxNxpjJwrkikVe6JlBXAgbueysFLnKQAN4g8BSbogDCUokCeEpj3wo6wp2HVK4OfkXDx2ySC6AzLwlUJ1DebQ+lkLWrb6TBN2SyBtA7+P2atzKufP2iwQ1QKqjsPOVNm/IWHB9Td3kDxsCUogh2j7654wbhrJsTpshUvuokgkT6zrcE3gW7uwFVIXPREKGj1967y3UX22/nsItSMAv8EmIy2XcP9Pn+W2M3LaDWjkLa9hu8ZBO7cGxzjtfCcjNjbtzUaGAQFQvjtTE4/5vDcX1dUZQTQkFq6YGD1DT9/q3/+dN2/3OLDNb3ORwovU7XNz/xKqGDTTTSBCpu54sM0/e5h1KMjqEv0obXBoxZWB6NwfY3bRDOikm6i8tL+6sFkP738/u6/2xuxSxDk3sARav+6qURoLMDkYwQ1r4HqRS34SvJIyKI0OuWR5gB1d9+Vj8eq5/ffq2e0D0WgP3XC+H/kYsxCEil9U5CccffvIgmxAqmDG2h+V/deQlUETpsgq+PFGKJ3/6f2yqFMr+KeP9IVoywwdLSTNr7g9VEV1ztvaC2cyRh0D2ptVgRhDXZIBzrrLekQVyrFHfbUchl/N4It/eTBd/Rc0UNXGL3WF7bKkVH6I/kssHSgkzi5RNNHlrsfzYyedDTACRb3fkHHGdYjdAG4Vw/9lqluKNQ3HFP4eUU9SLsKDwtOBOFUiBq2FDZdH3K1rVIpViHm7RCXQj/RwnogKQRa0E1tADt9Eumnh/su770u+bzLkoB0bDsQZBuB2W854oQ072uZsIk7gMUnxPsHBHwWDgI0JkqB/NC043NqRS3ASop09XPd3kQH9QKbrKgxChNSTuuI1Bz0vdbAKiMxuNydi5SqbqnUIxXCky/5F8g6PoM0NlB3JZ29XSrUyrFLQgSA1ADcH/AaiBmFQf9LRg3myIK5oZm2YisntCdlIJ2TMu/8zIyBgZKo4CwOtobGt4NqGvnXEGnlLmZLNdOheX1Ld9kczVyVzWADO+e3KdZAFdBt4NzArUCVAItlWIFdNc0SaW4Bq29fVMpViCcSrECtGubVJvIazvo888F0IfT+OsUnfN6aLdUiodOz1WTS6XohCuB6gTKu6VSeDSeu5wLoDN/CVQnUN4tlcKj8dzlXACd+UugOoHybqkUHo3nLucC6MxfAtUJlHdLpfBoPHc5F0Bn/hKoTqC8GytF/b8NFjek52EikAgkAo37KYp7saY8fHsrA3/qMCcLZ79cJFArsCXQygXzIlBOFuZk4axgc2eTBKoTKO9GoKVSeEyetZwLoDNzCVQnUN4tlcKj8dzlXACd+UugOoHybheV4nR4ez9++iabl0+Ht7fDafNuL3c4ijGfx3e6FhaQBGsjbEBD/6i+3f7r63QIHYwK5zKwG3pI7AE67L8LKGkeSDwfUJFLDWQ0IwqIUq+2oDOb1e2iUugQtxR0MrAE6pzf0vUtbccw5vN4IKmFBErwZR40jNNJNfN0oDSJWEMbaf/19YVdaCK/vr7GhKMzHVEQ7CBWH+rX11cXUG3oJgOq5FIDGcnV5/GdGKSA1hbwRa2JgI9RCpnog32OZoymB3GIRzU09SoR3qPv6Xg8vsCegnE5HZxGFlgtA2UQB+hG572Y7w6HFmjoXJARo8oCicH78bO20CmoRvuiUhjEtqchsYHZvR8/xYzGxkGwy9cManuEjfbhaKdKMNNfPVOJdsPP0YzxaaGERNkOoVmWEZXD6cuvFtxvvMK3D8Tk83jUnVYACQ7OAdWCbsbNF8RZc8mQYdC8Gy3s2oJ71cOBvgO7Ps8rBS18XLXKcu5bNIEmCEe0uP3QX6cj7ruX2sI83BDue/fn6bTvtRGEbrRS+KV+SSlilhElSxuvnNdQCmba0rnjLFDnNtKV5DyxIaw6iSMig1bAkmnEW4DKgl0d4DswlMRb5HX5V1LwdjnirOFgvsqXdRdSnAk62pKLG0+C3udzrFJEnbigFCHLeIB5I2hYgJ2yIj5jw9knJQu9YvCmlM7rLFC84XDQTQoURFjCE5BRxHgVuguGhUVP6/oNhdqe31MQnZme+FWBdgFnlYK2LyfZUMA4OBloJGdBiEwEwZfVuYpbQ92wMHJpyeVJm34ru1rr3C113MKl1iVcVF+7mKsgzCmjOgcUMJFZFsAemfdyvvsch/B4CIdMPWgNp1h8V3rS1+vll/cUrr3vcmG1qzLgFLvbyrkSFEV6roPczjKMMZ/Hd1Z8J/QOliokn2XzA1j9mUMywc2HhVNNd39DEaoOeB6oBejmA8oCbSKjRiqUPKJTuTAL+qLV54WCf1m7rBT0pYUvN8JPnYcDX3w8nLTOVrctDZgbjO3+Ftu6k6VMu4hx28MxjHFRud+I1dqK1PPf42cAIxDF8hkTzrYpON+bEaeFEm5WQ4X6K1C1RU+P54d+ptoWlwoKcTjkqejIdl/398EtnpaIXR1K8UzI9c51sqU1WTi9WbzeL4G6HrOuPUWQ7RVjPGyTyRgzWTj70SaBWoEtgdbaU8i+bVqdmO4SYC6AzgWQQHUC5d1YKfJNNu46ShYTgURgAQEvHhNe8inCk8PJzi2ThSNZ2v4zgVqBKe8pipYvAuVkYU4WTsHJDQ8TqBVgEmit6xQrOnu2JpMxZrJw9mNTArUC21SKFaA9aJNcAJ2JSaA6gfJuPUohN3bUv4LA7yP+Ng7f8+oyDFcPtbq7Mw1HMUZ+RopYgbUVZ8ObTQXUbNU+RoVzBtHtqwSNIna9Z4gvvBEI4qy4CnXRa2KgIHANz93qWKMmt0G6GkbNLBWMkNaLSiG3zkNr6wsZUd/w1UkUnQkksOi0s4tN3MYsLb2BG/CSaBkCl12JSG6hNcC9RRsg+HqEjceEI/Mc8inYARgx2MabbISquBjQe+GdLpMBVXHJE0YIx+nyVQRoZalhdOxavk5hfG0x43xtq8VD2UYzJvI9HgkwZpUU2j3bWgeFggKq+tLRXJ/nHgRiOVGG034j4iOSg6iMzvv+qVBmwFB2IBTSCdRcqixLMBJoC0oBQ8ofCZBYOA1w+H48sVsw4ltqsDGZwwaEDqDWun2HVziNfbHNaMb4JPiEaiIlzwCLrA3LOz7IA2iiaeldI6GzSQ6K9xfEqEQEGkCpo/iQYXTedRq7FXzs/OXDUUiH9W6kIj0WD9qCUrA+sQLgDHTZYwHGkR01lg8nEQEvAfRSGnCQVtQNT9M38YLi5G6fF9uMZowsfoKeo9c0WgFBIAAd6HqqxIaL7xqxbiYpMT2IMnVMJgLgyKgVJ1Pzwfaj815PemtLxaVAIR3Nn6pUKRRYBm0BRgKtTylgOvYHOQGLDgQvn4ADb1wq2wUpTO2CG3HEBtCINyqMZUzUCQJP5MAHhLQGRApd9UqhmPglMTYcP+XdywhHCyz3bjzjFJBUEcLTHb/zmOc5H1CAj4OnoJCmp0sp6Bl0XugG47VK4aZT7jj6lUIFT3YNC0qBEZJcxHE19NsKIxlTPwVcZJdDsWRKvYCk2iIV0OJFlAIDbXKgxrX2LX1G5v02hva29pSAUzUv8GBmujCKUlWxy4a0KrBdoxR+t0Dgw3CiOjK09yJ54rnBkgdndbSUlv1Qn7u/2GYYY+x1HW4f7HCw7Dh0AC+ETtRAGWBwSRV2MCwcN91RxchaG7UUgcA4dqt85gMqcMkOlEIKmBBGuaTnGrOgc9X0vFKAO/05JUJDeRwuTnoP6+L9Hb+8HE4Qifu734ttxjDGEICgRVjVykhqLlErEB5xpc2Ea+v22b71mHBsovuXjCk+TjduEAGC1FBjv+CDttmAqrikuFVgtLjE3uK7AON5pXA5mbE4GWMmC2c/xiVQK7BNpVgB2oM2yQXQmZgEqhMo75ZK4dF47nIugM78JVCdQHk3Vop8k427cJLFRCARWEDAi4f+IlIY5zuc7NwyWTj78S2BWoEt7ymKli8C5WRhThZOwckNDxOoFWASaMv3aK7o8nmaTMaYycLZj0cJ1ApsUylWgPagTXIBdCYmgeoEyrulUng0diq3b4QBa+uGosq7MrRuzpr16pIEL/cFuRRJld7N1rqtCPzZUcGeTykgQg1PA7b7/GrUAp5Fc/Rug7bPt4/65jg34UcojmGM3sANN79Jgso8GBzuflu++Z0fb9LmzQ7nVAoJtUXlEii8kRvxDd54y6FbRfMBVXGpRkbp5asYlKq53ALcAm0PpQjp0pk+VGGMUljIEZJ4JF5mlaRKjXskREzmDJbR4cgsRnyWD+LSeZO4LEDZsyGKCxREnG2a8wGlAUOQdiDIaOgNiGILOVoCbVkpcCx6Vc378RPmYOdFeLiE/yhllBd7hw1WYhU1hON6ChrG8MJoxsSHcCyhIXCEqvUaEmBAgV60jA4nTHvXg+abbEqgPJ68RND0Cq/88bHzl48WhbybVxFvJ6FZAm1JKVgKgJ/QGe+G+SuR0pTHEd3gTQscchEkhYuf+7yTZh1PRy+teGIM6QkBIJKCndXE5mCPltHh2Mx2LTkSluMEoJSP+jA+IvwSr/ypuBSQUdhqiKjKNz8P2pJSuJ2MdqYFGoTziLyGKj3rQYWynby0Tqd+38LYpRWXtYO2AAG/mwOUhiV4lM1ry9hwilnve4hwKJt4rAKoehnUFmo5H1DFoiyQ0dwsAeKbL/kQaOuUQnVLtgwwoKpBUAqcK8lFmW8NY3xhJGPqy7s+PRa7JSrU181ry8hwbMKDSsIxHa4GylwYOo+g32zPB5SP1H1LDWZAroKI4PR+vlyDtkYpXI8yPpiaSrH7O2mUP1cVhjHmtjfZQOpZX91vAYVl+iuatkEt2a3nJCG2iogRUqqw7bC8X8XGW5zdYvSbVUVG+xYcFCKsqZrTKhZn9CHQlpQCesB31GiBrlfg9wq28TXNt/BCGuibthCYYC5SXzrruxfGMMYF767oqrXaYymumi6BmJtrU7SrNE/424dCUcoEUkdrDQI2mUFYGDoYk/dx9FZCCJcayOhsliEyjKRD6Q8an1cK7X7OwmSMmSyc/TiXQK3ANpViBWgP2iQXQGdiEqhOoLxbKoVH47nLuQA685dAdQLl3Vgp8k027lpAFhOBRGABAS8eevWiMM53ONm5ZbJw9uNbArUCW95TFC1fBMrJwpwsnIKTGx4mUCvAJNCWfiVd0eEzNZmMMZOFsx+TEqgV2KZSrADtQZvkAuhMTALVCZR321Mp4B4Pu3vI38XhZ3DH8ijGtG+EAWsLlNq7tiBobNY+RoUzNGMSu7uZSsaXKrsvmGrklmE4Ep/QfD6gIEzlgUVdIuMQCYCE+7ytefDZXCkkNXzpNAwmKX6UzzGMkTuw8XZBwYNhctkVUOQWWvAg79oid8DG5mPCkXkO+RTsipWAYzdhYZozMAvNJwOq4tICMoCar3LswS56QNvnOoVxfQirrh9kNGMi3+ORzN6sdVLFgmdK0RxpKPfb2vFMpfpJ2hoojPd0PB71HQeKQGw+Ou86jd0KBsaqN9n0g3ZOKeQecHmGHCb1fqSX24iNqYvvsDkc5WRInp8k80xssNFfzfTdcFzqeDRjzjyWY1NEhMJrSCoLGA5L7xqxnuYpdb3JBsLFB2z9tw/EoGw+Ou/7JwIZcZJxKsL4CtlJ6GnnKtCWlULJzXMR3cB1bjOixQ+TIAetfj9+OgvUyh7nAV5pM5ox8cwWsyvJhE9ETDKKFcGCDV/iBS0We/GyDkYrwAJnpCOsFiOZghmbj847z3bHj4pLBTI8tK7m8D3kGtCWlYKGwHF5AwGT0v0AVAClvVHLdSEIyY7AdXY9ljFRJwizIAeazgO/h1Bgxq/bgCYB38o3tB0bTifG27hh8CVYBSxf8m6DqBQwgaL5fEBBgA6eEhlJQoM5V4J2RilUnAR/mJRQGOTbbx9wRupQF3jGJDwuMolk8OdIxtQvnimyy7FbMqW+skgFtJAEQHlkOIMzVW4UaPUzDRkPPp3xl1vjKE5V2IsH8wHlKQG6GJGxZBkMK0FbVAo3AxkETKJfylMwinxouS6o7EPmxd/iGF0axpj6VTThwpOPG0AjDfX7tdpC6GkCoIth4fj5DioL+2y4Giipq32LLyTzAWVgBGIJhQQZO7OYmnBdJ2iLSkH7NpFp3P3CpPSPGKwmvBDHle/v7CcF4LbT/ftvKQYtLRfzmjfZyOYZYDVxlU49inMuAKKTj1N4r7QzWLBKSa8OcmbjlrMBJWTQMDXwAhmIn+vKmk7QlpVCsmKfMFI5jNU+VWkyxkwWzn5USqBWYEugpVKsgO7hmuQC6ExJAtUJlHe7VimqjY7v7NnKkzFmsnD2Y1MCtQJbVop8k41eeslCIpAILCJQaMyLiO5kYU4WTsHJDQ8TqBVgEmjXXKdYMcijNpmMMZOFsx9rEqgV2KZSrADtQZvkAuhMTALVCZR3S6XwaDx3ORdAZ/4SqE6gvNu2SgG/jOA9MuHeQT/eQ5VHMaa+Eaa2OGDKe2NazqUPNB8Vjpvq/kUJvnELj1T523vK3+ZaPhMCBWG6m9OaUWuuCme0cwvso916W6XQyTxHYczSktep4A2qSPja4vASkZV8tpxLH2o+Jhw31f2LEryA4Uf0ILCOiLu6NXzmk1S/yjHydtQESuVcPrusGILoOn1OpVBW7V+o+V5b9K5avO3WnSfcw6cLPhMqheakfkzIoJOFIc8KGL0bPtDjfEBZoOVzHwaGYhmckWYNp9CPgbb82wdmgV5b887PQpvQ6FaPdz4wBRpUkye3mYeHFnTOdy6MZkz1WA6gE7Pks2ggEk7ivOQzOpxx2StfRYMjAwxAvEJE0Cygtn3mA8pTwh6yL5CRfAVnPKjfigS+wjdqR6AtKQVLAeCOmEtBvs5QQnhkcn7oV9cIVvw5mjF15iqLz06pFOK85DM6nALNvQ4dCcshsCrsu8jDNl349KQ++8zt5wMqLH6IcgkZqPPOWG68FYn6EMGFo/NK4XrV7rUAzXlKnAqows61IPV+SGr3CP+OZYwsdIu8tgQdj0phzi+mFIAXEMpfskMM8Rs11lT00reBNH3G5t3yvV8JUHCK2YxaR/fOS1yChRtRvUUpVLdEwmEKpVLg/Oi04ELRWd+1MJIxyl2NuLZAlWDpRJrMDr0Fn5HhaBSjChYzj2gc98ynSnkfyILPfEAFCBai1kx5Z1/2Z6aanOuVwo0hWQRToRTy8q1ao3Ti9ysMY4wwF5b/4fhJJ0le+mIRGCRflm84o0bnho/uD6WfuT6FYhaV8Q/OQ05HHdUWfIbl3Wa7c8kCDd8uKmRwGpUzbR6EVHiOinyDZueVAvp8gzRogfaBmBm2ybMk74cDvbqGr3zq8OIQkrkzcn3dj2EMbagEBYCltoT5MrAE4IJz9KHmY8IJU935wCjWIo/Wlkg559IHJzwbUMonCbwZNeeqclaGUWutR8YytBeVYi0RYKY2xtpedm83GWMmC2e/9CdQK7Al0JZ++1jRITYBpRB9W9vHgHaTMWaycPYjQAK1AtutlUL2PU+gE/LVawVqj9kkF0BnXhKoTqC8GytFvslGriPkZyKQCCwj4MVDr14UxvkOJzu3TBbOfnxLoFZgy3uKouWLQDlZmJOFU3Byw8MEagWYBNrWVzRXTOQeTSZjzGTh7MeIBGoFtqkUK0B70Ca5ADoTk0B1AuXdLiqF3bnlm50tw70b+NvHirZnO966chRj5Achu8ektrjYuLK8IaW6TZH99GemUeG4qe5fFKRKNORhELj2JnXhpiGERVqrC054PqAgTuUBPybjkQl5is41aOxc8O2iUtgYijpeGHXzMpcnK41hjN6uDTlBUtcWB5zIa8xn9YwUJjgmYUw4bqr7FwWpAgwc2AOFsJ5OJ5kRPbYgrfEuRJGT+S7Y88I0MlTICCwmr+pcgca+2Kl6KWh5ncJhuV+x5nttMSUPdafj8XjQ0wZUOebzjCdUCs1F+WSjf4BOFoY669M1aglY5ptswgZEQFJdBUPkG1gu7ikoDbRFIXK6MjOWLPKYjtHYUgg2+qsJLjMd/zl6abmHvjjYyuIpbfDhKbLQkPrtI6PDGZewa95kg+dNegzPJhhxng8oTxv+8lG/40fgiM5mNdAKvqHLeaWoRQEbwVD6xhp8goxfVKFGX4iPUp9O8CjlY/yNZkx9YqwsntKiFLxOVCkw0423j4wOZ1AS+TzUOsVgld8i45TCyZEmGXGeD6hq8beRITAqZzA70Eq+UavzSkHyhDlidcBWWtYCfwGKnq7WSQ6N+xD/jmVMZCsAUFvgcoQuCVYKeXDfK7d+7PsAAAk5SURBVEXpg3CODWdoBoFK+t1LRkZyY43CAVWO8+xZ4jwfUICCU8wFZBiOwhmtDrSKb9RskFLgYCQXLiCe+d0+RjKmfjVIbQEgVA/wGiZuIfl7m35785mWfQc0HRnO8JwZLjy0aarHAxGMFKtxng+oAMEiMoaclxW0Gki0SpVzKsLdSoHXjzkF0Bn2ABOUrrRcF+D6CH/nKOV9OOP8gMMYU72KBmSAwXRqzjlTbAVamrOtFUUYkmJOw8LxGA4qW/AyIIBAEAIdTRyM8+DZxHk+oAwM3t23kKmRE8tXBI3MBeT9SoFSwee1d7w++U4fmCaYKvw91ftsxjAmijQs7NqiKYMCY2kS0MicdGErZMY9hbDKK4FBpbUeKc95AYlZK2er6TZfGqewoYkMA1c5N7Zh6LpeKSxFnSWYr09iZ7NxbmOUYlg8k4WzH24J1ApsCbTl+ylgtYtSXdv9LW2vHWuV/2SMmSycVSntapRAdcEUnZaVQnYwa3TilrZxfrseTcaYycLZL/UJ1ApsWSnyTTb0XTb/TQQSgXMIFBrzIqI7WZiThVNwcsPDBGoFmATa8nWKFV0+T5PJGDNZOPvxKIFagW0qxQrQHrRJLoDOxCRQnUB5t1QKj8Zzl3MBdOYvgeoEyrtdVIpwF6BvCWX4jYPumID7OfBXkrP+Zfs7H49ijPwUZHeX1JYABVS735zU29kQe388451XdhuaQWdANWBhk93F0/CZESgI05FBozYgGLZGTWWqDNj2olI0EoOXRvWJhGoy1uLRS2OUQm/XBjVFtGqLR4oTpYnX2/ihgq2lD7YfE46f6u5lQcqFLmM2YJGzlHo3fKD5ZEBVZPA4hOUpcOJdwlxTOrd8DLS1VzRhjmEqksbn+BzNGGWwwlNbsMqble30+JjC7X2ov9HhaBQDCtXzQg1Y7PZjxqbhg1OdD6hABjsQFagTpD5aiM8QQQurgiMC7YxS0GB0szix1JWhLzRqwY0HNvpTdtczvqtlNGM8cynw2oJ2nyNf9pn3dupsdDjjctd4k40Pn2DpscwKlI+dHxxafpMNgGDEg6awVa202PlAi/NK0RIFf3kCRvEvrXH+IBmyVX6kt9d4eo9eWnUyagvOLyQeQGUkX1IpiFTV3rWCxciPz+7D6anyoeyPzrvn3D7lQBgYAkHTL7D1oIF4C87B54JSuGuWLAo4ppbPFHiyVYLrSd/PMpYxEXiIurYwFkXiMZPl9qzwUdW/H5w7jgzBilzqMAUsDaUQEiJ2trMdm3ed746Fggx4rQExs6D96IF4C87BR9m1/O0DhsPRtNDYUywICsyNsnlG3HwAo8sjGeOfhqY4a4vGXySe7bZLA0PtMzIcneqoQgzej6o1WqixsSpoOR9QgQwmmcGsmAXiLTgHH2xJoHUoRbGTK+QDplQIyoO+vUbxGsmY+n0qtcVPrJFhkNwguLXPfAvAMIlLPdgNFvlyZuxHxwq6+YAKZLCDKnI8wTCN6EeOlnOTnP1KwdsD2MjxK2z0TTZSeD9+wsC046HdBO77AsMty3cvjWGMA4L/F5vaEqDQasKNDottZOGD7ceEE6a68wGwif5qCjVh4QYCVtNnvj1FRQbFTYDgPKkjgsqVhXPTR0+rPXuKPlLAsMX0+hrew2uypTVZOPsxIoFagS2Bdl4paj1fHgiU4hr/5Z4G1EzGmMnC2Y8ACdQKbJeVQjYlvev+Wv8Vk926yWSMmSycrbNt/SVQhkV3iZUi32TD34fzIxFIBM4gUCjLi4juZGFOFk7ByQ0PE6gVYBJoy9cpVnT5PE0mY8xk4ezHowRqBbapFCtAe9AmuQA6E5NAdQLl3VIpPBrPXc4F0Jm/BKoTKO+WSuHR2KksPwvZnSa1RYduVbFNb1QJd8foj1NTLgCBQ2NXoPCebbz2pgg0b3KnG9/f3C2u8wEFKDkUBDQjnKDWqFGT66C+H/7iE2Iywr6f9V3m+47HvY9hTP1qkNqi4baq3E3KRIfT6SQNPHJjwpGRh3wKHMVKgLH1lm1Xx6T3lG89VTkZUFXUnjBBYQVOBIVqemF8CKVwqR5CPx1kNGPqQGuLTk6r7JEHNTmng/5vmxM++KRx1o/dKsPPvuAHEAtrBXscnXcLY69SYIYdiGTUw4pPH4zQnkA799uH7XRBqumIwPdlqZFfYt+PxwOUG54wSfqDSjui86Ud1xmuA77NMpoxPi0089qiEUmV5BQqyszrOQJbjQ5Hp7p7oetNNjQLDxftoQ9IRL85nw+oEDWtqebLaTRTl9gVO4Rml5RCeiTQYdMLfcgitrJx2MawWt/KnSL5DTegOLJhrGs1uO0LoxlTPvIPS1+grKKTKs1ArRRRKGbdU/CpqgTKscbIR0QTMiEVD/BVDUrKsQmBskXHPELQBIeKW454HTBS80tKQV6cLBy5vf6NzzbptmfYlmD3brKyNSlp0Yh1A9NYpZClbxOvLVpnVYZsuacohGLCBaBwAJVspbOZWWlbV7Ab/bCsRPJqMjbvGsSOBR81gnCgx7r1nB7HNnbpK2Rwl69oBRip7UWlwHSARMjZfmH9k2zjeCJlS54wMmWZPINS4LR8bYxx06ORjPGXHimI2qLBhSoBPq4CxFCQpoYjw9GpjioYCuWIscavGV9+IaWwc4sHwGAL7FLzMozkckEp3FDak1vYUCQdCiolo7c9j3INTto4t6+h778ZtrTqV4PUFgENJJcVgDcNQnJjAPpWCR8Wjk51XEHZVwzpuYNVjrEkrcJPd3qdD6gq6qVzcM0uRO08jOhyQSncTsG2J9At/fErbA6n0o93ii1Ps+l2kk0QXaO24MaGh2MY40K6/Cab2hniBSLo5WEGoBKKCb99cNz+XghNPyFl+2WsUPh0tyUWNejFOe3p6QsSoy4oxW0JHly+WNkJ4+Urmr0ofob3b9tpsbf9XfzGKMWw0CYLZz/cEqgV2BJo534l7em02Bc/iVDMdhLOBdDD1Qn3FJ1h3+a2jVLo/pi/lMiViNvmtnvryZbWZOHsl/4EagW2rBT5JhvSuPw3EUgEziFQaMy/f/8Ky5SHk4U5WTj7US6BWoEtgVZep3gRKCcLc7JwVrC5s0kC1QmUdyPQUik8Js9azgXQmbkEqhMo75ZK4dF47nIugM78JVCdQHk3Au3/WgPkQlAFbW8AAAAASUVORK5CYII=">
          <a:extLst>
            <a:ext uri="{FF2B5EF4-FFF2-40B4-BE49-F238E27FC236}">
              <a16:creationId xmlns:a16="http://schemas.microsoft.com/office/drawing/2014/main" id="{2EEE0DEA-AF42-4344-B9CA-D1934B626B5E}"/>
            </a:ext>
          </a:extLst>
        </xdr:cNvPr>
        <xdr:cNvSpPr>
          <a:spLocks noChangeAspect="1" noChangeArrowheads="1"/>
        </xdr:cNvSpPr>
      </xdr:nvSpPr>
      <xdr:spPr bwMode="auto">
        <a:xfrm>
          <a:off x="0" y="26289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2022 dizains">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C9504-BC36-4AD4-912E-00D6308C2769}">
  <dimension ref="A1:O48"/>
  <sheetViews>
    <sheetView tabSelected="1" topLeftCell="A42" zoomScale="85" zoomScaleNormal="85" workbookViewId="0">
      <selection activeCell="F44" sqref="F44"/>
    </sheetView>
  </sheetViews>
  <sheetFormatPr defaultColWidth="8.81640625" defaultRowHeight="17" x14ac:dyDescent="0.4"/>
  <cols>
    <col min="1" max="1" width="28.1796875" style="1" customWidth="1"/>
    <col min="2" max="2" width="9.1796875" style="1" bestFit="1" customWidth="1"/>
    <col min="3" max="3" width="13.1796875" style="1" bestFit="1" customWidth="1"/>
    <col min="4" max="4" width="10.1796875" style="1" bestFit="1" customWidth="1"/>
    <col min="5" max="5" width="15.1796875" style="1" customWidth="1"/>
    <col min="6" max="6" width="12.81640625" style="1" customWidth="1"/>
    <col min="7" max="8" width="8.81640625" style="1"/>
    <col min="9" max="9" width="13.1796875" style="1" bestFit="1" customWidth="1"/>
    <col min="10" max="10" width="40.81640625" style="1" customWidth="1"/>
    <col min="11" max="11" width="14.54296875" style="1" customWidth="1"/>
    <col min="12" max="12" width="13.1796875" style="1" customWidth="1"/>
    <col min="13" max="14" width="8.81640625" style="1"/>
    <col min="15" max="15" width="20.81640625" style="1" customWidth="1"/>
    <col min="16" max="16" width="26" style="1" customWidth="1"/>
    <col min="17" max="16384" width="8.81640625" style="1"/>
  </cols>
  <sheetData>
    <row r="1" spans="1:15" x14ac:dyDescent="0.4">
      <c r="A1" s="27" t="s">
        <v>47</v>
      </c>
    </row>
    <row r="2" spans="1:15" ht="409.6" customHeight="1" x14ac:dyDescent="0.4">
      <c r="A2" s="37" t="s">
        <v>51</v>
      </c>
      <c r="B2" s="37"/>
      <c r="C2" s="37"/>
      <c r="D2" s="37"/>
      <c r="E2" s="37"/>
      <c r="F2" s="37"/>
      <c r="G2" s="37"/>
      <c r="H2" s="37"/>
      <c r="I2" s="37"/>
      <c r="J2" s="37"/>
      <c r="K2" s="37"/>
      <c r="L2" s="37"/>
      <c r="M2" s="37"/>
      <c r="N2" s="37"/>
      <c r="O2" s="37"/>
    </row>
    <row r="3" spans="1:15" ht="76.25" customHeight="1" x14ac:dyDescent="0.4">
      <c r="A3" s="37"/>
      <c r="B3" s="37"/>
      <c r="C3" s="37"/>
      <c r="D3" s="37"/>
      <c r="E3" s="37"/>
      <c r="F3" s="37"/>
      <c r="G3" s="37"/>
      <c r="H3" s="37"/>
      <c r="I3" s="37"/>
      <c r="J3" s="37"/>
      <c r="K3" s="37"/>
      <c r="L3" s="37"/>
      <c r="M3" s="37"/>
      <c r="N3" s="37"/>
      <c r="O3" s="37"/>
    </row>
    <row r="4" spans="1:15" ht="39.75" customHeight="1" x14ac:dyDescent="0.4">
      <c r="A4" s="49" t="s">
        <v>50</v>
      </c>
      <c r="B4" s="49"/>
      <c r="C4" s="49"/>
      <c r="D4" s="49"/>
    </row>
    <row r="5" spans="1:15" x14ac:dyDescent="0.4">
      <c r="A5" s="2"/>
      <c r="B5" s="2" t="s">
        <v>5</v>
      </c>
      <c r="C5" s="2" t="s">
        <v>6</v>
      </c>
      <c r="D5" s="2" t="s">
        <v>7</v>
      </c>
      <c r="E5" s="2" t="s">
        <v>49</v>
      </c>
    </row>
    <row r="6" spans="1:15" x14ac:dyDescent="0.4">
      <c r="A6" s="3" t="s">
        <v>1</v>
      </c>
      <c r="B6" s="4">
        <v>8808</v>
      </c>
      <c r="C6" s="4">
        <v>8445</v>
      </c>
      <c r="D6" s="4">
        <v>8947</v>
      </c>
      <c r="E6" s="4">
        <v>8832</v>
      </c>
    </row>
    <row r="7" spans="1:15" x14ac:dyDescent="0.4">
      <c r="A7" s="5"/>
    </row>
    <row r="8" spans="1:15" ht="51" customHeight="1" x14ac:dyDescent="0.4">
      <c r="A8" s="49" t="s">
        <v>42</v>
      </c>
      <c r="B8" s="49"/>
      <c r="C8" s="49"/>
      <c r="D8" s="49"/>
      <c r="E8" s="49"/>
    </row>
    <row r="9" spans="1:15" x14ac:dyDescent="0.4">
      <c r="A9" s="6" t="s">
        <v>0</v>
      </c>
      <c r="B9" s="4">
        <v>2030</v>
      </c>
      <c r="C9" s="4">
        <v>2031</v>
      </c>
      <c r="D9" s="4">
        <v>2032</v>
      </c>
      <c r="E9" s="4">
        <v>2033</v>
      </c>
    </row>
    <row r="10" spans="1:15" ht="14" customHeight="1" x14ac:dyDescent="0.4">
      <c r="A10" s="6" t="s">
        <v>36</v>
      </c>
      <c r="B10" s="4">
        <v>11000</v>
      </c>
      <c r="C10" s="4">
        <f>B10+300</f>
        <v>11300</v>
      </c>
      <c r="D10" s="4">
        <f>C10+300</f>
        <v>11600</v>
      </c>
      <c r="E10" s="4">
        <f>D10+300</f>
        <v>11900</v>
      </c>
    </row>
    <row r="11" spans="1:15" x14ac:dyDescent="0.4">
      <c r="A11" s="6" t="s">
        <v>38</v>
      </c>
      <c r="B11" s="4">
        <f>B10*0.8</f>
        <v>8800</v>
      </c>
      <c r="C11" s="4">
        <f>C10*0.8</f>
        <v>9040</v>
      </c>
      <c r="D11" s="4">
        <f>D10*0.8</f>
        <v>9280</v>
      </c>
      <c r="E11" s="4">
        <f t="shared" ref="E11" si="0">E10*0.8</f>
        <v>9520</v>
      </c>
    </row>
    <row r="12" spans="1:15" ht="34" x14ac:dyDescent="0.4">
      <c r="A12" s="7" t="s">
        <v>39</v>
      </c>
      <c r="B12" s="4">
        <f>B10*0.2</f>
        <v>2200</v>
      </c>
      <c r="C12" s="4">
        <f t="shared" ref="C12:E12" si="1">C10*0.2</f>
        <v>2260</v>
      </c>
      <c r="D12" s="4">
        <f t="shared" si="1"/>
        <v>2320</v>
      </c>
      <c r="E12" s="4">
        <f t="shared" si="1"/>
        <v>2380</v>
      </c>
    </row>
    <row r="13" spans="1:15" x14ac:dyDescent="0.4">
      <c r="A13" s="5"/>
    </row>
    <row r="14" spans="1:15" x14ac:dyDescent="0.4">
      <c r="A14" s="48" t="s">
        <v>17</v>
      </c>
      <c r="B14" s="48"/>
      <c r="C14" s="48"/>
      <c r="D14" s="48"/>
      <c r="E14" s="48"/>
      <c r="F14" s="48"/>
      <c r="G14" s="48"/>
      <c r="H14" s="48"/>
    </row>
    <row r="15" spans="1:15" x14ac:dyDescent="0.4">
      <c r="A15" s="4" t="s">
        <v>0</v>
      </c>
      <c r="B15" s="4" t="s">
        <v>9</v>
      </c>
      <c r="C15" s="4" t="s">
        <v>10</v>
      </c>
      <c r="D15" s="4" t="s">
        <v>48</v>
      </c>
      <c r="E15" s="4" t="s">
        <v>11</v>
      </c>
      <c r="F15" s="4" t="s">
        <v>12</v>
      </c>
      <c r="G15" s="4" t="s">
        <v>13</v>
      </c>
      <c r="H15" s="4" t="s">
        <v>14</v>
      </c>
    </row>
    <row r="16" spans="1:15" ht="34" x14ac:dyDescent="0.4">
      <c r="A16" s="8" t="s">
        <v>8</v>
      </c>
      <c r="B16" s="8">
        <v>17753</v>
      </c>
      <c r="C16" s="8">
        <v>18781</v>
      </c>
      <c r="D16" s="4">
        <v>18084</v>
      </c>
      <c r="E16" s="28">
        <f>(D16*0.03)+D16</f>
        <v>18626.52</v>
      </c>
      <c r="F16" s="28">
        <f>(E16*0.03)+E16</f>
        <v>19185.315600000002</v>
      </c>
      <c r="G16" s="29">
        <f>(F16*0.03)+F16</f>
        <v>19760.875068000001</v>
      </c>
      <c r="H16" s="29">
        <f>(G16*0.03)+G16</f>
        <v>20353.70132004</v>
      </c>
    </row>
    <row r="17" spans="1:9" x14ac:dyDescent="0.4">
      <c r="A17" s="53" t="s">
        <v>15</v>
      </c>
      <c r="B17" s="54"/>
      <c r="C17" s="54"/>
      <c r="D17" s="54"/>
      <c r="E17" s="54"/>
      <c r="F17" s="54"/>
      <c r="G17" s="54"/>
      <c r="H17" s="55"/>
    </row>
    <row r="18" spans="1:9" x14ac:dyDescent="0.4">
      <c r="A18" s="50" t="s">
        <v>16</v>
      </c>
      <c r="B18" s="51"/>
      <c r="C18" s="51"/>
      <c r="D18" s="51"/>
      <c r="E18" s="51"/>
      <c r="F18" s="51"/>
      <c r="G18" s="51"/>
      <c r="H18" s="52"/>
    </row>
    <row r="19" spans="1:9" ht="14" customHeight="1" x14ac:dyDescent="0.4">
      <c r="A19" s="5"/>
    </row>
    <row r="20" spans="1:9" ht="14" customHeight="1" x14ac:dyDescent="0.4">
      <c r="A20" s="5" t="s">
        <v>25</v>
      </c>
    </row>
    <row r="21" spans="1:9" ht="30.5" customHeight="1" x14ac:dyDescent="0.4">
      <c r="A21" s="9" t="s">
        <v>26</v>
      </c>
      <c r="B21" s="10">
        <v>11000</v>
      </c>
      <c r="I21" s="11"/>
    </row>
    <row r="22" spans="1:9" ht="14" customHeight="1" x14ac:dyDescent="0.4">
      <c r="A22" s="6" t="s">
        <v>29</v>
      </c>
      <c r="B22" s="4">
        <f>B21*0.6</f>
        <v>6600</v>
      </c>
    </row>
    <row r="23" spans="1:9" x14ac:dyDescent="0.4">
      <c r="A23" s="6" t="s">
        <v>30</v>
      </c>
      <c r="B23" s="4">
        <f>B21*0.4</f>
        <v>4400</v>
      </c>
    </row>
    <row r="24" spans="1:9" ht="51" x14ac:dyDescent="0.4">
      <c r="A24" s="9" t="s">
        <v>40</v>
      </c>
      <c r="B24" s="12">
        <f>(H16-B23)*0.3</f>
        <v>4786.1103960119999</v>
      </c>
    </row>
    <row r="25" spans="1:9" x14ac:dyDescent="0.4">
      <c r="A25" s="6" t="s">
        <v>38</v>
      </c>
      <c r="B25" s="13">
        <f>B24*0.8</f>
        <v>3828.8883168095999</v>
      </c>
    </row>
    <row r="26" spans="1:9" ht="34" x14ac:dyDescent="0.4">
      <c r="A26" s="7" t="s">
        <v>39</v>
      </c>
      <c r="B26" s="13">
        <f>B24*0.2</f>
        <v>957.22207920239998</v>
      </c>
    </row>
    <row r="27" spans="1:9" x14ac:dyDescent="0.4">
      <c r="A27" s="6" t="s">
        <v>28</v>
      </c>
      <c r="B27" s="14">
        <f>B21+B24</f>
        <v>15786.110396012</v>
      </c>
    </row>
    <row r="28" spans="1:9" x14ac:dyDescent="0.4">
      <c r="A28" s="5"/>
      <c r="B28" s="11"/>
    </row>
    <row r="29" spans="1:9" x14ac:dyDescent="0.4">
      <c r="A29" s="43" t="s">
        <v>24</v>
      </c>
      <c r="B29" s="43"/>
      <c r="C29" s="43"/>
      <c r="D29" s="43"/>
      <c r="E29" s="43"/>
      <c r="F29" s="43"/>
      <c r="G29" s="43"/>
      <c r="H29" s="43"/>
    </row>
    <row r="30" spans="1:9" ht="85" x14ac:dyDescent="0.4">
      <c r="A30" s="7" t="s">
        <v>23</v>
      </c>
      <c r="B30" s="8" t="s">
        <v>18</v>
      </c>
      <c r="C30" s="8" t="s">
        <v>19</v>
      </c>
      <c r="D30" s="8" t="s">
        <v>20</v>
      </c>
      <c r="E30" s="8" t="s">
        <v>21</v>
      </c>
      <c r="F30" s="8" t="s">
        <v>22</v>
      </c>
    </row>
    <row r="31" spans="1:9" x14ac:dyDescent="0.4">
      <c r="A31" s="7">
        <v>45</v>
      </c>
      <c r="B31" s="8">
        <f>(45*0.029)+A31</f>
        <v>46.305</v>
      </c>
      <c r="C31" s="8">
        <f>(45*0.026)+B31</f>
        <v>47.475000000000001</v>
      </c>
      <c r="D31" s="8">
        <f>(45*0.026)+C31</f>
        <v>48.645000000000003</v>
      </c>
      <c r="E31" s="8">
        <f>(45*0.023)+D31</f>
        <v>49.68</v>
      </c>
      <c r="F31" s="15">
        <f>(45*0.023)+E31</f>
        <v>50.714999999999996</v>
      </c>
    </row>
    <row r="32" spans="1:9" ht="68" customHeight="1" x14ac:dyDescent="0.4">
      <c r="A32" s="44" t="s">
        <v>46</v>
      </c>
      <c r="B32" s="44"/>
      <c r="C32" s="44"/>
      <c r="D32" s="44"/>
      <c r="E32" s="44"/>
      <c r="F32" s="44"/>
    </row>
    <row r="33" spans="1:6" ht="23" customHeight="1" x14ac:dyDescent="0.4">
      <c r="A33" s="47" t="s">
        <v>45</v>
      </c>
      <c r="B33" s="47"/>
      <c r="C33" s="47"/>
      <c r="D33" s="16"/>
      <c r="E33" s="16"/>
      <c r="F33" s="16"/>
    </row>
    <row r="34" spans="1:6" ht="68" customHeight="1" x14ac:dyDescent="0.4">
      <c r="A34" s="17" t="s">
        <v>31</v>
      </c>
      <c r="B34" s="45">
        <v>51</v>
      </c>
      <c r="C34" s="46"/>
      <c r="D34" s="16"/>
      <c r="E34" s="16"/>
      <c r="F34" s="16"/>
    </row>
    <row r="35" spans="1:6" ht="68" customHeight="1" x14ac:dyDescent="0.4">
      <c r="A35" s="17" t="s">
        <v>32</v>
      </c>
      <c r="B35" s="45">
        <f>B34*0.25</f>
        <v>12.75</v>
      </c>
      <c r="C35" s="46"/>
      <c r="D35" s="16"/>
      <c r="E35" s="16"/>
      <c r="F35" s="16"/>
    </row>
    <row r="36" spans="1:6" ht="68" customHeight="1" x14ac:dyDescent="0.4">
      <c r="A36" s="18" t="s">
        <v>33</v>
      </c>
      <c r="B36" s="45">
        <v>7</v>
      </c>
      <c r="C36" s="46"/>
      <c r="D36" s="16"/>
      <c r="E36" s="16"/>
      <c r="F36" s="16"/>
    </row>
    <row r="37" spans="1:6" ht="68" customHeight="1" x14ac:dyDescent="0.4">
      <c r="A37" s="19" t="s">
        <v>3</v>
      </c>
      <c r="B37" s="38"/>
      <c r="C37" s="39"/>
      <c r="D37" s="16"/>
      <c r="E37" s="16"/>
      <c r="F37" s="16"/>
    </row>
    <row r="38" spans="1:6" ht="68" customHeight="1" x14ac:dyDescent="0.4">
      <c r="A38" s="19" t="s">
        <v>34</v>
      </c>
      <c r="B38" s="40">
        <f>(B34+B36)*0.2</f>
        <v>11.600000000000001</v>
      </c>
      <c r="C38" s="41"/>
      <c r="D38" s="16"/>
      <c r="E38" s="16"/>
      <c r="F38" s="16"/>
    </row>
    <row r="39" spans="1:6" ht="68" customHeight="1" x14ac:dyDescent="0.4">
      <c r="A39" s="19" t="s">
        <v>35</v>
      </c>
      <c r="B39" s="40">
        <f>(B34+B35+B36)*0.2</f>
        <v>14.15</v>
      </c>
      <c r="C39" s="41"/>
      <c r="D39" s="16"/>
      <c r="E39" s="16"/>
      <c r="F39" s="16"/>
    </row>
    <row r="40" spans="1:6" ht="68" customHeight="1" x14ac:dyDescent="0.4">
      <c r="A40" s="17" t="s">
        <v>43</v>
      </c>
      <c r="B40" s="35">
        <f>(B34+B36+B38)*1.21</f>
        <v>84.215999999999994</v>
      </c>
      <c r="C40" s="42"/>
      <c r="D40" s="16"/>
      <c r="E40" s="16"/>
      <c r="F40" s="16"/>
    </row>
    <row r="41" spans="1:6" ht="68" customHeight="1" x14ac:dyDescent="0.4">
      <c r="A41" s="20" t="s">
        <v>44</v>
      </c>
      <c r="B41" s="35">
        <f>(B34+B35+B36+B39)*1.21</f>
        <v>102.729</v>
      </c>
      <c r="C41" s="36"/>
      <c r="D41" s="16"/>
      <c r="E41" s="16"/>
      <c r="F41" s="16"/>
    </row>
    <row r="42" spans="1:6" ht="68" customHeight="1" x14ac:dyDescent="0.4">
      <c r="A42" s="21"/>
      <c r="B42" s="22"/>
      <c r="C42" s="22"/>
      <c r="D42" s="16"/>
      <c r="E42" s="16"/>
      <c r="F42" s="16"/>
    </row>
    <row r="43" spans="1:6" ht="31.25" customHeight="1" x14ac:dyDescent="0.4">
      <c r="A43" s="34" t="s">
        <v>52</v>
      </c>
      <c r="B43" s="34"/>
      <c r="C43" s="34"/>
      <c r="D43" s="34"/>
      <c r="E43" s="34"/>
      <c r="F43" s="34"/>
    </row>
    <row r="44" spans="1:6" ht="68" customHeight="1" x14ac:dyDescent="0.4">
      <c r="A44" s="23"/>
      <c r="B44" s="32" t="s">
        <v>53</v>
      </c>
      <c r="C44" s="33"/>
      <c r="D44" s="23" t="s">
        <v>54</v>
      </c>
      <c r="E44" s="23" t="s">
        <v>55</v>
      </c>
      <c r="F44" s="23" t="s">
        <v>56</v>
      </c>
    </row>
    <row r="45" spans="1:6" ht="68" customHeight="1" x14ac:dyDescent="0.4">
      <c r="A45" s="23"/>
      <c r="B45" s="23" t="s">
        <v>2</v>
      </c>
      <c r="C45" s="23" t="s">
        <v>27</v>
      </c>
      <c r="D45" s="23" t="s">
        <v>2</v>
      </c>
      <c r="E45" s="23" t="s">
        <v>2</v>
      </c>
      <c r="F45" s="23" t="s">
        <v>2</v>
      </c>
    </row>
    <row r="46" spans="1:6" ht="68" customHeight="1" x14ac:dyDescent="0.4">
      <c r="A46" s="23" t="s">
        <v>37</v>
      </c>
      <c r="B46" s="24">
        <f>B40*B11</f>
        <v>741100.79999999993</v>
      </c>
      <c r="C46" s="24">
        <f>B40*B25</f>
        <v>322453.65848843724</v>
      </c>
      <c r="D46" s="24">
        <f>B40*C11</f>
        <v>761312.6399999999</v>
      </c>
      <c r="E46" s="24">
        <f>B40*D11</f>
        <v>781524.47999999998</v>
      </c>
      <c r="F46" s="24">
        <f>B40*E11</f>
        <v>801736.32</v>
      </c>
    </row>
    <row r="47" spans="1:6" ht="68" customHeight="1" x14ac:dyDescent="0.4">
      <c r="A47" s="23" t="s">
        <v>4</v>
      </c>
      <c r="B47" s="24">
        <f>B41*B12</f>
        <v>226003.8</v>
      </c>
      <c r="C47" s="24">
        <f>B41*B26</f>
        <v>98334.466974383351</v>
      </c>
      <c r="D47" s="24">
        <f>B41*C12</f>
        <v>232167.54</v>
      </c>
      <c r="E47" s="24">
        <f>B41*D12</f>
        <v>238331.28</v>
      </c>
      <c r="F47" s="24">
        <f>B41*E12</f>
        <v>244495.02</v>
      </c>
    </row>
    <row r="48" spans="1:6" ht="68" customHeight="1" x14ac:dyDescent="0.4">
      <c r="A48" s="25" t="s">
        <v>41</v>
      </c>
      <c r="B48" s="30">
        <f>SUM(B46:C47)</f>
        <v>1387892.7254628206</v>
      </c>
      <c r="C48" s="31"/>
      <c r="D48" s="26">
        <f>SUM(D46:D47)</f>
        <v>993480.17999999993</v>
      </c>
      <c r="E48" s="26">
        <f>SUM(E46:E47)</f>
        <v>1019855.76</v>
      </c>
      <c r="F48" s="26">
        <f>SUM(F46:F47)</f>
        <v>1046231.34</v>
      </c>
    </row>
  </sheetData>
  <mergeCells count="20">
    <mergeCell ref="A4:D4"/>
    <mergeCell ref="A18:H18"/>
    <mergeCell ref="A17:H17"/>
    <mergeCell ref="A8:E8"/>
    <mergeCell ref="B48:C48"/>
    <mergeCell ref="B44:C44"/>
    <mergeCell ref="A43:F43"/>
    <mergeCell ref="B41:C41"/>
    <mergeCell ref="A2:O3"/>
    <mergeCell ref="B37:C37"/>
    <mergeCell ref="B38:C38"/>
    <mergeCell ref="B39:C39"/>
    <mergeCell ref="B40:C40"/>
    <mergeCell ref="A29:H29"/>
    <mergeCell ref="A32:F32"/>
    <mergeCell ref="B34:C34"/>
    <mergeCell ref="B35:C35"/>
    <mergeCell ref="B36:C36"/>
    <mergeCell ref="A33:C33"/>
    <mergeCell ref="A14:H14"/>
  </mergeCells>
  <pageMargins left="0.70866141732283472" right="0.70866141732283472" top="0.74803149606299213" bottom="0.74803149606299213" header="0.31496062992125984" footer="0.31496062992125984"/>
  <pageSetup paperSize="9"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9ead1021-c0f9-4a1b-84a2-5b25ae836979"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45AD402587C914E92A1BDE63AA28EFE" ma:contentTypeVersion="15" ma:contentTypeDescription="Create a new document." ma:contentTypeScope="" ma:versionID="dd7446e7af5d7512234161825a615bee">
  <xsd:schema xmlns:xsd="http://www.w3.org/2001/XMLSchema" xmlns:xs="http://www.w3.org/2001/XMLSchema" xmlns:p="http://schemas.microsoft.com/office/2006/metadata/properties" xmlns:ns3="9ead1021-c0f9-4a1b-84a2-5b25ae836979" xmlns:ns4="824e1f06-b23b-4fdc-b7c8-d94556328704" targetNamespace="http://schemas.microsoft.com/office/2006/metadata/properties" ma:root="true" ma:fieldsID="cfa573e31ee18cce5a477f6c89abe494" ns3:_="" ns4:_="">
    <xsd:import namespace="9ead1021-c0f9-4a1b-84a2-5b25ae836979"/>
    <xsd:import namespace="824e1f06-b23b-4fdc-b7c8-d94556328704"/>
    <xsd:element name="properties">
      <xsd:complexType>
        <xsd:sequence>
          <xsd:element name="documentManagement">
            <xsd:complexType>
              <xsd:all>
                <xsd:element ref="ns3:_activity" minOccurs="0"/>
                <xsd:element ref="ns3:MediaServiceMetadata" minOccurs="0"/>
                <xsd:element ref="ns3:MediaServiceFastMetadata" minOccurs="0"/>
                <xsd:element ref="ns3:MediaServiceObjectDetectorVersions" minOccurs="0"/>
                <xsd:element ref="ns4:SharedWithUsers" minOccurs="0"/>
                <xsd:element ref="ns4:SharedWithDetails" minOccurs="0"/>
                <xsd:element ref="ns4:SharingHintHash"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SearchProperties" minOccurs="0"/>
                <xsd:element ref="ns3:MediaServiceOCR"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ead1021-c0f9-4a1b-84a2-5b25ae836979" elementFormDefault="qualified">
    <xsd:import namespace="http://schemas.microsoft.com/office/2006/documentManagement/types"/>
    <xsd:import namespace="http://schemas.microsoft.com/office/infopath/2007/PartnerControls"/>
    <xsd:element name="_activity" ma:index="8" nillable="true" ma:displayName="_activity" ma:hidden="true" ma:internalName="_activity">
      <xsd:simpleType>
        <xsd:restriction base="dms:Not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SystemTags" ma:index="16" nillable="true" ma:displayName="MediaServiceSystemTags" ma:hidden="true" ma:internalName="MediaServiceSystemTags" ma:readOnly="true">
      <xsd:simpleType>
        <xsd:restriction base="dms:Note"/>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SearchProperties" ma:index="20" nillable="true" ma:displayName="MediaServiceSearchProperties" ma:hidden="true" ma:internalName="MediaServiceSearchProperties" ma:readOnly="true">
      <xsd:simpleType>
        <xsd:restriction base="dms:Note"/>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24e1f06-b23b-4fdc-b7c8-d9455632870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SharingHintHash" ma:index="14"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59BB120-284A-4BA0-8606-CF922803B12F}">
  <ds:schemaRefs>
    <ds:schemaRef ds:uri="http://purl.org/dc/elements/1.1/"/>
    <ds:schemaRef ds:uri="9ead1021-c0f9-4a1b-84a2-5b25ae836979"/>
    <ds:schemaRef ds:uri="http://schemas.microsoft.com/office/2006/metadata/properties"/>
    <ds:schemaRef ds:uri="http://purl.org/dc/terms/"/>
    <ds:schemaRef ds:uri="http://schemas.microsoft.com/office/2006/documentManagement/types"/>
    <ds:schemaRef ds:uri="http://schemas.microsoft.com/office/infopath/2007/PartnerControls"/>
    <ds:schemaRef ds:uri="http://www.w3.org/XML/1998/namespace"/>
    <ds:schemaRef ds:uri="http://schemas.openxmlformats.org/package/2006/metadata/core-properties"/>
    <ds:schemaRef ds:uri="824e1f06-b23b-4fdc-b7c8-d94556328704"/>
    <ds:schemaRef ds:uri="http://purl.org/dc/dcmitype/"/>
  </ds:schemaRefs>
</ds:datastoreItem>
</file>

<file path=customXml/itemProps2.xml><?xml version="1.0" encoding="utf-8"?>
<ds:datastoreItem xmlns:ds="http://schemas.openxmlformats.org/officeDocument/2006/customXml" ds:itemID="{B68ED35A-BF5C-448A-8C8E-418C346531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ead1021-c0f9-4a1b-84a2-5b25ae836979"/>
    <ds:schemaRef ds:uri="824e1f06-b23b-4fdc-b7c8-d9455632870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EEBDC77-AE6A-4B2C-8174-36389E42FE5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Novērtēšanas izmasas</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Aiga Lukašenoka</dc:creator>
  <cp:lastModifiedBy>Aiga Lukašenoka</cp:lastModifiedBy>
  <cp:lastPrinted>2025-01-14T12:52:24Z</cp:lastPrinted>
  <dcterms:created xsi:type="dcterms:W3CDTF">2024-09-05T07:40:30Z</dcterms:created>
  <dcterms:modified xsi:type="dcterms:W3CDTF">2026-06-19T10:51:08Z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0x010100045AD402587C914E92A1BDE63AA28EFE</vt:lpwstr>
  </property>
</Properties>
</file>