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vnozare.pri\vm\Redirect_profiles\Sanda.Lejniece\My Documents\Sandas dokumenti\Reformu  plāns\Slimnīcu līmeņi_2023_II\Ziņojums un izmantotie dokumenti\Info_zin_240723\Iesniegts TAP\09.08.2023\VK\180823\"/>
    </mc:Choice>
  </mc:AlternateContent>
  <xr:revisionPtr revIDLastSave="0" documentId="13_ncr:1_{575B5B40-F4CA-4158-A398-B71B66BF2EB0}" xr6:coauthVersionLast="47" xr6:coauthVersionMax="47" xr10:uidLastSave="{00000000-0000-0000-0000-000000000000}"/>
  <bookViews>
    <workbookView xWindow="-110" yWindow="-110" windowWidth="19420" windowHeight="10420" xr2:uid="{304A5C72-042D-4E81-B120-B72CC7C22EAB}"/>
  </bookViews>
  <sheets>
    <sheet name="Kopsavilkums " sheetId="19" r:id="rId1"/>
    <sheet name="Salīdzinājums" sheetId="17" r:id="rId2"/>
    <sheet name="Slimnīcu profilu slēgšana" sheetId="2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8" i="23" l="1"/>
  <c r="D5" i="17"/>
  <c r="G5" i="17"/>
  <c r="G6" i="17"/>
  <c r="I5" i="17" l="1"/>
  <c r="H5" i="17"/>
  <c r="B5" i="17"/>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8" i="19"/>
  <c r="C75" i="19"/>
  <c r="B75" i="19"/>
  <c r="G7" i="19" l="1"/>
  <c r="C7" i="19" l="1"/>
  <c r="E7" i="19"/>
  <c r="F7" i="19"/>
  <c r="B7" i="19"/>
  <c r="I27" i="19" l="1"/>
  <c r="I19" i="19"/>
  <c r="I18" i="19"/>
  <c r="I7" i="19" s="1"/>
  <c r="P33" i="23"/>
  <c r="R32" i="23"/>
  <c r="K32" i="23"/>
  <c r="N32" i="23" s="1"/>
  <c r="J32" i="23"/>
  <c r="M32" i="23" s="1"/>
  <c r="P31" i="23"/>
  <c r="R30" i="23"/>
  <c r="N30" i="23"/>
  <c r="M30" i="23"/>
  <c r="K30" i="23"/>
  <c r="J30" i="23"/>
  <c r="P29" i="23"/>
  <c r="J28" i="23"/>
  <c r="R27" i="23"/>
  <c r="K27" i="23"/>
  <c r="N27" i="23" s="1"/>
  <c r="J27" i="23"/>
  <c r="M27" i="23" s="1"/>
  <c r="O25" i="23"/>
  <c r="J25" i="23"/>
  <c r="P24" i="23"/>
  <c r="O24" i="23"/>
  <c r="O23" i="23"/>
  <c r="P23" i="23" s="1"/>
  <c r="R22" i="23"/>
  <c r="T22" i="23" s="1"/>
  <c r="K22" i="23"/>
  <c r="N22" i="23" s="1"/>
  <c r="J22" i="23"/>
  <c r="M22" i="23" s="1"/>
  <c r="P21" i="23"/>
  <c r="R20" i="23"/>
  <c r="N20" i="23"/>
  <c r="K20" i="23"/>
  <c r="J20" i="23"/>
  <c r="M20" i="23" s="1"/>
  <c r="P19" i="23"/>
  <c r="R18" i="23"/>
  <c r="K18" i="23"/>
  <c r="N18" i="23" s="1"/>
  <c r="J18" i="23"/>
  <c r="M18" i="23" s="1"/>
  <c r="R17" i="23"/>
  <c r="N17" i="23"/>
  <c r="M17" i="23"/>
  <c r="K17" i="23"/>
  <c r="J17" i="23"/>
  <c r="P16" i="23"/>
  <c r="R15" i="23"/>
  <c r="K15" i="23"/>
  <c r="N15" i="23" s="1"/>
  <c r="J15" i="23"/>
  <c r="M15" i="23" s="1"/>
  <c r="P14" i="23"/>
  <c r="R13" i="23"/>
  <c r="N13" i="23"/>
  <c r="M13" i="23"/>
  <c r="K13" i="23"/>
  <c r="J13" i="23"/>
  <c r="P12" i="23"/>
  <c r="R11" i="23"/>
  <c r="K11" i="23"/>
  <c r="N11" i="23" s="1"/>
  <c r="J11" i="23"/>
  <c r="M11" i="23" s="1"/>
  <c r="P10" i="23"/>
  <c r="R9" i="23"/>
  <c r="N9" i="23"/>
  <c r="M9" i="23"/>
  <c r="K9" i="23"/>
  <c r="J9" i="23"/>
  <c r="Q7" i="23"/>
  <c r="O7" i="23"/>
  <c r="J7" i="23"/>
  <c r="J5" i="17" l="1"/>
  <c r="L5" i="17" l="1"/>
  <c r="N5" i="17"/>
  <c r="F5" i="17" l="1"/>
  <c r="D8" i="19" l="1"/>
  <c r="H8" i="19" s="1"/>
  <c r="D9" i="19"/>
  <c r="D10" i="19"/>
  <c r="D11" i="19"/>
  <c r="D12" i="19"/>
  <c r="D13" i="19"/>
  <c r="D14" i="19"/>
  <c r="D15" i="19"/>
  <c r="D16" i="19"/>
  <c r="D17" i="19"/>
  <c r="D18" i="19"/>
  <c r="D19" i="19"/>
  <c r="D20" i="19"/>
  <c r="H20" i="19" s="1"/>
  <c r="J20" i="19" s="1"/>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H49" i="19" s="1"/>
  <c r="D50" i="19"/>
  <c r="H50" i="19" s="1"/>
  <c r="D51" i="19"/>
  <c r="D52" i="19"/>
  <c r="D53" i="19"/>
  <c r="D54" i="19"/>
  <c r="H54" i="19" s="1"/>
  <c r="G46" i="17"/>
  <c r="G45" i="17"/>
  <c r="G43" i="17"/>
  <c r="G41" i="17"/>
  <c r="G27" i="17"/>
  <c r="H46" i="19" l="1"/>
  <c r="J46" i="19" s="1"/>
  <c r="H51" i="19"/>
  <c r="J51" i="19" s="1"/>
  <c r="H21" i="19"/>
  <c r="J21" i="19" s="1"/>
  <c r="H53" i="19"/>
  <c r="J53" i="19" s="1"/>
  <c r="H25" i="19"/>
  <c r="J25" i="19" s="1"/>
  <c r="H24" i="19"/>
  <c r="J24" i="19" s="1"/>
  <c r="H52" i="19"/>
  <c r="J52" i="19" s="1"/>
  <c r="D7" i="19"/>
  <c r="J49" i="19"/>
  <c r="J54" i="19"/>
  <c r="J50" i="19"/>
  <c r="G25" i="17" l="1"/>
  <c r="G35" i="17"/>
  <c r="G36" i="17"/>
  <c r="G29" i="17"/>
  <c r="G34" i="17"/>
  <c r="G26" i="17"/>
  <c r="G28" i="17"/>
  <c r="G30" i="17"/>
  <c r="G38" i="17"/>
  <c r="G31" i="17"/>
  <c r="G39" i="17"/>
  <c r="G42" i="17"/>
  <c r="G24" i="17"/>
  <c r="G33" i="17"/>
  <c r="G40" i="17"/>
  <c r="G23" i="17"/>
  <c r="G11" i="17"/>
  <c r="G21" i="17"/>
  <c r="G18" i="17"/>
  <c r="G19" i="17"/>
  <c r="G12" i="17"/>
  <c r="G10" i="17"/>
  <c r="G14" i="17"/>
  <c r="G7" i="17"/>
  <c r="G8" i="17"/>
  <c r="G17" i="17"/>
  <c r="G20" i="17"/>
  <c r="G13" i="17"/>
  <c r="G22" i="17"/>
  <c r="G15" i="17"/>
  <c r="G32" i="17"/>
  <c r="G37" i="17"/>
  <c r="G9" i="17"/>
  <c r="G16" i="17"/>
  <c r="G44" i="17"/>
  <c r="E5" i="17" l="1"/>
  <c r="H43" i="19" l="1"/>
  <c r="J43" i="19" s="1"/>
  <c r="H29" i="19" l="1"/>
  <c r="J29" i="19" s="1"/>
  <c r="M5" i="17" l="1"/>
  <c r="H44" i="19" l="1"/>
  <c r="J44" i="19" s="1"/>
  <c r="H45" i="19"/>
  <c r="J45" i="19" s="1"/>
  <c r="H36" i="19"/>
  <c r="J36" i="19" s="1"/>
  <c r="H37" i="19"/>
  <c r="J37" i="19" s="1"/>
  <c r="H35" i="19"/>
  <c r="J35" i="19" s="1"/>
  <c r="H32" i="19"/>
  <c r="J32" i="19" s="1"/>
  <c r="H31" i="19" l="1"/>
  <c r="J31" i="19" s="1"/>
  <c r="H10" i="19"/>
  <c r="H38" i="19" l="1"/>
  <c r="J38" i="19" s="1"/>
  <c r="H16" i="19"/>
  <c r="J16" i="19" s="1"/>
  <c r="H18" i="19"/>
  <c r="J18" i="19" s="1"/>
  <c r="H34" i="19"/>
  <c r="J34" i="19" s="1"/>
  <c r="H14" i="19"/>
  <c r="J14" i="19" s="1"/>
  <c r="H48" i="19"/>
  <c r="J48" i="19" s="1"/>
  <c r="J10" i="19"/>
  <c r="K5" i="17"/>
  <c r="H15" i="19" l="1"/>
  <c r="J15" i="19" s="1"/>
  <c r="H28" i="19"/>
  <c r="J28" i="19" s="1"/>
  <c r="H11" i="19"/>
  <c r="J11" i="19" s="1"/>
  <c r="H9" i="19"/>
  <c r="J9" i="19" s="1"/>
  <c r="H17" i="19"/>
  <c r="J17" i="19" s="1"/>
  <c r="H27" i="19"/>
  <c r="J27" i="19" s="1"/>
  <c r="H41" i="19"/>
  <c r="J41" i="19" s="1"/>
  <c r="J12" i="19"/>
  <c r="H12" i="19"/>
  <c r="H33" i="19"/>
  <c r="J33" i="19" s="1"/>
  <c r="H42" i="19"/>
  <c r="J42" i="19" s="1"/>
  <c r="H13" i="19"/>
  <c r="J13" i="19" s="1"/>
  <c r="H19" i="19"/>
  <c r="J19" i="19" s="1"/>
  <c r="H40" i="19"/>
  <c r="J40" i="19" s="1"/>
  <c r="H23" i="19"/>
  <c r="J23" i="19" s="1"/>
  <c r="H22" i="19"/>
  <c r="J22" i="19" s="1"/>
  <c r="H47" i="19"/>
  <c r="J47" i="19" s="1"/>
  <c r="H26" i="19"/>
  <c r="J26" i="19" s="1"/>
  <c r="H39" i="19"/>
  <c r="J39" i="19" s="1"/>
  <c r="J8" i="19"/>
  <c r="C5" i="17" l="1"/>
  <c r="O5" i="17"/>
  <c r="H30" i="19" l="1"/>
  <c r="H7" i="19" s="1"/>
  <c r="M6" i="19"/>
  <c r="N6" i="19" s="1"/>
  <c r="J30" i="19" l="1"/>
  <c r="J7"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L47" authorId="0" shapeId="0" xr:uid="{6A95B270-CDE2-452E-AB75-8BFBC1C49FEB}">
      <text>
        <r>
          <rPr>
            <b/>
            <sz val="9"/>
            <color indexed="81"/>
            <rFont val="Tahoma"/>
            <family val="2"/>
            <charset val="186"/>
          </rPr>
          <t>Laura Kronberga:</t>
        </r>
        <r>
          <rPr>
            <sz val="9"/>
            <color indexed="81"/>
            <rFont val="Tahoma"/>
            <family val="2"/>
            <charset val="186"/>
          </rPr>
          <t xml:space="preserve">
Dzemdību palīdzība</t>
        </r>
      </text>
    </comment>
    <comment ref="M47" authorId="0" shapeId="0" xr:uid="{DD605951-E264-4EA7-B0C7-08AAE3DAB342}">
      <text>
        <r>
          <rPr>
            <b/>
            <sz val="9"/>
            <color indexed="81"/>
            <rFont val="Tahoma"/>
            <family val="2"/>
            <charset val="186"/>
          </rPr>
          <t>Laura Kronberga:</t>
        </r>
        <r>
          <rPr>
            <sz val="9"/>
            <color indexed="81"/>
            <rFont val="Tahoma"/>
            <family val="2"/>
            <charset val="186"/>
          </rPr>
          <t xml:space="preserve">
Dzemdību palīdzība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H34" authorId="0" shapeId="0" xr:uid="{DDB1A371-EEE9-4F36-BB24-4D73F52F8013}">
      <text>
        <r>
          <rPr>
            <b/>
            <sz val="9"/>
            <color indexed="81"/>
            <rFont val="Tahoma"/>
            <family val="2"/>
            <charset val="186"/>
          </rPr>
          <t>Laura Kronberga:</t>
        </r>
        <r>
          <rPr>
            <sz val="9"/>
            <color indexed="81"/>
            <rFont val="Tahoma"/>
            <family val="2"/>
            <charset val="186"/>
          </rPr>
          <t xml:space="preserve">
2 vecmātes, ginekologs un dežūrārts neonatalogs
</t>
        </r>
      </text>
    </comment>
    <comment ref="I35" authorId="0" shapeId="0" xr:uid="{92B5E0A8-061F-4179-804D-A1E247BE97C6}">
      <text>
        <r>
          <rPr>
            <b/>
            <sz val="9"/>
            <color indexed="81"/>
            <rFont val="Tahoma"/>
            <family val="2"/>
            <charset val="186"/>
          </rPr>
          <t>Laura Kronberga:</t>
        </r>
        <r>
          <rPr>
            <sz val="9"/>
            <color indexed="81"/>
            <rFont val="Tahoma"/>
            <family val="2"/>
            <charset val="186"/>
          </rPr>
          <t xml:space="preserve">
Finansējums netiek palielināts, jo uz kopējo dzemdību skaitu nav nepieciešami papildus speciālisti </t>
        </r>
      </text>
    </comment>
    <comment ref="H36" authorId="0" shapeId="0" xr:uid="{D08C58D1-0802-40A0-BFB7-8BEE8F8D328A}">
      <text>
        <r>
          <rPr>
            <b/>
            <sz val="9"/>
            <color indexed="81"/>
            <rFont val="Tahoma"/>
            <family val="2"/>
            <charset val="186"/>
          </rPr>
          <t>Laura Kronberga:</t>
        </r>
        <r>
          <rPr>
            <sz val="9"/>
            <color indexed="81"/>
            <rFont val="Tahoma"/>
            <family val="2"/>
            <charset val="186"/>
          </rPr>
          <t xml:space="preserve">
2 vecmātes, ginekologs un dežūrārts neonatalogs</t>
        </r>
      </text>
    </comment>
    <comment ref="I37" authorId="0" shapeId="0" xr:uid="{90D0DE40-40E3-4B92-AB77-D0A17C804DED}">
      <text>
        <r>
          <rPr>
            <b/>
            <sz val="9"/>
            <color indexed="81"/>
            <rFont val="Tahoma"/>
            <family val="2"/>
            <charset val="186"/>
          </rPr>
          <t>Laura Kronberga:</t>
        </r>
        <r>
          <rPr>
            <sz val="9"/>
            <color indexed="81"/>
            <rFont val="Tahoma"/>
            <family val="2"/>
            <charset val="186"/>
          </rPr>
          <t xml:space="preserve">
Finansējums netiek palielināts, jo uz kopējo dzemdību skaitu nav nepieciešami papildus speciālisti </t>
        </r>
      </text>
    </comment>
  </commentList>
</comments>
</file>

<file path=xl/sharedStrings.xml><?xml version="1.0" encoding="utf-8"?>
<sst xmlns="http://schemas.openxmlformats.org/spreadsheetml/2006/main" count="317" uniqueCount="169">
  <si>
    <t>Valsts kopā</t>
  </si>
  <si>
    <t>Epidurālā anestēzija</t>
  </si>
  <si>
    <t>Covid diagnostika</t>
  </si>
  <si>
    <t>Covid vakcinācija</t>
  </si>
  <si>
    <t>IAL lietošana</t>
  </si>
  <si>
    <t>Bērnu klīniskā universitātes slimnīca</t>
  </si>
  <si>
    <t>Rīgas Austrumu klīniskā universitātes slimnīca</t>
  </si>
  <si>
    <t>Daugavpils reģionālā slimnīca</t>
  </si>
  <si>
    <t>Jelgavas pilsētas slimnīca</t>
  </si>
  <si>
    <t>Jēkabpils reģionālā slimnīca</t>
  </si>
  <si>
    <t>Liepājas reģionālā slimnīca</t>
  </si>
  <si>
    <t>Rēzeknes slimnīca</t>
  </si>
  <si>
    <t>Vidzemes slimnīca</t>
  </si>
  <si>
    <t>Alūksnes slimnīca</t>
  </si>
  <si>
    <t>Balvu un Gulbenes slimnīcu apvienība</t>
  </si>
  <si>
    <t>Cēsu klīnika</t>
  </si>
  <si>
    <t>Dobeles un apkārtnes slimnīca</t>
  </si>
  <si>
    <t>Jūrmalas slimnīca</t>
  </si>
  <si>
    <t>Krāslavas slimnīca</t>
  </si>
  <si>
    <t>Kuldīgas slimnīca</t>
  </si>
  <si>
    <t>Madonas slimnīca</t>
  </si>
  <si>
    <t>Ogres rajona slimnīca</t>
  </si>
  <si>
    <t>Preiļu slimnīca</t>
  </si>
  <si>
    <t>Tukuma slimnīca</t>
  </si>
  <si>
    <t>Daugavpils psihoneiroloģiskā slimnīca</t>
  </si>
  <si>
    <t>Rīgas Dzemdību nams kopsumma</t>
  </si>
  <si>
    <t>Rīgas Dzemdību nams</t>
  </si>
  <si>
    <t>Rīgas psihiatrijas un narkoloģijas centrs</t>
  </si>
  <si>
    <t>Traumatoloģijas un ortopēdijas slimnīca</t>
  </si>
  <si>
    <t>Līvānu slimnīca</t>
  </si>
  <si>
    <t>Priekules slimnīca</t>
  </si>
  <si>
    <t>Siguldas slimnīca</t>
  </si>
  <si>
    <t>Ārstniecības iestādes nosaukums</t>
  </si>
  <si>
    <t xml:space="preserve">Paula Stradiņa klīniskā universitātes slimnīca </t>
  </si>
  <si>
    <t xml:space="preserve">Rīgas Austrumu klīniskā universitātes slimnīca </t>
  </si>
  <si>
    <t xml:space="preserve">Jelgavas pilsētas slimnīca </t>
  </si>
  <si>
    <t xml:space="preserve">Vidzemes slimnīca </t>
  </si>
  <si>
    <t xml:space="preserve">Ziemeļkurzemes reģionālā slimnīca </t>
  </si>
  <si>
    <t xml:space="preserve">Cēsu klīnika </t>
  </si>
  <si>
    <t xml:space="preserve">Krāslavas slimnīca </t>
  </si>
  <si>
    <t xml:space="preserve">Kuldīgas slimnīca </t>
  </si>
  <si>
    <t xml:space="preserve">Madonas slimnīca </t>
  </si>
  <si>
    <t xml:space="preserve">Ogres rajona slimnīca </t>
  </si>
  <si>
    <t xml:space="preserve">Preiļu slimnīca </t>
  </si>
  <si>
    <t xml:space="preserve">Tukuma slimnīca </t>
  </si>
  <si>
    <t xml:space="preserve">Ainaži, bērnu psihoneiroloģiskā slimnīca </t>
  </si>
  <si>
    <t xml:space="preserve">Vaivari, nacionālais rehabilitācijas centrs </t>
  </si>
  <si>
    <t xml:space="preserve">Piejūras slimnīca </t>
  </si>
  <si>
    <t xml:space="preserve">Rīgas 2. slimnīca </t>
  </si>
  <si>
    <t xml:space="preserve">Slimnīca Ģintermuiža </t>
  </si>
  <si>
    <t xml:space="preserve">Strenču psihoneiroloģiskā slimnīca </t>
  </si>
  <si>
    <t xml:space="preserve">Aizkraukles slimnīca </t>
  </si>
  <si>
    <t xml:space="preserve">Bauskas slimnīca </t>
  </si>
  <si>
    <t xml:space="preserve">Ludzas medicīnas centrs </t>
  </si>
  <si>
    <t xml:space="preserve">Saldus medicīnas centrs </t>
  </si>
  <si>
    <t xml:space="preserve">Limbažu slimnīca </t>
  </si>
  <si>
    <t xml:space="preserve">Latvijas Jūras medicīnas centrs </t>
  </si>
  <si>
    <t xml:space="preserve">Sanare KRC Jaunķemeri </t>
  </si>
  <si>
    <t>Nesadalīts pa AI (t.sk. dzemdības, epidurālā, met.līgumi)</t>
  </si>
  <si>
    <t>Krievija</t>
  </si>
  <si>
    <t>Post covid</t>
  </si>
  <si>
    <t>Uzņemšanas nodaļai plānotais finansējums 2023, EUR</t>
  </si>
  <si>
    <t>Uzņemšanas nodaļai plānotais finansējums 2024, EUR</t>
  </si>
  <si>
    <t>Observācijai plānotais finansējums 2023, EUR</t>
  </si>
  <si>
    <t>Observācijai plānotais finansējums 2024, EUR</t>
  </si>
  <si>
    <t>Observācijas maksājums</t>
  </si>
  <si>
    <t>Stacionāram plānotais finansējums 2023, EUR</t>
  </si>
  <si>
    <t>Stacionāram plānotais finansējums 2024, EUR</t>
  </si>
  <si>
    <t>Finansējums KOPĀ</t>
  </si>
  <si>
    <t>Dežūrārstiem plānotais finansējums 2024, EUR</t>
  </si>
  <si>
    <t>3=1+2</t>
  </si>
  <si>
    <t>6=4+5</t>
  </si>
  <si>
    <t>7=6-3</t>
  </si>
  <si>
    <t>Apmaksa par NovaSeven medikamentiem</t>
  </si>
  <si>
    <t>KOPĀ</t>
  </si>
  <si>
    <t>Pozīcija</t>
  </si>
  <si>
    <t>Summa 2023, EUR</t>
  </si>
  <si>
    <t>Summa 2024, EUR</t>
  </si>
  <si>
    <t xml:space="preserve">Dzemdību palīdzību </t>
  </si>
  <si>
    <t>Piezīme</t>
  </si>
  <si>
    <t>Pakalpojums tiek maksāts atbilstoši faktiskai izpildei</t>
  </si>
  <si>
    <t>Ārstu konsīlijs atkārtotai attēldiagnostikas datu apstrādei citā iestādē (60580**)</t>
  </si>
  <si>
    <t>Ginekoloģiskie izmeklējumi (16011,16012,16021,16090,16091**)</t>
  </si>
  <si>
    <t>Pakalpojums tiek maksāts atbilstoši faktiskai izpildei, pēc ārstniecības iestādes rēķina saņemšanas</t>
  </si>
  <si>
    <t>Metodiskais līgums rehabilitācijā - NRC "Vaivari"</t>
  </si>
  <si>
    <t>Piemaksa par ķīmijterapijas zāļu izlietošanu</t>
  </si>
  <si>
    <t>Pakalpojums tiek maksāts atbilstoši faktiskai izpildei, atbilstoši ārstniecības iestāžu iesniegtajām atskaitēm</t>
  </si>
  <si>
    <t>Metodiskais līgums psihiatrijā "Rīgas psihiatrijas un narkoloģijas centrs"</t>
  </si>
  <si>
    <t>Metodiskais līgums stacionārā finansējuma ietvaros</t>
  </si>
  <si>
    <t>Krievijas Federācijas līdzekļi</t>
  </si>
  <si>
    <t>DRG pakalpojumiem plānotais finansējums 2023, EUR</t>
  </si>
  <si>
    <t>DRG pakalpojumiem  plānotais finansējums 2024, EUR</t>
  </si>
  <si>
    <t>Pakalpojumu programmu  plānotais finansējums 2024, EUR</t>
  </si>
  <si>
    <t>Pakalpojumu programmu plānotais finansējums 2023, EUR</t>
  </si>
  <si>
    <t>Citiem pakalpojumiem plānotais finansējums 2023, EUR</t>
  </si>
  <si>
    <t>Citiem pakalpojumiem plānotais finansējums 2024, EUR</t>
  </si>
  <si>
    <t>DRG maksājums</t>
  </si>
  <si>
    <t>PP maksājums</t>
  </si>
  <si>
    <t>Citu pakalpojumu maksājums</t>
  </si>
  <si>
    <t>Neatliekamās palīdzības nodrošināšanas maksājums</t>
  </si>
  <si>
    <t>KOPĀ plānotais finansējums neatliekamās palīdzības nodrošināšanai 2024, EUR</t>
  </si>
  <si>
    <t>Šādas pozīcijas izdalītas, jo aprēķini tiek balstīti un salīdzināti ar 2023. gada faktisko stacionāra finansējumu. Papildus bāzes budžetam, 2023. gadā stacionāro pakalpojumu apmaksai tika novirzīts finansējums EUR 1 435 779 no budžeta apakšprogrammas 33.19.00 “Krievijas Federācijas militāro pensionāru veselības aprūpe (no Krievijas Federācijas līdzekļiem)”. Šī ir papildus nepieciešamā summa, jo būs nepieciešama arī nākošajā gadā. Vēršu uzmanību, ka katrā no ārstniecības iestādēm ir iekļauta daļa no šī finansējuma, tādējādi nav iespējams to izcelt ārā no katras iestādes, bet kopumā valsts līmenī.</t>
  </si>
  <si>
    <t>BT</t>
  </si>
  <si>
    <t>3.2. pielikums Informatīvajam ziņojumam par izmaiņām slimnīcu tīklā</t>
  </si>
  <si>
    <t>SLIMNĪCU LĪMEŅOŠANAS REZULTĀTĀ PLĀNOTĀS PROFILU SLĒGŠANAS</t>
  </si>
  <si>
    <t>Plānveida īslaicīgā ķirurģija</t>
  </si>
  <si>
    <t>Uz citu ārstniecības iestādi</t>
  </si>
  <si>
    <t>Uz ambulatoro/ dienas stacionāru</t>
  </si>
  <si>
    <t>NO/UZ</t>
  </si>
  <si>
    <t>Ārstniecības iestāde</t>
  </si>
  <si>
    <t>Profils</t>
  </si>
  <si>
    <t>Ambulatori dienas stacionārā</t>
  </si>
  <si>
    <t>DRG finansējuma izmaiņas</t>
  </si>
  <si>
    <t>Neatliekamās medicīnas un pacientu uzņemšanas nodaļas maksājums</t>
  </si>
  <si>
    <t>Pacientu skaits</t>
  </si>
  <si>
    <t>Finansējums, EUR</t>
  </si>
  <si>
    <t>Tarifs uz 1 pacientu, EUR</t>
  </si>
  <si>
    <t>Tarifs * no DRG pārvirzīto pacientu skaits</t>
  </si>
  <si>
    <t>Finansējums / tarifs = prognozētais pacientu skaits</t>
  </si>
  <si>
    <t>DS pakalpojumu programma</t>
  </si>
  <si>
    <t>Unikālā pacienta vidējās izmaksas DS pakalpojumu programmā 2023.gada 1.pusgadā, EUR</t>
  </si>
  <si>
    <t>Prognozētais pacientu skaits</t>
  </si>
  <si>
    <t>(-)</t>
  </si>
  <si>
    <t>(+)</t>
  </si>
  <si>
    <t>NO</t>
  </si>
  <si>
    <t>Ķirurģija</t>
  </si>
  <si>
    <t>UZ</t>
  </si>
  <si>
    <t>Vispārējie ķirurģiskie pakalpojumi dienas stacionārā</t>
  </si>
  <si>
    <t>Traumatoloģija</t>
  </si>
  <si>
    <t>Traumatoloģija, ortopēdija, rokas un rekonstruktīvā mikroķirurģija, plastiskā ķirurģija dienas stacionārā</t>
  </si>
  <si>
    <t>TOS</t>
  </si>
  <si>
    <t>RAKUS</t>
  </si>
  <si>
    <t>Ginekoloģija</t>
  </si>
  <si>
    <t>Ginekoloģija dienas stacionārā</t>
  </si>
  <si>
    <t>Dzemdību palīdzība</t>
  </si>
  <si>
    <t>Slimnīcu līmeņošana paredz pārtraukt atsevišķu profilu nodrošinājumu atsevišķās ārstniecības iestādēs, tādējādi pacienti/finansējums nepieciešamības gadījumā var tikt pārvizīts sadarbības tīkla ietvaros uz atbilstošu ārstniecības iestādi.</t>
  </si>
  <si>
    <t>NO - atspoguļo ārstniecības iestādi, kuras profils tiek slēgts, UZ - atspoguļo ārstniecība siestādi uz kuru var tikt pārvirzīti pacienti/finansējums</t>
  </si>
  <si>
    <t>FINANSĒJUMA SADALĪJUMS PA ĀRSTNIECĪBAS IESTĀDĒM PĒC SLIMNĪCU LĪMEŅOŠANAS, PAMATOJOTIES UZ JAUNAJIEM PRINCIPIEM APRĒĶINU METADALOĢIJĀ</t>
  </si>
  <si>
    <t>3. pielikums Informatīvajam ziņojumam par izmaiņām slimnīcu tīklā</t>
  </si>
  <si>
    <t>(-) Līdzekļi , kas nav no bāzes budžeta, EUR **</t>
  </si>
  <si>
    <t xml:space="preserve">* Plāns pilnam 2023.gadam, kas paredz pagaidu budžeta mēnešu (janvāris-marts) pārrēķināšanu ar jaunajiem tarifiem, kas stājas spēkā no 01.04.2023, sadalot pa iestādēm atbilstoši līgumiem </t>
  </si>
  <si>
    <t>** Finansējums, kas nav paredzēts budžeta bāzē 2024.gadam, tiek izņemts no plānotās kopsummas un aprēķiniem</t>
  </si>
  <si>
    <t>*** Pamatojoties uz info ziņojumā iekļautajiem jaunajiem principiem finansējuma aprēķina metodikā un slimnīcu līmeņošanas rezultāta ietekmi, aprēķinātais nepieciešamais finansējums  gadam pa ārstniecības iestādēm, balstoties uz 2023. gada plānotajiem līguma apjomiem, tā kā reforma plānota no 2024.gada attiecināms no 2024.gada un turpmāk</t>
  </si>
  <si>
    <t>PLĀNS pilnam 2023.gadam dienakts stacionāriem pakalpjumiem, pārrēķins (paredzot  mainītos tarifus no 01.04.2023 visam periodam), EUR *</t>
  </si>
  <si>
    <t xml:space="preserve">Plāns pilnam 2023. gadam diennakts stacionārajiem pakalpojumiem(izņemot finansējumu no citiem avotiem, kas nav bāzes budžetā), finansējums pirms līmeņošanas, EUR </t>
  </si>
  <si>
    <t>PLĀNS GADAM - kopā nepieciešamais  finansējums diennakts stacionāriem pakalpojumiem pēc līmeņošanas (2024.gads), EUR***</t>
  </si>
  <si>
    <t>PLĀNS GADAM - 2024. gadam un turpmāk kopā nepieciešamais finansējums diennakts stacionārajiem pakalpojumiem pēc līmeņošanas (izņemot finansējumu no citiem avotiem, kas nav bāzes budžetā), EUR</t>
  </si>
  <si>
    <t>**** Stacionārajās ārstniecības iestādēs, kur tika slēgti kāds no profiliem tiek attīstīti dienas stacionāra pakalpojumi, detalizētus aprēķinus skatīt lapā "Slimnīcu profilu slēģsna"</t>
  </si>
  <si>
    <t>***** Atbilstoši MK noteikumu Nr.555 14.pielikumam finansējuma sadale pa stacionāro ārstniecības iestāžu līgumiem nākamajam gadam tiek plānota, ņemot vērā iepriekšējā gada 4 mēnešus + tekošā gada 8 mēnešus, tas ir 2024.gada finansējums pa stacionārām ārstniecības iestādēm tiks plānots, ņemot vērā 2022.gada septembri - decembri un 2023. gada janvāra - augusta izpildes, kas būs pieejamas 2023. gada oktobrī, līdz ar to salīdzināšana pa ietādēm ir iespējama tikai pret 2023. gada plānu pa iestādēm (reforma plānota no 2024.gada), līdz ar to papildus nepieciešamā finansējuma aprēķins ir indikatīvs un sadale pa ārstniecības iestādēm arī ir indikatīva</t>
  </si>
  <si>
    <t>Indikatīvi papildus nepieciešamais finansējums diennakts stacionāra pakalpojumiem (pret 2023.gada plānu gadam pirms līmeņošanas), EUR</t>
  </si>
  <si>
    <t>Indikatīvi papildus nepieciešamais finansējums dienas stacionāra pakalpojumiem gadam pēc līmēnošanas ****, EUR</t>
  </si>
  <si>
    <t>Indikatīvi papildus nepieciešamais finansējums kopā gadam (pret 2023.gada plānu gadam pirms līmeņošanas, EUR *****</t>
  </si>
  <si>
    <t>****** Stacionārajām ārstniecības iestādēm plānotais finansējums 2024.gadam aktuālajā budžeta bāzē budžeta apakšprogrammās 33.17.00 “Neatliekamās medicīniskās palīdzības nodrošināšana stacionārās ārstniecības iestādēs”  un 33.18.00 “Plānveida stacionāro veselības aprūpes pakalpojumu nodrošināšana”</t>
  </si>
  <si>
    <t>9=7+8</t>
  </si>
  <si>
    <t>Stacionārajām  ārstniecības iestādēm plānotais finansējums 2024. gadam, EUR ******</t>
  </si>
  <si>
    <t>2024. gadam indikatīvi nepieciešamais finansējums pēc līmeņošanas, EUR *******</t>
  </si>
  <si>
    <t xml:space="preserve">******* Ņemot vērā, ka 2024.gada līgumu sadalījums pa iestādēm vēl nav pieejams, tiek attiecināta gadam nepieciešamā kopsumma pa iestādēm pēc līmeņošanas, balstoties uz 2023.gada līgumu pārēķiniem, kas veikti atbilstoši līmeņošanā plānotajiem principiem </t>
  </si>
  <si>
    <t>Indikatīvi papildus nepieciešamais finansējums kopā gadam (pret 2024.gada plānoto finansējumu budžeta bāzē), EUR *****</t>
  </si>
  <si>
    <t>Nesadalīts pa AI (t.sk. dzemdības, epidurālā, met.līgumi) ********</t>
  </si>
  <si>
    <t>******** Nesadalītā finansējuma pā ārstniecības iestādēm atšifrējums:</t>
  </si>
  <si>
    <t>Krievija *********</t>
  </si>
  <si>
    <t>Covid diagnostika *********</t>
  </si>
  <si>
    <t>Covid vakcinācija *********</t>
  </si>
  <si>
    <t>IAL lietošana *********</t>
  </si>
  <si>
    <t>Post covid *********</t>
  </si>
  <si>
    <t>********* Līdzekļu, kas nav no bāzes budžeta, skaidrojums un atšifrējums:</t>
  </si>
  <si>
    <t xml:space="preserve">Šādas pozīcijas izdalītas, jo aprēķini tiek balstīti un salīdzināti ar 2023. gada faktisko stacionāra finansējumu. Papildus bāzes budžetam, 2023. gadā stacionāro pakalpojumu apmaksai plānots finansējums no budžeta resora "74. Gadskārtējā valsts budžeta izpildes procesā pārdalāmais finansējums", pakalpojumiem, kas saistīti ar Covid19 (šie līdzekļi tiek maksāti tikai pēc faktiskās izpildes, bet plānojumā tie ir iekļauti).  </t>
  </si>
  <si>
    <t>3.1. pielikums Informatīvajam ziņojumam par izmaiņām slimnīcu tīklā</t>
  </si>
  <si>
    <t>TOS (vai Rīgas 2.slimnīca atbilstoši CMI koeficientam)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</si>
</sst>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 #,##0_-;_-* &quot;-&quot;??_-;_-@_-"/>
    <numFmt numFmtId="165" formatCode="_-* #,##0.00\ _€_-;\-* #,##0.00\ _€_-;_-* &quot;-&quot;??\ _€_-;_-@_-"/>
    <numFmt numFmtId="166" formatCode="#,##0\ _€;\-#,##0\ _€"/>
    <numFmt numFmtId="167" formatCode="#,##0.00\ _€;\-#,##0.00\ _€"/>
    <numFmt numFmtId="168" formatCode="#,##0_ ;\-#,##0\ "/>
  </numFmts>
  <fonts count="44" x14ac:knownFonts="1">
    <font>
      <sz val="11"/>
      <color theme="1"/>
      <name val="Calibri"/>
      <family val="2"/>
      <charset val="186"/>
      <scheme val="minor"/>
    </font>
    <font>
      <sz val="11"/>
      <color theme="1"/>
      <name val="Calibri"/>
      <family val="2"/>
      <charset val="186"/>
      <scheme val="minor"/>
    </font>
    <font>
      <b/>
      <sz val="8"/>
      <name val="Times New Roman"/>
      <family val="1"/>
      <charset val="186"/>
    </font>
    <font>
      <sz val="8"/>
      <name val="Times New Roman"/>
      <family val="1"/>
      <charset val="186"/>
    </font>
    <font>
      <b/>
      <sz val="9"/>
      <color indexed="81"/>
      <name val="Tahoma"/>
      <family val="2"/>
      <charset val="186"/>
    </font>
    <font>
      <sz val="9"/>
      <color indexed="81"/>
      <name val="Tahoma"/>
      <family val="2"/>
      <charset val="186"/>
    </font>
    <font>
      <sz val="11"/>
      <color theme="1"/>
      <name val="Calibri"/>
      <family val="2"/>
      <scheme val="minor"/>
    </font>
    <font>
      <sz val="10"/>
      <color theme="1"/>
      <name val="Arial"/>
      <family val="2"/>
      <charset val="186"/>
    </font>
    <font>
      <sz val="10"/>
      <name val="Arial"/>
      <family val="2"/>
      <charset val="186"/>
    </font>
    <font>
      <sz val="10"/>
      <name val="Arial"/>
      <family val="2"/>
    </font>
    <font>
      <sz val="11"/>
      <color theme="1"/>
      <name val="Calibri"/>
      <family val="2"/>
      <charset val="204"/>
      <scheme val="minor"/>
    </font>
    <font>
      <b/>
      <sz val="10"/>
      <color theme="1"/>
      <name val="Times New Roman"/>
      <family val="1"/>
      <charset val="186"/>
    </font>
    <font>
      <b/>
      <sz val="10"/>
      <name val="Times New Roman"/>
      <family val="1"/>
      <charset val="186"/>
    </font>
    <font>
      <sz val="10"/>
      <color rgb="FFFF0000"/>
      <name val="Calibri"/>
      <family val="2"/>
      <charset val="186"/>
      <scheme val="minor"/>
    </font>
    <font>
      <sz val="10"/>
      <name val="Times New Roman"/>
      <family val="1"/>
      <charset val="186"/>
    </font>
    <font>
      <sz val="10"/>
      <name val="Calibri"/>
      <family val="2"/>
      <charset val="186"/>
      <scheme val="minor"/>
    </font>
    <font>
      <b/>
      <sz val="11"/>
      <color theme="1"/>
      <name val="Times New Roman"/>
      <family val="1"/>
      <charset val="186"/>
    </font>
    <font>
      <sz val="11"/>
      <color theme="1"/>
      <name val="Times New Roman"/>
      <family val="1"/>
      <charset val="186"/>
    </font>
    <font>
      <sz val="10"/>
      <color theme="1"/>
      <name val="Times New Roman"/>
      <family val="1"/>
      <charset val="186"/>
    </font>
    <font>
      <b/>
      <sz val="10"/>
      <name val="Calibri"/>
      <family val="2"/>
      <charset val="186"/>
      <scheme val="minor"/>
    </font>
    <font>
      <sz val="11"/>
      <name val="Times New Roman"/>
      <family val="1"/>
      <charset val="186"/>
    </font>
    <font>
      <b/>
      <sz val="11"/>
      <name val="Times New Roman"/>
      <family val="1"/>
      <charset val="186"/>
    </font>
    <font>
      <b/>
      <sz val="16"/>
      <name val="Calibri"/>
      <family val="2"/>
      <charset val="186"/>
      <scheme val="minor"/>
    </font>
    <font>
      <sz val="11"/>
      <color theme="2"/>
      <name val="Times New Roman"/>
      <family val="1"/>
      <charset val="186"/>
    </font>
    <font>
      <i/>
      <sz val="11"/>
      <color theme="1"/>
      <name val="Times New Roman"/>
      <family val="1"/>
    </font>
    <font>
      <b/>
      <sz val="14"/>
      <color theme="1"/>
      <name val="Times New Roman"/>
      <family val="1"/>
    </font>
    <font>
      <b/>
      <strike/>
      <sz val="11"/>
      <name val="Times New Roman"/>
      <family val="1"/>
      <charset val="186"/>
    </font>
    <font>
      <strike/>
      <sz val="11"/>
      <color theme="1"/>
      <name val="Times New Roman"/>
      <family val="1"/>
      <charset val="186"/>
    </font>
    <font>
      <strike/>
      <sz val="11"/>
      <name val="Times New Roman"/>
      <family val="1"/>
      <charset val="186"/>
    </font>
    <font>
      <b/>
      <strike/>
      <sz val="8"/>
      <name val="Times New Roman"/>
      <family val="1"/>
      <charset val="186"/>
    </font>
    <font>
      <b/>
      <strike/>
      <sz val="11"/>
      <color theme="1"/>
      <name val="Times New Roman"/>
      <family val="1"/>
      <charset val="186"/>
    </font>
    <font>
      <sz val="11"/>
      <color theme="1"/>
      <name val="Times New Roman"/>
      <family val="1"/>
    </font>
    <font>
      <sz val="11"/>
      <name val="Times New Roman"/>
      <family val="1"/>
    </font>
    <font>
      <b/>
      <sz val="11"/>
      <color theme="1"/>
      <name val="Times New Roman"/>
      <family val="1"/>
    </font>
    <font>
      <b/>
      <sz val="14"/>
      <color theme="1"/>
      <name val="Calibri"/>
      <family val="2"/>
      <scheme val="minor"/>
    </font>
    <font>
      <i/>
      <sz val="10"/>
      <name val="Calibri"/>
      <family val="2"/>
      <scheme val="minor"/>
    </font>
    <font>
      <b/>
      <sz val="10"/>
      <color theme="1"/>
      <name val="Times New Roman"/>
      <family val="1"/>
    </font>
    <font>
      <sz val="10"/>
      <color theme="1"/>
      <name val="Times New Roman"/>
      <family val="1"/>
    </font>
    <font>
      <i/>
      <sz val="10"/>
      <color theme="1"/>
      <name val="Calibri"/>
      <family val="2"/>
      <scheme val="minor"/>
    </font>
    <font>
      <sz val="10"/>
      <color theme="1"/>
      <name val="Calibri"/>
      <family val="2"/>
      <scheme val="minor"/>
    </font>
    <font>
      <b/>
      <sz val="10"/>
      <name val="Times New Roman"/>
      <family val="1"/>
    </font>
    <font>
      <sz val="10"/>
      <name val="Times New Roman"/>
      <family val="1"/>
    </font>
    <font>
      <b/>
      <sz val="14"/>
      <name val="Times New Roman"/>
      <family val="1"/>
    </font>
    <font>
      <i/>
      <sz val="11"/>
      <name val="Times New Roman"/>
      <family val="1"/>
    </font>
  </fonts>
  <fills count="24">
    <fill>
      <patternFill patternType="none"/>
    </fill>
    <fill>
      <patternFill patternType="gray125"/>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rgb="FFFF66CC"/>
        <bgColor indexed="64"/>
      </patternFill>
    </fill>
    <fill>
      <patternFill patternType="solid">
        <fgColor theme="0" tint="-0.14999847407452621"/>
        <bgColor indexed="64"/>
      </patternFill>
    </fill>
    <fill>
      <patternFill patternType="solid">
        <fgColor rgb="FF99CCFF"/>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rgb="FFFF0000"/>
        <bgColor indexed="64"/>
      </patternFill>
    </fill>
    <fill>
      <patternFill patternType="solid">
        <fgColor theme="4" tint="0.399975585192419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50">
    <xf numFmtId="0" fontId="0"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0" fontId="1" fillId="0" borderId="0"/>
    <xf numFmtId="0" fontId="8" fillId="0" borderId="0"/>
    <xf numFmtId="43" fontId="8" fillId="0" borderId="0" applyFont="0" applyFill="0" applyBorder="0" applyAlignment="0" applyProtection="0"/>
    <xf numFmtId="0" fontId="10" fillId="0" borderId="0"/>
    <xf numFmtId="0" fontId="6" fillId="0" borderId="0"/>
    <xf numFmtId="0" fontId="6" fillId="0" borderId="0"/>
    <xf numFmtId="0" fontId="8" fillId="0" borderId="0"/>
    <xf numFmtId="0" fontId="7" fillId="0" borderId="0"/>
    <xf numFmtId="0" fontId="6" fillId="0" borderId="0"/>
    <xf numFmtId="0" fontId="6" fillId="0" borderId="0"/>
    <xf numFmtId="0" fontId="10" fillId="0" borderId="0"/>
    <xf numFmtId="0" fontId="6" fillId="0" borderId="0"/>
    <xf numFmtId="0" fontId="10" fillId="0" borderId="0"/>
    <xf numFmtId="0" fontId="1" fillId="0" borderId="0"/>
    <xf numFmtId="0" fontId="9" fillId="0" borderId="0"/>
    <xf numFmtId="43" fontId="8" fillId="0" borderId="0" applyFont="0" applyFill="0" applyBorder="0" applyAlignment="0" applyProtection="0"/>
    <xf numFmtId="0" fontId="8" fillId="0" borderId="0"/>
    <xf numFmtId="0" fontId="8" fillId="0" borderId="0"/>
    <xf numFmtId="0" fontId="1" fillId="0" borderId="0"/>
    <xf numFmtId="0" fontId="9" fillId="0" borderId="0"/>
    <xf numFmtId="0" fontId="8" fillId="0" borderId="0"/>
    <xf numFmtId="43" fontId="8" fillId="0" borderId="0" applyFont="0" applyFill="0" applyBorder="0" applyAlignment="0" applyProtection="0"/>
    <xf numFmtId="0" fontId="9" fillId="0" borderId="0"/>
    <xf numFmtId="0" fontId="6" fillId="0" borderId="0"/>
    <xf numFmtId="0" fontId="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cellStyleXfs>
  <cellXfs count="463">
    <xf numFmtId="0" fontId="0" fillId="0" borderId="0" xfId="0"/>
    <xf numFmtId="0" fontId="13" fillId="0" borderId="0" xfId="0" applyFont="1"/>
    <xf numFmtId="0" fontId="15" fillId="0" borderId="0" xfId="0" applyFont="1"/>
    <xf numFmtId="0" fontId="17" fillId="0" borderId="0" xfId="0" applyFont="1"/>
    <xf numFmtId="164" fontId="17" fillId="0" borderId="7" xfId="1" applyNumberFormat="1" applyFont="1" applyBorder="1"/>
    <xf numFmtId="164" fontId="17" fillId="0" borderId="13" xfId="1" applyNumberFormat="1" applyFont="1" applyBorder="1"/>
    <xf numFmtId="164" fontId="17" fillId="0" borderId="27" xfId="1" applyNumberFormat="1" applyFont="1" applyBorder="1"/>
    <xf numFmtId="3" fontId="15" fillId="0" borderId="0" xfId="0" applyNumberFormat="1" applyFont="1"/>
    <xf numFmtId="0" fontId="18" fillId="0" borderId="0" xfId="0" applyFont="1"/>
    <xf numFmtId="0" fontId="11" fillId="12" borderId="21" xfId="0" applyFont="1" applyFill="1" applyBorder="1" applyAlignment="1">
      <alignment horizontal="center" vertical="center" wrapText="1"/>
    </xf>
    <xf numFmtId="164" fontId="11" fillId="12" borderId="24" xfId="0" applyNumberFormat="1" applyFont="1" applyFill="1" applyBorder="1"/>
    <xf numFmtId="164" fontId="11" fillId="12" borderId="20" xfId="1" applyNumberFormat="1" applyFont="1" applyFill="1" applyBorder="1"/>
    <xf numFmtId="164" fontId="18" fillId="0" borderId="13" xfId="1" applyNumberFormat="1" applyFont="1" applyBorder="1"/>
    <xf numFmtId="164" fontId="11" fillId="12" borderId="23" xfId="1" applyNumberFormat="1" applyFont="1" applyFill="1" applyBorder="1"/>
    <xf numFmtId="164" fontId="11" fillId="12" borderId="18" xfId="1" applyNumberFormat="1" applyFont="1" applyFill="1" applyBorder="1"/>
    <xf numFmtId="164" fontId="18" fillId="0" borderId="7" xfId="1" applyNumberFormat="1" applyFont="1" applyBorder="1"/>
    <xf numFmtId="164" fontId="11" fillId="12" borderId="3" xfId="1" applyNumberFormat="1" applyFont="1" applyFill="1" applyBorder="1"/>
    <xf numFmtId="164" fontId="17" fillId="0" borderId="0" xfId="0" applyNumberFormat="1" applyFont="1"/>
    <xf numFmtId="164" fontId="11" fillId="12" borderId="30" xfId="1" applyNumberFormat="1" applyFont="1" applyFill="1" applyBorder="1"/>
    <xf numFmtId="164" fontId="11" fillId="12" borderId="26" xfId="1" applyNumberFormat="1" applyFont="1" applyFill="1" applyBorder="1"/>
    <xf numFmtId="0" fontId="18" fillId="0" borderId="27" xfId="0" applyFont="1" applyBorder="1"/>
    <xf numFmtId="0" fontId="17" fillId="0" borderId="1" xfId="0" applyFont="1" applyBorder="1"/>
    <xf numFmtId="0" fontId="16" fillId="0" borderId="1" xfId="0" applyFont="1" applyBorder="1" applyAlignment="1">
      <alignment horizontal="center" vertical="center"/>
    </xf>
    <xf numFmtId="164" fontId="17" fillId="0" borderId="0" xfId="1" applyNumberFormat="1" applyFont="1"/>
    <xf numFmtId="164" fontId="12" fillId="12" borderId="18" xfId="1" applyNumberFormat="1" applyFont="1" applyFill="1" applyBorder="1"/>
    <xf numFmtId="164" fontId="14" fillId="0" borderId="7" xfId="1" applyNumberFormat="1" applyFont="1" applyBorder="1"/>
    <xf numFmtId="164" fontId="14" fillId="0" borderId="1" xfId="1" applyNumberFormat="1" applyFont="1" applyBorder="1"/>
    <xf numFmtId="164" fontId="12" fillId="12" borderId="3" xfId="1" applyNumberFormat="1" applyFont="1" applyFill="1" applyBorder="1"/>
    <xf numFmtId="164" fontId="20" fillId="0" borderId="7" xfId="1" applyNumberFormat="1" applyFont="1" applyBorder="1"/>
    <xf numFmtId="164" fontId="20" fillId="0" borderId="1" xfId="1" applyNumberFormat="1" applyFont="1" applyBorder="1"/>
    <xf numFmtId="0" fontId="20" fillId="0" borderId="0" xfId="0" applyFont="1"/>
    <xf numFmtId="164" fontId="19" fillId="0" borderId="0" xfId="0" applyNumberFormat="1" applyFont="1"/>
    <xf numFmtId="0" fontId="16" fillId="0" borderId="0" xfId="0" applyFont="1"/>
    <xf numFmtId="164" fontId="15" fillId="0" borderId="0" xfId="0" applyNumberFormat="1" applyFont="1"/>
    <xf numFmtId="0" fontId="17" fillId="0" borderId="1" xfId="0" applyFont="1" applyBorder="1" applyAlignment="1">
      <alignment wrapText="1"/>
    </xf>
    <xf numFmtId="0" fontId="12" fillId="12" borderId="22" xfId="0" applyFont="1" applyFill="1" applyBorder="1" applyAlignment="1">
      <alignment horizontal="center" vertical="center" wrapText="1"/>
    </xf>
    <xf numFmtId="164" fontId="20" fillId="0" borderId="13" xfId="1" applyNumberFormat="1" applyFont="1" applyBorder="1"/>
    <xf numFmtId="164" fontId="20" fillId="0" borderId="12" xfId="1" applyNumberFormat="1" applyFont="1" applyBorder="1"/>
    <xf numFmtId="164" fontId="20" fillId="0" borderId="27" xfId="1" applyNumberFormat="1" applyFont="1" applyBorder="1"/>
    <xf numFmtId="164" fontId="20" fillId="0" borderId="25" xfId="1" applyNumberFormat="1" applyFont="1" applyBorder="1"/>
    <xf numFmtId="164" fontId="20" fillId="0" borderId="9" xfId="1" applyNumberFormat="1" applyFont="1" applyBorder="1"/>
    <xf numFmtId="164" fontId="20" fillId="0" borderId="10" xfId="1" applyNumberFormat="1" applyFont="1" applyBorder="1"/>
    <xf numFmtId="164" fontId="17" fillId="0" borderId="9" xfId="1" applyNumberFormat="1" applyFont="1" applyBorder="1"/>
    <xf numFmtId="0" fontId="17" fillId="0" borderId="7" xfId="0" applyFont="1" applyBorder="1"/>
    <xf numFmtId="0" fontId="17" fillId="0" borderId="9" xfId="0" applyFont="1" applyBorder="1"/>
    <xf numFmtId="164" fontId="11" fillId="12" borderId="19" xfId="1" applyNumberFormat="1" applyFont="1" applyFill="1" applyBorder="1"/>
    <xf numFmtId="164" fontId="11" fillId="12" borderId="28" xfId="1" applyNumberFormat="1" applyFont="1" applyFill="1" applyBorder="1"/>
    <xf numFmtId="0" fontId="11" fillId="12" borderId="17" xfId="0" applyFont="1" applyFill="1" applyBorder="1" applyAlignment="1">
      <alignment horizontal="center" vertical="center"/>
    </xf>
    <xf numFmtId="3" fontId="12" fillId="0" borderId="17" xfId="0" applyNumberFormat="1" applyFont="1" applyBorder="1"/>
    <xf numFmtId="3" fontId="14" fillId="0" borderId="20" xfId="0" applyNumberFormat="1" applyFont="1" applyBorder="1"/>
    <xf numFmtId="3" fontId="14" fillId="0" borderId="18" xfId="0" applyNumberFormat="1" applyFont="1" applyBorder="1"/>
    <xf numFmtId="0" fontId="14" fillId="0" borderId="18" xfId="0" applyFont="1" applyBorder="1"/>
    <xf numFmtId="3" fontId="14" fillId="0" borderId="18" xfId="2" applyNumberFormat="1" applyFont="1" applyFill="1" applyBorder="1"/>
    <xf numFmtId="3" fontId="14" fillId="0" borderId="30" xfId="2" applyNumberFormat="1" applyFont="1" applyFill="1" applyBorder="1"/>
    <xf numFmtId="0" fontId="12" fillId="11" borderId="22" xfId="0" applyFont="1" applyFill="1" applyBorder="1" applyAlignment="1">
      <alignment horizontal="center" vertical="center" wrapText="1"/>
    </xf>
    <xf numFmtId="164" fontId="15" fillId="0" borderId="0" xfId="1" applyNumberFormat="1" applyFont="1" applyBorder="1"/>
    <xf numFmtId="164" fontId="15" fillId="0" borderId="0" xfId="1" applyNumberFormat="1" applyFont="1"/>
    <xf numFmtId="0" fontId="12" fillId="14" borderId="21" xfId="0" applyFont="1" applyFill="1" applyBorder="1" applyAlignment="1">
      <alignment horizontal="center" vertical="center" wrapText="1"/>
    </xf>
    <xf numFmtId="0" fontId="12" fillId="14" borderId="22" xfId="0" applyFont="1" applyFill="1" applyBorder="1" applyAlignment="1">
      <alignment horizontal="center" vertical="center" wrapText="1"/>
    </xf>
    <xf numFmtId="0" fontId="11" fillId="15" borderId="21" xfId="0" applyFont="1" applyFill="1" applyBorder="1" applyAlignment="1">
      <alignment horizontal="center" vertical="center" wrapText="1"/>
    </xf>
    <xf numFmtId="0" fontId="11" fillId="16" borderId="21" xfId="0" applyFont="1" applyFill="1" applyBorder="1" applyAlignment="1">
      <alignment horizontal="center" vertical="center" wrapText="1"/>
    </xf>
    <xf numFmtId="0" fontId="11" fillId="16" borderId="22" xfId="0" applyFont="1" applyFill="1" applyBorder="1" applyAlignment="1">
      <alignment horizontal="center" vertical="center" wrapText="1"/>
    </xf>
    <xf numFmtId="0" fontId="11" fillId="11" borderId="21" xfId="0" applyFont="1" applyFill="1" applyBorder="1" applyAlignment="1">
      <alignment horizontal="center" vertical="center" wrapText="1"/>
    </xf>
    <xf numFmtId="0" fontId="11" fillId="11" borderId="24" xfId="0" applyFont="1" applyFill="1" applyBorder="1" applyAlignment="1">
      <alignment horizontal="center" vertical="center" wrapText="1"/>
    </xf>
    <xf numFmtId="0" fontId="11" fillId="11" borderId="17" xfId="0" applyFont="1" applyFill="1" applyBorder="1" applyAlignment="1">
      <alignment horizontal="center" vertical="center" wrapText="1"/>
    </xf>
    <xf numFmtId="0" fontId="11" fillId="13" borderId="21" xfId="0" applyFont="1" applyFill="1" applyBorder="1" applyAlignment="1">
      <alignment horizontal="center" vertical="center" wrapText="1"/>
    </xf>
    <xf numFmtId="0" fontId="12" fillId="13" borderId="22" xfId="0" applyFont="1" applyFill="1" applyBorder="1" applyAlignment="1">
      <alignment horizontal="center" vertical="center" wrapText="1"/>
    </xf>
    <xf numFmtId="164" fontId="20" fillId="0" borderId="0" xfId="0" applyNumberFormat="1" applyFont="1"/>
    <xf numFmtId="164" fontId="20" fillId="0" borderId="0" xfId="1" applyNumberFormat="1" applyFont="1"/>
    <xf numFmtId="164" fontId="14" fillId="0" borderId="13" xfId="1" applyNumberFormat="1" applyFont="1" applyBorder="1"/>
    <xf numFmtId="164" fontId="14" fillId="0" borderId="27" xfId="1" applyNumberFormat="1" applyFont="1" applyBorder="1"/>
    <xf numFmtId="0" fontId="20" fillId="0" borderId="1" xfId="0" applyFont="1" applyBorder="1"/>
    <xf numFmtId="0" fontId="20" fillId="0" borderId="10" xfId="0" applyFont="1" applyBorder="1"/>
    <xf numFmtId="164" fontId="14" fillId="0" borderId="12" xfId="1" applyNumberFormat="1" applyFont="1" applyBorder="1"/>
    <xf numFmtId="164" fontId="14" fillId="0" borderId="25" xfId="1" applyNumberFormat="1" applyFont="1" applyBorder="1"/>
    <xf numFmtId="0" fontId="14" fillId="0" borderId="25" xfId="0" applyFont="1" applyBorder="1"/>
    <xf numFmtId="0" fontId="12" fillId="15" borderId="22" xfId="0" applyFont="1" applyFill="1" applyBorder="1" applyAlignment="1">
      <alignment horizontal="center" vertical="center" wrapText="1"/>
    </xf>
    <xf numFmtId="0" fontId="19" fillId="0" borderId="0" xfId="0" applyFont="1" applyAlignment="1">
      <alignment horizontal="center" vertical="center" wrapText="1"/>
    </xf>
    <xf numFmtId="164" fontId="15" fillId="0" borderId="0" xfId="1" applyNumberFormat="1" applyFont="1" applyFill="1" applyBorder="1"/>
    <xf numFmtId="164" fontId="22" fillId="0" borderId="0" xfId="1" applyNumberFormat="1" applyFont="1" applyFill="1" applyBorder="1"/>
    <xf numFmtId="0" fontId="12" fillId="0" borderId="0" xfId="0" applyFont="1" applyAlignment="1">
      <alignment horizontal="center" vertical="center" wrapText="1"/>
    </xf>
    <xf numFmtId="164" fontId="16" fillId="0" borderId="21" xfId="1" applyNumberFormat="1" applyFont="1" applyBorder="1"/>
    <xf numFmtId="164" fontId="21" fillId="0" borderId="22" xfId="1" applyNumberFormat="1" applyFont="1" applyBorder="1"/>
    <xf numFmtId="164" fontId="11" fillId="0" borderId="21" xfId="1" applyNumberFormat="1" applyFont="1" applyBorder="1"/>
    <xf numFmtId="164" fontId="12" fillId="0" borderId="22" xfId="1" applyNumberFormat="1" applyFont="1" applyBorder="1"/>
    <xf numFmtId="164" fontId="16" fillId="0" borderId="22" xfId="1" applyNumberFormat="1" applyFont="1" applyBorder="1"/>
    <xf numFmtId="164" fontId="21" fillId="0" borderId="21" xfId="1" applyNumberFormat="1" applyFont="1" applyBorder="1"/>
    <xf numFmtId="164" fontId="16" fillId="0" borderId="0" xfId="0" applyNumberFormat="1" applyFont="1"/>
    <xf numFmtId="164" fontId="16" fillId="0" borderId="0" xfId="1" applyNumberFormat="1" applyFont="1"/>
    <xf numFmtId="0" fontId="23" fillId="8" borderId="0" xfId="0" applyFont="1" applyFill="1"/>
    <xf numFmtId="0" fontId="24" fillId="0" borderId="0" xfId="0" applyFont="1" applyAlignment="1">
      <alignment horizontal="right" wrapText="1"/>
    </xf>
    <xf numFmtId="0" fontId="25" fillId="0" borderId="0" xfId="0" applyFont="1"/>
    <xf numFmtId="0" fontId="16" fillId="0" borderId="2"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5" xfId="0" applyFont="1" applyBorder="1" applyAlignment="1">
      <alignment horizontal="center" vertical="center" wrapText="1"/>
    </xf>
    <xf numFmtId="0" fontId="17" fillId="17" borderId="37" xfId="0" applyFont="1" applyFill="1" applyBorder="1" applyAlignment="1">
      <alignment horizontal="center" vertical="center" wrapText="1"/>
    </xf>
    <xf numFmtId="0" fontId="17" fillId="17" borderId="34" xfId="0" applyFont="1" applyFill="1" applyBorder="1" applyAlignment="1">
      <alignment horizontal="center" vertical="center" wrapText="1"/>
    </xf>
    <xf numFmtId="0" fontId="17" fillId="17" borderId="36" xfId="0" applyFont="1" applyFill="1" applyBorder="1" applyAlignment="1">
      <alignment horizontal="center" vertical="center" wrapText="1"/>
    </xf>
    <xf numFmtId="0" fontId="17" fillId="0" borderId="38"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8" xfId="0" applyFont="1" applyBorder="1" applyAlignment="1">
      <alignment wrapText="1"/>
    </xf>
    <xf numFmtId="0" fontId="16" fillId="0" borderId="13" xfId="0" applyFont="1" applyBorder="1" applyAlignment="1">
      <alignment horizontal="center" vertical="center"/>
    </xf>
    <xf numFmtId="0" fontId="16" fillId="0" borderId="23" xfId="0" applyFont="1" applyBorder="1" applyAlignment="1">
      <alignment horizontal="center" vertical="center"/>
    </xf>
    <xf numFmtId="0" fontId="16" fillId="0" borderId="20" xfId="0" applyFont="1" applyBorder="1" applyAlignment="1">
      <alignment horizontal="center" vertical="center"/>
    </xf>
    <xf numFmtId="0" fontId="16" fillId="0" borderId="1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15" xfId="0" applyFont="1" applyBorder="1" applyAlignment="1">
      <alignment horizontal="center" vertical="center"/>
    </xf>
    <xf numFmtId="0" fontId="16" fillId="0" borderId="39" xfId="0" applyFont="1" applyBorder="1" applyAlignment="1">
      <alignment horizontal="center" vertical="center"/>
    </xf>
    <xf numFmtId="0" fontId="17" fillId="0" borderId="8" xfId="0" applyFont="1" applyBorder="1" applyAlignment="1">
      <alignment horizontal="center"/>
    </xf>
    <xf numFmtId="0" fontId="17" fillId="9" borderId="1" xfId="0" applyFont="1" applyFill="1" applyBorder="1" applyAlignment="1">
      <alignment horizontal="center" vertical="center"/>
    </xf>
    <xf numFmtId="0" fontId="17" fillId="9" borderId="1" xfId="0" applyFont="1" applyFill="1" applyBorder="1" applyAlignment="1">
      <alignment horizontal="left" vertical="center"/>
    </xf>
    <xf numFmtId="0" fontId="17" fillId="9" borderId="3" xfId="0" applyFont="1" applyFill="1" applyBorder="1" applyAlignment="1">
      <alignment horizontal="left" vertical="center"/>
    </xf>
    <xf numFmtId="164" fontId="17" fillId="9" borderId="7" xfId="1" applyNumberFormat="1" applyFont="1" applyFill="1" applyBorder="1" applyAlignment="1">
      <alignment horizontal="center" vertical="center"/>
    </xf>
    <xf numFmtId="164" fontId="16" fillId="9" borderId="1" xfId="1" applyNumberFormat="1" applyFont="1" applyFill="1" applyBorder="1" applyAlignment="1">
      <alignment horizontal="center" vertical="center"/>
    </xf>
    <xf numFmtId="164" fontId="16" fillId="9" borderId="8" xfId="1" applyNumberFormat="1" applyFont="1" applyFill="1" applyBorder="1" applyAlignment="1">
      <alignment horizontal="center" vertical="center"/>
    </xf>
    <xf numFmtId="164" fontId="16" fillId="9" borderId="7" xfId="1" applyNumberFormat="1" applyFont="1" applyFill="1" applyBorder="1" applyAlignment="1">
      <alignment horizontal="center" vertical="center"/>
    </xf>
    <xf numFmtId="164" fontId="16" fillId="9" borderId="3" xfId="1" applyNumberFormat="1" applyFont="1" applyFill="1" applyBorder="1" applyAlignment="1">
      <alignment horizontal="center" vertical="center"/>
    </xf>
    <xf numFmtId="0" fontId="17" fillId="9" borderId="1" xfId="0" applyFont="1" applyFill="1" applyBorder="1"/>
    <xf numFmtId="0" fontId="17" fillId="9" borderId="8" xfId="0" applyFont="1" applyFill="1" applyBorder="1"/>
    <xf numFmtId="0" fontId="20" fillId="10" borderId="1" xfId="0" applyFont="1" applyFill="1" applyBorder="1" applyAlignment="1">
      <alignment horizontal="center" vertical="center"/>
    </xf>
    <xf numFmtId="0" fontId="20" fillId="10" borderId="1" xfId="0" applyFont="1" applyFill="1" applyBorder="1" applyAlignment="1">
      <alignment horizontal="left" vertical="center"/>
    </xf>
    <xf numFmtId="0" fontId="20" fillId="10" borderId="3" xfId="0" applyFont="1" applyFill="1" applyBorder="1" applyAlignment="1">
      <alignment horizontal="left" vertical="center"/>
    </xf>
    <xf numFmtId="164" fontId="20" fillId="10" borderId="7" xfId="1" applyNumberFormat="1" applyFont="1" applyFill="1" applyBorder="1" applyAlignment="1">
      <alignment horizontal="center" vertical="center"/>
    </xf>
    <xf numFmtId="164" fontId="21" fillId="10" borderId="1" xfId="1" applyNumberFormat="1" applyFont="1" applyFill="1" applyBorder="1" applyAlignment="1">
      <alignment horizontal="center" vertical="center"/>
    </xf>
    <xf numFmtId="164" fontId="21" fillId="10" borderId="8" xfId="1" applyNumberFormat="1" applyFont="1" applyFill="1" applyBorder="1" applyAlignment="1">
      <alignment horizontal="center" vertical="center"/>
    </xf>
    <xf numFmtId="164" fontId="21" fillId="10" borderId="7" xfId="1" applyNumberFormat="1" applyFont="1" applyFill="1" applyBorder="1" applyAlignment="1">
      <alignment horizontal="center" vertical="center"/>
    </xf>
    <xf numFmtId="43" fontId="20" fillId="10" borderId="1" xfId="1" applyFont="1" applyFill="1" applyBorder="1" applyAlignment="1">
      <alignment horizontal="right" vertical="center"/>
    </xf>
    <xf numFmtId="1" fontId="20" fillId="10" borderId="1" xfId="1" applyNumberFormat="1" applyFont="1" applyFill="1" applyBorder="1" applyAlignment="1">
      <alignment horizontal="right" vertical="center"/>
    </xf>
    <xf numFmtId="1" fontId="20" fillId="10" borderId="8" xfId="1" applyNumberFormat="1" applyFont="1" applyFill="1" applyBorder="1" applyAlignment="1">
      <alignment horizontal="right" vertical="center"/>
    </xf>
    <xf numFmtId="164" fontId="21" fillId="10" borderId="3" xfId="1" applyNumberFormat="1" applyFont="1" applyFill="1" applyBorder="1" applyAlignment="1">
      <alignment horizontal="center" vertical="center"/>
    </xf>
    <xf numFmtId="164" fontId="3" fillId="10" borderId="7" xfId="1" applyNumberFormat="1" applyFont="1" applyFill="1" applyBorder="1" applyAlignment="1">
      <alignment horizontal="left" vertical="top" wrapText="1"/>
    </xf>
    <xf numFmtId="1" fontId="16" fillId="10" borderId="1" xfId="0" applyNumberFormat="1" applyFont="1" applyFill="1" applyBorder="1"/>
    <xf numFmtId="1" fontId="17" fillId="10" borderId="8" xfId="0" applyNumberFormat="1" applyFont="1" applyFill="1" applyBorder="1"/>
    <xf numFmtId="164" fontId="20" fillId="10" borderId="1" xfId="1" applyNumberFormat="1" applyFont="1" applyFill="1" applyBorder="1" applyAlignment="1">
      <alignment horizontal="right" vertical="center"/>
    </xf>
    <xf numFmtId="164" fontId="2" fillId="10" borderId="7" xfId="1" applyNumberFormat="1" applyFont="1" applyFill="1" applyBorder="1" applyAlignment="1">
      <alignment horizontal="left" vertical="top"/>
    </xf>
    <xf numFmtId="165" fontId="16" fillId="10" borderId="1" xfId="0" applyNumberFormat="1" applyFont="1" applyFill="1" applyBorder="1"/>
    <xf numFmtId="0" fontId="17" fillId="10" borderId="8" xfId="0" applyFont="1" applyFill="1" applyBorder="1"/>
    <xf numFmtId="0" fontId="20" fillId="18" borderId="1" xfId="0" applyFont="1" applyFill="1" applyBorder="1" applyAlignment="1">
      <alignment horizontal="center" vertical="center"/>
    </xf>
    <xf numFmtId="0" fontId="20" fillId="18" borderId="1" xfId="0" applyFont="1" applyFill="1" applyBorder="1" applyAlignment="1">
      <alignment horizontal="left" vertical="center"/>
    </xf>
    <xf numFmtId="0" fontId="20" fillId="18" borderId="1" xfId="0" applyFont="1" applyFill="1" applyBorder="1" applyAlignment="1">
      <alignment horizontal="left"/>
    </xf>
    <xf numFmtId="0" fontId="20" fillId="18" borderId="3" xfId="0" applyFont="1" applyFill="1" applyBorder="1" applyAlignment="1">
      <alignment horizontal="left"/>
    </xf>
    <xf numFmtId="164" fontId="20" fillId="18" borderId="7" xfId="1" applyNumberFormat="1" applyFont="1" applyFill="1" applyBorder="1" applyAlignment="1">
      <alignment horizontal="center" vertical="center"/>
    </xf>
    <xf numFmtId="164" fontId="21" fillId="18" borderId="1" xfId="1" applyNumberFormat="1" applyFont="1" applyFill="1" applyBorder="1" applyAlignment="1">
      <alignment horizontal="center" vertical="center"/>
    </xf>
    <xf numFmtId="164" fontId="21" fillId="18" borderId="8" xfId="1" applyNumberFormat="1" applyFont="1" applyFill="1" applyBorder="1" applyAlignment="1">
      <alignment horizontal="center" vertical="center"/>
    </xf>
    <xf numFmtId="164" fontId="21" fillId="18" borderId="7" xfId="1" applyNumberFormat="1" applyFont="1" applyFill="1" applyBorder="1" applyAlignment="1">
      <alignment horizontal="center" vertical="center"/>
    </xf>
    <xf numFmtId="43" fontId="20" fillId="18" borderId="1" xfId="1" applyFont="1" applyFill="1" applyBorder="1" applyAlignment="1">
      <alignment horizontal="right" vertical="center"/>
    </xf>
    <xf numFmtId="1" fontId="20" fillId="18" borderId="1" xfId="1" applyNumberFormat="1" applyFont="1" applyFill="1" applyBorder="1" applyAlignment="1">
      <alignment horizontal="right" vertical="center"/>
    </xf>
    <xf numFmtId="1" fontId="20" fillId="18" borderId="8" xfId="1" applyNumberFormat="1" applyFont="1" applyFill="1" applyBorder="1" applyAlignment="1">
      <alignment horizontal="right" vertical="center"/>
    </xf>
    <xf numFmtId="164" fontId="21" fillId="18" borderId="3" xfId="1" applyNumberFormat="1" applyFont="1" applyFill="1" applyBorder="1" applyAlignment="1">
      <alignment horizontal="center" vertical="center"/>
    </xf>
    <xf numFmtId="164" fontId="3" fillId="18" borderId="7" xfId="1" applyNumberFormat="1" applyFont="1" applyFill="1" applyBorder="1" applyAlignment="1">
      <alignment horizontal="left" vertical="top" wrapText="1"/>
    </xf>
    <xf numFmtId="1" fontId="16" fillId="18" borderId="1" xfId="0" applyNumberFormat="1" applyFont="1" applyFill="1" applyBorder="1"/>
    <xf numFmtId="1" fontId="17" fillId="18" borderId="8" xfId="0" applyNumberFormat="1" applyFont="1" applyFill="1" applyBorder="1"/>
    <xf numFmtId="164" fontId="20" fillId="18" borderId="1" xfId="1" applyNumberFormat="1" applyFont="1" applyFill="1" applyBorder="1" applyAlignment="1">
      <alignment horizontal="right" vertical="center"/>
    </xf>
    <xf numFmtId="164" fontId="2" fillId="18" borderId="7" xfId="1" applyNumberFormat="1" applyFont="1" applyFill="1" applyBorder="1" applyAlignment="1">
      <alignment horizontal="left" vertical="top"/>
    </xf>
    <xf numFmtId="0" fontId="16" fillId="18" borderId="1" xfId="0" applyFont="1" applyFill="1" applyBorder="1"/>
    <xf numFmtId="0" fontId="17" fillId="18" borderId="8" xfId="0" applyFont="1" applyFill="1" applyBorder="1"/>
    <xf numFmtId="0" fontId="20" fillId="19" borderId="1" xfId="0" applyFont="1" applyFill="1" applyBorder="1" applyAlignment="1">
      <alignment horizontal="center" vertical="center"/>
    </xf>
    <xf numFmtId="0" fontId="20" fillId="19" borderId="1" xfId="0" applyFont="1" applyFill="1" applyBorder="1" applyAlignment="1">
      <alignment horizontal="left" vertical="center"/>
    </xf>
    <xf numFmtId="0" fontId="20" fillId="19" borderId="1" xfId="0" applyFont="1" applyFill="1" applyBorder="1" applyAlignment="1">
      <alignment horizontal="left"/>
    </xf>
    <xf numFmtId="0" fontId="20" fillId="19" borderId="3" xfId="0" applyFont="1" applyFill="1" applyBorder="1" applyAlignment="1">
      <alignment horizontal="left"/>
    </xf>
    <xf numFmtId="164" fontId="20" fillId="19" borderId="7" xfId="1" applyNumberFormat="1" applyFont="1" applyFill="1" applyBorder="1" applyAlignment="1">
      <alignment horizontal="center" vertical="center"/>
    </xf>
    <xf numFmtId="164" fontId="21" fillId="19" borderId="1" xfId="1" applyNumberFormat="1" applyFont="1" applyFill="1" applyBorder="1" applyAlignment="1">
      <alignment horizontal="center" vertical="center"/>
    </xf>
    <xf numFmtId="164" fontId="21" fillId="19" borderId="8" xfId="1" applyNumberFormat="1" applyFont="1" applyFill="1" applyBorder="1" applyAlignment="1">
      <alignment horizontal="center" vertical="center"/>
    </xf>
    <xf numFmtId="164" fontId="21" fillId="19" borderId="7" xfId="1" applyNumberFormat="1" applyFont="1" applyFill="1" applyBorder="1" applyAlignment="1">
      <alignment horizontal="center" vertical="center"/>
    </xf>
    <xf numFmtId="43" fontId="20" fillId="19" borderId="1" xfId="1" applyFont="1" applyFill="1" applyBorder="1" applyAlignment="1">
      <alignment horizontal="right" vertical="center"/>
    </xf>
    <xf numFmtId="1" fontId="20" fillId="19" borderId="1" xfId="1" applyNumberFormat="1" applyFont="1" applyFill="1" applyBorder="1" applyAlignment="1">
      <alignment horizontal="right" vertical="center"/>
    </xf>
    <xf numFmtId="1" fontId="20" fillId="19" borderId="8" xfId="1" applyNumberFormat="1" applyFont="1" applyFill="1" applyBorder="1" applyAlignment="1">
      <alignment horizontal="right" vertical="center"/>
    </xf>
    <xf numFmtId="164" fontId="21" fillId="19" borderId="3" xfId="1" applyNumberFormat="1" applyFont="1" applyFill="1" applyBorder="1" applyAlignment="1">
      <alignment horizontal="center" vertical="center"/>
    </xf>
    <xf numFmtId="164" fontId="3" fillId="19" borderId="7" xfId="1" applyNumberFormat="1" applyFont="1" applyFill="1" applyBorder="1" applyAlignment="1">
      <alignment horizontal="left" vertical="top" wrapText="1"/>
    </xf>
    <xf numFmtId="1" fontId="16" fillId="19" borderId="1" xfId="0" applyNumberFormat="1" applyFont="1" applyFill="1" applyBorder="1"/>
    <xf numFmtId="1" fontId="17" fillId="19" borderId="8" xfId="0" applyNumberFormat="1" applyFont="1" applyFill="1" applyBorder="1"/>
    <xf numFmtId="164" fontId="20" fillId="19" borderId="1" xfId="1" applyNumberFormat="1" applyFont="1" applyFill="1" applyBorder="1" applyAlignment="1">
      <alignment horizontal="right" vertical="center"/>
    </xf>
    <xf numFmtId="164" fontId="2" fillId="19" borderId="7" xfId="1" applyNumberFormat="1" applyFont="1" applyFill="1" applyBorder="1" applyAlignment="1">
      <alignment horizontal="left" vertical="top"/>
    </xf>
    <xf numFmtId="0" fontId="16" fillId="19" borderId="1" xfId="0" applyFont="1" applyFill="1" applyBorder="1"/>
    <xf numFmtId="0" fontId="17" fillId="19" borderId="8" xfId="0" applyFont="1" applyFill="1" applyBorder="1"/>
    <xf numFmtId="0" fontId="20" fillId="14" borderId="1" xfId="0" applyFont="1" applyFill="1" applyBorder="1" applyAlignment="1">
      <alignment horizontal="center" vertical="center"/>
    </xf>
    <xf numFmtId="0" fontId="20" fillId="14" borderId="1" xfId="0" applyFont="1" applyFill="1" applyBorder="1" applyAlignment="1">
      <alignment horizontal="left" vertical="center"/>
    </xf>
    <xf numFmtId="0" fontId="20" fillId="14" borderId="1" xfId="0" applyFont="1" applyFill="1" applyBorder="1" applyAlignment="1">
      <alignment horizontal="left"/>
    </xf>
    <xf numFmtId="0" fontId="20" fillId="14" borderId="3" xfId="0" applyFont="1" applyFill="1" applyBorder="1" applyAlignment="1">
      <alignment horizontal="left"/>
    </xf>
    <xf numFmtId="164" fontId="20" fillId="14" borderId="7" xfId="1" applyNumberFormat="1" applyFont="1" applyFill="1" applyBorder="1" applyAlignment="1">
      <alignment horizontal="center" vertical="center"/>
    </xf>
    <xf numFmtId="164" fontId="21" fillId="14" borderId="1" xfId="1" applyNumberFormat="1" applyFont="1" applyFill="1" applyBorder="1" applyAlignment="1">
      <alignment horizontal="center" vertical="center"/>
    </xf>
    <xf numFmtId="164" fontId="21" fillId="14" borderId="8" xfId="1" applyNumberFormat="1" applyFont="1" applyFill="1" applyBorder="1" applyAlignment="1">
      <alignment horizontal="center" vertical="center"/>
    </xf>
    <xf numFmtId="164" fontId="21" fillId="14" borderId="7" xfId="1" applyNumberFormat="1" applyFont="1" applyFill="1" applyBorder="1" applyAlignment="1">
      <alignment horizontal="center" vertical="center"/>
    </xf>
    <xf numFmtId="43" fontId="20" fillId="14" borderId="1" xfId="1" applyFont="1" applyFill="1" applyBorder="1" applyAlignment="1">
      <alignment horizontal="right" vertical="center"/>
    </xf>
    <xf numFmtId="1" fontId="20" fillId="14" borderId="1" xfId="1" applyNumberFormat="1" applyFont="1" applyFill="1" applyBorder="1" applyAlignment="1">
      <alignment horizontal="right" vertical="center"/>
    </xf>
    <xf numFmtId="1" fontId="20" fillId="14" borderId="8" xfId="1" applyNumberFormat="1" applyFont="1" applyFill="1" applyBorder="1" applyAlignment="1">
      <alignment horizontal="right" vertical="center"/>
    </xf>
    <xf numFmtId="164" fontId="21" fillId="14" borderId="3" xfId="1" applyNumberFormat="1" applyFont="1" applyFill="1" applyBorder="1" applyAlignment="1">
      <alignment horizontal="center" vertical="center"/>
    </xf>
    <xf numFmtId="164" fontId="3" fillId="14" borderId="7" xfId="1" applyNumberFormat="1" applyFont="1" applyFill="1" applyBorder="1" applyAlignment="1">
      <alignment horizontal="left" vertical="top" wrapText="1"/>
    </xf>
    <xf numFmtId="1" fontId="16" fillId="14" borderId="1" xfId="0" applyNumberFormat="1" applyFont="1" applyFill="1" applyBorder="1"/>
    <xf numFmtId="1" fontId="17" fillId="14" borderId="8" xfId="0" applyNumberFormat="1" applyFont="1" applyFill="1" applyBorder="1"/>
    <xf numFmtId="164" fontId="20" fillId="14" borderId="1" xfId="1" applyNumberFormat="1" applyFont="1" applyFill="1" applyBorder="1" applyAlignment="1">
      <alignment horizontal="right" vertical="center"/>
    </xf>
    <xf numFmtId="164" fontId="2" fillId="14" borderId="7" xfId="1" applyNumberFormat="1" applyFont="1" applyFill="1" applyBorder="1" applyAlignment="1">
      <alignment horizontal="left" vertical="top"/>
    </xf>
    <xf numFmtId="0" fontId="16" fillId="14" borderId="1" xfId="0" applyFont="1" applyFill="1" applyBorder="1"/>
    <xf numFmtId="0" fontId="17" fillId="14" borderId="8" xfId="0" applyFont="1" applyFill="1" applyBorder="1"/>
    <xf numFmtId="0" fontId="20" fillId="7" borderId="1" xfId="0" applyFont="1" applyFill="1" applyBorder="1" applyAlignment="1">
      <alignment horizontal="center"/>
    </xf>
    <xf numFmtId="0" fontId="20" fillId="7" borderId="1" xfId="0" applyFont="1" applyFill="1" applyBorder="1" applyAlignment="1">
      <alignment horizontal="left"/>
    </xf>
    <xf numFmtId="0" fontId="20" fillId="7" borderId="3" xfId="0" applyFont="1" applyFill="1" applyBorder="1" applyAlignment="1">
      <alignment horizontal="left"/>
    </xf>
    <xf numFmtId="164" fontId="20" fillId="7" borderId="7" xfId="1" applyNumberFormat="1" applyFont="1" applyFill="1" applyBorder="1"/>
    <xf numFmtId="164" fontId="21" fillId="7" borderId="1" xfId="1" applyNumberFormat="1" applyFont="1" applyFill="1" applyBorder="1"/>
    <xf numFmtId="164" fontId="21" fillId="7" borderId="8" xfId="1" applyNumberFormat="1" applyFont="1" applyFill="1" applyBorder="1"/>
    <xf numFmtId="164" fontId="21" fillId="7" borderId="7" xfId="1" applyNumberFormat="1" applyFont="1" applyFill="1" applyBorder="1"/>
    <xf numFmtId="43" fontId="20" fillId="7" borderId="1" xfId="1" applyFont="1" applyFill="1" applyBorder="1" applyAlignment="1">
      <alignment horizontal="right"/>
    </xf>
    <xf numFmtId="1" fontId="20" fillId="7" borderId="1" xfId="1" applyNumberFormat="1" applyFont="1" applyFill="1" applyBorder="1" applyAlignment="1">
      <alignment horizontal="right"/>
    </xf>
    <xf numFmtId="1" fontId="20" fillId="7" borderId="8" xfId="1" applyNumberFormat="1" applyFont="1" applyFill="1" applyBorder="1" applyAlignment="1">
      <alignment horizontal="right"/>
    </xf>
    <xf numFmtId="164" fontId="21" fillId="7" borderId="3" xfId="1" applyNumberFormat="1" applyFont="1" applyFill="1" applyBorder="1"/>
    <xf numFmtId="164" fontId="3" fillId="7" borderId="7" xfId="1" applyNumberFormat="1" applyFont="1" applyFill="1" applyBorder="1" applyAlignment="1">
      <alignment horizontal="left" vertical="top" wrapText="1"/>
    </xf>
    <xf numFmtId="1" fontId="16" fillId="7" borderId="1" xfId="0" applyNumberFormat="1" applyFont="1" applyFill="1" applyBorder="1"/>
    <xf numFmtId="1" fontId="17" fillId="7" borderId="8" xfId="0" applyNumberFormat="1" applyFont="1" applyFill="1" applyBorder="1"/>
    <xf numFmtId="164" fontId="20" fillId="7" borderId="1" xfId="1" applyNumberFormat="1" applyFont="1" applyFill="1" applyBorder="1" applyAlignment="1">
      <alignment horizontal="right"/>
    </xf>
    <xf numFmtId="164" fontId="2" fillId="7" borderId="7" xfId="1" applyNumberFormat="1" applyFont="1" applyFill="1" applyBorder="1" applyAlignment="1">
      <alignment horizontal="left" vertical="top"/>
    </xf>
    <xf numFmtId="0" fontId="16" fillId="7" borderId="1" xfId="0" applyFont="1" applyFill="1" applyBorder="1"/>
    <xf numFmtId="0" fontId="17" fillId="7" borderId="8" xfId="0" applyFont="1" applyFill="1" applyBorder="1"/>
    <xf numFmtId="0" fontId="20" fillId="20" borderId="1" xfId="0" applyFont="1" applyFill="1" applyBorder="1" applyAlignment="1">
      <alignment horizontal="center"/>
    </xf>
    <xf numFmtId="0" fontId="20" fillId="20" borderId="1" xfId="0" applyFont="1" applyFill="1" applyBorder="1" applyAlignment="1">
      <alignment horizontal="left"/>
    </xf>
    <xf numFmtId="0" fontId="20" fillId="20" borderId="3" xfId="0" applyFont="1" applyFill="1" applyBorder="1" applyAlignment="1">
      <alignment horizontal="left"/>
    </xf>
    <xf numFmtId="164" fontId="20" fillId="20" borderId="7" xfId="1" applyNumberFormat="1" applyFont="1" applyFill="1" applyBorder="1"/>
    <xf numFmtId="164" fontId="21" fillId="20" borderId="1" xfId="1" applyNumberFormat="1" applyFont="1" applyFill="1" applyBorder="1"/>
    <xf numFmtId="164" fontId="21" fillId="20" borderId="8" xfId="1" applyNumberFormat="1" applyFont="1" applyFill="1" applyBorder="1"/>
    <xf numFmtId="164" fontId="21" fillId="20" borderId="7" xfId="1" applyNumberFormat="1" applyFont="1" applyFill="1" applyBorder="1"/>
    <xf numFmtId="43" fontId="20" fillId="20" borderId="1" xfId="1" applyFont="1" applyFill="1" applyBorder="1" applyAlignment="1">
      <alignment horizontal="right"/>
    </xf>
    <xf numFmtId="1" fontId="20" fillId="20" borderId="1" xfId="1" applyNumberFormat="1" applyFont="1" applyFill="1" applyBorder="1" applyAlignment="1">
      <alignment horizontal="right"/>
    </xf>
    <xf numFmtId="1" fontId="20" fillId="20" borderId="8" xfId="1" applyNumberFormat="1" applyFont="1" applyFill="1" applyBorder="1" applyAlignment="1">
      <alignment horizontal="right"/>
    </xf>
    <xf numFmtId="164" fontId="21" fillId="20" borderId="3" xfId="1" applyNumberFormat="1" applyFont="1" applyFill="1" applyBorder="1"/>
    <xf numFmtId="164" fontId="3" fillId="20" borderId="7" xfId="1" applyNumberFormat="1" applyFont="1" applyFill="1" applyBorder="1" applyAlignment="1">
      <alignment horizontal="left" vertical="top" wrapText="1"/>
    </xf>
    <xf numFmtId="1" fontId="16" fillId="20" borderId="1" xfId="0" applyNumberFormat="1" applyFont="1" applyFill="1" applyBorder="1"/>
    <xf numFmtId="1" fontId="17" fillId="20" borderId="8" xfId="0" applyNumberFormat="1" applyFont="1" applyFill="1" applyBorder="1"/>
    <xf numFmtId="164" fontId="20" fillId="20" borderId="1" xfId="1" applyNumberFormat="1" applyFont="1" applyFill="1" applyBorder="1" applyAlignment="1">
      <alignment horizontal="right"/>
    </xf>
    <xf numFmtId="164" fontId="2" fillId="20" borderId="7" xfId="1" applyNumberFormat="1" applyFont="1" applyFill="1" applyBorder="1" applyAlignment="1">
      <alignment horizontal="left" vertical="top"/>
    </xf>
    <xf numFmtId="0" fontId="16" fillId="20" borderId="1" xfId="0" applyFont="1" applyFill="1" applyBorder="1"/>
    <xf numFmtId="0" fontId="17" fillId="20" borderId="8" xfId="0" applyFont="1" applyFill="1" applyBorder="1"/>
    <xf numFmtId="0" fontId="20" fillId="6" borderId="1" xfId="0" applyFont="1" applyFill="1" applyBorder="1" applyAlignment="1">
      <alignment horizontal="center"/>
    </xf>
    <xf numFmtId="0" fontId="20" fillId="6" borderId="1" xfId="0" applyFont="1" applyFill="1" applyBorder="1" applyAlignment="1">
      <alignment horizontal="left"/>
    </xf>
    <xf numFmtId="0" fontId="20" fillId="6" borderId="3" xfId="0" applyFont="1" applyFill="1" applyBorder="1" applyAlignment="1">
      <alignment horizontal="left"/>
    </xf>
    <xf numFmtId="164" fontId="20" fillId="6" borderId="7" xfId="1" applyNumberFormat="1" applyFont="1" applyFill="1" applyBorder="1"/>
    <xf numFmtId="164" fontId="21" fillId="6" borderId="1" xfId="1" applyNumberFormat="1" applyFont="1" applyFill="1" applyBorder="1"/>
    <xf numFmtId="164" fontId="26" fillId="6" borderId="8" xfId="1" applyNumberFormat="1" applyFont="1" applyFill="1" applyBorder="1"/>
    <xf numFmtId="164" fontId="26" fillId="6" borderId="7" xfId="1" applyNumberFormat="1" applyFont="1" applyFill="1" applyBorder="1"/>
    <xf numFmtId="166" fontId="20" fillId="6" borderId="7" xfId="1" applyNumberFormat="1" applyFont="1" applyFill="1" applyBorder="1"/>
    <xf numFmtId="166" fontId="21" fillId="6" borderId="1" xfId="1" applyNumberFormat="1" applyFont="1" applyFill="1" applyBorder="1"/>
    <xf numFmtId="167" fontId="20" fillId="6" borderId="1" xfId="1" applyNumberFormat="1" applyFont="1" applyFill="1" applyBorder="1" applyAlignment="1">
      <alignment horizontal="right"/>
    </xf>
    <xf numFmtId="1" fontId="20" fillId="6" borderId="1" xfId="1" applyNumberFormat="1" applyFont="1" applyFill="1" applyBorder="1" applyAlignment="1">
      <alignment horizontal="right"/>
    </xf>
    <xf numFmtId="1" fontId="20" fillId="6" borderId="8" xfId="1" applyNumberFormat="1" applyFont="1" applyFill="1" applyBorder="1" applyAlignment="1">
      <alignment horizontal="right"/>
    </xf>
    <xf numFmtId="166" fontId="21" fillId="6" borderId="3" xfId="1" applyNumberFormat="1" applyFont="1" applyFill="1" applyBorder="1"/>
    <xf numFmtId="166" fontId="3" fillId="6" borderId="7" xfId="1" applyNumberFormat="1" applyFont="1" applyFill="1" applyBorder="1" applyAlignment="1">
      <alignment horizontal="left" vertical="top" wrapText="1"/>
    </xf>
    <xf numFmtId="166" fontId="21" fillId="6" borderId="1" xfId="1" applyNumberFormat="1" applyFont="1" applyFill="1" applyBorder="1" applyAlignment="1"/>
    <xf numFmtId="3" fontId="21" fillId="6" borderId="1" xfId="1" applyNumberFormat="1" applyFont="1" applyFill="1" applyBorder="1" applyAlignment="1"/>
    <xf numFmtId="168" fontId="20" fillId="6" borderId="8" xfId="1" applyNumberFormat="1" applyFont="1" applyFill="1" applyBorder="1" applyAlignment="1"/>
    <xf numFmtId="0" fontId="27" fillId="0" borderId="0" xfId="0" applyFont="1"/>
    <xf numFmtId="164" fontId="28" fillId="6" borderId="7" xfId="1" applyNumberFormat="1" applyFont="1" applyFill="1" applyBorder="1"/>
    <xf numFmtId="164" fontId="26" fillId="6" borderId="1" xfId="1" applyNumberFormat="1" applyFont="1" applyFill="1" applyBorder="1"/>
    <xf numFmtId="164" fontId="28" fillId="6" borderId="1" xfId="1" applyNumberFormat="1" applyFont="1" applyFill="1" applyBorder="1" applyAlignment="1">
      <alignment horizontal="right"/>
    </xf>
    <xf numFmtId="1" fontId="28" fillId="6" borderId="1" xfId="1" applyNumberFormat="1" applyFont="1" applyFill="1" applyBorder="1" applyAlignment="1">
      <alignment horizontal="right"/>
    </xf>
    <xf numFmtId="1" fontId="28" fillId="6" borderId="8" xfId="1" applyNumberFormat="1" applyFont="1" applyFill="1" applyBorder="1" applyAlignment="1">
      <alignment horizontal="right"/>
    </xf>
    <xf numFmtId="168" fontId="20" fillId="6" borderId="7" xfId="1" applyNumberFormat="1" applyFont="1" applyFill="1" applyBorder="1"/>
    <xf numFmtId="168" fontId="21" fillId="6" borderId="3" xfId="1" applyNumberFormat="1" applyFont="1" applyFill="1" applyBorder="1"/>
    <xf numFmtId="164" fontId="29" fillId="6" borderId="7" xfId="1" applyNumberFormat="1" applyFont="1" applyFill="1" applyBorder="1" applyAlignment="1">
      <alignment horizontal="left" vertical="top"/>
    </xf>
    <xf numFmtId="0" fontId="30" fillId="6" borderId="1" xfId="0" applyFont="1" applyFill="1" applyBorder="1"/>
    <xf numFmtId="0" fontId="27" fillId="6" borderId="8" xfId="0" applyFont="1" applyFill="1" applyBorder="1"/>
    <xf numFmtId="164" fontId="21" fillId="6" borderId="8" xfId="1" applyNumberFormat="1" applyFont="1" applyFill="1" applyBorder="1"/>
    <xf numFmtId="0" fontId="20" fillId="19" borderId="1" xfId="0" applyFont="1" applyFill="1" applyBorder="1" applyAlignment="1">
      <alignment horizontal="center"/>
    </xf>
    <xf numFmtId="164" fontId="20" fillId="19" borderId="7" xfId="1" applyNumberFormat="1" applyFont="1" applyFill="1" applyBorder="1"/>
    <xf numFmtId="164" fontId="21" fillId="19" borderId="1" xfId="1" applyNumberFormat="1" applyFont="1" applyFill="1" applyBorder="1"/>
    <xf numFmtId="164" fontId="21" fillId="19" borderId="8" xfId="1" applyNumberFormat="1" applyFont="1" applyFill="1" applyBorder="1"/>
    <xf numFmtId="164" fontId="21" fillId="19" borderId="7" xfId="1" applyNumberFormat="1" applyFont="1" applyFill="1" applyBorder="1"/>
    <xf numFmtId="164" fontId="20" fillId="19" borderId="1" xfId="1" applyNumberFormat="1" applyFont="1" applyFill="1" applyBorder="1" applyAlignment="1">
      <alignment horizontal="right"/>
    </xf>
    <xf numFmtId="1" fontId="20" fillId="19" borderId="1" xfId="1" applyNumberFormat="1" applyFont="1" applyFill="1" applyBorder="1" applyAlignment="1">
      <alignment horizontal="right"/>
    </xf>
    <xf numFmtId="1" fontId="20" fillId="19" borderId="8" xfId="1" applyNumberFormat="1" applyFont="1" applyFill="1" applyBorder="1" applyAlignment="1">
      <alignment horizontal="right"/>
    </xf>
    <xf numFmtId="164" fontId="21" fillId="19" borderId="3" xfId="1" applyNumberFormat="1" applyFont="1" applyFill="1" applyBorder="1"/>
    <xf numFmtId="0" fontId="20" fillId="21" borderId="1" xfId="0" applyFont="1" applyFill="1" applyBorder="1" applyAlignment="1">
      <alignment horizontal="center" vertical="center"/>
    </xf>
    <xf numFmtId="0" fontId="20" fillId="21" borderId="1" xfId="0" applyFont="1" applyFill="1" applyBorder="1" applyAlignment="1">
      <alignment horizontal="left" vertical="center"/>
    </xf>
    <xf numFmtId="0" fontId="20" fillId="21" borderId="3" xfId="0" applyFont="1" applyFill="1" applyBorder="1" applyAlignment="1">
      <alignment horizontal="left" vertical="center"/>
    </xf>
    <xf numFmtId="164" fontId="20" fillId="21" borderId="7" xfId="1" applyNumberFormat="1" applyFont="1" applyFill="1" applyBorder="1" applyAlignment="1">
      <alignment horizontal="center" vertical="center"/>
    </xf>
    <xf numFmtId="164" fontId="21" fillId="21" borderId="1" xfId="1" applyNumberFormat="1" applyFont="1" applyFill="1" applyBorder="1" applyAlignment="1">
      <alignment horizontal="center" vertical="center"/>
    </xf>
    <xf numFmtId="164" fontId="21" fillId="21" borderId="8" xfId="1" applyNumberFormat="1" applyFont="1" applyFill="1" applyBorder="1" applyAlignment="1">
      <alignment horizontal="center" vertical="center"/>
    </xf>
    <xf numFmtId="164" fontId="21" fillId="21" borderId="7" xfId="1" applyNumberFormat="1" applyFont="1" applyFill="1" applyBorder="1" applyAlignment="1">
      <alignment horizontal="center" vertical="center"/>
    </xf>
    <xf numFmtId="43" fontId="20" fillId="21" borderId="1" xfId="1" applyFont="1" applyFill="1" applyBorder="1" applyAlignment="1">
      <alignment horizontal="right" vertical="center"/>
    </xf>
    <xf numFmtId="1" fontId="20" fillId="21" borderId="1" xfId="1" applyNumberFormat="1" applyFont="1" applyFill="1" applyBorder="1" applyAlignment="1">
      <alignment horizontal="right" vertical="center"/>
    </xf>
    <xf numFmtId="1" fontId="20" fillId="21" borderId="8" xfId="1" applyNumberFormat="1" applyFont="1" applyFill="1" applyBorder="1" applyAlignment="1">
      <alignment horizontal="right" vertical="center"/>
    </xf>
    <xf numFmtId="164" fontId="21" fillId="21" borderId="3" xfId="1" applyNumberFormat="1" applyFont="1" applyFill="1" applyBorder="1" applyAlignment="1">
      <alignment horizontal="center" vertical="center"/>
    </xf>
    <xf numFmtId="164" fontId="3" fillId="21" borderId="7" xfId="1" applyNumberFormat="1" applyFont="1" applyFill="1" applyBorder="1" applyAlignment="1">
      <alignment horizontal="left" vertical="top"/>
    </xf>
    <xf numFmtId="1" fontId="16" fillId="21" borderId="1" xfId="0" applyNumberFormat="1" applyFont="1" applyFill="1" applyBorder="1"/>
    <xf numFmtId="1" fontId="17" fillId="21" borderId="8" xfId="0" applyNumberFormat="1" applyFont="1" applyFill="1" applyBorder="1"/>
    <xf numFmtId="0" fontId="20" fillId="21" borderId="1" xfId="0" applyFont="1" applyFill="1" applyBorder="1" applyAlignment="1">
      <alignment horizontal="left"/>
    </xf>
    <xf numFmtId="0" fontId="20" fillId="21" borderId="3" xfId="0" applyFont="1" applyFill="1" applyBorder="1" applyAlignment="1">
      <alignment horizontal="left"/>
    </xf>
    <xf numFmtId="164" fontId="20" fillId="21" borderId="1" xfId="1" applyNumberFormat="1" applyFont="1" applyFill="1" applyBorder="1" applyAlignment="1">
      <alignment horizontal="right" vertical="center"/>
    </xf>
    <xf numFmtId="164" fontId="2" fillId="21" borderId="7" xfId="1" applyNumberFormat="1" applyFont="1" applyFill="1" applyBorder="1" applyAlignment="1">
      <alignment horizontal="left" vertical="top"/>
    </xf>
    <xf numFmtId="0" fontId="16" fillId="21" borderId="1" xfId="0" applyFont="1" applyFill="1" applyBorder="1"/>
    <xf numFmtId="0" fontId="17" fillId="21" borderId="8" xfId="0" applyFont="1" applyFill="1" applyBorder="1"/>
    <xf numFmtId="0" fontId="20" fillId="16" borderId="1" xfId="0" applyFont="1" applyFill="1" applyBorder="1" applyAlignment="1">
      <alignment horizontal="center"/>
    </xf>
    <xf numFmtId="0" fontId="20" fillId="16" borderId="1" xfId="0" applyFont="1" applyFill="1" applyBorder="1" applyAlignment="1">
      <alignment horizontal="left"/>
    </xf>
    <xf numFmtId="0" fontId="20" fillId="16" borderId="3" xfId="0" applyFont="1" applyFill="1" applyBorder="1" applyAlignment="1">
      <alignment horizontal="left"/>
    </xf>
    <xf numFmtId="164" fontId="20" fillId="16" borderId="7" xfId="1" applyNumberFormat="1" applyFont="1" applyFill="1" applyBorder="1"/>
    <xf numFmtId="164" fontId="21" fillId="16" borderId="1" xfId="1" applyNumberFormat="1" applyFont="1" applyFill="1" applyBorder="1"/>
    <xf numFmtId="164" fontId="21" fillId="16" borderId="8" xfId="1" applyNumberFormat="1" applyFont="1" applyFill="1" applyBorder="1"/>
    <xf numFmtId="164" fontId="21" fillId="16" borderId="7" xfId="1" applyNumberFormat="1" applyFont="1" applyFill="1" applyBorder="1"/>
    <xf numFmtId="43" fontId="20" fillId="16" borderId="1" xfId="1" applyFont="1" applyFill="1" applyBorder="1" applyAlignment="1">
      <alignment horizontal="right"/>
    </xf>
    <xf numFmtId="1" fontId="20" fillId="16" borderId="1" xfId="1" applyNumberFormat="1" applyFont="1" applyFill="1" applyBorder="1" applyAlignment="1">
      <alignment horizontal="right"/>
    </xf>
    <xf numFmtId="1" fontId="20" fillId="16" borderId="8" xfId="1" applyNumberFormat="1" applyFont="1" applyFill="1" applyBorder="1" applyAlignment="1">
      <alignment horizontal="right"/>
    </xf>
    <xf numFmtId="164" fontId="21" fillId="16" borderId="3" xfId="1" applyNumberFormat="1" applyFont="1" applyFill="1" applyBorder="1"/>
    <xf numFmtId="164" fontId="3" fillId="16" borderId="7" xfId="1" applyNumberFormat="1" applyFont="1" applyFill="1" applyBorder="1" applyAlignment="1">
      <alignment horizontal="left" vertical="top"/>
    </xf>
    <xf numFmtId="1" fontId="16" fillId="16" borderId="1" xfId="0" applyNumberFormat="1" applyFont="1" applyFill="1" applyBorder="1"/>
    <xf numFmtId="1" fontId="17" fillId="16" borderId="8" xfId="0" applyNumberFormat="1" applyFont="1" applyFill="1" applyBorder="1"/>
    <xf numFmtId="164" fontId="20" fillId="16" borderId="1" xfId="1" applyNumberFormat="1" applyFont="1" applyFill="1" applyBorder="1" applyAlignment="1">
      <alignment horizontal="right"/>
    </xf>
    <xf numFmtId="164" fontId="2" fillId="16" borderId="7" xfId="1" applyNumberFormat="1" applyFont="1" applyFill="1" applyBorder="1" applyAlignment="1">
      <alignment horizontal="left" vertical="top"/>
    </xf>
    <xf numFmtId="0" fontId="16" fillId="16" borderId="1" xfId="0" applyFont="1" applyFill="1" applyBorder="1"/>
    <xf numFmtId="0" fontId="17" fillId="16" borderId="8" xfId="0" applyFont="1" applyFill="1" applyBorder="1"/>
    <xf numFmtId="0" fontId="20" fillId="9" borderId="1" xfId="0" applyFont="1" applyFill="1" applyBorder="1" applyAlignment="1">
      <alignment horizontal="center"/>
    </xf>
    <xf numFmtId="0" fontId="20" fillId="9" borderId="1" xfId="0" applyFont="1" applyFill="1" applyBorder="1" applyAlignment="1">
      <alignment horizontal="left"/>
    </xf>
    <xf numFmtId="0" fontId="20" fillId="9" borderId="3" xfId="0" applyFont="1" applyFill="1" applyBorder="1" applyAlignment="1">
      <alignment horizontal="left"/>
    </xf>
    <xf numFmtId="164" fontId="20" fillId="9" borderId="7" xfId="1" applyNumberFormat="1" applyFont="1" applyFill="1" applyBorder="1"/>
    <xf numFmtId="164" fontId="21" fillId="9" borderId="1" xfId="1" applyNumberFormat="1" applyFont="1" applyFill="1" applyBorder="1"/>
    <xf numFmtId="164" fontId="21" fillId="9" borderId="8" xfId="1" applyNumberFormat="1" applyFont="1" applyFill="1" applyBorder="1"/>
    <xf numFmtId="164" fontId="21" fillId="9" borderId="7" xfId="1" applyNumberFormat="1" applyFont="1" applyFill="1" applyBorder="1"/>
    <xf numFmtId="43" fontId="20" fillId="9" borderId="1" xfId="1" applyFont="1" applyFill="1" applyBorder="1" applyAlignment="1">
      <alignment horizontal="right"/>
    </xf>
    <xf numFmtId="1" fontId="20" fillId="9" borderId="1" xfId="1" applyNumberFormat="1" applyFont="1" applyFill="1" applyBorder="1" applyAlignment="1">
      <alignment horizontal="right"/>
    </xf>
    <xf numFmtId="1" fontId="20" fillId="9" borderId="8" xfId="1" applyNumberFormat="1" applyFont="1" applyFill="1" applyBorder="1" applyAlignment="1">
      <alignment horizontal="right"/>
    </xf>
    <xf numFmtId="164" fontId="21" fillId="9" borderId="3" xfId="1" applyNumberFormat="1" applyFont="1" applyFill="1" applyBorder="1"/>
    <xf numFmtId="164" fontId="3" fillId="9" borderId="7" xfId="1" applyNumberFormat="1" applyFont="1" applyFill="1" applyBorder="1" applyAlignment="1">
      <alignment horizontal="left" vertical="top"/>
    </xf>
    <xf numFmtId="1" fontId="16" fillId="9" borderId="1" xfId="0" applyNumberFormat="1" applyFont="1" applyFill="1" applyBorder="1"/>
    <xf numFmtId="1" fontId="17" fillId="9" borderId="8" xfId="0" applyNumberFormat="1" applyFont="1" applyFill="1" applyBorder="1"/>
    <xf numFmtId="164" fontId="20" fillId="9" borderId="1" xfId="1" applyNumberFormat="1" applyFont="1" applyFill="1" applyBorder="1" applyAlignment="1">
      <alignment horizontal="right"/>
    </xf>
    <xf numFmtId="0" fontId="27" fillId="22" borderId="1" xfId="0" applyFont="1" applyFill="1" applyBorder="1" applyAlignment="1">
      <alignment horizontal="center"/>
    </xf>
    <xf numFmtId="0" fontId="27" fillId="22" borderId="1" xfId="0" applyFont="1" applyFill="1" applyBorder="1" applyAlignment="1">
      <alignment horizontal="left"/>
    </xf>
    <xf numFmtId="0" fontId="27" fillId="22" borderId="3" xfId="0" applyFont="1" applyFill="1" applyBorder="1" applyAlignment="1">
      <alignment horizontal="left"/>
    </xf>
    <xf numFmtId="164" fontId="27" fillId="22" borderId="7" xfId="1" applyNumberFormat="1" applyFont="1" applyFill="1" applyBorder="1"/>
    <xf numFmtId="164" fontId="30" fillId="22" borderId="1" xfId="1" applyNumberFormat="1" applyFont="1" applyFill="1" applyBorder="1"/>
    <xf numFmtId="164" fontId="30" fillId="22" borderId="8" xfId="1" applyNumberFormat="1" applyFont="1" applyFill="1" applyBorder="1"/>
    <xf numFmtId="164" fontId="30" fillId="22" borderId="7" xfId="1" applyNumberFormat="1" applyFont="1" applyFill="1" applyBorder="1"/>
    <xf numFmtId="164" fontId="27" fillId="22" borderId="1" xfId="1" applyNumberFormat="1" applyFont="1" applyFill="1" applyBorder="1" applyAlignment="1">
      <alignment horizontal="right"/>
    </xf>
    <xf numFmtId="164" fontId="27" fillId="22" borderId="8" xfId="1" applyNumberFormat="1" applyFont="1" applyFill="1" applyBorder="1" applyAlignment="1">
      <alignment horizontal="right"/>
    </xf>
    <xf numFmtId="164" fontId="30" fillId="22" borderId="3" xfId="1" applyNumberFormat="1" applyFont="1" applyFill="1" applyBorder="1"/>
    <xf numFmtId="0" fontId="27" fillId="22" borderId="1" xfId="0" applyFont="1" applyFill="1" applyBorder="1"/>
    <xf numFmtId="0" fontId="27" fillId="22" borderId="8" xfId="0" applyFont="1" applyFill="1" applyBorder="1"/>
    <xf numFmtId="164" fontId="27" fillId="22" borderId="9" xfId="1" applyNumberFormat="1" applyFont="1" applyFill="1" applyBorder="1"/>
    <xf numFmtId="164" fontId="30" fillId="22" borderId="10" xfId="1" applyNumberFormat="1" applyFont="1" applyFill="1" applyBorder="1"/>
    <xf numFmtId="164" fontId="30" fillId="22" borderId="11" xfId="1" applyNumberFormat="1" applyFont="1" applyFill="1" applyBorder="1"/>
    <xf numFmtId="164" fontId="30" fillId="22" borderId="9" xfId="1" applyNumberFormat="1" applyFont="1" applyFill="1" applyBorder="1"/>
    <xf numFmtId="164" fontId="27" fillId="22" borderId="10" xfId="1" applyNumberFormat="1" applyFont="1" applyFill="1" applyBorder="1" applyAlignment="1">
      <alignment horizontal="right"/>
    </xf>
    <xf numFmtId="164" fontId="27" fillId="22" borderId="11" xfId="1" applyNumberFormat="1" applyFont="1" applyFill="1" applyBorder="1" applyAlignment="1">
      <alignment horizontal="right"/>
    </xf>
    <xf numFmtId="164" fontId="30" fillId="22" borderId="28" xfId="1" applyNumberFormat="1" applyFont="1" applyFill="1" applyBorder="1"/>
    <xf numFmtId="0" fontId="27" fillId="22" borderId="10" xfId="0" applyFont="1" applyFill="1" applyBorder="1"/>
    <xf numFmtId="0" fontId="27" fillId="22" borderId="11" xfId="0" applyFont="1" applyFill="1" applyBorder="1"/>
    <xf numFmtId="0" fontId="31" fillId="0" borderId="0" xfId="0" applyFont="1"/>
    <xf numFmtId="164" fontId="32" fillId="0" borderId="10" xfId="1" applyNumberFormat="1" applyFont="1" applyBorder="1"/>
    <xf numFmtId="164" fontId="32" fillId="0" borderId="1" xfId="1" applyNumberFormat="1" applyFont="1" applyBorder="1"/>
    <xf numFmtId="164" fontId="33" fillId="0" borderId="0" xfId="1" applyNumberFormat="1" applyFont="1"/>
    <xf numFmtId="164" fontId="33" fillId="0" borderId="0" xfId="0" applyNumberFormat="1" applyFont="1"/>
    <xf numFmtId="3" fontId="20" fillId="0" borderId="0" xfId="0" applyNumberFormat="1" applyFont="1"/>
    <xf numFmtId="164" fontId="16" fillId="0" borderId="0" xfId="1" applyNumberFormat="1" applyFont="1" applyFill="1"/>
    <xf numFmtId="0" fontId="17" fillId="2" borderId="18" xfId="0" applyFont="1" applyFill="1" applyBorder="1"/>
    <xf numFmtId="0" fontId="17" fillId="2" borderId="19" xfId="0" applyFont="1" applyFill="1" applyBorder="1"/>
    <xf numFmtId="0" fontId="34" fillId="0" borderId="0" xfId="0" applyFont="1"/>
    <xf numFmtId="0" fontId="36" fillId="0" borderId="1" xfId="0" applyFont="1" applyBorder="1" applyAlignment="1">
      <alignment horizontal="center" vertical="center" wrapText="1"/>
    </xf>
    <xf numFmtId="3" fontId="38" fillId="0" borderId="0" xfId="0" applyNumberFormat="1" applyFont="1"/>
    <xf numFmtId="0" fontId="39" fillId="0" borderId="0" xfId="0" applyFont="1"/>
    <xf numFmtId="164" fontId="39" fillId="0" borderId="0" xfId="0" applyNumberFormat="1" applyFont="1"/>
    <xf numFmtId="164" fontId="39" fillId="0" borderId="0" xfId="1" applyNumberFormat="1" applyFont="1"/>
    <xf numFmtId="0" fontId="38" fillId="0" borderId="0" xfId="0" applyFont="1"/>
    <xf numFmtId="3" fontId="39" fillId="0" borderId="0" xfId="0" applyNumberFormat="1" applyFont="1"/>
    <xf numFmtId="1" fontId="15" fillId="0" borderId="0" xfId="0" applyNumberFormat="1" applyFont="1"/>
    <xf numFmtId="1" fontId="13" fillId="0" borderId="0" xfId="0" applyNumberFormat="1" applyFont="1"/>
    <xf numFmtId="0" fontId="35" fillId="0" borderId="0" xfId="0" applyFont="1"/>
    <xf numFmtId="0" fontId="11" fillId="0" borderId="1" xfId="0" applyFont="1" applyBorder="1" applyAlignment="1">
      <alignment horizontal="center" vertical="center" wrapText="1"/>
    </xf>
    <xf numFmtId="0" fontId="36" fillId="23" borderId="1" xfId="0" applyFont="1" applyFill="1" applyBorder="1" applyAlignment="1">
      <alignment horizontal="center" vertical="center" wrapText="1"/>
    </xf>
    <xf numFmtId="0" fontId="40" fillId="0" borderId="1" xfId="0" applyFont="1" applyBorder="1" applyAlignment="1">
      <alignment horizontal="center" vertical="center"/>
    </xf>
    <xf numFmtId="3" fontId="41" fillId="0" borderId="1" xfId="0" applyNumberFormat="1" applyFont="1" applyBorder="1"/>
    <xf numFmtId="3" fontId="41" fillId="5" borderId="1" xfId="0" applyNumberFormat="1" applyFont="1" applyFill="1" applyBorder="1"/>
    <xf numFmtId="3" fontId="37" fillId="0" borderId="1" xfId="1" applyNumberFormat="1" applyFont="1" applyFill="1" applyBorder="1"/>
    <xf numFmtId="3" fontId="37" fillId="23" borderId="1" xfId="0" applyNumberFormat="1" applyFont="1" applyFill="1" applyBorder="1"/>
    <xf numFmtId="3" fontId="41" fillId="0" borderId="1" xfId="1" applyNumberFormat="1" applyFont="1" applyFill="1" applyBorder="1"/>
    <xf numFmtId="3" fontId="41" fillId="5" borderId="1" xfId="1" applyNumberFormat="1" applyFont="1" applyFill="1" applyBorder="1"/>
    <xf numFmtId="0" fontId="41" fillId="0" borderId="1" xfId="0" applyFont="1" applyBorder="1"/>
    <xf numFmtId="3" fontId="41" fillId="0" borderId="1" xfId="2" applyNumberFormat="1" applyFont="1" applyFill="1" applyBorder="1"/>
    <xf numFmtId="3" fontId="41" fillId="5" borderId="1" xfId="2" applyNumberFormat="1" applyFont="1" applyFill="1" applyBorder="1"/>
    <xf numFmtId="164" fontId="41" fillId="0" borderId="1" xfId="1" applyNumberFormat="1" applyFont="1" applyFill="1" applyBorder="1"/>
    <xf numFmtId="164" fontId="41" fillId="5" borderId="1" xfId="1" applyNumberFormat="1" applyFont="1" applyFill="1" applyBorder="1"/>
    <xf numFmtId="0" fontId="37" fillId="0" borderId="1" xfId="0" applyFont="1" applyBorder="1" applyAlignment="1">
      <alignment horizontal="center" vertical="center" wrapText="1"/>
    </xf>
    <xf numFmtId="0" fontId="36" fillId="5" borderId="1" xfId="0" applyFont="1" applyFill="1" applyBorder="1" applyAlignment="1">
      <alignment horizontal="center" vertical="center" wrapText="1"/>
    </xf>
    <xf numFmtId="0" fontId="36" fillId="15" borderId="1" xfId="0" applyFont="1" applyFill="1" applyBorder="1" applyAlignment="1">
      <alignment horizontal="center" vertical="center" wrapText="1"/>
    </xf>
    <xf numFmtId="0" fontId="40" fillId="0" borderId="25" xfId="0" applyFont="1" applyBorder="1" applyAlignment="1">
      <alignment horizontal="center" vertical="center"/>
    </xf>
    <xf numFmtId="0" fontId="41" fillId="0" borderId="25" xfId="0" applyFont="1" applyBorder="1" applyAlignment="1">
      <alignment horizontal="center" vertical="center" wrapText="1"/>
    </xf>
    <xf numFmtId="3" fontId="41" fillId="0" borderId="12" xfId="0" applyNumberFormat="1" applyFont="1" applyBorder="1"/>
    <xf numFmtId="3" fontId="41" fillId="5" borderId="12" xfId="0" applyNumberFormat="1" applyFont="1" applyFill="1" applyBorder="1"/>
    <xf numFmtId="3" fontId="41" fillId="15" borderId="12" xfId="0" applyNumberFormat="1" applyFont="1" applyFill="1" applyBorder="1"/>
    <xf numFmtId="3" fontId="37" fillId="0" borderId="12" xfId="1" applyNumberFormat="1" applyFont="1" applyFill="1" applyBorder="1"/>
    <xf numFmtId="3" fontId="37" fillId="23" borderId="12" xfId="0" applyNumberFormat="1" applyFont="1" applyFill="1" applyBorder="1"/>
    <xf numFmtId="3" fontId="40" fillId="0" borderId="17" xfId="0" applyNumberFormat="1" applyFont="1" applyBorder="1" applyAlignment="1">
      <alignment horizontal="right"/>
    </xf>
    <xf numFmtId="3" fontId="40" fillId="0" borderId="17" xfId="1" applyNumberFormat="1" applyFont="1" applyFill="1" applyBorder="1"/>
    <xf numFmtId="3" fontId="40" fillId="5" borderId="17" xfId="1" applyNumberFormat="1" applyFont="1" applyFill="1" applyBorder="1"/>
    <xf numFmtId="3" fontId="40" fillId="15" borderId="17" xfId="1" applyNumberFormat="1" applyFont="1" applyFill="1" applyBorder="1"/>
    <xf numFmtId="3" fontId="36" fillId="0" borderId="17" xfId="1" applyNumberFormat="1" applyFont="1" applyFill="1" applyBorder="1"/>
    <xf numFmtId="3" fontId="36" fillId="23" borderId="17" xfId="1" applyNumberFormat="1" applyFont="1" applyFill="1" applyBorder="1"/>
    <xf numFmtId="3" fontId="37" fillId="0" borderId="1" xfId="1" applyNumberFormat="1" applyFont="1" applyFill="1" applyBorder="1" applyAlignment="1"/>
    <xf numFmtId="0" fontId="41" fillId="5" borderId="25" xfId="0" applyFont="1" applyFill="1" applyBorder="1" applyAlignment="1">
      <alignment horizontal="center" vertical="center" wrapText="1"/>
    </xf>
    <xf numFmtId="0" fontId="41" fillId="15" borderId="25" xfId="0" applyFont="1" applyFill="1" applyBorder="1" applyAlignment="1">
      <alignment horizontal="center" vertical="center" wrapText="1"/>
    </xf>
    <xf numFmtId="0" fontId="37" fillId="0" borderId="25" xfId="0" applyFont="1" applyBorder="1" applyAlignment="1">
      <alignment horizontal="center" vertical="center" wrapText="1"/>
    </xf>
    <xf numFmtId="0" fontId="37" fillId="23" borderId="25" xfId="0" applyFont="1" applyFill="1" applyBorder="1" applyAlignment="1">
      <alignment horizontal="center"/>
    </xf>
    <xf numFmtId="3" fontId="15" fillId="0" borderId="0" xfId="0" applyNumberFormat="1" applyFont="1" applyAlignment="1">
      <alignment vertical="center"/>
    </xf>
    <xf numFmtId="164" fontId="15" fillId="0" borderId="0" xfId="1" applyNumberFormat="1" applyFont="1" applyBorder="1" applyAlignment="1">
      <alignment vertical="center"/>
    </xf>
    <xf numFmtId="164" fontId="19" fillId="0" borderId="0" xfId="0" applyNumberFormat="1" applyFont="1" applyAlignment="1">
      <alignment vertical="center" wrapText="1"/>
    </xf>
    <xf numFmtId="3" fontId="41" fillId="0" borderId="1" xfId="2" applyNumberFormat="1" applyFont="1" applyFill="1" applyBorder="1" applyAlignment="1">
      <alignment wrapText="1"/>
    </xf>
    <xf numFmtId="0" fontId="18" fillId="0" borderId="1" xfId="0" applyFont="1" applyBorder="1" applyAlignment="1">
      <alignment horizontal="left" vertical="top"/>
    </xf>
    <xf numFmtId="164" fontId="18" fillId="0" borderId="1" xfId="1" applyNumberFormat="1" applyFont="1" applyBorder="1" applyAlignment="1">
      <alignment horizontal="left" vertical="top"/>
    </xf>
    <xf numFmtId="0" fontId="11" fillId="0" borderId="1" xfId="0" applyFont="1" applyBorder="1"/>
    <xf numFmtId="164" fontId="11" fillId="0" borderId="1" xfId="0" applyNumberFormat="1" applyFont="1" applyBorder="1"/>
    <xf numFmtId="164" fontId="11" fillId="0" borderId="1" xfId="1" applyNumberFormat="1" applyFont="1" applyBorder="1"/>
    <xf numFmtId="0" fontId="11" fillId="0" borderId="0" xfId="0" applyFont="1"/>
    <xf numFmtId="0" fontId="11" fillId="0" borderId="1" xfId="0" applyFont="1" applyBorder="1" applyAlignment="1">
      <alignment horizontal="left" vertical="center" wrapText="1"/>
    </xf>
    <xf numFmtId="0" fontId="18" fillId="0" borderId="1" xfId="0" applyFont="1" applyBorder="1" applyAlignment="1">
      <alignment vertical="top"/>
    </xf>
    <xf numFmtId="164" fontId="18" fillId="0" borderId="1" xfId="1" applyNumberFormat="1" applyFont="1" applyBorder="1" applyAlignment="1">
      <alignment vertical="top"/>
    </xf>
    <xf numFmtId="164" fontId="20" fillId="0" borderId="1" xfId="38" applyNumberFormat="1" applyFont="1" applyBorder="1"/>
    <xf numFmtId="164" fontId="20" fillId="0" borderId="12" xfId="38" applyNumberFormat="1" applyFont="1" applyBorder="1"/>
    <xf numFmtId="164" fontId="20" fillId="0" borderId="25" xfId="38" applyNumberFormat="1" applyFont="1" applyBorder="1"/>
    <xf numFmtId="164" fontId="20" fillId="0" borderId="10" xfId="38" applyNumberFormat="1" applyFont="1" applyBorder="1"/>
    <xf numFmtId="0" fontId="35" fillId="8" borderId="0" xfId="0" applyFont="1" applyFill="1" applyAlignment="1">
      <alignment horizontal="right" wrapText="1"/>
    </xf>
    <xf numFmtId="0" fontId="15" fillId="8" borderId="0" xfId="0" applyFont="1" applyFill="1"/>
    <xf numFmtId="1" fontId="15" fillId="8" borderId="0" xfId="0" applyNumberFormat="1" applyFont="1" applyFill="1"/>
    <xf numFmtId="0" fontId="36" fillId="8" borderId="0" xfId="0" applyFont="1" applyFill="1" applyAlignment="1">
      <alignment horizontal="center" vertical="center" wrapText="1"/>
    </xf>
    <xf numFmtId="3" fontId="36" fillId="8" borderId="0" xfId="1" applyNumberFormat="1" applyFont="1" applyFill="1" applyBorder="1"/>
    <xf numFmtId="3" fontId="37" fillId="8" borderId="0" xfId="0" applyNumberFormat="1" applyFont="1" applyFill="1"/>
    <xf numFmtId="0" fontId="39" fillId="8" borderId="0" xfId="0" applyFont="1" applyFill="1"/>
    <xf numFmtId="0" fontId="38" fillId="8" borderId="0" xfId="0" applyFont="1" applyFill="1" applyAlignment="1">
      <alignment horizontal="left" wrapText="1"/>
    </xf>
    <xf numFmtId="0" fontId="35" fillId="8" borderId="0" xfId="0" applyFont="1" applyFill="1" applyAlignment="1">
      <alignment horizontal="left" wrapText="1"/>
    </xf>
    <xf numFmtId="0" fontId="37" fillId="8" borderId="0" xfId="0" applyFont="1" applyFill="1" applyAlignment="1">
      <alignment horizontal="center"/>
    </xf>
    <xf numFmtId="0" fontId="40" fillId="4" borderId="4" xfId="0" applyFont="1" applyFill="1" applyBorder="1" applyAlignment="1">
      <alignment horizontal="center" vertical="center" wrapText="1"/>
    </xf>
    <xf numFmtId="0" fontId="40" fillId="3" borderId="5" xfId="0" applyFont="1" applyFill="1" applyBorder="1" applyAlignment="1">
      <alignment horizontal="center" vertical="center" wrapText="1"/>
    </xf>
    <xf numFmtId="0" fontId="36" fillId="23" borderId="6" xfId="0" applyFont="1" applyFill="1" applyBorder="1" applyAlignment="1">
      <alignment horizontal="center" vertical="center" wrapText="1"/>
    </xf>
    <xf numFmtId="3" fontId="37" fillId="0" borderId="9" xfId="0" applyNumberFormat="1" applyFont="1" applyBorder="1" applyAlignment="1">
      <alignment horizontal="center" vertical="center"/>
    </xf>
    <xf numFmtId="164" fontId="41" fillId="0" borderId="10" xfId="1" applyNumberFormat="1" applyFont="1" applyBorder="1" applyAlignment="1">
      <alignment horizontal="center" vertical="center"/>
    </xf>
    <xf numFmtId="164" fontId="42" fillId="23" borderId="11" xfId="0" applyNumberFormat="1" applyFont="1" applyFill="1" applyBorder="1" applyAlignment="1">
      <alignment horizontal="center" vertical="center" wrapText="1"/>
    </xf>
    <xf numFmtId="3" fontId="15" fillId="0" borderId="1" xfId="0" applyNumberFormat="1" applyFont="1" applyBorder="1"/>
    <xf numFmtId="3" fontId="15" fillId="0" borderId="12" xfId="0" applyNumberFormat="1" applyFont="1" applyBorder="1"/>
    <xf numFmtId="0" fontId="35" fillId="0" borderId="0" xfId="0" applyFont="1" applyAlignment="1">
      <alignment horizontal="right" wrapText="1"/>
    </xf>
    <xf numFmtId="0" fontId="38" fillId="0" borderId="0" xfId="0" applyFont="1" applyAlignment="1">
      <alignment horizontal="left" wrapText="1"/>
    </xf>
    <xf numFmtId="0" fontId="35" fillId="0" borderId="0" xfId="0" applyFont="1" applyAlignment="1">
      <alignment horizontal="left" wrapText="1"/>
    </xf>
    <xf numFmtId="0" fontId="11" fillId="0" borderId="1" xfId="0" applyFont="1" applyBorder="1" applyAlignment="1">
      <alignment horizontal="center" vertical="center"/>
    </xf>
    <xf numFmtId="0" fontId="18" fillId="0" borderId="1" xfId="0" applyFont="1" applyBorder="1" applyAlignment="1">
      <alignment horizontal="left" vertical="top"/>
    </xf>
    <xf numFmtId="0" fontId="18" fillId="0" borderId="1" xfId="0" applyFont="1" applyBorder="1" applyAlignment="1">
      <alignment vertical="top" wrapText="1"/>
    </xf>
    <xf numFmtId="0" fontId="18" fillId="0" borderId="1" xfId="0" applyFont="1" applyBorder="1" applyAlignment="1">
      <alignment horizontal="left" vertical="top" wrapText="1"/>
    </xf>
    <xf numFmtId="0" fontId="43" fillId="0" borderId="0" xfId="0" applyFont="1" applyAlignment="1">
      <alignment horizontal="center" wrapText="1"/>
    </xf>
    <xf numFmtId="0" fontId="21" fillId="0" borderId="29" xfId="0" applyFont="1" applyBorder="1" applyAlignment="1">
      <alignment horizontal="center"/>
    </xf>
    <xf numFmtId="0" fontId="11" fillId="18" borderId="29" xfId="0" applyFont="1" applyFill="1" applyBorder="1" applyAlignment="1">
      <alignment horizontal="center"/>
    </xf>
    <xf numFmtId="0" fontId="11" fillId="18" borderId="0" xfId="0" applyFont="1" applyFill="1" applyAlignment="1">
      <alignment horizontal="center"/>
    </xf>
    <xf numFmtId="0" fontId="16" fillId="0" borderId="29" xfId="0" applyFont="1" applyBorder="1" applyAlignment="1">
      <alignment horizontal="center"/>
    </xf>
    <xf numFmtId="0" fontId="16" fillId="18" borderId="29" xfId="0" applyFont="1" applyFill="1" applyBorder="1" applyAlignment="1">
      <alignment horizontal="center"/>
    </xf>
    <xf numFmtId="0" fontId="24" fillId="0" borderId="0" xfId="0" applyFont="1" applyAlignment="1">
      <alignment horizontal="right" wrapText="1"/>
    </xf>
    <xf numFmtId="0" fontId="16" fillId="0" borderId="4" xfId="0" applyFont="1" applyBorder="1" applyAlignment="1">
      <alignment horizontal="center"/>
    </xf>
    <xf numFmtId="0" fontId="16" fillId="0" borderId="5" xfId="0" applyFont="1" applyBorder="1" applyAlignment="1">
      <alignment horizontal="center"/>
    </xf>
    <xf numFmtId="0" fontId="16" fillId="0" borderId="6" xfId="0" applyFont="1" applyBorder="1" applyAlignment="1">
      <alignment horizontal="center"/>
    </xf>
    <xf numFmtId="0" fontId="16" fillId="0" borderId="16" xfId="0" applyFont="1" applyBorder="1" applyAlignment="1">
      <alignment horizontal="center"/>
    </xf>
    <xf numFmtId="0" fontId="16" fillId="0" borderId="31" xfId="0" applyFont="1" applyBorder="1" applyAlignment="1">
      <alignment horizontal="center" vertical="center"/>
    </xf>
    <xf numFmtId="0" fontId="16" fillId="0" borderId="13" xfId="0" applyFont="1" applyBorder="1" applyAlignment="1">
      <alignment horizontal="center" vertical="center"/>
    </xf>
    <xf numFmtId="0" fontId="16" fillId="0" borderId="40" xfId="0" applyFont="1" applyBorder="1" applyAlignment="1">
      <alignment horizontal="center" vertical="center"/>
    </xf>
    <xf numFmtId="0" fontId="16" fillId="0" borderId="23" xfId="0" applyFont="1" applyBorder="1" applyAlignment="1">
      <alignment horizontal="center" vertical="center"/>
    </xf>
    <xf numFmtId="0" fontId="16" fillId="0" borderId="41" xfId="0" applyFont="1" applyBorder="1" applyAlignment="1">
      <alignment horizontal="center" vertical="center"/>
    </xf>
    <xf numFmtId="0" fontId="16" fillId="0" borderId="20"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32" xfId="0" applyFont="1" applyBorder="1" applyAlignment="1">
      <alignment horizontal="center" vertical="center" wrapText="1"/>
    </xf>
    <xf numFmtId="0" fontId="16" fillId="0" borderId="33" xfId="0" applyFont="1" applyBorder="1" applyAlignment="1">
      <alignment horizontal="center" vertical="center" wrapText="1"/>
    </xf>
  </cellXfs>
  <cellStyles count="50">
    <cellStyle name="Comma" xfId="1" builtinId="3"/>
    <cellStyle name="Comma 2" xfId="9" xr:uid="{81521F00-55D2-4C7C-8151-7A877D1AA535}"/>
    <cellStyle name="Comma 2 14" xfId="28" xr:uid="{4BAA570C-3664-4DD9-81E9-7D5C72F2402E}"/>
    <cellStyle name="Comma 2 14 2" xfId="37" xr:uid="{E48687F9-BC34-410B-835F-9623FA9F40E0}"/>
    <cellStyle name="Comma 2 14 2 2" xfId="49" xr:uid="{52658FA3-E60B-4BAD-8ECC-D4FDEC5EDC4D}"/>
    <cellStyle name="Comma 2 14 3" xfId="43" xr:uid="{B6D40638-6B94-414F-B6CF-C8D5BD9780C5}"/>
    <cellStyle name="Comma 2 2" xfId="22" xr:uid="{5D3F6E12-02C4-4499-8BAE-74A14E076C11}"/>
    <cellStyle name="Comma 2 2 2" xfId="36" xr:uid="{6E6DD410-36B5-4155-9CA9-A466ACB5DA71}"/>
    <cellStyle name="Comma 2 2 2 2" xfId="48" xr:uid="{D0B2C5D6-2228-4582-9941-82B78DB2DB45}"/>
    <cellStyle name="Comma 2 2 3" xfId="42" xr:uid="{DFF0928E-651D-47AA-A14A-61ED359EAB9D}"/>
    <cellStyle name="Comma 2 3" xfId="35" xr:uid="{470DCBF0-FD7D-4E0F-86D2-BB6309A50E2F}"/>
    <cellStyle name="Comma 2 3 2" xfId="47" xr:uid="{F32C3F85-B1A1-437E-A5BE-CEDA7D0C531C}"/>
    <cellStyle name="Comma 2 4" xfId="41" xr:uid="{EC66B62A-0DC1-4E92-B6BD-D656F145E413}"/>
    <cellStyle name="Comma 3" xfId="3" xr:uid="{E429021C-F11D-4F55-B19D-AF8EEDA7569B}"/>
    <cellStyle name="Comma 3 2" xfId="33" xr:uid="{E9F20B47-5ABE-4E7C-A6A5-A42257B5BE5E}"/>
    <cellStyle name="Comma 3 2 2" xfId="45" xr:uid="{EEDF40CF-5AB3-49A6-A814-FB56BAD33233}"/>
    <cellStyle name="Comma 3 3" xfId="39" xr:uid="{7C5B94FF-478E-4735-B18C-0421A9C60A4D}"/>
    <cellStyle name="Comma 4" xfId="5" xr:uid="{3D3EAF56-AD6C-41AF-92DF-2CB44610B13E}"/>
    <cellStyle name="Comma 4 2" xfId="34" xr:uid="{6449FD51-2A3F-44C5-867A-E2DCAC776D46}"/>
    <cellStyle name="Comma 4 2 2" xfId="46" xr:uid="{9A9E0003-0269-4FFF-A3B4-CB72D8D0731C}"/>
    <cellStyle name="Comma 4 3" xfId="40" xr:uid="{805AA34F-14C7-469E-9A7D-7F1C2062166A}"/>
    <cellStyle name="Comma 5" xfId="32" xr:uid="{FA62566D-1C7D-455D-A626-9972F95CB81F}"/>
    <cellStyle name="Comma 5 2" xfId="44" xr:uid="{A85E4ED6-2C7B-462E-B4E0-26654AAA58C4}"/>
    <cellStyle name="Comma 6" xfId="38" xr:uid="{07AA9060-499C-48F9-99B1-D086F0E1D5FB}"/>
    <cellStyle name="Normal" xfId="0" builtinId="0"/>
    <cellStyle name="Normal 10 2 2" xfId="8" xr:uid="{7548910C-72E1-4C05-9534-133136A902E4}"/>
    <cellStyle name="Normal 10 7" xfId="4" xr:uid="{46D2770F-6FC0-464F-93A3-AF6693B3AFF0}"/>
    <cellStyle name="Normal 10 7 2" xfId="15" xr:uid="{848872FC-3C54-48B7-B5B6-458B114AAD8A}"/>
    <cellStyle name="Normal 10 7 2 3" xfId="30" xr:uid="{5E07B972-9881-45C7-A9E5-8E3DF97B0DBC}"/>
    <cellStyle name="Normal 2" xfId="10" xr:uid="{4D7174C4-EA46-481A-8573-8CFFFCA48651}"/>
    <cellStyle name="Normal 2 12" xfId="6" xr:uid="{2FC6ED95-B654-4AD8-9E92-CE68951EE3E8}"/>
    <cellStyle name="Normal 2 12 2" xfId="31" xr:uid="{94F99C67-860E-4B7A-AE42-42D297510068}"/>
    <cellStyle name="Normal 2 2" xfId="14" xr:uid="{08621298-C897-4426-85CD-909A1F8EEA5D}"/>
    <cellStyle name="Normal 2 2 2 2" xfId="13" xr:uid="{82CD4B25-9376-492A-A36C-208D11B4242B}"/>
    <cellStyle name="Normal 2 3" xfId="23" xr:uid="{8D8DE10E-C8B8-4723-A993-EED73D55D009}"/>
    <cellStyle name="Normal 2 5" xfId="17" xr:uid="{BFD77B27-6DD4-497C-8743-ABEB5D7B3FC7}"/>
    <cellStyle name="Normal 3" xfId="7" xr:uid="{DF354B34-6CF7-4378-ABFB-ED61B4BB56F1}"/>
    <cellStyle name="Normal 3 10" xfId="25" xr:uid="{DCAF69AA-BE07-49E6-8CCF-B8FE24A3B84C}"/>
    <cellStyle name="Normal 3 2" xfId="19" xr:uid="{AABECF90-61D6-4C35-96D5-7F7A7A8B901E}"/>
    <cellStyle name="Normal 3 2 2" xfId="24" xr:uid="{9E06DC9F-57FB-4CA3-82FE-99308A045BAE}"/>
    <cellStyle name="Normal 39 9" xfId="20" xr:uid="{4DAD6C3E-2D5D-4921-8E15-9D62E0A9B4B3}"/>
    <cellStyle name="Normal 4" xfId="21" xr:uid="{1438448C-11E4-4E51-9073-4D2EEAA36F9C}"/>
    <cellStyle name="Normal 5" xfId="12" xr:uid="{C91A9AC3-1BE5-4523-AE84-691F9BC72F23}"/>
    <cellStyle name="Normal 5 3" xfId="18" xr:uid="{984CF8EE-9324-46CF-9324-3573341F3A11}"/>
    <cellStyle name="Normal 6" xfId="11" xr:uid="{05276BE6-5A56-4AC6-A51F-687B758F190D}"/>
    <cellStyle name="Normal 6 11" xfId="16" xr:uid="{EA1E22FA-41CD-42C0-A9A5-E82B8E3E4209}"/>
    <cellStyle name="Normal 7" xfId="26" xr:uid="{7D8153DD-AD45-49C2-909D-5F287B6097F1}"/>
    <cellStyle name="Normal 7 9" xfId="29" xr:uid="{9B478554-6587-442D-B6FA-0759D7B6E863}"/>
    <cellStyle name="Normal 99" xfId="27" xr:uid="{0354AF59-6121-4FFF-BD37-A97F7D2B5CBA}"/>
    <cellStyle name="Percent" xfId="2" builtinId="5"/>
  </cellStyles>
  <dxfs count="0"/>
  <tableStyles count="0" defaultTableStyle="TableStyleMedium2" defaultPivotStyle="PivotStyleLight16"/>
  <colors>
    <mruColors>
      <color rgb="FFFFCCFF"/>
      <color rgb="FF99CCFF"/>
      <color rgb="FFFF66CC"/>
      <color rgb="FF00FFCC"/>
      <color rgb="FFFF33CC"/>
      <color rgb="FFBF31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1B8D9-22A7-42BE-8E1A-210824874A20}">
  <dimension ref="A1:Q83"/>
  <sheetViews>
    <sheetView tabSelected="1" view="pageBreakPreview" topLeftCell="E1" zoomScaleNormal="100" zoomScaleSheetLayoutView="100" workbookViewId="0">
      <selection activeCell="E7" sqref="E7"/>
    </sheetView>
  </sheetViews>
  <sheetFormatPr defaultColWidth="8.81640625" defaultRowHeight="13" x14ac:dyDescent="0.3"/>
  <cols>
    <col min="1" max="1" width="43.54296875" style="2" customWidth="1"/>
    <col min="2" max="2" width="14.1796875" style="2" customWidth="1"/>
    <col min="3" max="3" width="14.81640625" style="2" customWidth="1"/>
    <col min="4" max="4" width="17.26953125" style="2" customWidth="1"/>
    <col min="5" max="6" width="13.54296875" style="2" customWidth="1"/>
    <col min="7" max="7" width="17.7265625" style="2" customWidth="1"/>
    <col min="8" max="8" width="14.54296875" style="1" customWidth="1"/>
    <col min="9" max="9" width="17.26953125" style="1" customWidth="1"/>
    <col min="10" max="10" width="15.26953125" style="2" customWidth="1"/>
    <col min="11" max="11" width="15.26953125" style="417" customWidth="1"/>
    <col min="12" max="12" width="15.54296875" style="2" customWidth="1"/>
    <col min="13" max="13" width="14.453125" style="2" customWidth="1"/>
    <col min="14" max="14" width="16.81640625" style="2" bestFit="1" customWidth="1"/>
    <col min="15" max="15" width="8.81640625" style="2"/>
    <col min="16" max="16" width="11" style="2" bestFit="1" customWidth="1"/>
    <col min="17" max="17" width="9.81640625" style="2" bestFit="1" customWidth="1"/>
    <col min="18" max="16384" width="8.81640625" style="2"/>
  </cols>
  <sheetData>
    <row r="1" spans="1:17" ht="27.75" customHeight="1" x14ac:dyDescent="0.3">
      <c r="H1" s="434" t="s">
        <v>138</v>
      </c>
      <c r="I1" s="434"/>
      <c r="J1" s="434"/>
      <c r="K1" s="416"/>
    </row>
    <row r="3" spans="1:17" ht="18.5" x14ac:dyDescent="0.45">
      <c r="A3" s="353" t="s">
        <v>137</v>
      </c>
    </row>
    <row r="4" spans="1:17" ht="13.5" thickBot="1" x14ac:dyDescent="0.35">
      <c r="B4" s="361"/>
      <c r="C4" s="361"/>
      <c r="D4" s="361"/>
      <c r="E4" s="361"/>
      <c r="F4" s="361"/>
      <c r="G4" s="361"/>
      <c r="H4" s="362"/>
      <c r="I4" s="362"/>
      <c r="J4" s="361"/>
      <c r="K4" s="418"/>
    </row>
    <row r="5" spans="1:17" ht="140.25" customHeight="1" x14ac:dyDescent="0.3">
      <c r="A5" s="366" t="s">
        <v>32</v>
      </c>
      <c r="B5" s="378" t="s">
        <v>143</v>
      </c>
      <c r="C5" s="378" t="s">
        <v>139</v>
      </c>
      <c r="D5" s="379" t="s">
        <v>144</v>
      </c>
      <c r="E5" s="378" t="s">
        <v>145</v>
      </c>
      <c r="F5" s="378" t="s">
        <v>139</v>
      </c>
      <c r="G5" s="380" t="s">
        <v>146</v>
      </c>
      <c r="H5" s="354" t="s">
        <v>149</v>
      </c>
      <c r="I5" s="354" t="s">
        <v>150</v>
      </c>
      <c r="J5" s="365" t="s">
        <v>151</v>
      </c>
      <c r="K5" s="419"/>
      <c r="L5" s="426" t="s">
        <v>154</v>
      </c>
      <c r="M5" s="427" t="s">
        <v>155</v>
      </c>
      <c r="N5" s="428" t="s">
        <v>157</v>
      </c>
    </row>
    <row r="6" spans="1:17" ht="18" thickBot="1" x14ac:dyDescent="0.35">
      <c r="A6" s="381"/>
      <c r="B6" s="382">
        <v>1</v>
      </c>
      <c r="C6" s="382">
        <v>2</v>
      </c>
      <c r="D6" s="395" t="s">
        <v>70</v>
      </c>
      <c r="E6" s="382">
        <v>4</v>
      </c>
      <c r="F6" s="382">
        <v>5</v>
      </c>
      <c r="G6" s="396" t="s">
        <v>71</v>
      </c>
      <c r="H6" s="397" t="s">
        <v>72</v>
      </c>
      <c r="I6" s="397">
        <v>8</v>
      </c>
      <c r="J6" s="398" t="s">
        <v>153</v>
      </c>
      <c r="K6" s="425"/>
      <c r="L6" s="429">
        <v>591223093</v>
      </c>
      <c r="M6" s="430">
        <f>G7</f>
        <v>671085562</v>
      </c>
      <c r="N6" s="431">
        <f>L6-M6</f>
        <v>-79862469</v>
      </c>
    </row>
    <row r="7" spans="1:17" ht="13.5" customHeight="1" thickBot="1" x14ac:dyDescent="0.35">
      <c r="A7" s="388" t="s">
        <v>74</v>
      </c>
      <c r="B7" s="389">
        <f>SUM(B8:B54)</f>
        <v>605831946</v>
      </c>
      <c r="C7" s="389">
        <f t="shared" ref="C7:I7" si="0">SUM(C8:C54)</f>
        <v>-9760824</v>
      </c>
      <c r="D7" s="390">
        <f t="shared" si="0"/>
        <v>596071122</v>
      </c>
      <c r="E7" s="389">
        <f t="shared" si="0"/>
        <v>680846386</v>
      </c>
      <c r="F7" s="389">
        <f t="shared" si="0"/>
        <v>-9760824</v>
      </c>
      <c r="G7" s="391">
        <f>SUM(G8:G54)</f>
        <v>671085562</v>
      </c>
      <c r="H7" s="392">
        <f>SUM(H8:H54)</f>
        <v>75014440</v>
      </c>
      <c r="I7" s="392">
        <f t="shared" si="0"/>
        <v>841946</v>
      </c>
      <c r="J7" s="393">
        <f>SUM(J8:J54)</f>
        <v>75856386</v>
      </c>
      <c r="K7" s="420"/>
      <c r="L7" s="399"/>
      <c r="M7" s="400"/>
      <c r="N7" s="401"/>
      <c r="Q7" s="7"/>
    </row>
    <row r="8" spans="1:17" x14ac:dyDescent="0.3">
      <c r="A8" s="383" t="s">
        <v>5</v>
      </c>
      <c r="B8" s="383">
        <v>45423163</v>
      </c>
      <c r="C8" s="383"/>
      <c r="D8" s="384">
        <f t="shared" ref="D8:D54" si="1">ROUND(B8+C8,0)</f>
        <v>45423163</v>
      </c>
      <c r="E8" s="433">
        <v>50423256</v>
      </c>
      <c r="F8" s="383"/>
      <c r="G8" s="385">
        <f>ROUND(E8+F8,0)</f>
        <v>50423256</v>
      </c>
      <c r="H8" s="386">
        <f>G8-D8</f>
        <v>5000093</v>
      </c>
      <c r="I8" s="386"/>
      <c r="J8" s="387">
        <f>I8+H8</f>
        <v>5000093</v>
      </c>
      <c r="K8" s="421"/>
      <c r="L8" s="7"/>
      <c r="M8" s="55"/>
      <c r="N8" s="7"/>
    </row>
    <row r="9" spans="1:17" x14ac:dyDescent="0.3">
      <c r="A9" s="367" t="s">
        <v>33</v>
      </c>
      <c r="B9" s="367">
        <v>108769024</v>
      </c>
      <c r="C9" s="367"/>
      <c r="D9" s="368">
        <f t="shared" si="1"/>
        <v>108769024</v>
      </c>
      <c r="E9" s="432">
        <v>121802453</v>
      </c>
      <c r="F9" s="367"/>
      <c r="G9" s="385">
        <f t="shared" ref="G9:G54" si="2">ROUND(E9+F9,0)</f>
        <v>121802453</v>
      </c>
      <c r="H9" s="369">
        <f t="shared" ref="H9:H49" si="3">G9-D9</f>
        <v>13033429</v>
      </c>
      <c r="I9" s="369"/>
      <c r="J9" s="370">
        <f t="shared" ref="J9:J54" si="4">I9+H9</f>
        <v>13033429</v>
      </c>
      <c r="K9" s="421"/>
      <c r="L9" s="7"/>
      <c r="M9" s="31"/>
      <c r="N9" s="31"/>
      <c r="P9" s="33"/>
    </row>
    <row r="10" spans="1:17" x14ac:dyDescent="0.3">
      <c r="A10" s="367" t="s">
        <v>34</v>
      </c>
      <c r="B10" s="371">
        <v>141195017</v>
      </c>
      <c r="C10" s="371"/>
      <c r="D10" s="372">
        <f t="shared" si="1"/>
        <v>141195017</v>
      </c>
      <c r="E10" s="432">
        <v>150188024</v>
      </c>
      <c r="F10" s="371"/>
      <c r="G10" s="385">
        <f t="shared" si="2"/>
        <v>150188024</v>
      </c>
      <c r="H10" s="369">
        <f t="shared" si="3"/>
        <v>8993007</v>
      </c>
      <c r="I10" s="369"/>
      <c r="J10" s="370">
        <f t="shared" si="4"/>
        <v>8993007</v>
      </c>
      <c r="K10" s="421"/>
      <c r="L10" s="7"/>
    </row>
    <row r="11" spans="1:17" x14ac:dyDescent="0.3">
      <c r="A11" s="367" t="s">
        <v>7</v>
      </c>
      <c r="B11" s="371">
        <v>28694275</v>
      </c>
      <c r="C11" s="371"/>
      <c r="D11" s="372">
        <f t="shared" si="1"/>
        <v>28694275</v>
      </c>
      <c r="E11" s="432">
        <v>32227209</v>
      </c>
      <c r="F11" s="371"/>
      <c r="G11" s="385">
        <f t="shared" si="2"/>
        <v>32227209</v>
      </c>
      <c r="H11" s="369">
        <f>G11-D11</f>
        <v>3532934</v>
      </c>
      <c r="I11" s="369"/>
      <c r="J11" s="370">
        <f t="shared" si="4"/>
        <v>3532934</v>
      </c>
      <c r="K11" s="421"/>
      <c r="L11" s="7"/>
      <c r="N11" s="7"/>
    </row>
    <row r="12" spans="1:17" x14ac:dyDescent="0.3">
      <c r="A12" s="367" t="s">
        <v>35</v>
      </c>
      <c r="B12" s="367">
        <v>13424469</v>
      </c>
      <c r="C12" s="367"/>
      <c r="D12" s="368">
        <f t="shared" si="1"/>
        <v>13424469</v>
      </c>
      <c r="E12" s="432">
        <v>16270735</v>
      </c>
      <c r="F12" s="367"/>
      <c r="G12" s="385">
        <f t="shared" si="2"/>
        <v>16270735</v>
      </c>
      <c r="H12" s="369">
        <f t="shared" si="3"/>
        <v>2846266</v>
      </c>
      <c r="I12" s="369"/>
      <c r="J12" s="370">
        <f t="shared" si="4"/>
        <v>2846266</v>
      </c>
      <c r="K12" s="421"/>
      <c r="L12" s="7"/>
    </row>
    <row r="13" spans="1:17" x14ac:dyDescent="0.3">
      <c r="A13" s="367" t="s">
        <v>9</v>
      </c>
      <c r="B13" s="367">
        <v>11521220</v>
      </c>
      <c r="C13" s="367"/>
      <c r="D13" s="368">
        <f t="shared" si="1"/>
        <v>11521220</v>
      </c>
      <c r="E13" s="432">
        <v>13644286</v>
      </c>
      <c r="F13" s="367"/>
      <c r="G13" s="385">
        <f t="shared" si="2"/>
        <v>13644286</v>
      </c>
      <c r="H13" s="369">
        <f t="shared" si="3"/>
        <v>2123066</v>
      </c>
      <c r="I13" s="369"/>
      <c r="J13" s="370">
        <f t="shared" si="4"/>
        <v>2123066</v>
      </c>
      <c r="K13" s="421"/>
      <c r="L13" s="7"/>
      <c r="M13" s="80"/>
      <c r="N13" s="77"/>
    </row>
    <row r="14" spans="1:17" x14ac:dyDescent="0.3">
      <c r="A14" s="367" t="s">
        <v>10</v>
      </c>
      <c r="B14" s="367">
        <v>23868406</v>
      </c>
      <c r="C14" s="367"/>
      <c r="D14" s="368">
        <f t="shared" si="1"/>
        <v>23868406</v>
      </c>
      <c r="E14" s="432">
        <v>26239985</v>
      </c>
      <c r="F14" s="367"/>
      <c r="G14" s="385">
        <f t="shared" si="2"/>
        <v>26239985</v>
      </c>
      <c r="H14" s="369">
        <f t="shared" si="3"/>
        <v>2371579</v>
      </c>
      <c r="I14" s="369"/>
      <c r="J14" s="370">
        <f t="shared" si="4"/>
        <v>2371579</v>
      </c>
      <c r="K14" s="421"/>
      <c r="L14" s="7"/>
      <c r="M14" s="78"/>
      <c r="N14" s="78"/>
    </row>
    <row r="15" spans="1:17" ht="14.25" customHeight="1" x14ac:dyDescent="0.5">
      <c r="A15" s="367" t="s">
        <v>11</v>
      </c>
      <c r="B15" s="367">
        <v>13453271</v>
      </c>
      <c r="C15" s="367"/>
      <c r="D15" s="368">
        <f t="shared" si="1"/>
        <v>13453271</v>
      </c>
      <c r="E15" s="432">
        <v>15894556</v>
      </c>
      <c r="F15" s="367"/>
      <c r="G15" s="385">
        <f t="shared" si="2"/>
        <v>15894556</v>
      </c>
      <c r="H15" s="394">
        <f t="shared" si="3"/>
        <v>2441285</v>
      </c>
      <c r="I15" s="394"/>
      <c r="J15" s="370">
        <f t="shared" si="4"/>
        <v>2441285</v>
      </c>
      <c r="K15" s="421"/>
      <c r="L15" s="7"/>
      <c r="M15" s="78"/>
      <c r="N15" s="79"/>
    </row>
    <row r="16" spans="1:17" x14ac:dyDescent="0.3">
      <c r="A16" s="367" t="s">
        <v>36</v>
      </c>
      <c r="B16" s="367">
        <v>16314531</v>
      </c>
      <c r="C16" s="367"/>
      <c r="D16" s="368">
        <f t="shared" si="1"/>
        <v>16314531</v>
      </c>
      <c r="E16" s="432">
        <v>19357708</v>
      </c>
      <c r="F16" s="367"/>
      <c r="G16" s="385">
        <f t="shared" si="2"/>
        <v>19357708</v>
      </c>
      <c r="H16" s="369">
        <f t="shared" si="3"/>
        <v>3043177</v>
      </c>
      <c r="I16" s="369"/>
      <c r="J16" s="370">
        <f t="shared" si="4"/>
        <v>3043177</v>
      </c>
      <c r="K16" s="421"/>
      <c r="L16" s="7"/>
    </row>
    <row r="17" spans="1:12" x14ac:dyDescent="0.3">
      <c r="A17" s="367" t="s">
        <v>37</v>
      </c>
      <c r="B17" s="367">
        <v>13236799</v>
      </c>
      <c r="C17" s="367"/>
      <c r="D17" s="368">
        <f t="shared" si="1"/>
        <v>13236799</v>
      </c>
      <c r="E17" s="432">
        <v>15615089</v>
      </c>
      <c r="F17" s="367"/>
      <c r="G17" s="385">
        <f t="shared" si="2"/>
        <v>15615089</v>
      </c>
      <c r="H17" s="369">
        <f t="shared" si="3"/>
        <v>2378290</v>
      </c>
      <c r="I17" s="369"/>
      <c r="J17" s="370">
        <f t="shared" si="4"/>
        <v>2378290</v>
      </c>
      <c r="K17" s="421"/>
      <c r="L17" s="7"/>
    </row>
    <row r="18" spans="1:12" x14ac:dyDescent="0.3">
      <c r="A18" s="367" t="s">
        <v>13</v>
      </c>
      <c r="B18" s="367">
        <v>3604176</v>
      </c>
      <c r="C18" s="367"/>
      <c r="D18" s="368">
        <f t="shared" si="1"/>
        <v>3604176</v>
      </c>
      <c r="E18" s="432">
        <v>4225103</v>
      </c>
      <c r="F18" s="367"/>
      <c r="G18" s="385">
        <f t="shared" si="2"/>
        <v>4225103</v>
      </c>
      <c r="H18" s="369">
        <f t="shared" si="3"/>
        <v>620927</v>
      </c>
      <c r="I18" s="369">
        <f>150481+15640</f>
        <v>166121</v>
      </c>
      <c r="J18" s="370">
        <f t="shared" si="4"/>
        <v>787048</v>
      </c>
      <c r="K18" s="421"/>
      <c r="L18" s="7"/>
    </row>
    <row r="19" spans="1:12" x14ac:dyDescent="0.3">
      <c r="A19" s="367" t="s">
        <v>14</v>
      </c>
      <c r="B19" s="367">
        <v>4994052</v>
      </c>
      <c r="C19" s="367"/>
      <c r="D19" s="368">
        <f t="shared" si="1"/>
        <v>4994052</v>
      </c>
      <c r="E19" s="432">
        <v>5656267</v>
      </c>
      <c r="F19" s="367"/>
      <c r="G19" s="385">
        <f t="shared" si="2"/>
        <v>5656267</v>
      </c>
      <c r="H19" s="369">
        <f t="shared" si="3"/>
        <v>662215</v>
      </c>
      <c r="I19" s="369">
        <f>73476+26115</f>
        <v>99591</v>
      </c>
      <c r="J19" s="370">
        <f t="shared" si="4"/>
        <v>761806</v>
      </c>
      <c r="K19" s="421"/>
      <c r="L19" s="7"/>
    </row>
    <row r="20" spans="1:12" x14ac:dyDescent="0.3">
      <c r="A20" s="367" t="s">
        <v>38</v>
      </c>
      <c r="B20" s="367">
        <v>5083547</v>
      </c>
      <c r="C20" s="367"/>
      <c r="D20" s="368">
        <f t="shared" si="1"/>
        <v>5083547</v>
      </c>
      <c r="E20" s="432">
        <v>5885405</v>
      </c>
      <c r="F20" s="367"/>
      <c r="G20" s="385">
        <f t="shared" si="2"/>
        <v>5885405</v>
      </c>
      <c r="H20" s="369">
        <f t="shared" si="3"/>
        <v>801858</v>
      </c>
      <c r="I20" s="369">
        <v>61190</v>
      </c>
      <c r="J20" s="370">
        <f t="shared" si="4"/>
        <v>863048</v>
      </c>
      <c r="K20" s="421"/>
      <c r="L20" s="7"/>
    </row>
    <row r="21" spans="1:12" x14ac:dyDescent="0.3">
      <c r="A21" s="367" t="s">
        <v>16</v>
      </c>
      <c r="B21" s="367">
        <v>4481614</v>
      </c>
      <c r="C21" s="367"/>
      <c r="D21" s="368">
        <f t="shared" si="1"/>
        <v>4481614</v>
      </c>
      <c r="E21" s="432">
        <v>5443978</v>
      </c>
      <c r="F21" s="367"/>
      <c r="G21" s="385">
        <f t="shared" si="2"/>
        <v>5443978</v>
      </c>
      <c r="H21" s="369">
        <f t="shared" si="3"/>
        <v>962364</v>
      </c>
      <c r="I21" s="369"/>
      <c r="J21" s="370">
        <f t="shared" si="4"/>
        <v>962364</v>
      </c>
      <c r="K21" s="421"/>
      <c r="L21" s="7"/>
    </row>
    <row r="22" spans="1:12" x14ac:dyDescent="0.3">
      <c r="A22" s="367" t="s">
        <v>17</v>
      </c>
      <c r="B22" s="367">
        <v>4877076</v>
      </c>
      <c r="C22" s="367"/>
      <c r="D22" s="368">
        <f t="shared" si="1"/>
        <v>4877076</v>
      </c>
      <c r="E22" s="432">
        <v>6129937</v>
      </c>
      <c r="F22" s="367"/>
      <c r="G22" s="385">
        <f t="shared" si="2"/>
        <v>6129937</v>
      </c>
      <c r="H22" s="369">
        <f t="shared" si="3"/>
        <v>1252861</v>
      </c>
      <c r="I22" s="369"/>
      <c r="J22" s="370">
        <f t="shared" si="4"/>
        <v>1252861</v>
      </c>
      <c r="K22" s="421"/>
      <c r="L22" s="7"/>
    </row>
    <row r="23" spans="1:12" x14ac:dyDescent="0.3">
      <c r="A23" s="367" t="s">
        <v>39</v>
      </c>
      <c r="B23" s="367">
        <v>2834687</v>
      </c>
      <c r="C23" s="367"/>
      <c r="D23" s="368">
        <f t="shared" si="1"/>
        <v>2834687</v>
      </c>
      <c r="E23" s="432">
        <v>2982456</v>
      </c>
      <c r="F23" s="367"/>
      <c r="G23" s="385">
        <f t="shared" si="2"/>
        <v>2982456</v>
      </c>
      <c r="H23" s="369">
        <f t="shared" si="3"/>
        <v>147769</v>
      </c>
      <c r="I23" s="369">
        <v>45158</v>
      </c>
      <c r="J23" s="370">
        <f t="shared" si="4"/>
        <v>192927</v>
      </c>
      <c r="K23" s="421"/>
      <c r="L23" s="7"/>
    </row>
    <row r="24" spans="1:12" x14ac:dyDescent="0.3">
      <c r="A24" s="367" t="s">
        <v>40</v>
      </c>
      <c r="B24" s="367">
        <v>4914340</v>
      </c>
      <c r="C24" s="367"/>
      <c r="D24" s="368">
        <f t="shared" si="1"/>
        <v>4914340</v>
      </c>
      <c r="E24" s="432">
        <v>5700118</v>
      </c>
      <c r="F24" s="367"/>
      <c r="G24" s="385">
        <f t="shared" si="2"/>
        <v>5700118</v>
      </c>
      <c r="H24" s="369">
        <f t="shared" si="3"/>
        <v>785778</v>
      </c>
      <c r="I24" s="369">
        <v>105866</v>
      </c>
      <c r="J24" s="370">
        <f t="shared" si="4"/>
        <v>891644</v>
      </c>
      <c r="K24" s="421"/>
      <c r="L24" s="7"/>
    </row>
    <row r="25" spans="1:12" x14ac:dyDescent="0.3">
      <c r="A25" s="367" t="s">
        <v>41</v>
      </c>
      <c r="B25" s="367">
        <v>7082132</v>
      </c>
      <c r="C25" s="367"/>
      <c r="D25" s="368">
        <f t="shared" si="1"/>
        <v>7082132</v>
      </c>
      <c r="E25" s="432">
        <v>8684695</v>
      </c>
      <c r="F25" s="367"/>
      <c r="G25" s="385">
        <f t="shared" si="2"/>
        <v>8684695</v>
      </c>
      <c r="H25" s="369">
        <f t="shared" si="3"/>
        <v>1602563</v>
      </c>
      <c r="I25" s="369"/>
      <c r="J25" s="370">
        <f t="shared" si="4"/>
        <v>1602563</v>
      </c>
      <c r="K25" s="421"/>
      <c r="L25" s="7"/>
    </row>
    <row r="26" spans="1:12" x14ac:dyDescent="0.3">
      <c r="A26" s="367" t="s">
        <v>42</v>
      </c>
      <c r="B26" s="367">
        <v>6291646</v>
      </c>
      <c r="C26" s="367"/>
      <c r="D26" s="368">
        <f t="shared" si="1"/>
        <v>6291646</v>
      </c>
      <c r="E26" s="432">
        <v>7460817</v>
      </c>
      <c r="F26" s="367"/>
      <c r="G26" s="385">
        <f t="shared" si="2"/>
        <v>7460817</v>
      </c>
      <c r="H26" s="369">
        <f t="shared" si="3"/>
        <v>1169171</v>
      </c>
      <c r="I26" s="369">
        <v>230663</v>
      </c>
      <c r="J26" s="370">
        <f t="shared" si="4"/>
        <v>1399834</v>
      </c>
      <c r="K26" s="421"/>
      <c r="L26" s="7"/>
    </row>
    <row r="27" spans="1:12" x14ac:dyDescent="0.3">
      <c r="A27" s="367" t="s">
        <v>43</v>
      </c>
      <c r="B27" s="367">
        <v>2782827</v>
      </c>
      <c r="C27" s="367"/>
      <c r="D27" s="368">
        <f t="shared" si="1"/>
        <v>2782827</v>
      </c>
      <c r="E27" s="432">
        <v>2946158</v>
      </c>
      <c r="F27" s="367"/>
      <c r="G27" s="385">
        <f t="shared" si="2"/>
        <v>2946158</v>
      </c>
      <c r="H27" s="369">
        <f t="shared" si="3"/>
        <v>163331</v>
      </c>
      <c r="I27" s="369">
        <f>4061+14620</f>
        <v>18681</v>
      </c>
      <c r="J27" s="370">
        <f t="shared" si="4"/>
        <v>182012</v>
      </c>
      <c r="K27" s="421"/>
      <c r="L27" s="7"/>
    </row>
    <row r="28" spans="1:12" x14ac:dyDescent="0.3">
      <c r="A28" s="367" t="s">
        <v>44</v>
      </c>
      <c r="B28" s="367">
        <v>4029305</v>
      </c>
      <c r="C28" s="367"/>
      <c r="D28" s="368">
        <f t="shared" si="1"/>
        <v>4029305</v>
      </c>
      <c r="E28" s="432">
        <v>4334871</v>
      </c>
      <c r="F28" s="367"/>
      <c r="G28" s="385">
        <f t="shared" si="2"/>
        <v>4334871</v>
      </c>
      <c r="H28" s="369">
        <f t="shared" si="3"/>
        <v>305566</v>
      </c>
      <c r="I28" s="369">
        <v>114676</v>
      </c>
      <c r="J28" s="370">
        <f t="shared" si="4"/>
        <v>420242</v>
      </c>
      <c r="K28" s="421"/>
      <c r="L28" s="7"/>
    </row>
    <row r="29" spans="1:12" x14ac:dyDescent="0.3">
      <c r="A29" s="367" t="s">
        <v>45</v>
      </c>
      <c r="B29" s="367">
        <v>2172466</v>
      </c>
      <c r="C29" s="367"/>
      <c r="D29" s="368">
        <f t="shared" si="1"/>
        <v>2172466</v>
      </c>
      <c r="E29" s="432">
        <v>2172466</v>
      </c>
      <c r="F29" s="367"/>
      <c r="G29" s="385">
        <f t="shared" si="2"/>
        <v>2172466</v>
      </c>
      <c r="H29" s="369">
        <f t="shared" si="3"/>
        <v>0</v>
      </c>
      <c r="I29" s="369"/>
      <c r="J29" s="370">
        <f t="shared" si="4"/>
        <v>0</v>
      </c>
      <c r="K29" s="421"/>
      <c r="L29" s="7"/>
    </row>
    <row r="30" spans="1:12" x14ac:dyDescent="0.3">
      <c r="A30" s="367" t="s">
        <v>24</v>
      </c>
      <c r="B30" s="367">
        <v>19647326</v>
      </c>
      <c r="C30" s="367"/>
      <c r="D30" s="368">
        <f t="shared" si="1"/>
        <v>19647326</v>
      </c>
      <c r="E30" s="432">
        <v>21420299</v>
      </c>
      <c r="F30" s="367"/>
      <c r="G30" s="385">
        <f t="shared" si="2"/>
        <v>21420299</v>
      </c>
      <c r="H30" s="369">
        <f t="shared" si="3"/>
        <v>1772973</v>
      </c>
      <c r="I30" s="369"/>
      <c r="J30" s="370">
        <f t="shared" si="4"/>
        <v>1772973</v>
      </c>
      <c r="K30" s="421"/>
      <c r="L30" s="7"/>
    </row>
    <row r="31" spans="1:12" x14ac:dyDescent="0.3">
      <c r="A31" s="367" t="s">
        <v>46</v>
      </c>
      <c r="B31" s="367">
        <v>11149611</v>
      </c>
      <c r="C31" s="367"/>
      <c r="D31" s="368">
        <f t="shared" si="1"/>
        <v>11149611</v>
      </c>
      <c r="E31" s="432">
        <v>12894128</v>
      </c>
      <c r="F31" s="367"/>
      <c r="G31" s="385">
        <f t="shared" si="2"/>
        <v>12894128</v>
      </c>
      <c r="H31" s="369">
        <f t="shared" si="3"/>
        <v>1744517</v>
      </c>
      <c r="I31" s="369"/>
      <c r="J31" s="370">
        <f t="shared" si="4"/>
        <v>1744517</v>
      </c>
      <c r="K31" s="421"/>
      <c r="L31" s="7"/>
    </row>
    <row r="32" spans="1:12" x14ac:dyDescent="0.3">
      <c r="A32" s="367" t="s">
        <v>47</v>
      </c>
      <c r="B32" s="367">
        <v>4162536</v>
      </c>
      <c r="C32" s="367"/>
      <c r="D32" s="368">
        <f t="shared" si="1"/>
        <v>4162536</v>
      </c>
      <c r="E32" s="432">
        <v>4672998</v>
      </c>
      <c r="F32" s="367"/>
      <c r="G32" s="385">
        <f t="shared" si="2"/>
        <v>4672998</v>
      </c>
      <c r="H32" s="369">
        <f t="shared" si="3"/>
        <v>510462</v>
      </c>
      <c r="I32" s="369"/>
      <c r="J32" s="370">
        <f t="shared" si="4"/>
        <v>510462</v>
      </c>
      <c r="K32" s="421"/>
      <c r="L32" s="7"/>
    </row>
    <row r="33" spans="1:12" x14ac:dyDescent="0.3">
      <c r="A33" s="367" t="s">
        <v>48</v>
      </c>
      <c r="B33" s="367">
        <v>7586996</v>
      </c>
      <c r="C33" s="367"/>
      <c r="D33" s="368">
        <f t="shared" si="1"/>
        <v>7586996</v>
      </c>
      <c r="E33" s="432">
        <v>8224999</v>
      </c>
      <c r="F33" s="367"/>
      <c r="G33" s="385">
        <f t="shared" si="2"/>
        <v>8224999</v>
      </c>
      <c r="H33" s="369">
        <f t="shared" si="3"/>
        <v>638003</v>
      </c>
      <c r="I33" s="369"/>
      <c r="J33" s="370">
        <f t="shared" si="4"/>
        <v>638003</v>
      </c>
      <c r="K33" s="421"/>
      <c r="L33" s="7"/>
    </row>
    <row r="34" spans="1:12" x14ac:dyDescent="0.3">
      <c r="A34" s="367" t="s">
        <v>25</v>
      </c>
      <c r="B34" s="367">
        <v>6906628</v>
      </c>
      <c r="C34" s="367"/>
      <c r="D34" s="368">
        <f t="shared" si="1"/>
        <v>6906628</v>
      </c>
      <c r="E34" s="432">
        <v>6883192</v>
      </c>
      <c r="F34" s="367"/>
      <c r="G34" s="385">
        <f t="shared" si="2"/>
        <v>6883192</v>
      </c>
      <c r="H34" s="369">
        <f t="shared" si="3"/>
        <v>-23436</v>
      </c>
      <c r="I34" s="369"/>
      <c r="J34" s="370">
        <f t="shared" si="4"/>
        <v>-23436</v>
      </c>
      <c r="K34" s="421"/>
      <c r="L34" s="7"/>
    </row>
    <row r="35" spans="1:12" x14ac:dyDescent="0.3">
      <c r="A35" s="367" t="s">
        <v>27</v>
      </c>
      <c r="B35" s="367">
        <v>20949217</v>
      </c>
      <c r="C35" s="367"/>
      <c r="D35" s="368">
        <f t="shared" si="1"/>
        <v>20949217</v>
      </c>
      <c r="E35" s="432">
        <v>23387247</v>
      </c>
      <c r="F35" s="367"/>
      <c r="G35" s="385">
        <f t="shared" si="2"/>
        <v>23387247</v>
      </c>
      <c r="H35" s="369">
        <f t="shared" si="3"/>
        <v>2438030</v>
      </c>
      <c r="I35" s="369"/>
      <c r="J35" s="370">
        <f t="shared" si="4"/>
        <v>2438030</v>
      </c>
      <c r="K35" s="421"/>
      <c r="L35" s="7"/>
    </row>
    <row r="36" spans="1:12" x14ac:dyDescent="0.3">
      <c r="A36" s="367" t="s">
        <v>49</v>
      </c>
      <c r="B36" s="367">
        <v>9448028</v>
      </c>
      <c r="C36" s="367"/>
      <c r="D36" s="368">
        <f t="shared" si="1"/>
        <v>9448028</v>
      </c>
      <c r="E36" s="432">
        <v>10743578</v>
      </c>
      <c r="F36" s="367"/>
      <c r="G36" s="385">
        <f t="shared" si="2"/>
        <v>10743578</v>
      </c>
      <c r="H36" s="369">
        <f t="shared" si="3"/>
        <v>1295550</v>
      </c>
      <c r="I36" s="369"/>
      <c r="J36" s="370">
        <f t="shared" si="4"/>
        <v>1295550</v>
      </c>
      <c r="K36" s="421"/>
      <c r="L36" s="7"/>
    </row>
    <row r="37" spans="1:12" x14ac:dyDescent="0.3">
      <c r="A37" s="367" t="s">
        <v>50</v>
      </c>
      <c r="B37" s="367">
        <v>10322580</v>
      </c>
      <c r="C37" s="367"/>
      <c r="D37" s="368">
        <f t="shared" si="1"/>
        <v>10322580</v>
      </c>
      <c r="E37" s="432">
        <v>11796306</v>
      </c>
      <c r="F37" s="367"/>
      <c r="G37" s="385">
        <f t="shared" si="2"/>
        <v>11796306</v>
      </c>
      <c r="H37" s="369">
        <f t="shared" si="3"/>
        <v>1473726</v>
      </c>
      <c r="I37" s="369"/>
      <c r="J37" s="370">
        <f t="shared" si="4"/>
        <v>1473726</v>
      </c>
      <c r="K37" s="421"/>
      <c r="L37" s="7"/>
    </row>
    <row r="38" spans="1:12" x14ac:dyDescent="0.3">
      <c r="A38" s="367" t="s">
        <v>28</v>
      </c>
      <c r="B38" s="367">
        <v>19463845</v>
      </c>
      <c r="C38" s="367"/>
      <c r="D38" s="368">
        <f t="shared" si="1"/>
        <v>19463845</v>
      </c>
      <c r="E38" s="432">
        <v>24016330</v>
      </c>
      <c r="F38" s="367"/>
      <c r="G38" s="385">
        <f t="shared" si="2"/>
        <v>24016330</v>
      </c>
      <c r="H38" s="369">
        <f t="shared" si="3"/>
        <v>4552485</v>
      </c>
      <c r="I38" s="369"/>
      <c r="J38" s="370">
        <f t="shared" si="4"/>
        <v>4552485</v>
      </c>
      <c r="K38" s="421"/>
      <c r="L38" s="7"/>
    </row>
    <row r="39" spans="1:12" x14ac:dyDescent="0.3">
      <c r="A39" s="367" t="s">
        <v>51</v>
      </c>
      <c r="B39" s="367">
        <v>1825089</v>
      </c>
      <c r="C39" s="367"/>
      <c r="D39" s="368">
        <f t="shared" si="1"/>
        <v>1825089</v>
      </c>
      <c r="E39" s="432">
        <v>2438772</v>
      </c>
      <c r="F39" s="367"/>
      <c r="G39" s="385">
        <f t="shared" si="2"/>
        <v>2438772</v>
      </c>
      <c r="H39" s="369">
        <f t="shared" si="3"/>
        <v>613683</v>
      </c>
      <c r="I39" s="369"/>
      <c r="J39" s="370">
        <f t="shared" si="4"/>
        <v>613683</v>
      </c>
      <c r="K39" s="421"/>
      <c r="L39" s="7"/>
    </row>
    <row r="40" spans="1:12" x14ac:dyDescent="0.3">
      <c r="A40" s="367" t="s">
        <v>52</v>
      </c>
      <c r="B40" s="367">
        <v>1446766</v>
      </c>
      <c r="C40" s="367"/>
      <c r="D40" s="368">
        <f t="shared" si="1"/>
        <v>1446766</v>
      </c>
      <c r="E40" s="432">
        <v>1954994</v>
      </c>
      <c r="F40" s="367"/>
      <c r="G40" s="385">
        <f t="shared" si="2"/>
        <v>1954994</v>
      </c>
      <c r="H40" s="369">
        <f t="shared" si="3"/>
        <v>508228</v>
      </c>
      <c r="I40" s="369"/>
      <c r="J40" s="370">
        <f t="shared" si="4"/>
        <v>508228</v>
      </c>
      <c r="K40" s="421"/>
      <c r="L40" s="7"/>
    </row>
    <row r="41" spans="1:12" x14ac:dyDescent="0.3">
      <c r="A41" s="367" t="s">
        <v>29</v>
      </c>
      <c r="B41" s="367">
        <v>1404725</v>
      </c>
      <c r="C41" s="367"/>
      <c r="D41" s="368">
        <f t="shared" si="1"/>
        <v>1404725</v>
      </c>
      <c r="E41" s="432">
        <v>1874213</v>
      </c>
      <c r="F41" s="367"/>
      <c r="G41" s="385">
        <f t="shared" si="2"/>
        <v>1874213</v>
      </c>
      <c r="H41" s="369">
        <f t="shared" si="3"/>
        <v>469488</v>
      </c>
      <c r="I41" s="369"/>
      <c r="J41" s="370">
        <f t="shared" si="4"/>
        <v>469488</v>
      </c>
      <c r="K41" s="421"/>
      <c r="L41" s="7"/>
    </row>
    <row r="42" spans="1:12" x14ac:dyDescent="0.3">
      <c r="A42" s="367" t="s">
        <v>53</v>
      </c>
      <c r="B42" s="367">
        <v>2146958</v>
      </c>
      <c r="C42" s="367"/>
      <c r="D42" s="368">
        <f t="shared" si="1"/>
        <v>2146958</v>
      </c>
      <c r="E42" s="432">
        <v>2780532</v>
      </c>
      <c r="F42" s="367"/>
      <c r="G42" s="385">
        <f t="shared" si="2"/>
        <v>2780532</v>
      </c>
      <c r="H42" s="369">
        <f t="shared" si="3"/>
        <v>633574</v>
      </c>
      <c r="I42" s="369"/>
      <c r="J42" s="370">
        <f t="shared" si="4"/>
        <v>633574</v>
      </c>
      <c r="K42" s="421"/>
      <c r="L42" s="7"/>
    </row>
    <row r="43" spans="1:12" x14ac:dyDescent="0.3">
      <c r="A43" s="367" t="s">
        <v>30</v>
      </c>
      <c r="B43" s="367">
        <v>60934</v>
      </c>
      <c r="C43" s="367"/>
      <c r="D43" s="368">
        <f t="shared" si="1"/>
        <v>60934</v>
      </c>
      <c r="E43" s="432">
        <v>108464</v>
      </c>
      <c r="F43" s="367"/>
      <c r="G43" s="385">
        <f t="shared" si="2"/>
        <v>108464</v>
      </c>
      <c r="H43" s="369">
        <f t="shared" si="3"/>
        <v>47530</v>
      </c>
      <c r="I43" s="369"/>
      <c r="J43" s="370">
        <f t="shared" si="4"/>
        <v>47530</v>
      </c>
      <c r="K43" s="421"/>
      <c r="L43" s="7"/>
    </row>
    <row r="44" spans="1:12" x14ac:dyDescent="0.3">
      <c r="A44" s="367" t="s">
        <v>31</v>
      </c>
      <c r="B44" s="367">
        <v>2010074</v>
      </c>
      <c r="C44" s="367"/>
      <c r="D44" s="368">
        <f t="shared" si="1"/>
        <v>2010074</v>
      </c>
      <c r="E44" s="432">
        <v>2405310</v>
      </c>
      <c r="F44" s="367"/>
      <c r="G44" s="385">
        <f t="shared" si="2"/>
        <v>2405310</v>
      </c>
      <c r="H44" s="369">
        <f t="shared" si="3"/>
        <v>395236</v>
      </c>
      <c r="I44" s="369"/>
      <c r="J44" s="370">
        <f t="shared" si="4"/>
        <v>395236</v>
      </c>
      <c r="K44" s="421"/>
      <c r="L44" s="7"/>
    </row>
    <row r="45" spans="1:12" x14ac:dyDescent="0.3">
      <c r="A45" s="367" t="s">
        <v>54</v>
      </c>
      <c r="B45" s="367">
        <v>357807</v>
      </c>
      <c r="C45" s="367"/>
      <c r="D45" s="368">
        <f t="shared" si="1"/>
        <v>357807</v>
      </c>
      <c r="E45" s="432">
        <v>524028</v>
      </c>
      <c r="F45" s="367"/>
      <c r="G45" s="385">
        <f t="shared" si="2"/>
        <v>524028</v>
      </c>
      <c r="H45" s="369">
        <f t="shared" si="3"/>
        <v>166221</v>
      </c>
      <c r="I45" s="369"/>
      <c r="J45" s="370">
        <f t="shared" si="4"/>
        <v>166221</v>
      </c>
      <c r="K45" s="421"/>
      <c r="L45" s="7"/>
    </row>
    <row r="46" spans="1:12" x14ac:dyDescent="0.3">
      <c r="A46" s="373" t="s">
        <v>55</v>
      </c>
      <c r="B46" s="374">
        <v>1274929</v>
      </c>
      <c r="C46" s="374"/>
      <c r="D46" s="375">
        <f t="shared" si="1"/>
        <v>1274929</v>
      </c>
      <c r="E46" s="432">
        <v>1733503</v>
      </c>
      <c r="F46" s="374"/>
      <c r="G46" s="385">
        <f t="shared" si="2"/>
        <v>1733503</v>
      </c>
      <c r="H46" s="369">
        <f t="shared" si="3"/>
        <v>458574</v>
      </c>
      <c r="I46" s="369"/>
      <c r="J46" s="370">
        <f t="shared" si="4"/>
        <v>458574</v>
      </c>
      <c r="K46" s="421"/>
      <c r="L46" s="7"/>
    </row>
    <row r="47" spans="1:12" x14ac:dyDescent="0.3">
      <c r="A47" s="374" t="s">
        <v>56</v>
      </c>
      <c r="B47" s="376">
        <v>725620</v>
      </c>
      <c r="C47" s="376"/>
      <c r="D47" s="377">
        <f t="shared" si="1"/>
        <v>725620</v>
      </c>
      <c r="E47" s="432">
        <v>844536</v>
      </c>
      <c r="F47" s="371"/>
      <c r="G47" s="385">
        <f t="shared" si="2"/>
        <v>844536</v>
      </c>
      <c r="H47" s="369">
        <f t="shared" si="3"/>
        <v>118916</v>
      </c>
      <c r="I47" s="369"/>
      <c r="J47" s="370">
        <f t="shared" si="4"/>
        <v>118916</v>
      </c>
      <c r="K47" s="421"/>
      <c r="L47" s="7"/>
    </row>
    <row r="48" spans="1:12" x14ac:dyDescent="0.3">
      <c r="A48" s="374" t="s">
        <v>57</v>
      </c>
      <c r="B48" s="376">
        <v>1002341</v>
      </c>
      <c r="C48" s="376"/>
      <c r="D48" s="377">
        <f t="shared" si="1"/>
        <v>1002341</v>
      </c>
      <c r="E48" s="432">
        <v>1024570</v>
      </c>
      <c r="F48" s="371"/>
      <c r="G48" s="385">
        <f t="shared" si="2"/>
        <v>1024570</v>
      </c>
      <c r="H48" s="369">
        <f t="shared" si="3"/>
        <v>22229</v>
      </c>
      <c r="I48" s="369"/>
      <c r="J48" s="370">
        <f t="shared" si="4"/>
        <v>22229</v>
      </c>
      <c r="K48" s="421"/>
      <c r="L48" s="7"/>
    </row>
    <row r="49" spans="1:12" ht="26" x14ac:dyDescent="0.3">
      <c r="A49" s="402" t="s">
        <v>158</v>
      </c>
      <c r="B49" s="376">
        <v>14891893</v>
      </c>
      <c r="C49" s="376"/>
      <c r="D49" s="377">
        <f t="shared" si="1"/>
        <v>14891893</v>
      </c>
      <c r="E49" s="432">
        <v>17832815</v>
      </c>
      <c r="F49" s="371"/>
      <c r="G49" s="385">
        <f t="shared" si="2"/>
        <v>17832815</v>
      </c>
      <c r="H49" s="369">
        <f t="shared" si="3"/>
        <v>2940922</v>
      </c>
      <c r="I49" s="369"/>
      <c r="J49" s="370">
        <f t="shared" si="4"/>
        <v>2940922</v>
      </c>
      <c r="K49" s="421"/>
      <c r="L49" s="7"/>
    </row>
    <row r="50" spans="1:12" x14ac:dyDescent="0.3">
      <c r="A50" s="374" t="s">
        <v>160</v>
      </c>
      <c r="B50" s="376"/>
      <c r="C50" s="376">
        <v>-1435779</v>
      </c>
      <c r="D50" s="377">
        <f t="shared" si="1"/>
        <v>-1435779</v>
      </c>
      <c r="E50" s="371"/>
      <c r="F50" s="371">
        <v>-1435779</v>
      </c>
      <c r="G50" s="385">
        <f t="shared" si="2"/>
        <v>-1435779</v>
      </c>
      <c r="H50" s="369">
        <f t="shared" ref="H50:H54" si="5">G50-D50</f>
        <v>0</v>
      </c>
      <c r="I50" s="369"/>
      <c r="J50" s="370">
        <f t="shared" si="4"/>
        <v>0</v>
      </c>
      <c r="K50" s="421"/>
      <c r="L50" s="7"/>
    </row>
    <row r="51" spans="1:12" x14ac:dyDescent="0.3">
      <c r="A51" s="374" t="s">
        <v>161</v>
      </c>
      <c r="B51" s="376"/>
      <c r="C51" s="376">
        <v>-3607462</v>
      </c>
      <c r="D51" s="377">
        <f t="shared" si="1"/>
        <v>-3607462</v>
      </c>
      <c r="E51" s="371"/>
      <c r="F51" s="371">
        <v>-3607462</v>
      </c>
      <c r="G51" s="385">
        <f t="shared" si="2"/>
        <v>-3607462</v>
      </c>
      <c r="H51" s="369">
        <f t="shared" si="5"/>
        <v>0</v>
      </c>
      <c r="I51" s="369"/>
      <c r="J51" s="370">
        <f t="shared" si="4"/>
        <v>0</v>
      </c>
      <c r="K51" s="421"/>
      <c r="L51" s="7"/>
    </row>
    <row r="52" spans="1:12" x14ac:dyDescent="0.3">
      <c r="A52" s="374" t="s">
        <v>162</v>
      </c>
      <c r="B52" s="376"/>
      <c r="C52" s="376">
        <v>-4506</v>
      </c>
      <c r="D52" s="377">
        <f t="shared" si="1"/>
        <v>-4506</v>
      </c>
      <c r="E52" s="371"/>
      <c r="F52" s="371">
        <v>-4506</v>
      </c>
      <c r="G52" s="385">
        <f t="shared" si="2"/>
        <v>-4506</v>
      </c>
      <c r="H52" s="369">
        <f t="shared" si="5"/>
        <v>0</v>
      </c>
      <c r="I52" s="369"/>
      <c r="J52" s="370">
        <f t="shared" si="4"/>
        <v>0</v>
      </c>
      <c r="K52" s="421"/>
      <c r="L52" s="7"/>
    </row>
    <row r="53" spans="1:12" x14ac:dyDescent="0.3">
      <c r="A53" s="374" t="s">
        <v>163</v>
      </c>
      <c r="B53" s="376"/>
      <c r="C53" s="376">
        <v>-2112614</v>
      </c>
      <c r="D53" s="377">
        <f t="shared" si="1"/>
        <v>-2112614</v>
      </c>
      <c r="E53" s="371"/>
      <c r="F53" s="371">
        <v>-2112614</v>
      </c>
      <c r="G53" s="385">
        <f t="shared" si="2"/>
        <v>-2112614</v>
      </c>
      <c r="H53" s="369">
        <f t="shared" si="5"/>
        <v>0</v>
      </c>
      <c r="I53" s="369"/>
      <c r="J53" s="370">
        <f t="shared" si="4"/>
        <v>0</v>
      </c>
      <c r="K53" s="421"/>
      <c r="L53" s="7"/>
    </row>
    <row r="54" spans="1:12" x14ac:dyDescent="0.3">
      <c r="A54" s="374" t="s">
        <v>164</v>
      </c>
      <c r="B54" s="376"/>
      <c r="C54" s="376">
        <v>-2600463</v>
      </c>
      <c r="D54" s="377">
        <f t="shared" si="1"/>
        <v>-2600463</v>
      </c>
      <c r="E54" s="371"/>
      <c r="F54" s="371">
        <v>-2600463</v>
      </c>
      <c r="G54" s="385">
        <f t="shared" si="2"/>
        <v>-2600463</v>
      </c>
      <c r="H54" s="369">
        <f t="shared" si="5"/>
        <v>0</v>
      </c>
      <c r="I54" s="369"/>
      <c r="J54" s="370">
        <f t="shared" si="4"/>
        <v>0</v>
      </c>
      <c r="K54" s="421"/>
      <c r="L54" s="7"/>
    </row>
    <row r="55" spans="1:12" x14ac:dyDescent="0.3">
      <c r="B55" s="56"/>
      <c r="C55" s="56"/>
      <c r="D55" s="56"/>
    </row>
    <row r="56" spans="1:12" x14ac:dyDescent="0.3">
      <c r="A56" s="355" t="s">
        <v>140</v>
      </c>
      <c r="B56" s="356"/>
      <c r="C56" s="357"/>
      <c r="D56" s="356"/>
      <c r="E56" s="358"/>
      <c r="F56" s="356"/>
      <c r="G56" s="356"/>
      <c r="H56" s="356"/>
      <c r="I56" s="356"/>
      <c r="J56" s="356"/>
      <c r="K56" s="422"/>
    </row>
    <row r="57" spans="1:12" x14ac:dyDescent="0.3">
      <c r="A57" s="359" t="s">
        <v>141</v>
      </c>
      <c r="B57" s="356"/>
      <c r="C57" s="356"/>
      <c r="D57" s="356"/>
      <c r="E57" s="357"/>
      <c r="F57" s="360"/>
      <c r="G57" s="356"/>
      <c r="H57" s="356"/>
      <c r="I57" s="356"/>
      <c r="J57" s="356"/>
      <c r="K57" s="422"/>
    </row>
    <row r="58" spans="1:12" x14ac:dyDescent="0.3">
      <c r="A58" s="435" t="s">
        <v>142</v>
      </c>
      <c r="B58" s="435"/>
      <c r="C58" s="435"/>
      <c r="D58" s="435"/>
      <c r="E58" s="435"/>
      <c r="F58" s="435"/>
      <c r="G58" s="435"/>
      <c r="H58" s="435"/>
      <c r="I58" s="435"/>
      <c r="J58" s="435"/>
      <c r="K58" s="423"/>
    </row>
    <row r="59" spans="1:12" x14ac:dyDescent="0.3">
      <c r="A59" s="435"/>
      <c r="B59" s="435"/>
      <c r="C59" s="435"/>
      <c r="D59" s="435"/>
      <c r="E59" s="435"/>
      <c r="F59" s="435"/>
      <c r="G59" s="435"/>
      <c r="H59" s="435"/>
      <c r="I59" s="435"/>
      <c r="J59" s="435"/>
      <c r="K59" s="423"/>
    </row>
    <row r="60" spans="1:12" x14ac:dyDescent="0.3">
      <c r="A60" s="363" t="s">
        <v>147</v>
      </c>
      <c r="E60" s="7"/>
    </row>
    <row r="61" spans="1:12" ht="42" customHeight="1" x14ac:dyDescent="0.3">
      <c r="A61" s="436" t="s">
        <v>148</v>
      </c>
      <c r="B61" s="436"/>
      <c r="C61" s="436"/>
      <c r="D61" s="436"/>
      <c r="E61" s="436"/>
      <c r="F61" s="436"/>
      <c r="G61" s="436"/>
      <c r="H61" s="436"/>
      <c r="I61" s="436"/>
      <c r="J61" s="436"/>
      <c r="K61" s="424"/>
    </row>
    <row r="62" spans="1:12" ht="28.5" customHeight="1" x14ac:dyDescent="0.3">
      <c r="A62" s="436" t="s">
        <v>152</v>
      </c>
      <c r="B62" s="436"/>
      <c r="C62" s="436"/>
      <c r="D62" s="436"/>
      <c r="E62" s="436"/>
      <c r="F62" s="436"/>
      <c r="G62" s="436"/>
      <c r="H62" s="436"/>
      <c r="I62" s="436"/>
      <c r="J62" s="436"/>
      <c r="K62" s="424"/>
    </row>
    <row r="63" spans="1:12" ht="30" customHeight="1" x14ac:dyDescent="0.3">
      <c r="A63" s="436" t="s">
        <v>156</v>
      </c>
      <c r="B63" s="436"/>
      <c r="C63" s="436"/>
      <c r="D63" s="436"/>
      <c r="E63" s="436"/>
      <c r="F63" s="436"/>
      <c r="G63" s="436"/>
      <c r="H63" s="436"/>
      <c r="I63" s="436"/>
      <c r="J63" s="436"/>
      <c r="K63" s="424"/>
    </row>
    <row r="65" spans="1:6" x14ac:dyDescent="0.3">
      <c r="A65" s="363" t="s">
        <v>159</v>
      </c>
    </row>
    <row r="66" spans="1:6" ht="26" x14ac:dyDescent="0.3">
      <c r="A66" s="364" t="s">
        <v>75</v>
      </c>
      <c r="B66" s="364" t="s">
        <v>76</v>
      </c>
      <c r="C66" s="364" t="s">
        <v>77</v>
      </c>
      <c r="D66" s="437" t="s">
        <v>79</v>
      </c>
      <c r="E66" s="437"/>
      <c r="F66" s="437"/>
    </row>
    <row r="67" spans="1:6" x14ac:dyDescent="0.3">
      <c r="A67" s="403" t="s">
        <v>78</v>
      </c>
      <c r="B67" s="404">
        <v>13011896.770000001</v>
      </c>
      <c r="C67" s="404">
        <v>15952818.5</v>
      </c>
      <c r="D67" s="438" t="s">
        <v>80</v>
      </c>
      <c r="E67" s="438"/>
      <c r="F67" s="438"/>
    </row>
    <row r="68" spans="1:6" x14ac:dyDescent="0.3">
      <c r="A68" s="403" t="s">
        <v>1</v>
      </c>
      <c r="B68" s="404">
        <v>1392198</v>
      </c>
      <c r="C68" s="404">
        <v>1392198</v>
      </c>
      <c r="D68" s="438" t="s">
        <v>80</v>
      </c>
      <c r="E68" s="438"/>
      <c r="F68" s="438"/>
    </row>
    <row r="69" spans="1:6" x14ac:dyDescent="0.3">
      <c r="A69" s="403" t="s">
        <v>81</v>
      </c>
      <c r="B69" s="404">
        <v>80377</v>
      </c>
      <c r="C69" s="404">
        <v>80377</v>
      </c>
      <c r="D69" s="438" t="s">
        <v>80</v>
      </c>
      <c r="E69" s="438"/>
      <c r="F69" s="438"/>
    </row>
    <row r="70" spans="1:6" x14ac:dyDescent="0.3">
      <c r="A70" s="403" t="s">
        <v>82</v>
      </c>
      <c r="B70" s="404">
        <v>29040</v>
      </c>
      <c r="C70" s="404">
        <v>29040</v>
      </c>
      <c r="D70" s="438" t="s">
        <v>80</v>
      </c>
      <c r="E70" s="438"/>
      <c r="F70" s="438"/>
    </row>
    <row r="71" spans="1:6" ht="27.75" customHeight="1" x14ac:dyDescent="0.3">
      <c r="A71" s="403" t="s">
        <v>73</v>
      </c>
      <c r="B71" s="404">
        <v>2852</v>
      </c>
      <c r="C71" s="404">
        <v>2852</v>
      </c>
      <c r="D71" s="440" t="s">
        <v>83</v>
      </c>
      <c r="E71" s="440"/>
      <c r="F71" s="440"/>
    </row>
    <row r="72" spans="1:6" x14ac:dyDescent="0.3">
      <c r="A72" s="403" t="s">
        <v>84</v>
      </c>
      <c r="B72" s="404">
        <v>114279</v>
      </c>
      <c r="C72" s="404">
        <v>114279</v>
      </c>
      <c r="D72" s="438" t="s">
        <v>88</v>
      </c>
      <c r="E72" s="438"/>
      <c r="F72" s="438"/>
    </row>
    <row r="73" spans="1:6" ht="30" customHeight="1" x14ac:dyDescent="0.3">
      <c r="A73" s="403" t="s">
        <v>85</v>
      </c>
      <c r="B73" s="404">
        <v>127917</v>
      </c>
      <c r="C73" s="404">
        <v>127917</v>
      </c>
      <c r="D73" s="440" t="s">
        <v>86</v>
      </c>
      <c r="E73" s="440"/>
      <c r="F73" s="440"/>
    </row>
    <row r="74" spans="1:6" x14ac:dyDescent="0.3">
      <c r="A74" s="403" t="s">
        <v>87</v>
      </c>
      <c r="B74" s="404">
        <v>133333</v>
      </c>
      <c r="C74" s="404">
        <v>133333</v>
      </c>
      <c r="D74" s="438" t="s">
        <v>88</v>
      </c>
      <c r="E74" s="438"/>
      <c r="F74" s="438"/>
    </row>
    <row r="75" spans="1:6" x14ac:dyDescent="0.3">
      <c r="A75" s="405" t="s">
        <v>74</v>
      </c>
      <c r="B75" s="406">
        <f>SUM(B67:B74)</f>
        <v>14891892.770000001</v>
      </c>
      <c r="C75" s="407">
        <f>SUM(C67:C74)</f>
        <v>17832814.5</v>
      </c>
      <c r="D75" s="408"/>
    </row>
    <row r="77" spans="1:6" x14ac:dyDescent="0.3">
      <c r="A77" s="2" t="s">
        <v>165</v>
      </c>
    </row>
    <row r="78" spans="1:6" ht="26" x14ac:dyDescent="0.3">
      <c r="A78" s="409"/>
      <c r="B78" s="364" t="s">
        <v>76</v>
      </c>
      <c r="C78" s="364" t="s">
        <v>77</v>
      </c>
      <c r="D78" s="437" t="s">
        <v>79</v>
      </c>
      <c r="E78" s="437"/>
      <c r="F78" s="437"/>
    </row>
    <row r="79" spans="1:6" ht="165.75" customHeight="1" x14ac:dyDescent="0.3">
      <c r="A79" s="410" t="s">
        <v>89</v>
      </c>
      <c r="B79" s="411">
        <v>-1435779</v>
      </c>
      <c r="C79" s="411">
        <v>-1435779</v>
      </c>
      <c r="D79" s="439" t="s">
        <v>101</v>
      </c>
      <c r="E79" s="439"/>
      <c r="F79" s="439"/>
    </row>
    <row r="80" spans="1:6" ht="36" customHeight="1" x14ac:dyDescent="0.3">
      <c r="A80" s="410" t="s">
        <v>2</v>
      </c>
      <c r="B80" s="411">
        <v>-3607462</v>
      </c>
      <c r="C80" s="411">
        <v>-3607462</v>
      </c>
      <c r="D80" s="439" t="s">
        <v>166</v>
      </c>
      <c r="E80" s="439"/>
      <c r="F80" s="439"/>
    </row>
    <row r="81" spans="1:6" ht="36" customHeight="1" x14ac:dyDescent="0.3">
      <c r="A81" s="410" t="s">
        <v>3</v>
      </c>
      <c r="B81" s="411">
        <v>-4506</v>
      </c>
      <c r="C81" s="411">
        <v>-4506</v>
      </c>
      <c r="D81" s="439"/>
      <c r="E81" s="439"/>
      <c r="F81" s="439"/>
    </row>
    <row r="82" spans="1:6" ht="36" customHeight="1" x14ac:dyDescent="0.3">
      <c r="A82" s="410" t="s">
        <v>4</v>
      </c>
      <c r="B82" s="411">
        <v>-2112614</v>
      </c>
      <c r="C82" s="411">
        <v>-2112614</v>
      </c>
      <c r="D82" s="439"/>
      <c r="E82" s="439"/>
      <c r="F82" s="439"/>
    </row>
    <row r="83" spans="1:6" ht="36" customHeight="1" x14ac:dyDescent="0.3">
      <c r="A83" s="410" t="s">
        <v>60</v>
      </c>
      <c r="B83" s="411">
        <v>-2600463</v>
      </c>
      <c r="C83" s="411">
        <v>-2600463</v>
      </c>
      <c r="D83" s="439"/>
      <c r="E83" s="439"/>
      <c r="F83" s="439"/>
    </row>
  </sheetData>
  <mergeCells count="17">
    <mergeCell ref="D79:F79"/>
    <mergeCell ref="D80:F83"/>
    <mergeCell ref="D71:F71"/>
    <mergeCell ref="D72:F72"/>
    <mergeCell ref="D73:F73"/>
    <mergeCell ref="D74:F74"/>
    <mergeCell ref="D78:F78"/>
    <mergeCell ref="D66:F66"/>
    <mergeCell ref="D67:F67"/>
    <mergeCell ref="D68:F68"/>
    <mergeCell ref="D69:F69"/>
    <mergeCell ref="D70:F70"/>
    <mergeCell ref="H1:J1"/>
    <mergeCell ref="A58:J59"/>
    <mergeCell ref="A61:J61"/>
    <mergeCell ref="A62:J62"/>
    <mergeCell ref="A63:J63"/>
  </mergeCells>
  <pageMargins left="0.7" right="0.7" top="0.75" bottom="0.75" header="0.3" footer="0.3"/>
  <pageSetup paperSize="9" scale="35"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58ECE-8866-4896-BDFB-C8071055AAF0}">
  <dimension ref="A1:W62"/>
  <sheetViews>
    <sheetView zoomScale="90" zoomScaleNormal="90" workbookViewId="0">
      <selection activeCell="P9" sqref="P9"/>
    </sheetView>
  </sheetViews>
  <sheetFormatPr defaultColWidth="8.81640625" defaultRowHeight="14" x14ac:dyDescent="0.3"/>
  <cols>
    <col min="1" max="1" width="36.54296875" style="3" customWidth="1"/>
    <col min="2" max="2" width="13.54296875" style="3" customWidth="1"/>
    <col min="3" max="3" width="14.453125" style="30" customWidth="1"/>
    <col min="4" max="4" width="17.54296875" style="3" customWidth="1"/>
    <col min="5" max="5" width="13.453125" style="3" customWidth="1"/>
    <col min="6" max="6" width="13.54296875" style="30" customWidth="1"/>
    <col min="7" max="7" width="13.453125" style="3" customWidth="1"/>
    <col min="8" max="8" width="12.453125" style="3" customWidth="1"/>
    <col min="9" max="9" width="13.81640625" style="30" customWidth="1"/>
    <col min="10" max="10" width="13.54296875" style="3" customWidth="1"/>
    <col min="11" max="11" width="14.453125" style="3" customWidth="1"/>
    <col min="12" max="12" width="13.54296875" style="3" customWidth="1"/>
    <col min="13" max="13" width="16.54296875" style="30" customWidth="1"/>
    <col min="14" max="14" width="13.54296875" style="30" customWidth="1"/>
    <col min="15" max="15" width="14.26953125" style="30" customWidth="1"/>
    <col min="16" max="16" width="14.1796875" style="3" customWidth="1"/>
    <col min="17" max="17" width="14.7265625" style="3" customWidth="1"/>
    <col min="18" max="18" width="13.7265625" style="3" customWidth="1"/>
    <col min="19" max="19" width="13.7265625" style="3" bestFit="1" customWidth="1"/>
    <col min="20" max="20" width="13.26953125" style="3" customWidth="1"/>
    <col min="21" max="21" width="14.54296875" style="23" customWidth="1"/>
    <col min="22" max="16384" width="8.81640625" style="3"/>
  </cols>
  <sheetData>
    <row r="1" spans="1:23" ht="37.5" customHeight="1" x14ac:dyDescent="0.3">
      <c r="M1" s="441" t="s">
        <v>167</v>
      </c>
      <c r="N1" s="441"/>
      <c r="O1" s="441"/>
    </row>
    <row r="3" spans="1:23" ht="14.5" thickBot="1" x14ac:dyDescent="0.35">
      <c r="A3" s="8"/>
      <c r="B3" s="445" t="s">
        <v>68</v>
      </c>
      <c r="C3" s="445"/>
      <c r="D3" s="443" t="s">
        <v>99</v>
      </c>
      <c r="E3" s="443"/>
      <c r="F3" s="443"/>
      <c r="G3" s="443"/>
      <c r="H3" s="444" t="s">
        <v>65</v>
      </c>
      <c r="I3" s="444"/>
      <c r="J3" s="446" t="s">
        <v>96</v>
      </c>
      <c r="K3" s="446"/>
      <c r="L3" s="445" t="s">
        <v>97</v>
      </c>
      <c r="M3" s="445"/>
      <c r="N3" s="442" t="s">
        <v>98</v>
      </c>
      <c r="O3" s="442"/>
    </row>
    <row r="4" spans="1:23" ht="78.5" thickBot="1" x14ac:dyDescent="0.35">
      <c r="A4" s="47" t="s">
        <v>32</v>
      </c>
      <c r="B4" s="65" t="s">
        <v>66</v>
      </c>
      <c r="C4" s="66" t="s">
        <v>67</v>
      </c>
      <c r="D4" s="64" t="s">
        <v>61</v>
      </c>
      <c r="E4" s="62" t="s">
        <v>62</v>
      </c>
      <c r="F4" s="54" t="s">
        <v>69</v>
      </c>
      <c r="G4" s="63" t="s">
        <v>100</v>
      </c>
      <c r="H4" s="9" t="s">
        <v>63</v>
      </c>
      <c r="I4" s="35" t="s">
        <v>64</v>
      </c>
      <c r="J4" s="60" t="s">
        <v>90</v>
      </c>
      <c r="K4" s="61" t="s">
        <v>91</v>
      </c>
      <c r="L4" s="59" t="s">
        <v>93</v>
      </c>
      <c r="M4" s="76" t="s">
        <v>92</v>
      </c>
      <c r="N4" s="57" t="s">
        <v>94</v>
      </c>
      <c r="O4" s="58" t="s">
        <v>95</v>
      </c>
      <c r="U4" s="88"/>
    </row>
    <row r="5" spans="1:23" s="32" customFormat="1" ht="14.5" thickBot="1" x14ac:dyDescent="0.35">
      <c r="A5" s="48" t="s">
        <v>0</v>
      </c>
      <c r="B5" s="83">
        <f>SUM(B6:B52)</f>
        <v>596071122</v>
      </c>
      <c r="C5" s="82">
        <f>SUM(C6:C52)</f>
        <v>671540993.52666664</v>
      </c>
      <c r="D5" s="83">
        <f>SUM(D6:D52)</f>
        <v>74609740</v>
      </c>
      <c r="E5" s="83">
        <f>SUM(E6:E52)</f>
        <v>111709137.39230999</v>
      </c>
      <c r="F5" s="84">
        <f>SUM(F6:F52)</f>
        <v>22092176</v>
      </c>
      <c r="G5" s="10">
        <f>E5+F5</f>
        <v>133801313.39230999</v>
      </c>
      <c r="H5" s="83">
        <f>SUM(H6:H52)</f>
        <v>7510194</v>
      </c>
      <c r="I5" s="83">
        <f>SUM(I6:I52)</f>
        <v>13084804</v>
      </c>
      <c r="J5" s="81">
        <f t="shared" ref="J5:O5" si="0">SUM(J6:J52)</f>
        <v>266125526</v>
      </c>
      <c r="K5" s="85">
        <f>SUM(K6:K52)</f>
        <v>268337460.96538401</v>
      </c>
      <c r="L5" s="81">
        <f t="shared" si="0"/>
        <v>149404196</v>
      </c>
      <c r="M5" s="82">
        <f t="shared" si="0"/>
        <v>155364371.5903331</v>
      </c>
      <c r="N5" s="86">
        <f t="shared" si="0"/>
        <v>98421466</v>
      </c>
      <c r="O5" s="82">
        <f t="shared" si="0"/>
        <v>100497614.68103896</v>
      </c>
      <c r="P5" s="87"/>
      <c r="Q5" s="88"/>
      <c r="R5" s="87"/>
      <c r="S5" s="87"/>
      <c r="U5" s="350"/>
      <c r="W5" s="87"/>
    </row>
    <row r="6" spans="1:23" x14ac:dyDescent="0.3">
      <c r="A6" s="49" t="s">
        <v>5</v>
      </c>
      <c r="B6" s="5">
        <v>45423163</v>
      </c>
      <c r="C6" s="413">
        <v>50423256</v>
      </c>
      <c r="D6" s="11">
        <v>5080114</v>
      </c>
      <c r="E6" s="69">
        <v>10133954</v>
      </c>
      <c r="F6" s="73">
        <v>1392936</v>
      </c>
      <c r="G6" s="13">
        <f>E6+F6</f>
        <v>11526890</v>
      </c>
      <c r="H6" s="12">
        <v>2686647</v>
      </c>
      <c r="I6" s="73">
        <v>3414758</v>
      </c>
      <c r="J6" s="5">
        <v>26960348</v>
      </c>
      <c r="K6" s="37">
        <v>26895139</v>
      </c>
      <c r="L6" s="5">
        <v>6238986</v>
      </c>
      <c r="M6" s="37">
        <v>4042425</v>
      </c>
      <c r="N6" s="36">
        <v>4457068</v>
      </c>
      <c r="O6" s="37">
        <v>4544043.6216666568</v>
      </c>
      <c r="P6" s="17"/>
      <c r="Q6" s="23"/>
      <c r="R6" s="87"/>
      <c r="S6" s="17"/>
      <c r="U6" s="347"/>
      <c r="W6" s="348"/>
    </row>
    <row r="7" spans="1:23" x14ac:dyDescent="0.3">
      <c r="A7" s="50" t="s">
        <v>33</v>
      </c>
      <c r="B7" s="4">
        <v>108769024</v>
      </c>
      <c r="C7" s="412">
        <v>121802453</v>
      </c>
      <c r="D7" s="14">
        <v>7141454</v>
      </c>
      <c r="E7" s="25">
        <v>15085647</v>
      </c>
      <c r="F7" s="26">
        <v>4524461</v>
      </c>
      <c r="G7" s="16">
        <f t="shared" ref="G7:G46" si="1">E7+F7</f>
        <v>19610108</v>
      </c>
      <c r="H7" s="15">
        <v>756726</v>
      </c>
      <c r="I7" s="26">
        <v>2820955</v>
      </c>
      <c r="J7" s="4">
        <v>65081562</v>
      </c>
      <c r="K7" s="29">
        <v>63355180</v>
      </c>
      <c r="L7" s="4">
        <v>11476524</v>
      </c>
      <c r="M7" s="29">
        <v>11358723.458928436</v>
      </c>
      <c r="N7" s="28">
        <v>24312758</v>
      </c>
      <c r="O7" s="29">
        <v>24657487.030780837</v>
      </c>
      <c r="P7" s="17"/>
      <c r="Q7" s="23"/>
      <c r="R7" s="87"/>
      <c r="S7" s="17"/>
      <c r="U7" s="347"/>
      <c r="W7" s="348"/>
    </row>
    <row r="8" spans="1:23" x14ac:dyDescent="0.3">
      <c r="A8" s="50" t="s">
        <v>34</v>
      </c>
      <c r="B8" s="4">
        <v>141195017</v>
      </c>
      <c r="C8" s="412">
        <v>150188024</v>
      </c>
      <c r="D8" s="14">
        <v>8756366</v>
      </c>
      <c r="E8" s="25">
        <v>19752870</v>
      </c>
      <c r="F8" s="26">
        <v>6268465</v>
      </c>
      <c r="G8" s="16">
        <f t="shared" si="1"/>
        <v>26021335</v>
      </c>
      <c r="H8" s="15">
        <v>2017370</v>
      </c>
      <c r="I8" s="26">
        <v>1634290</v>
      </c>
      <c r="J8" s="4">
        <v>77143195</v>
      </c>
      <c r="K8" s="29">
        <v>70619415</v>
      </c>
      <c r="L8" s="4">
        <v>27969824</v>
      </c>
      <c r="M8" s="29">
        <v>25788464.315536898</v>
      </c>
      <c r="N8" s="28">
        <v>25308262</v>
      </c>
      <c r="O8" s="29">
        <v>26124519.842540886</v>
      </c>
      <c r="P8" s="17"/>
      <c r="Q8" s="23"/>
      <c r="R8" s="87"/>
      <c r="S8" s="17"/>
      <c r="U8" s="347"/>
      <c r="W8" s="348"/>
    </row>
    <row r="9" spans="1:23" x14ac:dyDescent="0.3">
      <c r="A9" s="50" t="s">
        <v>7</v>
      </c>
      <c r="B9" s="4">
        <v>28694275</v>
      </c>
      <c r="C9" s="412">
        <v>32227209</v>
      </c>
      <c r="D9" s="14">
        <v>3892320</v>
      </c>
      <c r="E9" s="25">
        <v>4626945</v>
      </c>
      <c r="F9" s="26">
        <v>658685</v>
      </c>
      <c r="G9" s="16">
        <f t="shared" si="1"/>
        <v>5285630</v>
      </c>
      <c r="H9" s="15">
        <v>388318</v>
      </c>
      <c r="I9" s="26">
        <v>937786</v>
      </c>
      <c r="J9" s="4">
        <v>15099873</v>
      </c>
      <c r="K9" s="29">
        <v>16761142</v>
      </c>
      <c r="L9" s="4">
        <v>3971295</v>
      </c>
      <c r="M9" s="29">
        <v>3724348.9235624555</v>
      </c>
      <c r="N9" s="28">
        <v>5342469</v>
      </c>
      <c r="O9" s="29">
        <v>5518302.4673762275</v>
      </c>
      <c r="P9" s="17"/>
      <c r="Q9" s="23"/>
      <c r="R9" s="87"/>
      <c r="S9" s="17"/>
      <c r="U9" s="347"/>
      <c r="W9" s="348"/>
    </row>
    <row r="10" spans="1:23" x14ac:dyDescent="0.3">
      <c r="A10" s="50" t="s">
        <v>35</v>
      </c>
      <c r="B10" s="4">
        <v>13424469</v>
      </c>
      <c r="C10" s="412">
        <v>16270735</v>
      </c>
      <c r="D10" s="14">
        <v>2589339</v>
      </c>
      <c r="E10" s="25">
        <v>3692448</v>
      </c>
      <c r="F10" s="26">
        <v>559269</v>
      </c>
      <c r="G10" s="16">
        <f t="shared" si="1"/>
        <v>4251717</v>
      </c>
      <c r="H10" s="15">
        <v>179163</v>
      </c>
      <c r="I10" s="26">
        <v>298948</v>
      </c>
      <c r="J10" s="4">
        <v>8579525</v>
      </c>
      <c r="K10" s="29">
        <v>9623158</v>
      </c>
      <c r="L10" s="4">
        <v>479287</v>
      </c>
      <c r="M10" s="29">
        <v>445276.87999999995</v>
      </c>
      <c r="N10" s="28">
        <v>1597155</v>
      </c>
      <c r="O10" s="29">
        <v>1651635.0449999869</v>
      </c>
      <c r="P10" s="17"/>
      <c r="Q10" s="23"/>
      <c r="R10" s="87"/>
      <c r="S10" s="17"/>
      <c r="U10" s="347"/>
      <c r="W10" s="348"/>
    </row>
    <row r="11" spans="1:23" x14ac:dyDescent="0.3">
      <c r="A11" s="50" t="s">
        <v>9</v>
      </c>
      <c r="B11" s="4">
        <v>11521220</v>
      </c>
      <c r="C11" s="412">
        <v>13644286</v>
      </c>
      <c r="D11" s="14">
        <v>2905729</v>
      </c>
      <c r="E11" s="25">
        <v>3692448</v>
      </c>
      <c r="F11" s="26">
        <v>559269</v>
      </c>
      <c r="G11" s="16">
        <f t="shared" si="1"/>
        <v>4251717</v>
      </c>
      <c r="H11" s="15">
        <v>166809</v>
      </c>
      <c r="I11" s="26">
        <v>595340</v>
      </c>
      <c r="J11" s="4">
        <v>5471062</v>
      </c>
      <c r="K11" s="29">
        <v>6016261</v>
      </c>
      <c r="L11" s="4">
        <v>1254195</v>
      </c>
      <c r="M11" s="29">
        <v>1010131.2458974358</v>
      </c>
      <c r="N11" s="28">
        <v>1723425</v>
      </c>
      <c r="O11" s="29">
        <v>1770836.904190084</v>
      </c>
      <c r="P11" s="17"/>
      <c r="Q11" s="23"/>
      <c r="R11" s="87"/>
      <c r="S11" s="17"/>
      <c r="U11" s="347"/>
      <c r="W11" s="348"/>
    </row>
    <row r="12" spans="1:23" x14ac:dyDescent="0.3">
      <c r="A12" s="50" t="s">
        <v>10</v>
      </c>
      <c r="B12" s="4">
        <v>23868406</v>
      </c>
      <c r="C12" s="412">
        <v>26239985</v>
      </c>
      <c r="D12" s="14">
        <v>3234088</v>
      </c>
      <c r="E12" s="25">
        <v>3923677</v>
      </c>
      <c r="F12" s="26">
        <v>615783</v>
      </c>
      <c r="G12" s="16">
        <f t="shared" si="1"/>
        <v>4539460</v>
      </c>
      <c r="H12" s="15">
        <v>155611</v>
      </c>
      <c r="I12" s="26">
        <v>511047</v>
      </c>
      <c r="J12" s="4">
        <v>10730342</v>
      </c>
      <c r="K12" s="29">
        <v>11988453</v>
      </c>
      <c r="L12" s="4">
        <v>5509243</v>
      </c>
      <c r="M12" s="29">
        <v>4918646.6050518006</v>
      </c>
      <c r="N12" s="28">
        <v>4239122</v>
      </c>
      <c r="O12" s="29">
        <v>4282378.7214914924</v>
      </c>
      <c r="P12" s="17"/>
      <c r="Q12" s="23"/>
      <c r="R12" s="87"/>
      <c r="S12" s="17"/>
      <c r="U12" s="347"/>
      <c r="W12" s="348"/>
    </row>
    <row r="13" spans="1:23" x14ac:dyDescent="0.3">
      <c r="A13" s="50" t="s">
        <v>11</v>
      </c>
      <c r="B13" s="4">
        <v>13453271</v>
      </c>
      <c r="C13" s="412">
        <v>15894556</v>
      </c>
      <c r="D13" s="14">
        <v>2587784</v>
      </c>
      <c r="E13" s="25">
        <v>3692448</v>
      </c>
      <c r="F13" s="26">
        <v>459853</v>
      </c>
      <c r="G13" s="16">
        <f t="shared" si="1"/>
        <v>4152301</v>
      </c>
      <c r="H13" s="15">
        <v>136690</v>
      </c>
      <c r="I13" s="26">
        <v>127993</v>
      </c>
      <c r="J13" s="4">
        <v>6769792</v>
      </c>
      <c r="K13" s="29">
        <v>7612298</v>
      </c>
      <c r="L13" s="4">
        <v>1893266</v>
      </c>
      <c r="M13" s="29">
        <v>1872636.5345198081</v>
      </c>
      <c r="N13" s="28">
        <v>2065739</v>
      </c>
      <c r="O13" s="29">
        <v>2129327.8358471282</v>
      </c>
      <c r="P13" s="17"/>
      <c r="Q13" s="23"/>
      <c r="R13" s="87"/>
      <c r="S13" s="17"/>
      <c r="U13" s="347"/>
      <c r="W13" s="348"/>
    </row>
    <row r="14" spans="1:23" x14ac:dyDescent="0.3">
      <c r="A14" s="50" t="s">
        <v>36</v>
      </c>
      <c r="B14" s="4">
        <v>16314531</v>
      </c>
      <c r="C14" s="412">
        <v>19357708</v>
      </c>
      <c r="D14" s="14">
        <v>2907808</v>
      </c>
      <c r="E14" s="25">
        <v>3692448</v>
      </c>
      <c r="F14" s="26">
        <v>857518</v>
      </c>
      <c r="G14" s="16">
        <f t="shared" si="1"/>
        <v>4549966</v>
      </c>
      <c r="H14" s="15">
        <v>152779</v>
      </c>
      <c r="I14" s="26">
        <v>212200</v>
      </c>
      <c r="J14" s="4">
        <v>8700922</v>
      </c>
      <c r="K14" s="29">
        <v>9926710</v>
      </c>
      <c r="L14" s="4">
        <v>2624028</v>
      </c>
      <c r="M14" s="29">
        <v>2704569.9235894457</v>
      </c>
      <c r="N14" s="28">
        <v>1928994</v>
      </c>
      <c r="O14" s="29">
        <v>1964262.5478245262</v>
      </c>
      <c r="P14" s="17"/>
      <c r="Q14" s="23"/>
      <c r="R14" s="87"/>
      <c r="S14" s="17"/>
      <c r="U14" s="347"/>
      <c r="W14" s="348"/>
    </row>
    <row r="15" spans="1:23" s="30" customFormat="1" x14ac:dyDescent="0.3">
      <c r="A15" s="50" t="s">
        <v>37</v>
      </c>
      <c r="B15" s="28">
        <v>13236799</v>
      </c>
      <c r="C15" s="412">
        <v>15247256</v>
      </c>
      <c r="D15" s="24">
        <v>3566973</v>
      </c>
      <c r="E15" s="25">
        <v>4765917.39231</v>
      </c>
      <c r="F15" s="26">
        <v>459853</v>
      </c>
      <c r="G15" s="27">
        <f t="shared" si="1"/>
        <v>5225770.39231</v>
      </c>
      <c r="H15" s="25">
        <v>151235</v>
      </c>
      <c r="I15" s="26">
        <v>339450</v>
      </c>
      <c r="J15" s="28">
        <v>6321410</v>
      </c>
      <c r="K15" s="29">
        <v>6985426</v>
      </c>
      <c r="L15" s="28">
        <v>1707577</v>
      </c>
      <c r="M15" s="29">
        <v>1546865.3637547891</v>
      </c>
      <c r="N15" s="28">
        <v>1489604</v>
      </c>
      <c r="O15" s="29">
        <v>1517576.8904653939</v>
      </c>
      <c r="P15" s="17"/>
      <c r="Q15" s="23"/>
      <c r="R15" s="87"/>
      <c r="S15" s="17"/>
      <c r="U15" s="347"/>
      <c r="W15" s="348"/>
    </row>
    <row r="16" spans="1:23" x14ac:dyDescent="0.3">
      <c r="A16" s="50" t="s">
        <v>13</v>
      </c>
      <c r="B16" s="4">
        <v>3604176</v>
      </c>
      <c r="C16" s="412">
        <v>4391224</v>
      </c>
      <c r="D16" s="14">
        <v>1296463</v>
      </c>
      <c r="E16" s="25">
        <v>1669031</v>
      </c>
      <c r="F16" s="26">
        <v>161605</v>
      </c>
      <c r="G16" s="16">
        <f t="shared" si="1"/>
        <v>1830636</v>
      </c>
      <c r="H16" s="15">
        <v>37711</v>
      </c>
      <c r="I16" s="26">
        <v>171534</v>
      </c>
      <c r="J16" s="4">
        <v>1928916</v>
      </c>
      <c r="K16" s="29">
        <v>1859023</v>
      </c>
      <c r="L16" s="4">
        <v>51186</v>
      </c>
      <c r="M16" s="29">
        <v>66329.434999999998</v>
      </c>
      <c r="N16" s="28">
        <v>289900</v>
      </c>
      <c r="O16" s="29">
        <v>297580.14999999962</v>
      </c>
      <c r="P16" s="17"/>
      <c r="Q16" s="23"/>
      <c r="R16" s="87"/>
      <c r="S16" s="17"/>
      <c r="U16" s="347"/>
      <c r="W16" s="348"/>
    </row>
    <row r="17" spans="1:23" x14ac:dyDescent="0.3">
      <c r="A17" s="50" t="s">
        <v>14</v>
      </c>
      <c r="B17" s="4">
        <v>4994052</v>
      </c>
      <c r="C17" s="412">
        <v>5755858</v>
      </c>
      <c r="D17" s="14">
        <v>1934736</v>
      </c>
      <c r="E17" s="25">
        <v>2182994</v>
      </c>
      <c r="F17" s="26">
        <v>195681</v>
      </c>
      <c r="G17" s="16">
        <f t="shared" si="1"/>
        <v>2378675</v>
      </c>
      <c r="H17" s="15">
        <v>73622</v>
      </c>
      <c r="I17" s="26">
        <v>170698</v>
      </c>
      <c r="J17" s="4">
        <v>1971354</v>
      </c>
      <c r="K17" s="29">
        <v>1992705</v>
      </c>
      <c r="L17" s="4">
        <v>148789</v>
      </c>
      <c r="M17" s="29">
        <v>238559.41130434786</v>
      </c>
      <c r="N17" s="28">
        <v>865551</v>
      </c>
      <c r="O17" s="29">
        <v>875629.95405128202</v>
      </c>
      <c r="P17" s="17"/>
      <c r="Q17" s="23"/>
      <c r="R17" s="87"/>
      <c r="S17" s="17"/>
      <c r="U17" s="347"/>
      <c r="W17" s="348"/>
    </row>
    <row r="18" spans="1:23" x14ac:dyDescent="0.3">
      <c r="A18" s="50" t="s">
        <v>38</v>
      </c>
      <c r="B18" s="4">
        <v>5083547</v>
      </c>
      <c r="C18" s="412">
        <v>5946595</v>
      </c>
      <c r="D18" s="14">
        <v>1616541</v>
      </c>
      <c r="E18" s="25">
        <v>1669031</v>
      </c>
      <c r="F18" s="26">
        <v>261021</v>
      </c>
      <c r="G18" s="16">
        <f t="shared" si="1"/>
        <v>1930052</v>
      </c>
      <c r="H18" s="15">
        <v>70792</v>
      </c>
      <c r="I18" s="26">
        <v>339198</v>
      </c>
      <c r="J18" s="4">
        <v>2700334</v>
      </c>
      <c r="K18" s="29">
        <v>2849800</v>
      </c>
      <c r="L18" s="4">
        <v>188766</v>
      </c>
      <c r="M18" s="29">
        <v>249517.74268292682</v>
      </c>
      <c r="N18" s="28">
        <v>507114</v>
      </c>
      <c r="O18" s="29">
        <v>516837.0277322405</v>
      </c>
      <c r="P18" s="17"/>
      <c r="Q18" s="23"/>
      <c r="R18" s="87"/>
      <c r="S18" s="17"/>
      <c r="U18" s="347"/>
      <c r="W18" s="348"/>
    </row>
    <row r="19" spans="1:23" x14ac:dyDescent="0.3">
      <c r="A19" s="50" t="s">
        <v>16</v>
      </c>
      <c r="B19" s="4">
        <v>4481614</v>
      </c>
      <c r="C19" s="412">
        <v>5443978</v>
      </c>
      <c r="D19" s="14">
        <v>1934534</v>
      </c>
      <c r="E19" s="25">
        <v>2414223</v>
      </c>
      <c r="F19" s="26">
        <v>161605</v>
      </c>
      <c r="G19" s="16">
        <f t="shared" si="1"/>
        <v>2575828</v>
      </c>
      <c r="H19" s="15">
        <v>58048</v>
      </c>
      <c r="I19" s="26">
        <v>44084</v>
      </c>
      <c r="J19" s="4">
        <v>2094603</v>
      </c>
      <c r="K19" s="29">
        <v>2393129</v>
      </c>
      <c r="L19" s="4">
        <v>101039</v>
      </c>
      <c r="M19" s="29">
        <v>130251.14666666665</v>
      </c>
      <c r="N19" s="28">
        <v>293390</v>
      </c>
      <c r="O19" s="29">
        <v>300686.30955284566</v>
      </c>
      <c r="P19" s="17"/>
      <c r="Q19" s="23"/>
      <c r="R19" s="87"/>
      <c r="S19" s="17"/>
      <c r="U19" s="347"/>
      <c r="W19" s="348"/>
    </row>
    <row r="20" spans="1:23" x14ac:dyDescent="0.3">
      <c r="A20" s="50" t="s">
        <v>17</v>
      </c>
      <c r="B20" s="4">
        <v>4877076</v>
      </c>
      <c r="C20" s="412">
        <v>6129937</v>
      </c>
      <c r="D20" s="14">
        <v>1935197</v>
      </c>
      <c r="E20" s="25">
        <v>2757950</v>
      </c>
      <c r="F20" s="26">
        <v>99416</v>
      </c>
      <c r="G20" s="16">
        <f t="shared" si="1"/>
        <v>2857366</v>
      </c>
      <c r="H20" s="15">
        <v>40543</v>
      </c>
      <c r="I20" s="26">
        <v>84391</v>
      </c>
      <c r="J20" s="4">
        <v>2257726</v>
      </c>
      <c r="K20" s="29">
        <v>2511054</v>
      </c>
      <c r="L20" s="4">
        <v>63471</v>
      </c>
      <c r="M20" s="29">
        <v>82602.668108108104</v>
      </c>
      <c r="N20" s="28">
        <v>580139</v>
      </c>
      <c r="O20" s="29">
        <v>594523.25729885092</v>
      </c>
      <c r="P20" s="17"/>
      <c r="Q20" s="23"/>
      <c r="R20" s="87"/>
      <c r="S20" s="17"/>
      <c r="U20" s="347"/>
      <c r="W20" s="348"/>
    </row>
    <row r="21" spans="1:23" x14ac:dyDescent="0.3">
      <c r="A21" s="50" t="s">
        <v>39</v>
      </c>
      <c r="B21" s="4">
        <v>2834687</v>
      </c>
      <c r="C21" s="412">
        <v>3027614</v>
      </c>
      <c r="D21" s="14">
        <v>1296009</v>
      </c>
      <c r="E21" s="25">
        <v>1201782</v>
      </c>
      <c r="F21" s="26">
        <v>161605</v>
      </c>
      <c r="G21" s="16">
        <f t="shared" si="1"/>
        <v>1363387</v>
      </c>
      <c r="H21" s="15">
        <v>28574</v>
      </c>
      <c r="I21" s="26">
        <v>0</v>
      </c>
      <c r="J21" s="4">
        <v>1091398</v>
      </c>
      <c r="K21" s="29">
        <v>1122624</v>
      </c>
      <c r="L21" s="4">
        <v>89627</v>
      </c>
      <c r="M21" s="29">
        <v>151099.12666666665</v>
      </c>
      <c r="N21" s="28">
        <v>329079</v>
      </c>
      <c r="O21" s="29">
        <v>345345.4419205297</v>
      </c>
      <c r="P21" s="17"/>
      <c r="Q21" s="23"/>
      <c r="R21" s="87"/>
      <c r="S21" s="17"/>
      <c r="U21" s="347"/>
      <c r="W21" s="348"/>
    </row>
    <row r="22" spans="1:23" x14ac:dyDescent="0.3">
      <c r="A22" s="50" t="s">
        <v>40</v>
      </c>
      <c r="B22" s="4">
        <v>4914340</v>
      </c>
      <c r="C22" s="412">
        <v>5805984</v>
      </c>
      <c r="D22" s="14">
        <v>1935389</v>
      </c>
      <c r="E22" s="25">
        <v>1951766</v>
      </c>
      <c r="F22" s="26">
        <v>360437</v>
      </c>
      <c r="G22" s="16">
        <f t="shared" si="1"/>
        <v>2312203</v>
      </c>
      <c r="H22" s="15">
        <v>54316</v>
      </c>
      <c r="I22" s="26">
        <v>254523</v>
      </c>
      <c r="J22" s="4">
        <v>2396057</v>
      </c>
      <c r="K22" s="29">
        <v>2504074</v>
      </c>
      <c r="L22" s="4">
        <v>125073</v>
      </c>
      <c r="M22" s="29">
        <v>221221.88</v>
      </c>
      <c r="N22" s="28">
        <v>403505</v>
      </c>
      <c r="O22" s="29">
        <v>408096.40519607835</v>
      </c>
      <c r="P22" s="17"/>
      <c r="Q22" s="23"/>
      <c r="R22" s="87"/>
      <c r="S22" s="17"/>
      <c r="U22" s="347"/>
      <c r="W22" s="348"/>
    </row>
    <row r="23" spans="1:23" x14ac:dyDescent="0.3">
      <c r="A23" s="50" t="s">
        <v>41</v>
      </c>
      <c r="B23" s="4">
        <v>7082132</v>
      </c>
      <c r="C23" s="412">
        <v>8684695</v>
      </c>
      <c r="D23" s="14">
        <v>1934927</v>
      </c>
      <c r="E23" s="25">
        <v>2757950</v>
      </c>
      <c r="F23" s="26">
        <v>261021</v>
      </c>
      <c r="G23" s="16">
        <f t="shared" si="1"/>
        <v>3018971</v>
      </c>
      <c r="H23" s="15">
        <v>60237</v>
      </c>
      <c r="I23" s="26">
        <v>212713</v>
      </c>
      <c r="J23" s="4">
        <v>2728213</v>
      </c>
      <c r="K23" s="29">
        <v>3157035</v>
      </c>
      <c r="L23" s="4">
        <v>1304676</v>
      </c>
      <c r="M23" s="29">
        <v>1179995.8036363637</v>
      </c>
      <c r="N23" s="28">
        <v>1054079</v>
      </c>
      <c r="O23" s="29">
        <v>1115980.139312285</v>
      </c>
      <c r="P23" s="17"/>
      <c r="Q23" s="23"/>
      <c r="R23" s="87"/>
      <c r="S23" s="17"/>
      <c r="U23" s="347"/>
      <c r="W23" s="348"/>
    </row>
    <row r="24" spans="1:23" x14ac:dyDescent="0.3">
      <c r="A24" s="50" t="s">
        <v>42</v>
      </c>
      <c r="B24" s="4">
        <v>6291646</v>
      </c>
      <c r="C24" s="412">
        <v>7691480</v>
      </c>
      <c r="D24" s="14">
        <v>1935203</v>
      </c>
      <c r="E24" s="25">
        <v>2182994</v>
      </c>
      <c r="F24" s="26">
        <v>360437</v>
      </c>
      <c r="G24" s="16">
        <f t="shared" si="1"/>
        <v>2543431</v>
      </c>
      <c r="H24" s="15">
        <v>68602</v>
      </c>
      <c r="I24" s="26">
        <v>554453</v>
      </c>
      <c r="J24" s="4">
        <v>3769949</v>
      </c>
      <c r="K24" s="29">
        <v>3820057</v>
      </c>
      <c r="L24" s="4">
        <v>15763</v>
      </c>
      <c r="M24" s="29">
        <v>20499.543720930229</v>
      </c>
      <c r="N24" s="28">
        <v>502129</v>
      </c>
      <c r="O24" s="29">
        <v>522375.97538461536</v>
      </c>
      <c r="P24" s="17"/>
      <c r="Q24" s="23"/>
      <c r="R24" s="87"/>
      <c r="S24" s="17"/>
      <c r="U24" s="347"/>
      <c r="W24" s="348"/>
    </row>
    <row r="25" spans="1:23" x14ac:dyDescent="0.3">
      <c r="A25" s="50" t="s">
        <v>43</v>
      </c>
      <c r="B25" s="4">
        <v>2782827</v>
      </c>
      <c r="C25" s="412">
        <v>2946158</v>
      </c>
      <c r="D25" s="14">
        <v>1934041</v>
      </c>
      <c r="E25" s="25">
        <v>1715746</v>
      </c>
      <c r="F25" s="26">
        <v>261021</v>
      </c>
      <c r="G25" s="16">
        <f t="shared" si="1"/>
        <v>1976767</v>
      </c>
      <c r="H25" s="15">
        <v>17762</v>
      </c>
      <c r="I25" s="26">
        <v>43253</v>
      </c>
      <c r="J25" s="4">
        <v>666066</v>
      </c>
      <c r="K25" s="29">
        <v>711488</v>
      </c>
      <c r="L25" s="4">
        <v>75811</v>
      </c>
      <c r="M25" s="29">
        <v>121855.31793103447</v>
      </c>
      <c r="N25" s="28">
        <v>89147</v>
      </c>
      <c r="O25" s="29">
        <v>92794.700000000012</v>
      </c>
      <c r="P25" s="17"/>
      <c r="Q25" s="23"/>
      <c r="R25" s="87"/>
      <c r="S25" s="17"/>
      <c r="U25" s="347"/>
      <c r="W25" s="348"/>
    </row>
    <row r="26" spans="1:23" x14ac:dyDescent="0.3">
      <c r="A26" s="50" t="s">
        <v>44</v>
      </c>
      <c r="B26" s="4">
        <v>4029305</v>
      </c>
      <c r="C26" s="412">
        <v>4449547</v>
      </c>
      <c r="D26" s="14">
        <v>1297137</v>
      </c>
      <c r="E26" s="25">
        <v>1201782</v>
      </c>
      <c r="F26" s="26">
        <v>360437</v>
      </c>
      <c r="G26" s="16">
        <f t="shared" si="1"/>
        <v>1562219</v>
      </c>
      <c r="H26" s="15">
        <v>62939</v>
      </c>
      <c r="I26" s="26">
        <v>44005</v>
      </c>
      <c r="J26" s="4">
        <v>2047860</v>
      </c>
      <c r="K26" s="29">
        <v>2039482</v>
      </c>
      <c r="L26" s="4">
        <v>129100</v>
      </c>
      <c r="M26" s="29">
        <v>172517.01105263157</v>
      </c>
      <c r="N26" s="28">
        <v>492269</v>
      </c>
      <c r="O26" s="29">
        <v>516647.56565217406</v>
      </c>
      <c r="P26" s="17"/>
      <c r="Q26" s="23"/>
      <c r="R26" s="87"/>
      <c r="S26" s="17"/>
      <c r="U26" s="347"/>
      <c r="W26" s="348"/>
    </row>
    <row r="27" spans="1:23" x14ac:dyDescent="0.3">
      <c r="A27" s="50" t="s">
        <v>45</v>
      </c>
      <c r="B27" s="4">
        <v>2172466</v>
      </c>
      <c r="C27" s="412">
        <v>2172466</v>
      </c>
      <c r="D27" s="14"/>
      <c r="E27" s="25"/>
      <c r="F27" s="26"/>
      <c r="G27" s="16">
        <f t="shared" si="1"/>
        <v>0</v>
      </c>
      <c r="H27" s="15"/>
      <c r="I27" s="26"/>
      <c r="J27" s="4"/>
      <c r="K27" s="29"/>
      <c r="L27" s="4"/>
      <c r="M27" s="29"/>
      <c r="N27" s="28">
        <v>2172466</v>
      </c>
      <c r="O27" s="29">
        <v>2172466.2191866669</v>
      </c>
      <c r="P27" s="17"/>
      <c r="Q27" s="23"/>
      <c r="R27" s="87"/>
      <c r="S27" s="17"/>
      <c r="U27" s="347"/>
      <c r="W27" s="348"/>
    </row>
    <row r="28" spans="1:23" x14ac:dyDescent="0.3">
      <c r="A28" s="50" t="s">
        <v>24</v>
      </c>
      <c r="B28" s="4">
        <v>19647326</v>
      </c>
      <c r="C28" s="412">
        <v>21420299</v>
      </c>
      <c r="D28" s="14">
        <v>318186</v>
      </c>
      <c r="E28" s="25">
        <v>318186</v>
      </c>
      <c r="F28" s="26"/>
      <c r="G28" s="16">
        <f t="shared" si="1"/>
        <v>318186</v>
      </c>
      <c r="H28" s="15">
        <v>37579</v>
      </c>
      <c r="I28" s="26">
        <v>37579</v>
      </c>
      <c r="J28" s="4"/>
      <c r="K28" s="29"/>
      <c r="L28" s="4">
        <v>10423458</v>
      </c>
      <c r="M28" s="29">
        <v>12196431.779999999</v>
      </c>
      <c r="N28" s="28">
        <v>8868103</v>
      </c>
      <c r="O28" s="29">
        <v>8868102.3333333321</v>
      </c>
      <c r="P28" s="17"/>
      <c r="Q28" s="23"/>
      <c r="R28" s="87"/>
      <c r="S28" s="17"/>
      <c r="U28" s="347"/>
      <c r="W28" s="348"/>
    </row>
    <row r="29" spans="1:23" x14ac:dyDescent="0.3">
      <c r="A29" s="50" t="s">
        <v>46</v>
      </c>
      <c r="B29" s="4">
        <v>11149611</v>
      </c>
      <c r="C29" s="412">
        <v>12894128</v>
      </c>
      <c r="D29" s="14">
        <v>325693</v>
      </c>
      <c r="E29" s="25">
        <v>325693</v>
      </c>
      <c r="F29" s="26"/>
      <c r="G29" s="16">
        <f t="shared" si="1"/>
        <v>325693</v>
      </c>
      <c r="H29" s="15"/>
      <c r="I29" s="26"/>
      <c r="J29" s="4"/>
      <c r="K29" s="29"/>
      <c r="L29" s="4">
        <v>9063309</v>
      </c>
      <c r="M29" s="29">
        <v>10800343.745158426</v>
      </c>
      <c r="N29" s="28">
        <v>1760609</v>
      </c>
      <c r="O29" s="29">
        <v>1768090.92</v>
      </c>
      <c r="P29" s="17"/>
      <c r="Q29" s="23"/>
      <c r="R29" s="87"/>
      <c r="S29" s="17"/>
      <c r="U29" s="347"/>
      <c r="W29" s="348"/>
    </row>
    <row r="30" spans="1:23" x14ac:dyDescent="0.3">
      <c r="A30" s="50" t="s">
        <v>47</v>
      </c>
      <c r="B30" s="4">
        <v>4162536</v>
      </c>
      <c r="C30" s="412">
        <v>4672998</v>
      </c>
      <c r="D30" s="14">
        <v>318277</v>
      </c>
      <c r="E30" s="25">
        <v>318277</v>
      </c>
      <c r="F30" s="26"/>
      <c r="G30" s="16">
        <f t="shared" si="1"/>
        <v>318277</v>
      </c>
      <c r="H30" s="15">
        <v>10573</v>
      </c>
      <c r="I30" s="26">
        <v>10573</v>
      </c>
      <c r="J30" s="4"/>
      <c r="K30" s="29"/>
      <c r="L30" s="4">
        <v>3001085</v>
      </c>
      <c r="M30" s="29">
        <v>3511546.4</v>
      </c>
      <c r="N30" s="28">
        <v>832601</v>
      </c>
      <c r="O30" s="29">
        <v>832601.66666666674</v>
      </c>
      <c r="P30" s="17"/>
      <c r="Q30" s="23"/>
      <c r="R30" s="87"/>
      <c r="S30" s="17"/>
      <c r="U30" s="347"/>
      <c r="W30" s="348"/>
    </row>
    <row r="31" spans="1:23" x14ac:dyDescent="0.3">
      <c r="A31" s="50" t="s">
        <v>48</v>
      </c>
      <c r="B31" s="4">
        <v>7586996</v>
      </c>
      <c r="C31" s="412">
        <v>8224999</v>
      </c>
      <c r="D31" s="14">
        <v>973853</v>
      </c>
      <c r="E31" s="25">
        <v>1309489</v>
      </c>
      <c r="F31" s="26">
        <v>261021</v>
      </c>
      <c r="G31" s="16">
        <f t="shared" si="1"/>
        <v>1570510</v>
      </c>
      <c r="H31" s="15"/>
      <c r="I31" s="26"/>
      <c r="J31" s="4">
        <v>2332695</v>
      </c>
      <c r="K31" s="29">
        <v>2825410</v>
      </c>
      <c r="L31" s="4">
        <v>3478392</v>
      </c>
      <c r="M31" s="29">
        <v>2949904.6657561995</v>
      </c>
      <c r="N31" s="28">
        <v>802056</v>
      </c>
      <c r="O31" s="29">
        <v>879174.52626318741</v>
      </c>
      <c r="P31" s="17"/>
      <c r="Q31" s="23"/>
      <c r="R31" s="87"/>
      <c r="S31" s="17"/>
      <c r="U31" s="347"/>
      <c r="W31" s="348"/>
    </row>
    <row r="32" spans="1:23" x14ac:dyDescent="0.3">
      <c r="A32" s="50" t="s">
        <v>26</v>
      </c>
      <c r="B32" s="4">
        <v>6906628</v>
      </c>
      <c r="C32" s="412">
        <v>6883192</v>
      </c>
      <c r="D32" s="14">
        <v>3834949</v>
      </c>
      <c r="E32" s="25">
        <v>1907431</v>
      </c>
      <c r="F32" s="26">
        <v>1670806</v>
      </c>
      <c r="G32" s="16">
        <f t="shared" si="1"/>
        <v>3578237</v>
      </c>
      <c r="H32" s="15"/>
      <c r="I32" s="26">
        <v>84942</v>
      </c>
      <c r="J32" s="4">
        <v>2306012</v>
      </c>
      <c r="K32" s="29">
        <v>2412656</v>
      </c>
      <c r="L32" s="4"/>
      <c r="M32" s="29"/>
      <c r="N32" s="28">
        <v>765667</v>
      </c>
      <c r="O32" s="29">
        <v>807357.22500000033</v>
      </c>
      <c r="P32" s="17"/>
      <c r="Q32" s="23"/>
      <c r="R32" s="87"/>
      <c r="S32" s="17"/>
      <c r="U32" s="347"/>
      <c r="W32" s="348"/>
    </row>
    <row r="33" spans="1:23" x14ac:dyDescent="0.3">
      <c r="A33" s="50" t="s">
        <v>27</v>
      </c>
      <c r="B33" s="4">
        <v>20949217</v>
      </c>
      <c r="C33" s="412">
        <v>23387247</v>
      </c>
      <c r="D33" s="14">
        <v>636392</v>
      </c>
      <c r="E33" s="25">
        <v>636392</v>
      </c>
      <c r="F33" s="26"/>
      <c r="G33" s="16">
        <f t="shared" si="1"/>
        <v>636392</v>
      </c>
      <c r="H33" s="15">
        <v>47530</v>
      </c>
      <c r="I33" s="26">
        <v>47530</v>
      </c>
      <c r="J33" s="4"/>
      <c r="K33" s="29"/>
      <c r="L33" s="4">
        <v>15058582</v>
      </c>
      <c r="M33" s="29">
        <v>17496611.949999999</v>
      </c>
      <c r="N33" s="28">
        <v>5206713</v>
      </c>
      <c r="O33" s="29">
        <v>5206713</v>
      </c>
      <c r="P33" s="17"/>
      <c r="Q33" s="23"/>
      <c r="R33" s="87"/>
      <c r="S33" s="17"/>
      <c r="U33" s="347"/>
      <c r="W33" s="348"/>
    </row>
    <row r="34" spans="1:23" x14ac:dyDescent="0.3">
      <c r="A34" s="50" t="s">
        <v>49</v>
      </c>
      <c r="B34" s="4">
        <v>9448028</v>
      </c>
      <c r="C34" s="412">
        <v>10743578</v>
      </c>
      <c r="D34" s="14">
        <v>318106</v>
      </c>
      <c r="E34" s="25">
        <v>318106</v>
      </c>
      <c r="F34" s="26"/>
      <c r="G34" s="16">
        <f t="shared" si="1"/>
        <v>318106</v>
      </c>
      <c r="H34" s="15">
        <v>23366</v>
      </c>
      <c r="I34" s="26">
        <v>23366</v>
      </c>
      <c r="J34" s="4"/>
      <c r="K34" s="29"/>
      <c r="L34" s="4">
        <v>7700250</v>
      </c>
      <c r="M34" s="29">
        <v>8995800.4900000002</v>
      </c>
      <c r="N34" s="28">
        <v>1406306</v>
      </c>
      <c r="O34" s="29">
        <v>1406306</v>
      </c>
      <c r="P34" s="17"/>
      <c r="Q34" s="23"/>
      <c r="R34" s="87"/>
      <c r="S34" s="17"/>
      <c r="U34" s="347"/>
      <c r="W34" s="348"/>
    </row>
    <row r="35" spans="1:23" x14ac:dyDescent="0.3">
      <c r="A35" s="50" t="s">
        <v>50</v>
      </c>
      <c r="B35" s="4">
        <v>10322580</v>
      </c>
      <c r="C35" s="412">
        <v>11796306</v>
      </c>
      <c r="D35" s="14">
        <v>318047</v>
      </c>
      <c r="E35" s="25">
        <v>318047</v>
      </c>
      <c r="F35" s="26"/>
      <c r="G35" s="16">
        <f t="shared" si="1"/>
        <v>318047</v>
      </c>
      <c r="H35" s="15">
        <v>26652</v>
      </c>
      <c r="I35" s="26">
        <v>26652</v>
      </c>
      <c r="J35" s="4"/>
      <c r="K35" s="29"/>
      <c r="L35" s="4">
        <v>8665497</v>
      </c>
      <c r="M35" s="29">
        <v>10136058.960000001</v>
      </c>
      <c r="N35" s="28">
        <v>1312384</v>
      </c>
      <c r="O35" s="29">
        <v>1315548.28</v>
      </c>
      <c r="P35" s="17"/>
      <c r="Q35" s="23"/>
      <c r="R35" s="87"/>
      <c r="S35" s="17"/>
      <c r="U35" s="347"/>
      <c r="W35" s="348"/>
    </row>
    <row r="36" spans="1:23" x14ac:dyDescent="0.3">
      <c r="A36" s="50" t="s">
        <v>28</v>
      </c>
      <c r="B36" s="4">
        <v>19463845</v>
      </c>
      <c r="C36" s="412">
        <v>24016330</v>
      </c>
      <c r="D36" s="14">
        <v>1302081</v>
      </c>
      <c r="E36" s="25">
        <v>6057723</v>
      </c>
      <c r="F36" s="26">
        <v>516964</v>
      </c>
      <c r="G36" s="16">
        <f t="shared" si="1"/>
        <v>6574687</v>
      </c>
      <c r="H36" s="15"/>
      <c r="I36" s="26"/>
      <c r="J36" s="4">
        <v>5643032</v>
      </c>
      <c r="K36" s="29">
        <v>6920972</v>
      </c>
      <c r="L36" s="4">
        <v>9652131</v>
      </c>
      <c r="M36" s="29">
        <v>7585826.924999998</v>
      </c>
      <c r="N36" s="28">
        <v>2866601</v>
      </c>
      <c r="O36" s="29">
        <v>2934843.6706382753</v>
      </c>
      <c r="P36" s="17"/>
      <c r="Q36" s="23"/>
      <c r="R36" s="87"/>
      <c r="S36" s="17"/>
      <c r="U36" s="347"/>
      <c r="W36" s="348"/>
    </row>
    <row r="37" spans="1:23" x14ac:dyDescent="0.3">
      <c r="A37" s="50" t="s">
        <v>51</v>
      </c>
      <c r="B37" s="4">
        <v>1825089</v>
      </c>
      <c r="C37" s="412">
        <v>2438772</v>
      </c>
      <c r="D37" s="14">
        <v>652570</v>
      </c>
      <c r="E37" s="25">
        <v>837449</v>
      </c>
      <c r="F37" s="26">
        <v>56514</v>
      </c>
      <c r="G37" s="16">
        <f t="shared" si="1"/>
        <v>893963</v>
      </c>
      <c r="H37" s="15"/>
      <c r="I37" s="26"/>
      <c r="J37" s="4">
        <v>163666</v>
      </c>
      <c r="K37" s="29">
        <v>174701.76898399997</v>
      </c>
      <c r="L37" s="4">
        <v>757159</v>
      </c>
      <c r="M37" s="29">
        <v>1117953.4098630138</v>
      </c>
      <c r="N37" s="28">
        <v>251694</v>
      </c>
      <c r="O37" s="29">
        <v>252154.14</v>
      </c>
      <c r="P37" s="17"/>
      <c r="Q37" s="23"/>
      <c r="R37" s="87"/>
      <c r="S37" s="17"/>
      <c r="U37" s="347"/>
      <c r="W37" s="348"/>
    </row>
    <row r="38" spans="1:23" x14ac:dyDescent="0.3">
      <c r="A38" s="50" t="s">
        <v>52</v>
      </c>
      <c r="B38" s="4">
        <v>1446766</v>
      </c>
      <c r="C38" s="412">
        <v>1954994</v>
      </c>
      <c r="D38" s="14">
        <v>652462</v>
      </c>
      <c r="E38" s="25">
        <v>837449</v>
      </c>
      <c r="F38" s="26">
        <v>56514</v>
      </c>
      <c r="G38" s="16">
        <f t="shared" si="1"/>
        <v>893963</v>
      </c>
      <c r="H38" s="15"/>
      <c r="I38" s="26"/>
      <c r="J38" s="4">
        <v>148069</v>
      </c>
      <c r="K38" s="29">
        <v>159781.57670399998</v>
      </c>
      <c r="L38" s="4">
        <v>497854</v>
      </c>
      <c r="M38" s="29">
        <v>752453.30462365597</v>
      </c>
      <c r="N38" s="28">
        <v>148381</v>
      </c>
      <c r="O38" s="29">
        <v>148796.31333333335</v>
      </c>
      <c r="P38" s="17"/>
      <c r="Q38" s="23"/>
      <c r="R38" s="87"/>
      <c r="S38" s="17"/>
      <c r="U38" s="347"/>
      <c r="W38" s="348"/>
    </row>
    <row r="39" spans="1:23" x14ac:dyDescent="0.3">
      <c r="A39" s="50" t="s">
        <v>29</v>
      </c>
      <c r="B39" s="4">
        <v>1404725</v>
      </c>
      <c r="C39" s="412">
        <v>1874213</v>
      </c>
      <c r="D39" s="14">
        <v>651538</v>
      </c>
      <c r="E39" s="25">
        <v>837449</v>
      </c>
      <c r="F39" s="26">
        <v>56514</v>
      </c>
      <c r="G39" s="16">
        <f t="shared" si="1"/>
        <v>893963</v>
      </c>
      <c r="H39" s="15"/>
      <c r="I39" s="26"/>
      <c r="J39" s="4">
        <v>15157</v>
      </c>
      <c r="K39" s="29">
        <v>17875.088204</v>
      </c>
      <c r="L39" s="4">
        <v>611952</v>
      </c>
      <c r="M39" s="29">
        <v>836296.44285714277</v>
      </c>
      <c r="N39" s="28">
        <v>126078</v>
      </c>
      <c r="O39" s="29">
        <v>126078.66666666667</v>
      </c>
      <c r="P39" s="17"/>
      <c r="Q39" s="23"/>
      <c r="R39" s="87"/>
      <c r="S39" s="17"/>
      <c r="U39" s="347"/>
      <c r="W39" s="348"/>
    </row>
    <row r="40" spans="1:23" x14ac:dyDescent="0.3">
      <c r="A40" s="50" t="s">
        <v>53</v>
      </c>
      <c r="B40" s="4">
        <v>2146958</v>
      </c>
      <c r="C40" s="412">
        <v>2780532</v>
      </c>
      <c r="D40" s="14">
        <v>651905</v>
      </c>
      <c r="E40" s="25">
        <v>837449</v>
      </c>
      <c r="F40" s="26">
        <v>56514</v>
      </c>
      <c r="G40" s="16">
        <f t="shared" si="1"/>
        <v>893963</v>
      </c>
      <c r="H40" s="15"/>
      <c r="I40" s="26"/>
      <c r="J40" s="4">
        <v>461524</v>
      </c>
      <c r="K40" s="29">
        <v>492448.28410799993</v>
      </c>
      <c r="L40" s="4">
        <v>832869</v>
      </c>
      <c r="M40" s="29">
        <v>1191855.4429411765</v>
      </c>
      <c r="N40" s="28">
        <v>200660</v>
      </c>
      <c r="O40" s="29">
        <v>202264.88666666666</v>
      </c>
      <c r="P40" s="17"/>
      <c r="Q40" s="23"/>
      <c r="R40" s="87"/>
      <c r="S40" s="17"/>
      <c r="U40" s="347"/>
      <c r="W40" s="348"/>
    </row>
    <row r="41" spans="1:23" x14ac:dyDescent="0.3">
      <c r="A41" s="50" t="s">
        <v>30</v>
      </c>
      <c r="B41" s="4">
        <v>60934</v>
      </c>
      <c r="C41" s="412">
        <v>108464</v>
      </c>
      <c r="D41" s="14"/>
      <c r="E41" s="25"/>
      <c r="F41" s="26"/>
      <c r="G41" s="16">
        <f t="shared" si="1"/>
        <v>0</v>
      </c>
      <c r="H41" s="15"/>
      <c r="I41" s="26"/>
      <c r="J41" s="4"/>
      <c r="K41" s="29"/>
      <c r="L41" s="4">
        <v>56328</v>
      </c>
      <c r="M41" s="29">
        <v>103858.47</v>
      </c>
      <c r="N41" s="28">
        <v>4606</v>
      </c>
      <c r="O41" s="29">
        <v>4606</v>
      </c>
      <c r="P41" s="17"/>
      <c r="Q41" s="23"/>
      <c r="R41" s="87"/>
      <c r="S41" s="17"/>
      <c r="U41" s="347"/>
      <c r="W41" s="348"/>
    </row>
    <row r="42" spans="1:23" x14ac:dyDescent="0.3">
      <c r="A42" s="50" t="s">
        <v>31</v>
      </c>
      <c r="B42" s="4">
        <v>2010074</v>
      </c>
      <c r="C42" s="412">
        <v>2405310</v>
      </c>
      <c r="D42" s="14">
        <v>1290815</v>
      </c>
      <c r="E42" s="25">
        <v>1248497</v>
      </c>
      <c r="F42" s="26">
        <v>261021</v>
      </c>
      <c r="G42" s="16">
        <f t="shared" si="1"/>
        <v>1509518</v>
      </c>
      <c r="H42" s="15"/>
      <c r="I42" s="26">
        <v>42543</v>
      </c>
      <c r="J42" s="4"/>
      <c r="K42" s="29"/>
      <c r="L42" s="4">
        <v>229620</v>
      </c>
      <c r="M42" s="29">
        <v>363610.01</v>
      </c>
      <c r="N42" s="28">
        <v>489639</v>
      </c>
      <c r="O42" s="29">
        <v>489639.33333333337</v>
      </c>
      <c r="P42" s="17"/>
      <c r="Q42" s="23"/>
      <c r="R42" s="87"/>
      <c r="S42" s="17"/>
      <c r="U42" s="347"/>
      <c r="W42" s="348"/>
    </row>
    <row r="43" spans="1:23" x14ac:dyDescent="0.3">
      <c r="A43" s="50" t="s">
        <v>54</v>
      </c>
      <c r="B43" s="4">
        <v>357807</v>
      </c>
      <c r="C43" s="412">
        <v>524028</v>
      </c>
      <c r="D43" s="14"/>
      <c r="E43" s="25"/>
      <c r="F43" s="26"/>
      <c r="G43" s="16">
        <f t="shared" si="1"/>
        <v>0</v>
      </c>
      <c r="H43" s="15"/>
      <c r="I43" s="26"/>
      <c r="J43" s="4"/>
      <c r="K43" s="29"/>
      <c r="L43" s="4">
        <v>335229</v>
      </c>
      <c r="M43" s="29">
        <v>501449.947037037</v>
      </c>
      <c r="N43" s="28">
        <v>22578</v>
      </c>
      <c r="O43" s="29">
        <v>22577.666666666668</v>
      </c>
      <c r="P43" s="17"/>
      <c r="Q43" s="23"/>
      <c r="R43" s="87"/>
      <c r="S43" s="17"/>
      <c r="U43" s="347"/>
      <c r="W43" s="348"/>
    </row>
    <row r="44" spans="1:23" x14ac:dyDescent="0.3">
      <c r="A44" s="51" t="s">
        <v>55</v>
      </c>
      <c r="B44" s="4">
        <v>1274929</v>
      </c>
      <c r="C44" s="412">
        <v>1733503</v>
      </c>
      <c r="D44" s="14">
        <v>652714</v>
      </c>
      <c r="E44" s="25">
        <v>837449</v>
      </c>
      <c r="F44" s="26">
        <v>155930</v>
      </c>
      <c r="G44" s="16">
        <f t="shared" si="1"/>
        <v>993379</v>
      </c>
      <c r="H44" s="15"/>
      <c r="I44" s="26"/>
      <c r="J44" s="4">
        <v>112550</v>
      </c>
      <c r="K44" s="29">
        <v>127589.40288000001</v>
      </c>
      <c r="L44" s="4">
        <v>294541</v>
      </c>
      <c r="M44" s="29">
        <v>397411.13520000002</v>
      </c>
      <c r="N44" s="28">
        <v>215124</v>
      </c>
      <c r="O44" s="29">
        <v>215123.66666666666</v>
      </c>
      <c r="P44" s="17"/>
      <c r="Q44" s="23"/>
      <c r="R44" s="87"/>
      <c r="S44" s="17"/>
      <c r="U44" s="347"/>
      <c r="W44" s="348"/>
    </row>
    <row r="45" spans="1:23" x14ac:dyDescent="0.3">
      <c r="A45" s="52" t="s">
        <v>56</v>
      </c>
      <c r="B45" s="4">
        <v>725620</v>
      </c>
      <c r="C45" s="412">
        <v>844536</v>
      </c>
      <c r="D45" s="14"/>
      <c r="E45" s="25"/>
      <c r="F45" s="26"/>
      <c r="G45" s="16">
        <f t="shared" si="1"/>
        <v>0</v>
      </c>
      <c r="H45" s="15"/>
      <c r="I45" s="26"/>
      <c r="J45" s="4">
        <v>253615</v>
      </c>
      <c r="K45" s="29">
        <v>272002.54118399997</v>
      </c>
      <c r="L45" s="4">
        <v>286961</v>
      </c>
      <c r="M45" s="29">
        <v>387490.25</v>
      </c>
      <c r="N45" s="28">
        <v>185044</v>
      </c>
      <c r="O45" s="29">
        <v>185043.66666666669</v>
      </c>
      <c r="P45" s="17"/>
      <c r="Q45" s="23"/>
      <c r="R45" s="87"/>
      <c r="S45" s="17"/>
      <c r="U45" s="347"/>
      <c r="W45" s="348"/>
    </row>
    <row r="46" spans="1:23" x14ac:dyDescent="0.3">
      <c r="A46" s="53" t="s">
        <v>57</v>
      </c>
      <c r="B46" s="6">
        <v>1002341</v>
      </c>
      <c r="C46" s="414">
        <v>1024570</v>
      </c>
      <c r="D46" s="18"/>
      <c r="E46" s="70"/>
      <c r="F46" s="74"/>
      <c r="G46" s="19">
        <f t="shared" si="1"/>
        <v>0</v>
      </c>
      <c r="H46" s="20"/>
      <c r="I46" s="75"/>
      <c r="J46" s="6">
        <v>178699</v>
      </c>
      <c r="K46" s="39">
        <v>190371.30332000001</v>
      </c>
      <c r="L46" s="6">
        <v>29556</v>
      </c>
      <c r="M46" s="39">
        <v>40113.064285714281</v>
      </c>
      <c r="N46" s="38">
        <v>794086</v>
      </c>
      <c r="O46" s="39">
        <v>794086</v>
      </c>
      <c r="P46" s="17"/>
      <c r="Q46" s="23"/>
      <c r="R46" s="87"/>
      <c r="S46" s="17"/>
      <c r="U46" s="347"/>
    </row>
    <row r="47" spans="1:23" x14ac:dyDescent="0.3">
      <c r="A47" s="351" t="s">
        <v>58</v>
      </c>
      <c r="B47" s="4">
        <v>14891893</v>
      </c>
      <c r="C47" s="412">
        <v>17832814.526666664</v>
      </c>
      <c r="D47" s="14"/>
      <c r="E47" s="71"/>
      <c r="F47" s="71"/>
      <c r="G47" s="19"/>
      <c r="H47" s="43"/>
      <c r="I47" s="71"/>
      <c r="J47" s="4"/>
      <c r="K47" s="29"/>
      <c r="L47" s="4">
        <v>13011897</v>
      </c>
      <c r="M47" s="29">
        <v>15952817.859999999</v>
      </c>
      <c r="N47" s="28">
        <v>1879996</v>
      </c>
      <c r="O47" s="29">
        <v>1879996.6666666665</v>
      </c>
      <c r="P47" s="17"/>
      <c r="Q47" s="23"/>
      <c r="R47" s="87"/>
      <c r="S47" s="17"/>
      <c r="U47" s="347"/>
    </row>
    <row r="48" spans="1:23" x14ac:dyDescent="0.3">
      <c r="A48" s="351" t="s">
        <v>59</v>
      </c>
      <c r="B48" s="4">
        <v>-1435779</v>
      </c>
      <c r="C48" s="412">
        <v>-1435779</v>
      </c>
      <c r="D48" s="14"/>
      <c r="E48" s="71"/>
      <c r="F48" s="71"/>
      <c r="G48" s="19"/>
      <c r="H48" s="43"/>
      <c r="I48" s="71"/>
      <c r="J48" s="4"/>
      <c r="K48" s="346"/>
      <c r="L48" s="4"/>
      <c r="M48" s="29"/>
      <c r="N48" s="28">
        <v>-1435779</v>
      </c>
      <c r="O48" s="29">
        <v>-1435779</v>
      </c>
      <c r="P48" s="17"/>
      <c r="Q48" s="23"/>
      <c r="R48" s="87"/>
      <c r="S48" s="17"/>
      <c r="U48" s="347"/>
    </row>
    <row r="49" spans="1:21" x14ac:dyDescent="0.3">
      <c r="A49" s="351" t="s">
        <v>2</v>
      </c>
      <c r="B49" s="4">
        <v>-3607462</v>
      </c>
      <c r="C49" s="412">
        <v>-3607462</v>
      </c>
      <c r="D49" s="18"/>
      <c r="E49" s="71"/>
      <c r="F49" s="71"/>
      <c r="G49" s="19"/>
      <c r="H49" s="43"/>
      <c r="I49" s="71"/>
      <c r="J49" s="4"/>
      <c r="K49" s="346"/>
      <c r="L49" s="4"/>
      <c r="M49" s="29"/>
      <c r="N49" s="28">
        <v>-3607462</v>
      </c>
      <c r="O49" s="29">
        <v>-3607462</v>
      </c>
      <c r="P49" s="17"/>
      <c r="Q49" s="23"/>
      <c r="R49" s="17"/>
      <c r="S49" s="17"/>
      <c r="U49" s="347"/>
    </row>
    <row r="50" spans="1:21" x14ac:dyDescent="0.3">
      <c r="A50" s="351" t="s">
        <v>3</v>
      </c>
      <c r="B50" s="4">
        <v>-4506</v>
      </c>
      <c r="C50" s="412">
        <v>-4506</v>
      </c>
      <c r="D50" s="14"/>
      <c r="E50" s="71"/>
      <c r="F50" s="71"/>
      <c r="G50" s="19"/>
      <c r="H50" s="43"/>
      <c r="I50" s="71"/>
      <c r="J50" s="4"/>
      <c r="K50" s="346"/>
      <c r="L50" s="4"/>
      <c r="M50" s="29"/>
      <c r="N50" s="28">
        <v>-4506</v>
      </c>
      <c r="O50" s="29">
        <v>-4506</v>
      </c>
      <c r="P50" s="17"/>
      <c r="Q50" s="23"/>
      <c r="R50" s="17"/>
      <c r="S50" s="17"/>
      <c r="U50" s="347"/>
    </row>
    <row r="51" spans="1:21" x14ac:dyDescent="0.3">
      <c r="A51" s="351" t="s">
        <v>4</v>
      </c>
      <c r="B51" s="4">
        <v>-2112614</v>
      </c>
      <c r="C51" s="412">
        <v>-2112614</v>
      </c>
      <c r="D51" s="14"/>
      <c r="E51" s="71"/>
      <c r="F51" s="71"/>
      <c r="G51" s="19"/>
      <c r="H51" s="43"/>
      <c r="I51" s="71"/>
      <c r="J51" s="4"/>
      <c r="K51" s="346"/>
      <c r="L51" s="4"/>
      <c r="M51" s="29"/>
      <c r="N51" s="28">
        <v>-2112614</v>
      </c>
      <c r="O51" s="29">
        <v>-2112614</v>
      </c>
      <c r="P51" s="17"/>
      <c r="Q51" s="23"/>
      <c r="R51" s="17"/>
      <c r="S51" s="17"/>
      <c r="U51" s="347"/>
    </row>
    <row r="52" spans="1:21" ht="14.5" thickBot="1" x14ac:dyDescent="0.35">
      <c r="A52" s="352" t="s">
        <v>60</v>
      </c>
      <c r="B52" s="42">
        <v>-2600463</v>
      </c>
      <c r="C52" s="415">
        <v>-2600463</v>
      </c>
      <c r="D52" s="45"/>
      <c r="E52" s="72"/>
      <c r="F52" s="72"/>
      <c r="G52" s="46"/>
      <c r="H52" s="44"/>
      <c r="I52" s="72"/>
      <c r="J52" s="42"/>
      <c r="K52" s="345"/>
      <c r="L52" s="42"/>
      <c r="M52" s="41"/>
      <c r="N52" s="40">
        <v>-2600463</v>
      </c>
      <c r="O52" s="41">
        <v>-2600463</v>
      </c>
      <c r="P52" s="17"/>
      <c r="Q52" s="23"/>
      <c r="R52" s="17"/>
      <c r="S52" s="17"/>
      <c r="U52" s="347"/>
    </row>
    <row r="53" spans="1:21" x14ac:dyDescent="0.3">
      <c r="K53" s="344"/>
    </row>
    <row r="54" spans="1:21" x14ac:dyDescent="0.3">
      <c r="C54" s="349"/>
      <c r="K54" s="344"/>
    </row>
    <row r="55" spans="1:21" x14ac:dyDescent="0.3">
      <c r="C55" s="67"/>
    </row>
    <row r="56" spans="1:21" x14ac:dyDescent="0.3">
      <c r="B56" s="17"/>
      <c r="C56" s="67"/>
    </row>
    <row r="57" spans="1:21" x14ac:dyDescent="0.3">
      <c r="C57" s="67"/>
    </row>
    <row r="58" spans="1:21" x14ac:dyDescent="0.3">
      <c r="B58" s="17"/>
    </row>
    <row r="62" spans="1:21" x14ac:dyDescent="0.3">
      <c r="C62" s="68"/>
    </row>
  </sheetData>
  <mergeCells count="7">
    <mergeCell ref="M1:O1"/>
    <mergeCell ref="N3:O3"/>
    <mergeCell ref="D3:G3"/>
    <mergeCell ref="H3:I3"/>
    <mergeCell ref="B3:C3"/>
    <mergeCell ref="L3:M3"/>
    <mergeCell ref="J3:K3"/>
  </mergeCells>
  <pageMargins left="0.7" right="0.7" top="0.75" bottom="0.75" header="0.3" footer="0.3"/>
  <pageSetup paperSize="9" scale="37"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AE149-791B-40B9-B4E0-6778D2D29403}">
  <dimension ref="A1:T43"/>
  <sheetViews>
    <sheetView view="pageBreakPreview" zoomScale="60" zoomScaleNormal="80" workbookViewId="0">
      <selection activeCell="H12" sqref="H12"/>
    </sheetView>
  </sheetViews>
  <sheetFormatPr defaultColWidth="8.7265625" defaultRowHeight="14" x14ac:dyDescent="0.3"/>
  <cols>
    <col min="1" max="1" width="8.7265625" style="3"/>
    <col min="2" max="2" width="38.26953125" style="3" customWidth="1"/>
    <col min="3" max="3" width="18.7265625" style="3" customWidth="1"/>
    <col min="4" max="4" width="18.7265625" style="3" hidden="1" customWidth="1"/>
    <col min="5" max="5" width="15.7265625" style="3" customWidth="1"/>
    <col min="6" max="6" width="17.26953125" style="3" customWidth="1"/>
    <col min="7" max="7" width="11.453125" style="3" bestFit="1" customWidth="1"/>
    <col min="8" max="8" width="15.26953125" style="3" customWidth="1"/>
    <col min="9" max="9" width="17" style="3" customWidth="1"/>
    <col min="10" max="10" width="15.26953125" style="3" customWidth="1"/>
    <col min="11" max="11" width="17.26953125" style="3" customWidth="1"/>
    <col min="12" max="13" width="13.26953125" style="3" customWidth="1"/>
    <col min="14" max="14" width="18.26953125" style="3" customWidth="1"/>
    <col min="15" max="16" width="12.81640625" style="3" customWidth="1"/>
    <col min="17" max="17" width="32.26953125" style="3" customWidth="1"/>
    <col min="18" max="18" width="11.54296875" style="3" bestFit="1" customWidth="1"/>
    <col min="19" max="19" width="31.7265625" style="3" bestFit="1" customWidth="1"/>
    <col min="20" max="20" width="11.26953125" style="3" bestFit="1" customWidth="1"/>
    <col min="21" max="16384" width="8.7265625" style="3"/>
  </cols>
  <sheetData>
    <row r="1" spans="1:20" x14ac:dyDescent="0.3">
      <c r="N1" s="89" t="s">
        <v>102</v>
      </c>
      <c r="O1" s="89">
        <v>1306.8399999999999</v>
      </c>
      <c r="Q1" s="447" t="s">
        <v>103</v>
      </c>
      <c r="R1" s="447"/>
      <c r="S1" s="447"/>
      <c r="T1" s="447"/>
    </row>
    <row r="2" spans="1:20" x14ac:dyDescent="0.3">
      <c r="F2" s="90"/>
      <c r="G2" s="90"/>
      <c r="H2" s="90"/>
      <c r="I2" s="90"/>
      <c r="J2" s="90"/>
      <c r="K2" s="90"/>
      <c r="L2" s="90"/>
      <c r="M2" s="90"/>
      <c r="N2" s="90"/>
      <c r="O2" s="90"/>
      <c r="P2" s="90"/>
      <c r="Q2" s="90"/>
      <c r="R2" s="90"/>
    </row>
    <row r="3" spans="1:20" ht="18" thickBot="1" x14ac:dyDescent="0.4">
      <c r="A3" s="91" t="s">
        <v>104</v>
      </c>
      <c r="F3" s="90"/>
      <c r="G3" s="90"/>
      <c r="H3" s="90"/>
      <c r="I3" s="90"/>
      <c r="J3" s="90"/>
      <c r="K3" s="90"/>
      <c r="L3" s="90"/>
      <c r="M3" s="90"/>
      <c r="N3" s="90"/>
      <c r="O3" s="90"/>
      <c r="P3" s="90"/>
      <c r="Q3" s="90"/>
      <c r="R3" s="90"/>
    </row>
    <row r="4" spans="1:20" ht="14.5" thickBot="1" x14ac:dyDescent="0.35">
      <c r="J4" s="448" t="s">
        <v>105</v>
      </c>
      <c r="K4" s="449"/>
      <c r="L4" s="449"/>
      <c r="M4" s="449"/>
      <c r="N4" s="450"/>
      <c r="O4" s="448" t="s">
        <v>106</v>
      </c>
      <c r="P4" s="451"/>
      <c r="Q4" s="448" t="s">
        <v>107</v>
      </c>
      <c r="R4" s="449"/>
      <c r="S4" s="449"/>
      <c r="T4" s="450"/>
    </row>
    <row r="5" spans="1:20" ht="42.5" thickBot="1" x14ac:dyDescent="0.35">
      <c r="A5" s="452" t="s">
        <v>108</v>
      </c>
      <c r="B5" s="454" t="s">
        <v>109</v>
      </c>
      <c r="C5" s="456" t="s">
        <v>110</v>
      </c>
      <c r="D5" s="92" t="s">
        <v>111</v>
      </c>
      <c r="E5" s="458" t="s">
        <v>112</v>
      </c>
      <c r="F5" s="459"/>
      <c r="G5" s="460"/>
      <c r="H5" s="461" t="s">
        <v>113</v>
      </c>
      <c r="I5" s="462"/>
      <c r="J5" s="93" t="s">
        <v>114</v>
      </c>
      <c r="K5" s="94" t="s">
        <v>115</v>
      </c>
      <c r="L5" s="95" t="s">
        <v>116</v>
      </c>
      <c r="M5" s="96" t="s">
        <v>117</v>
      </c>
      <c r="N5" s="97" t="s">
        <v>118</v>
      </c>
      <c r="O5" s="93" t="s">
        <v>114</v>
      </c>
      <c r="P5" s="98" t="s">
        <v>115</v>
      </c>
      <c r="Q5" s="99" t="s">
        <v>119</v>
      </c>
      <c r="R5" s="100" t="s">
        <v>115</v>
      </c>
      <c r="S5" s="34" t="s">
        <v>120</v>
      </c>
      <c r="T5" s="101" t="s">
        <v>121</v>
      </c>
    </row>
    <row r="6" spans="1:20" x14ac:dyDescent="0.3">
      <c r="A6" s="453"/>
      <c r="B6" s="455"/>
      <c r="C6" s="457"/>
      <c r="D6" s="105"/>
      <c r="E6" s="106" t="s">
        <v>114</v>
      </c>
      <c r="F6" s="22" t="s">
        <v>122</v>
      </c>
      <c r="G6" s="107" t="s">
        <v>123</v>
      </c>
      <c r="H6" s="102" t="s">
        <v>122</v>
      </c>
      <c r="I6" s="108" t="s">
        <v>123</v>
      </c>
      <c r="J6" s="108" t="s">
        <v>123</v>
      </c>
      <c r="K6" s="108" t="s">
        <v>123</v>
      </c>
      <c r="L6" s="109"/>
      <c r="M6" s="109"/>
      <c r="N6" s="109"/>
      <c r="O6" s="104" t="s">
        <v>123</v>
      </c>
      <c r="P6" s="103" t="s">
        <v>123</v>
      </c>
      <c r="Q6" s="106"/>
      <c r="R6" s="22" t="s">
        <v>123</v>
      </c>
      <c r="S6" s="21"/>
      <c r="T6" s="110" t="s">
        <v>123</v>
      </c>
    </row>
    <row r="7" spans="1:20" x14ac:dyDescent="0.3">
      <c r="A7" s="111" t="s">
        <v>124</v>
      </c>
      <c r="B7" s="112" t="s">
        <v>31</v>
      </c>
      <c r="C7" s="112" t="s">
        <v>125</v>
      </c>
      <c r="D7" s="113"/>
      <c r="E7" s="114">
        <v>0</v>
      </c>
      <c r="F7" s="115">
        <v>0</v>
      </c>
      <c r="G7" s="116">
        <v>0</v>
      </c>
      <c r="H7" s="117"/>
      <c r="I7" s="116"/>
      <c r="J7" s="117">
        <f>ROUND(-$E7/3,0)</f>
        <v>0</v>
      </c>
      <c r="K7" s="115"/>
      <c r="L7" s="115"/>
      <c r="M7" s="115"/>
      <c r="N7" s="116"/>
      <c r="O7" s="117">
        <f>ROUND(-$E7/3,0)</f>
        <v>0</v>
      </c>
      <c r="P7" s="118"/>
      <c r="Q7" s="117">
        <f>ROUND(-$E7/3,0)</f>
        <v>0</v>
      </c>
      <c r="R7" s="115"/>
      <c r="S7" s="119"/>
      <c r="T7" s="120"/>
    </row>
    <row r="8" spans="1:20" x14ac:dyDescent="0.3">
      <c r="A8" s="111" t="s">
        <v>126</v>
      </c>
      <c r="B8" s="112" t="s">
        <v>6</v>
      </c>
      <c r="C8" s="112" t="s">
        <v>125</v>
      </c>
      <c r="D8" s="113"/>
      <c r="E8" s="114">
        <v>0</v>
      </c>
      <c r="F8" s="115">
        <v>0</v>
      </c>
      <c r="G8" s="116">
        <v>0</v>
      </c>
      <c r="H8" s="117"/>
      <c r="I8" s="116"/>
      <c r="J8" s="117"/>
      <c r="K8" s="115"/>
      <c r="L8" s="115"/>
      <c r="M8" s="115"/>
      <c r="N8" s="116"/>
      <c r="O8" s="117"/>
      <c r="P8" s="118"/>
      <c r="Q8" s="117"/>
      <c r="R8" s="115"/>
      <c r="S8" s="119"/>
      <c r="T8" s="120"/>
    </row>
    <row r="9" spans="1:20" x14ac:dyDescent="0.3">
      <c r="A9" s="121" t="s">
        <v>124</v>
      </c>
      <c r="B9" s="122" t="s">
        <v>22</v>
      </c>
      <c r="C9" s="122" t="s">
        <v>125</v>
      </c>
      <c r="D9" s="123"/>
      <c r="E9" s="124">
        <v>-10</v>
      </c>
      <c r="F9" s="125">
        <v>-8122</v>
      </c>
      <c r="G9" s="126"/>
      <c r="H9" s="127"/>
      <c r="I9" s="126"/>
      <c r="J9" s="124">
        <f>ROUND(-$E9/3,0)</f>
        <v>3</v>
      </c>
      <c r="K9" s="125">
        <f>-ROUND($F9/2,0)</f>
        <v>4061</v>
      </c>
      <c r="L9" s="128">
        <v>838.54666666666697</v>
      </c>
      <c r="M9" s="129">
        <f>ROUND(J9*L9,0)</f>
        <v>2516</v>
      </c>
      <c r="N9" s="130">
        <f>ROUND(K9/L9,0)</f>
        <v>5</v>
      </c>
      <c r="O9" s="124"/>
      <c r="P9" s="131"/>
      <c r="Q9" s="132" t="s">
        <v>127</v>
      </c>
      <c r="R9" s="125">
        <f>-ROUND($F9/2,0)</f>
        <v>4061</v>
      </c>
      <c r="S9" s="133">
        <v>431.92300932835821</v>
      </c>
      <c r="T9" s="134">
        <v>9.4021386040879591</v>
      </c>
    </row>
    <row r="10" spans="1:20" x14ac:dyDescent="0.3">
      <c r="A10" s="121" t="s">
        <v>126</v>
      </c>
      <c r="B10" s="122" t="s">
        <v>7</v>
      </c>
      <c r="C10" s="122" t="s">
        <v>125</v>
      </c>
      <c r="D10" s="123"/>
      <c r="E10" s="124"/>
      <c r="F10" s="125"/>
      <c r="G10" s="126"/>
      <c r="H10" s="127"/>
      <c r="I10" s="126"/>
      <c r="J10" s="124"/>
      <c r="K10" s="125"/>
      <c r="L10" s="135"/>
      <c r="M10" s="129"/>
      <c r="N10" s="130"/>
      <c r="O10" s="124">
        <v>3</v>
      </c>
      <c r="P10" s="131">
        <f>ROUND(O10*$O$1*0.9381,0)</f>
        <v>3678</v>
      </c>
      <c r="Q10" s="136"/>
      <c r="R10" s="125"/>
      <c r="S10" s="137"/>
      <c r="T10" s="138"/>
    </row>
    <row r="11" spans="1:20" ht="21" x14ac:dyDescent="0.3">
      <c r="A11" s="139" t="s">
        <v>124</v>
      </c>
      <c r="B11" s="140" t="s">
        <v>19</v>
      </c>
      <c r="C11" s="141" t="s">
        <v>128</v>
      </c>
      <c r="D11" s="142"/>
      <c r="E11" s="143">
        <v>-248</v>
      </c>
      <c r="F11" s="144">
        <v>-211732</v>
      </c>
      <c r="G11" s="145"/>
      <c r="H11" s="146"/>
      <c r="I11" s="145"/>
      <c r="J11" s="143">
        <f>ROUND(-$E11/3,0)</f>
        <v>83</v>
      </c>
      <c r="K11" s="144">
        <f>-ROUND($F11/2,0)</f>
        <v>105866</v>
      </c>
      <c r="L11" s="147">
        <v>755.32</v>
      </c>
      <c r="M11" s="148">
        <f>ROUND(J11*L11,0)</f>
        <v>62692</v>
      </c>
      <c r="N11" s="149">
        <f>ROUND(K11/L11,0)</f>
        <v>140</v>
      </c>
      <c r="O11" s="143"/>
      <c r="P11" s="150"/>
      <c r="Q11" s="151" t="s">
        <v>129</v>
      </c>
      <c r="R11" s="144">
        <f>-ROUND($F11/2,0)</f>
        <v>105866</v>
      </c>
      <c r="S11" s="152">
        <v>935.51152707513575</v>
      </c>
      <c r="T11" s="153">
        <v>113.16375793998887</v>
      </c>
    </row>
    <row r="12" spans="1:20" x14ac:dyDescent="0.3">
      <c r="A12" s="139" t="s">
        <v>126</v>
      </c>
      <c r="B12" s="140" t="s">
        <v>10</v>
      </c>
      <c r="C12" s="141" t="s">
        <v>128</v>
      </c>
      <c r="D12" s="142"/>
      <c r="E12" s="143"/>
      <c r="F12" s="144"/>
      <c r="G12" s="145"/>
      <c r="H12" s="146"/>
      <c r="I12" s="145"/>
      <c r="J12" s="143"/>
      <c r="K12" s="144"/>
      <c r="L12" s="154"/>
      <c r="M12" s="148"/>
      <c r="N12" s="149"/>
      <c r="O12" s="143">
        <v>83</v>
      </c>
      <c r="P12" s="150">
        <f>ROUND(O12*$O$1*0.8721,0)</f>
        <v>94595</v>
      </c>
      <c r="Q12" s="155"/>
      <c r="R12" s="144"/>
      <c r="S12" s="156"/>
      <c r="T12" s="157"/>
    </row>
    <row r="13" spans="1:20" ht="21" x14ac:dyDescent="0.3">
      <c r="A13" s="158" t="s">
        <v>124</v>
      </c>
      <c r="B13" s="159" t="s">
        <v>23</v>
      </c>
      <c r="C13" s="160" t="s">
        <v>128</v>
      </c>
      <c r="D13" s="161"/>
      <c r="E13" s="162">
        <v>-223</v>
      </c>
      <c r="F13" s="163">
        <v>-229352</v>
      </c>
      <c r="G13" s="164"/>
      <c r="H13" s="165"/>
      <c r="I13" s="164"/>
      <c r="J13" s="162">
        <f>ROUND(-$E13/3,0)</f>
        <v>74</v>
      </c>
      <c r="K13" s="163">
        <f>-ROUND($F13/2,0)</f>
        <v>114676</v>
      </c>
      <c r="L13" s="166">
        <v>588.23</v>
      </c>
      <c r="M13" s="167">
        <f>ROUND(J13*L13,0)</f>
        <v>43529</v>
      </c>
      <c r="N13" s="168">
        <f>ROUND(K13/L13,0)</f>
        <v>195</v>
      </c>
      <c r="O13" s="162"/>
      <c r="P13" s="169"/>
      <c r="Q13" s="170" t="s">
        <v>129</v>
      </c>
      <c r="R13" s="163">
        <f>-ROUND($F13/2,0)</f>
        <v>114676</v>
      </c>
      <c r="S13" s="171">
        <v>935.51152707513575</v>
      </c>
      <c r="T13" s="172">
        <v>122.58106573901124</v>
      </c>
    </row>
    <row r="14" spans="1:20" x14ac:dyDescent="0.3">
      <c r="A14" s="158" t="s">
        <v>126</v>
      </c>
      <c r="B14" s="159" t="s">
        <v>168</v>
      </c>
      <c r="C14" s="160" t="s">
        <v>128</v>
      </c>
      <c r="D14" s="161"/>
      <c r="E14" s="162"/>
      <c r="F14" s="163"/>
      <c r="G14" s="164"/>
      <c r="H14" s="165"/>
      <c r="I14" s="164"/>
      <c r="J14" s="162"/>
      <c r="K14" s="163"/>
      <c r="L14" s="173"/>
      <c r="M14" s="167"/>
      <c r="N14" s="168"/>
      <c r="O14" s="162">
        <v>74</v>
      </c>
      <c r="P14" s="169">
        <f>ROUND(O14*$O$1*1.252,0)</f>
        <v>121076</v>
      </c>
      <c r="Q14" s="174"/>
      <c r="R14" s="163"/>
      <c r="S14" s="175"/>
      <c r="T14" s="176"/>
    </row>
    <row r="15" spans="1:20" ht="21" x14ac:dyDescent="0.3">
      <c r="A15" s="177" t="s">
        <v>124</v>
      </c>
      <c r="B15" s="178" t="s">
        <v>18</v>
      </c>
      <c r="C15" s="179" t="s">
        <v>128</v>
      </c>
      <c r="D15" s="180"/>
      <c r="E15" s="181">
        <v>-100</v>
      </c>
      <c r="F15" s="182">
        <v>-90316</v>
      </c>
      <c r="G15" s="183"/>
      <c r="H15" s="184"/>
      <c r="I15" s="183"/>
      <c r="J15" s="181">
        <f>ROUND(-$E15/3,0)</f>
        <v>33</v>
      </c>
      <c r="K15" s="182">
        <f>-ROUND($F15/2,0)</f>
        <v>45158</v>
      </c>
      <c r="L15" s="185">
        <v>574.6</v>
      </c>
      <c r="M15" s="186">
        <f>ROUND(J15*L15,0)</f>
        <v>18962</v>
      </c>
      <c r="N15" s="187">
        <f>ROUND(K15/L15,0)</f>
        <v>79</v>
      </c>
      <c r="O15" s="181"/>
      <c r="P15" s="188"/>
      <c r="Q15" s="189" t="s">
        <v>129</v>
      </c>
      <c r="R15" s="182">
        <f>-ROUND($F15/2,0)</f>
        <v>45158</v>
      </c>
      <c r="S15" s="190">
        <v>935.51152707513575</v>
      </c>
      <c r="T15" s="191">
        <v>48.270917773921909</v>
      </c>
    </row>
    <row r="16" spans="1:20" x14ac:dyDescent="0.3">
      <c r="A16" s="177" t="s">
        <v>126</v>
      </c>
      <c r="B16" s="178" t="s">
        <v>7</v>
      </c>
      <c r="C16" s="179" t="s">
        <v>128</v>
      </c>
      <c r="D16" s="180"/>
      <c r="E16" s="181"/>
      <c r="F16" s="182"/>
      <c r="G16" s="183"/>
      <c r="H16" s="184"/>
      <c r="I16" s="183"/>
      <c r="J16" s="181"/>
      <c r="K16" s="182"/>
      <c r="L16" s="192"/>
      <c r="M16" s="186"/>
      <c r="N16" s="187"/>
      <c r="O16" s="181">
        <v>33</v>
      </c>
      <c r="P16" s="188">
        <f>ROUND(O16*$O$1*0.9381,0)</f>
        <v>40456</v>
      </c>
      <c r="Q16" s="193"/>
      <c r="R16" s="182"/>
      <c r="S16" s="194"/>
      <c r="T16" s="195"/>
    </row>
    <row r="17" spans="1:20" ht="21" x14ac:dyDescent="0.3">
      <c r="A17" s="196" t="s">
        <v>124</v>
      </c>
      <c r="B17" s="197" t="s">
        <v>13</v>
      </c>
      <c r="C17" s="197" t="s">
        <v>128</v>
      </c>
      <c r="D17" s="198"/>
      <c r="E17" s="199">
        <v>-356</v>
      </c>
      <c r="F17" s="200">
        <v>-300961</v>
      </c>
      <c r="G17" s="201"/>
      <c r="H17" s="202"/>
      <c r="I17" s="201"/>
      <c r="J17" s="199">
        <f>ROUND(-$E17/3,0)</f>
        <v>119</v>
      </c>
      <c r="K17" s="200">
        <f>-ROUND($F17/2,0)</f>
        <v>150481</v>
      </c>
      <c r="L17" s="203">
        <v>471.25</v>
      </c>
      <c r="M17" s="204">
        <f>ROUND(J17*L17,0)</f>
        <v>56079</v>
      </c>
      <c r="N17" s="205">
        <f>ROUND(K17/L17,0)</f>
        <v>319</v>
      </c>
      <c r="O17" s="199"/>
      <c r="P17" s="206"/>
      <c r="Q17" s="207" t="s">
        <v>129</v>
      </c>
      <c r="R17" s="200">
        <f>-ROUND($F17/2,0)</f>
        <v>150481</v>
      </c>
      <c r="S17" s="208">
        <v>935.51152707513575</v>
      </c>
      <c r="T17" s="209">
        <v>160.85424459758056</v>
      </c>
    </row>
    <row r="18" spans="1:20" ht="21" x14ac:dyDescent="0.3">
      <c r="A18" s="196" t="s">
        <v>124</v>
      </c>
      <c r="B18" s="197" t="s">
        <v>15</v>
      </c>
      <c r="C18" s="197" t="s">
        <v>128</v>
      </c>
      <c r="D18" s="198"/>
      <c r="E18" s="199">
        <v>-150</v>
      </c>
      <c r="F18" s="200">
        <v>-122379</v>
      </c>
      <c r="G18" s="201"/>
      <c r="H18" s="202"/>
      <c r="I18" s="201"/>
      <c r="J18" s="199">
        <f>ROUND(-$E18/3,0)</f>
        <v>50</v>
      </c>
      <c r="K18" s="200">
        <f>-ROUND($F18/2,0)</f>
        <v>61190</v>
      </c>
      <c r="L18" s="203">
        <v>871.43</v>
      </c>
      <c r="M18" s="204">
        <f>ROUND(J18*L18,0)</f>
        <v>43572</v>
      </c>
      <c r="N18" s="205">
        <f>ROUND(K18/L18,0)</f>
        <v>70</v>
      </c>
      <c r="O18" s="199"/>
      <c r="P18" s="206"/>
      <c r="Q18" s="207" t="s">
        <v>129</v>
      </c>
      <c r="R18" s="200">
        <f>-ROUND($F18/2,0)</f>
        <v>61190</v>
      </c>
      <c r="S18" s="208">
        <v>935.51152707513575</v>
      </c>
      <c r="T18" s="209">
        <v>65.408066313527655</v>
      </c>
    </row>
    <row r="19" spans="1:20" x14ac:dyDescent="0.3">
      <c r="A19" s="196" t="s">
        <v>126</v>
      </c>
      <c r="B19" s="197" t="s">
        <v>12</v>
      </c>
      <c r="C19" s="197" t="s">
        <v>128</v>
      </c>
      <c r="D19" s="198"/>
      <c r="E19" s="199"/>
      <c r="F19" s="200"/>
      <c r="G19" s="201"/>
      <c r="H19" s="202"/>
      <c r="I19" s="201"/>
      <c r="J19" s="199"/>
      <c r="K19" s="200"/>
      <c r="L19" s="210"/>
      <c r="M19" s="204"/>
      <c r="N19" s="205"/>
      <c r="O19" s="199">
        <v>169</v>
      </c>
      <c r="P19" s="206">
        <f>ROUND(O19*$O$1*0.732,0)</f>
        <v>161667</v>
      </c>
      <c r="Q19" s="211"/>
      <c r="R19" s="200"/>
      <c r="S19" s="212"/>
      <c r="T19" s="213"/>
    </row>
    <row r="20" spans="1:20" ht="21" x14ac:dyDescent="0.3">
      <c r="A20" s="214" t="s">
        <v>124</v>
      </c>
      <c r="B20" s="215" t="s">
        <v>14</v>
      </c>
      <c r="C20" s="215" t="s">
        <v>128</v>
      </c>
      <c r="D20" s="216"/>
      <c r="E20" s="217">
        <v>-166</v>
      </c>
      <c r="F20" s="218">
        <v>-146952</v>
      </c>
      <c r="G20" s="219"/>
      <c r="H20" s="220"/>
      <c r="I20" s="219"/>
      <c r="J20" s="217">
        <f>ROUND(-$E20/3,0)</f>
        <v>55</v>
      </c>
      <c r="K20" s="218">
        <f>-ROUND($F20/2,0)</f>
        <v>73476</v>
      </c>
      <c r="L20" s="221">
        <v>861.82</v>
      </c>
      <c r="M20" s="222">
        <f>ROUND(J20*L20,0)</f>
        <v>47400</v>
      </c>
      <c r="N20" s="223">
        <f>ROUND(K20/L20,0)</f>
        <v>85</v>
      </c>
      <c r="O20" s="217"/>
      <c r="P20" s="224"/>
      <c r="Q20" s="225" t="s">
        <v>129</v>
      </c>
      <c r="R20" s="218">
        <f>-ROUND($F20/2,0)</f>
        <v>73476</v>
      </c>
      <c r="S20" s="226">
        <v>935.51152707513575</v>
      </c>
      <c r="T20" s="227">
        <v>78.540988404196071</v>
      </c>
    </row>
    <row r="21" spans="1:20" x14ac:dyDescent="0.3">
      <c r="A21" s="214" t="s">
        <v>126</v>
      </c>
      <c r="B21" s="215" t="s">
        <v>20</v>
      </c>
      <c r="C21" s="215" t="s">
        <v>128</v>
      </c>
      <c r="D21" s="216"/>
      <c r="E21" s="217"/>
      <c r="F21" s="218"/>
      <c r="G21" s="219"/>
      <c r="H21" s="220"/>
      <c r="I21" s="219"/>
      <c r="J21" s="217"/>
      <c r="K21" s="218"/>
      <c r="L21" s="228"/>
      <c r="M21" s="222"/>
      <c r="N21" s="223"/>
      <c r="O21" s="217">
        <v>55</v>
      </c>
      <c r="P21" s="224">
        <f>ROUND(O21*$O$1*0.6322,0)</f>
        <v>45440</v>
      </c>
      <c r="Q21" s="229"/>
      <c r="R21" s="218"/>
      <c r="S21" s="230"/>
      <c r="T21" s="231"/>
    </row>
    <row r="22" spans="1:20" s="249" customFormat="1" ht="21" x14ac:dyDescent="0.3">
      <c r="A22" s="232" t="s">
        <v>124</v>
      </c>
      <c r="B22" s="233" t="s">
        <v>21</v>
      </c>
      <c r="C22" s="233" t="s">
        <v>128</v>
      </c>
      <c r="D22" s="234"/>
      <c r="E22" s="235">
        <v>-531</v>
      </c>
      <c r="F22" s="236">
        <v>-461326</v>
      </c>
      <c r="G22" s="237"/>
      <c r="H22" s="238"/>
      <c r="I22" s="237"/>
      <c r="J22" s="239">
        <f>ROUND(-$E22/3,0)</f>
        <v>177</v>
      </c>
      <c r="K22" s="240">
        <f>-ROUND($F22/2,0)</f>
        <v>230663</v>
      </c>
      <c r="L22" s="241">
        <v>885.57</v>
      </c>
      <c r="M22" s="242">
        <f>ROUND(J22*L22,0)</f>
        <v>156746</v>
      </c>
      <c r="N22" s="243">
        <f>ROUND(K22/L22,0)</f>
        <v>260</v>
      </c>
      <c r="O22" s="239"/>
      <c r="P22" s="244"/>
      <c r="Q22" s="245" t="s">
        <v>129</v>
      </c>
      <c r="R22" s="246">
        <f>-ROUND($F22/2,0)</f>
        <v>230663</v>
      </c>
      <c r="S22" s="247">
        <v>935.51152707513575</v>
      </c>
      <c r="T22" s="248">
        <f t="shared" ref="T22" si="0">R22/S22</f>
        <v>246.56350384175894</v>
      </c>
    </row>
    <row r="23" spans="1:20" s="249" customFormat="1" x14ac:dyDescent="0.3">
      <c r="A23" s="232" t="s">
        <v>126</v>
      </c>
      <c r="B23" s="233" t="s">
        <v>131</v>
      </c>
      <c r="C23" s="233" t="s">
        <v>128</v>
      </c>
      <c r="D23" s="234"/>
      <c r="E23" s="235"/>
      <c r="F23" s="236"/>
      <c r="G23" s="237"/>
      <c r="H23" s="238"/>
      <c r="I23" s="237"/>
      <c r="J23" s="250"/>
      <c r="K23" s="251"/>
      <c r="L23" s="252"/>
      <c r="M23" s="253"/>
      <c r="N23" s="254"/>
      <c r="O23" s="255">
        <f>ROUNDDOWN(177/2,0)</f>
        <v>88</v>
      </c>
      <c r="P23" s="256">
        <f>ROUND(O23*$O$1*1.1365,0)</f>
        <v>130700</v>
      </c>
      <c r="Q23" s="257"/>
      <c r="R23" s="251"/>
      <c r="S23" s="258"/>
      <c r="T23" s="259"/>
    </row>
    <row r="24" spans="1:20" s="249" customFormat="1" x14ac:dyDescent="0.3">
      <c r="A24" s="232" t="s">
        <v>126</v>
      </c>
      <c r="B24" s="233" t="s">
        <v>130</v>
      </c>
      <c r="C24" s="233" t="s">
        <v>128</v>
      </c>
      <c r="D24" s="234"/>
      <c r="E24" s="235"/>
      <c r="F24" s="251"/>
      <c r="G24" s="260"/>
      <c r="H24" s="238"/>
      <c r="I24" s="237"/>
      <c r="J24" s="250"/>
      <c r="K24" s="251"/>
      <c r="L24" s="252"/>
      <c r="M24" s="253"/>
      <c r="N24" s="254"/>
      <c r="O24" s="255">
        <f>ROUNDDOWN(177/2,0)</f>
        <v>88</v>
      </c>
      <c r="P24" s="256">
        <f>ROUND(O24*$O$1*1.252,0)</f>
        <v>143982</v>
      </c>
      <c r="Q24" s="257"/>
      <c r="R24" s="251"/>
      <c r="S24" s="258"/>
      <c r="T24" s="259"/>
    </row>
    <row r="25" spans="1:20" x14ac:dyDescent="0.3">
      <c r="A25" s="261" t="s">
        <v>124</v>
      </c>
      <c r="B25" s="160" t="s">
        <v>9</v>
      </c>
      <c r="C25" s="160" t="s">
        <v>128</v>
      </c>
      <c r="D25" s="161"/>
      <c r="E25" s="262"/>
      <c r="F25" s="263"/>
      <c r="G25" s="264"/>
      <c r="H25" s="265"/>
      <c r="I25" s="264"/>
      <c r="J25" s="262">
        <f>ROUND(-$E25/3,0)</f>
        <v>0</v>
      </c>
      <c r="K25" s="263"/>
      <c r="L25" s="266"/>
      <c r="M25" s="267"/>
      <c r="N25" s="268"/>
      <c r="O25" s="262">
        <f>ROUND(-$E25/3,0)</f>
        <v>0</v>
      </c>
      <c r="P25" s="269"/>
      <c r="Q25" s="174"/>
      <c r="R25" s="263"/>
      <c r="S25" s="175"/>
      <c r="T25" s="176"/>
    </row>
    <row r="26" spans="1:20" x14ac:dyDescent="0.3">
      <c r="A26" s="261" t="s">
        <v>126</v>
      </c>
      <c r="B26" s="160" t="s">
        <v>20</v>
      </c>
      <c r="C26" s="160" t="s">
        <v>128</v>
      </c>
      <c r="D26" s="161"/>
      <c r="E26" s="262"/>
      <c r="F26" s="263"/>
      <c r="G26" s="264"/>
      <c r="H26" s="265"/>
      <c r="I26" s="264"/>
      <c r="J26" s="262"/>
      <c r="K26" s="263"/>
      <c r="L26" s="266"/>
      <c r="M26" s="267"/>
      <c r="N26" s="268"/>
      <c r="O26" s="262"/>
      <c r="P26" s="269"/>
      <c r="Q26" s="174"/>
      <c r="R26" s="263"/>
      <c r="S26" s="175"/>
      <c r="T26" s="176"/>
    </row>
    <row r="27" spans="1:20" x14ac:dyDescent="0.3">
      <c r="A27" s="270" t="s">
        <v>124</v>
      </c>
      <c r="B27" s="271" t="s">
        <v>22</v>
      </c>
      <c r="C27" s="271" t="s">
        <v>132</v>
      </c>
      <c r="D27" s="272"/>
      <c r="E27" s="273">
        <v>-36</v>
      </c>
      <c r="F27" s="274">
        <v>-29239</v>
      </c>
      <c r="G27" s="275"/>
      <c r="H27" s="276"/>
      <c r="I27" s="275"/>
      <c r="J27" s="273">
        <f>ROUND(-$E27/3,0)</f>
        <v>12</v>
      </c>
      <c r="K27" s="274">
        <f>-ROUND($F27/2,0)</f>
        <v>14620</v>
      </c>
      <c r="L27" s="277">
        <v>838.54666666666697</v>
      </c>
      <c r="M27" s="278">
        <f>ROUND(J27*L27,0)</f>
        <v>10063</v>
      </c>
      <c r="N27" s="279">
        <f>ROUND(K27/L27,0)</f>
        <v>17</v>
      </c>
      <c r="O27" s="273"/>
      <c r="P27" s="280"/>
      <c r="Q27" s="281" t="s">
        <v>133</v>
      </c>
      <c r="R27" s="274">
        <f>-ROUND($F27/2,0)</f>
        <v>14620</v>
      </c>
      <c r="S27" s="282">
        <v>447.47987875288686</v>
      </c>
      <c r="T27" s="283">
        <v>32.671860108538304</v>
      </c>
    </row>
    <row r="28" spans="1:20" x14ac:dyDescent="0.3">
      <c r="A28" s="270" t="s">
        <v>124</v>
      </c>
      <c r="B28" s="271" t="s">
        <v>18</v>
      </c>
      <c r="C28" s="284" t="s">
        <v>132</v>
      </c>
      <c r="D28" s="285"/>
      <c r="E28" s="273">
        <v>0</v>
      </c>
      <c r="F28" s="274">
        <v>0</v>
      </c>
      <c r="G28" s="275"/>
      <c r="H28" s="276"/>
      <c r="I28" s="275"/>
      <c r="J28" s="273">
        <f>ROUND(-$E28/3,0)</f>
        <v>0</v>
      </c>
      <c r="K28" s="274"/>
      <c r="L28" s="286"/>
      <c r="M28" s="278"/>
      <c r="N28" s="279"/>
      <c r="O28" s="273"/>
      <c r="P28" s="280"/>
      <c r="Q28" s="287"/>
      <c r="R28" s="274"/>
      <c r="S28" s="288"/>
      <c r="T28" s="289"/>
    </row>
    <row r="29" spans="1:20" x14ac:dyDescent="0.3">
      <c r="A29" s="270" t="s">
        <v>126</v>
      </c>
      <c r="B29" s="271" t="s">
        <v>7</v>
      </c>
      <c r="C29" s="271" t="s">
        <v>132</v>
      </c>
      <c r="D29" s="272"/>
      <c r="E29" s="273"/>
      <c r="F29" s="274"/>
      <c r="G29" s="275"/>
      <c r="H29" s="276"/>
      <c r="I29" s="275"/>
      <c r="J29" s="273"/>
      <c r="K29" s="274"/>
      <c r="L29" s="286"/>
      <c r="M29" s="278"/>
      <c r="N29" s="279"/>
      <c r="O29" s="273">
        <v>12</v>
      </c>
      <c r="P29" s="280">
        <f>ROUND(O29*$O$1*0.9381,0)</f>
        <v>14711</v>
      </c>
      <c r="Q29" s="287"/>
      <c r="R29" s="274"/>
      <c r="S29" s="288"/>
      <c r="T29" s="289"/>
    </row>
    <row r="30" spans="1:20" x14ac:dyDescent="0.3">
      <c r="A30" s="290" t="s">
        <v>124</v>
      </c>
      <c r="B30" s="291" t="s">
        <v>13</v>
      </c>
      <c r="C30" s="291" t="s">
        <v>132</v>
      </c>
      <c r="D30" s="292"/>
      <c r="E30" s="293">
        <v>-37</v>
      </c>
      <c r="F30" s="294">
        <v>-31280</v>
      </c>
      <c r="G30" s="295"/>
      <c r="H30" s="296"/>
      <c r="I30" s="295"/>
      <c r="J30" s="293">
        <f>ROUND(-$E30/3,0)</f>
        <v>12</v>
      </c>
      <c r="K30" s="294">
        <f>-ROUND($F30/2,0)</f>
        <v>15640</v>
      </c>
      <c r="L30" s="297">
        <v>471.25</v>
      </c>
      <c r="M30" s="298">
        <f>ROUND(J30*L30,0)</f>
        <v>5655</v>
      </c>
      <c r="N30" s="299">
        <f>ROUND(K30/L30,0)</f>
        <v>33</v>
      </c>
      <c r="O30" s="293"/>
      <c r="P30" s="300"/>
      <c r="Q30" s="301" t="s">
        <v>133</v>
      </c>
      <c r="R30" s="294">
        <f>-ROUND($F30/2,0)</f>
        <v>15640</v>
      </c>
      <c r="S30" s="302">
        <v>447.47987875288686</v>
      </c>
      <c r="T30" s="303">
        <v>34.951292209133996</v>
      </c>
    </row>
    <row r="31" spans="1:20" x14ac:dyDescent="0.3">
      <c r="A31" s="290" t="s">
        <v>126</v>
      </c>
      <c r="B31" s="291" t="s">
        <v>12</v>
      </c>
      <c r="C31" s="291" t="s">
        <v>132</v>
      </c>
      <c r="D31" s="292"/>
      <c r="E31" s="293"/>
      <c r="F31" s="294"/>
      <c r="G31" s="295"/>
      <c r="H31" s="296"/>
      <c r="I31" s="295"/>
      <c r="J31" s="293"/>
      <c r="K31" s="294"/>
      <c r="L31" s="304"/>
      <c r="M31" s="298"/>
      <c r="N31" s="299"/>
      <c r="O31" s="293">
        <v>12</v>
      </c>
      <c r="P31" s="300">
        <f>ROUND(O31*$O$1*0.732,0)</f>
        <v>11479</v>
      </c>
      <c r="Q31" s="305"/>
      <c r="R31" s="294"/>
      <c r="S31" s="306"/>
      <c r="T31" s="307"/>
    </row>
    <row r="32" spans="1:20" x14ac:dyDescent="0.3">
      <c r="A32" s="308" t="s">
        <v>124</v>
      </c>
      <c r="B32" s="309" t="s">
        <v>14</v>
      </c>
      <c r="C32" s="309" t="s">
        <v>132</v>
      </c>
      <c r="D32" s="310"/>
      <c r="E32" s="311">
        <v>-59</v>
      </c>
      <c r="F32" s="312">
        <v>-52230</v>
      </c>
      <c r="G32" s="313"/>
      <c r="H32" s="314"/>
      <c r="I32" s="313"/>
      <c r="J32" s="311">
        <f>ROUND(-$E32/3,0)</f>
        <v>20</v>
      </c>
      <c r="K32" s="312">
        <f>-ROUND($F32/2,0)</f>
        <v>26115</v>
      </c>
      <c r="L32" s="315">
        <v>861.82</v>
      </c>
      <c r="M32" s="316">
        <f>ROUND(J32*L32,0)</f>
        <v>17236</v>
      </c>
      <c r="N32" s="317">
        <f>ROUND(K32/L32,0)</f>
        <v>30</v>
      </c>
      <c r="O32" s="311"/>
      <c r="P32" s="318"/>
      <c r="Q32" s="319" t="s">
        <v>133</v>
      </c>
      <c r="R32" s="312">
        <f>-ROUND($F32/2,0)</f>
        <v>26115</v>
      </c>
      <c r="S32" s="320">
        <v>447.47987875288686</v>
      </c>
      <c r="T32" s="321">
        <v>58.360165987310381</v>
      </c>
    </row>
    <row r="33" spans="1:20" x14ac:dyDescent="0.3">
      <c r="A33" s="308" t="s">
        <v>126</v>
      </c>
      <c r="B33" s="309" t="s">
        <v>20</v>
      </c>
      <c r="C33" s="309" t="s">
        <v>132</v>
      </c>
      <c r="D33" s="310"/>
      <c r="E33" s="311"/>
      <c r="F33" s="312"/>
      <c r="G33" s="313"/>
      <c r="H33" s="314"/>
      <c r="I33" s="313"/>
      <c r="J33" s="311"/>
      <c r="K33" s="312"/>
      <c r="L33" s="322"/>
      <c r="M33" s="316"/>
      <c r="N33" s="317"/>
      <c r="O33" s="311">
        <v>20</v>
      </c>
      <c r="P33" s="318">
        <f>ROUND(O33*$O$1*0.6322,0)</f>
        <v>16524</v>
      </c>
      <c r="Q33" s="314"/>
      <c r="R33" s="312"/>
      <c r="S33" s="119"/>
      <c r="T33" s="120"/>
    </row>
    <row r="34" spans="1:20" s="249" customFormat="1" x14ac:dyDescent="0.3">
      <c r="A34" s="323" t="s">
        <v>124</v>
      </c>
      <c r="B34" s="324" t="s">
        <v>16</v>
      </c>
      <c r="C34" s="324" t="s">
        <v>134</v>
      </c>
      <c r="D34" s="325"/>
      <c r="E34" s="326"/>
      <c r="F34" s="327"/>
      <c r="G34" s="328"/>
      <c r="H34" s="329">
        <v>-513964</v>
      </c>
      <c r="I34" s="328"/>
      <c r="J34" s="329"/>
      <c r="K34" s="327"/>
      <c r="L34" s="330"/>
      <c r="M34" s="330"/>
      <c r="N34" s="331"/>
      <c r="O34" s="329"/>
      <c r="P34" s="332"/>
      <c r="Q34" s="329"/>
      <c r="R34" s="327"/>
      <c r="S34" s="333"/>
      <c r="T34" s="334"/>
    </row>
    <row r="35" spans="1:20" s="249" customFormat="1" x14ac:dyDescent="0.3">
      <c r="A35" s="323" t="s">
        <v>126</v>
      </c>
      <c r="B35" s="324" t="s">
        <v>8</v>
      </c>
      <c r="C35" s="324" t="s">
        <v>134</v>
      </c>
      <c r="D35" s="325"/>
      <c r="E35" s="326"/>
      <c r="F35" s="327"/>
      <c r="G35" s="328"/>
      <c r="H35" s="329"/>
      <c r="I35" s="328">
        <v>0</v>
      </c>
      <c r="J35" s="329"/>
      <c r="K35" s="327"/>
      <c r="L35" s="330"/>
      <c r="M35" s="330"/>
      <c r="N35" s="331"/>
      <c r="O35" s="329"/>
      <c r="P35" s="332"/>
      <c r="Q35" s="329"/>
      <c r="R35" s="327"/>
      <c r="S35" s="333"/>
      <c r="T35" s="334"/>
    </row>
    <row r="36" spans="1:20" s="249" customFormat="1" x14ac:dyDescent="0.3">
      <c r="A36" s="323" t="s">
        <v>124</v>
      </c>
      <c r="B36" s="324" t="s">
        <v>14</v>
      </c>
      <c r="C36" s="324" t="s">
        <v>134</v>
      </c>
      <c r="D36" s="325"/>
      <c r="E36" s="326"/>
      <c r="F36" s="327"/>
      <c r="G36" s="328"/>
      <c r="H36" s="329">
        <v>-513964</v>
      </c>
      <c r="I36" s="328"/>
      <c r="J36" s="329"/>
      <c r="K36" s="327"/>
      <c r="L36" s="330"/>
      <c r="M36" s="330"/>
      <c r="N36" s="331"/>
      <c r="O36" s="329"/>
      <c r="P36" s="332"/>
      <c r="Q36" s="329"/>
      <c r="R36" s="327"/>
      <c r="S36" s="333"/>
      <c r="T36" s="334"/>
    </row>
    <row r="37" spans="1:20" s="249" customFormat="1" ht="14.5" thickBot="1" x14ac:dyDescent="0.35">
      <c r="A37" s="323" t="s">
        <v>126</v>
      </c>
      <c r="B37" s="324" t="s">
        <v>11</v>
      </c>
      <c r="C37" s="324" t="s">
        <v>134</v>
      </c>
      <c r="D37" s="325"/>
      <c r="E37" s="335"/>
      <c r="F37" s="336"/>
      <c r="G37" s="337"/>
      <c r="H37" s="338"/>
      <c r="I37" s="337">
        <v>0</v>
      </c>
      <c r="J37" s="338"/>
      <c r="K37" s="336"/>
      <c r="L37" s="339"/>
      <c r="M37" s="339"/>
      <c r="N37" s="340"/>
      <c r="O37" s="338"/>
      <c r="P37" s="341"/>
      <c r="Q37" s="338"/>
      <c r="R37" s="336"/>
      <c r="S37" s="342"/>
      <c r="T37" s="343"/>
    </row>
    <row r="38" spans="1:20" x14ac:dyDescent="0.3">
      <c r="F38" s="17">
        <f>SUM(F7:F37)</f>
        <v>-1683889</v>
      </c>
    </row>
    <row r="42" spans="1:20" x14ac:dyDescent="0.3">
      <c r="A42" s="3" t="s">
        <v>135</v>
      </c>
    </row>
    <row r="43" spans="1:20" x14ac:dyDescent="0.3">
      <c r="A43" s="3" t="s">
        <v>136</v>
      </c>
    </row>
  </sheetData>
  <mergeCells count="9">
    <mergeCell ref="Q1:T1"/>
    <mergeCell ref="J4:N4"/>
    <mergeCell ref="O4:P4"/>
    <mergeCell ref="Q4:T4"/>
    <mergeCell ref="A5:A6"/>
    <mergeCell ref="B5:B6"/>
    <mergeCell ref="C5:C6"/>
    <mergeCell ref="E5:G5"/>
    <mergeCell ref="H5:I5"/>
  </mergeCells>
  <pageMargins left="0.7" right="0.7" top="0.75" bottom="0.75" header="0.3" footer="0.3"/>
  <pageSetup paperSize="9" scale="26"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 </vt:lpstr>
      <vt:lpstr>Salīdzinājums</vt:lpstr>
      <vt:lpstr>Slimnīcu profilu slēgšana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Sanda Osemļjaka</cp:lastModifiedBy>
  <cp:lastPrinted>2023-08-02T05:53:29Z</cp:lastPrinted>
  <dcterms:created xsi:type="dcterms:W3CDTF">2023-01-31T08:09:14Z</dcterms:created>
  <dcterms:modified xsi:type="dcterms:W3CDTF">2023-08-21T10:09:35Z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408900f-443c-429d-a022-c3134a89a235_Enabled">
    <vt:lpwstr>true</vt:lpwstr>
  </property>
  <property fmtid="{D5CDD505-2E9C-101B-9397-08002B2CF9AE}" pid="3" name="MSIP_Label_0408900f-443c-429d-a022-c3134a89a235_SetDate">
    <vt:lpwstr>2023-03-29T12:39:43Z</vt:lpwstr>
  </property>
  <property fmtid="{D5CDD505-2E9C-101B-9397-08002B2CF9AE}" pid="4" name="MSIP_Label_0408900f-443c-429d-a022-c3134a89a235_Method">
    <vt:lpwstr>Standard</vt:lpwstr>
  </property>
  <property fmtid="{D5CDD505-2E9C-101B-9397-08002B2CF9AE}" pid="5" name="MSIP_Label_0408900f-443c-429d-a022-c3134a89a235_Name">
    <vt:lpwstr>EMW Public</vt:lpwstr>
  </property>
  <property fmtid="{D5CDD505-2E9C-101B-9397-08002B2CF9AE}" pid="6" name="MSIP_Label_0408900f-443c-429d-a022-c3134a89a235_SiteId">
    <vt:lpwstr>dbc9012d-628b-43d4-b190-8a730f7e1e96</vt:lpwstr>
  </property>
  <property fmtid="{D5CDD505-2E9C-101B-9397-08002B2CF9AE}" pid="7" name="MSIP_Label_0408900f-443c-429d-a022-c3134a89a235_ActionId">
    <vt:lpwstr>81a18d33-993e-4a80-ae54-d2d461fb79a9</vt:lpwstr>
  </property>
  <property fmtid="{D5CDD505-2E9C-101B-9397-08002B2CF9AE}" pid="8" name="MSIP_Label_0408900f-443c-429d-a022-c3134a89a235_ContentBits">
    <vt:lpwstr>0</vt:lpwstr>
  </property>
</Properties>
</file>