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13_ncr:1_{401A5AD7-FC72-4384-8036-DEDAF5CAE4C2}" xr6:coauthVersionLast="47" xr6:coauthVersionMax="47" xr10:uidLastSave="{00000000-0000-0000-0000-000000000000}"/>
  <bookViews>
    <workbookView xWindow="20" yWindow="10" windowWidth="19180" windowHeight="10190" tabRatio="818" xr2:uid="{0340F4B5-5CB0-4F31-9814-EC31D246B6C1}"/>
  </bookViews>
  <sheets>
    <sheet name="Kopsavilkums" sheetId="6" r:id="rId1"/>
    <sheet name="Gintermuiza" sheetId="1" r:id="rId2"/>
    <sheet name="Aizkraukle" sheetId="2" r:id="rId3"/>
    <sheet name="Saldus" sheetId="3" r:id="rId4"/>
    <sheet name="Ludza" sheetId="7" r:id="rId5"/>
    <sheet name="Jūras_medicinas_centrs" sheetId="9" r:id="rId6"/>
    <sheet name="Rīgas 1.slimnica" sheetId="5" r:id="rId7"/>
    <sheet name="BALVI un Gulbene" sheetId="10" r:id="rId8"/>
    <sheet name="RPNC_Moduļu_aprikojums" sheetId="11" r:id="rId9"/>
    <sheet name="RPNC_Slimnica" sheetId="12" r:id="rId10"/>
    <sheet name="DZEMDIBU_NAMS" sheetId="1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0" l="1"/>
  <c r="E6" i="10"/>
  <c r="E7" i="10"/>
  <c r="E9" i="10"/>
  <c r="E5" i="10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5" i="5"/>
  <c r="F21" i="13"/>
  <c r="E16" i="6" s="1"/>
  <c r="F20" i="13"/>
  <c r="E12" i="6"/>
  <c r="E11" i="6"/>
  <c r="F18" i="13"/>
  <c r="F8" i="13"/>
  <c r="E8" i="13"/>
  <c r="E18" i="13"/>
  <c r="E18" i="6"/>
  <c r="F5" i="13"/>
  <c r="F6" i="13"/>
  <c r="F7" i="13"/>
  <c r="F9" i="13"/>
  <c r="F10" i="13"/>
  <c r="F11" i="13"/>
  <c r="F12" i="13"/>
  <c r="F13" i="13"/>
  <c r="F14" i="13"/>
  <c r="F15" i="13"/>
  <c r="F16" i="13"/>
  <c r="F17" i="13"/>
  <c r="F4" i="13"/>
  <c r="C12" i="6" l="1"/>
  <c r="D12" i="6"/>
  <c r="E15" i="1"/>
  <c r="E12" i="9"/>
  <c r="E23" i="7"/>
  <c r="E12" i="3"/>
  <c r="D6" i="6" s="1"/>
  <c r="E11" i="3"/>
  <c r="C6" i="6" s="1"/>
  <c r="D11" i="6"/>
  <c r="C11" i="6"/>
  <c r="E13" i="9"/>
  <c r="E10" i="9"/>
  <c r="D5" i="6"/>
  <c r="E12" i="2"/>
  <c r="C7" i="6"/>
  <c r="C4" i="6" l="1"/>
  <c r="E17" i="13"/>
  <c r="E16" i="13"/>
  <c r="E15" i="13"/>
  <c r="E14" i="13"/>
  <c r="E13" i="13"/>
  <c r="E12" i="13"/>
  <c r="E11" i="13"/>
  <c r="E10" i="13"/>
  <c r="E9" i="13"/>
  <c r="E7" i="13"/>
  <c r="E6" i="13"/>
  <c r="E5" i="13"/>
  <c r="E4" i="13"/>
  <c r="E19" i="5"/>
  <c r="E21" i="5" s="1"/>
  <c r="E8" i="9"/>
  <c r="E7" i="9"/>
  <c r="E6" i="9"/>
  <c r="E5" i="9"/>
  <c r="E4" i="9"/>
  <c r="E9" i="3"/>
  <c r="E6" i="6" s="1"/>
  <c r="C5" i="12"/>
  <c r="F5" i="12" s="1"/>
  <c r="E5" i="12"/>
  <c r="C6" i="12"/>
  <c r="F6" i="12" s="1"/>
  <c r="E6" i="12"/>
  <c r="C7" i="12"/>
  <c r="F7" i="12" s="1"/>
  <c r="E7" i="12"/>
  <c r="C8" i="12"/>
  <c r="E8" i="12"/>
  <c r="F8" i="12"/>
  <c r="C9" i="12"/>
  <c r="E9" i="12"/>
  <c r="F9" i="12"/>
  <c r="C10" i="12"/>
  <c r="F10" i="12" s="1"/>
  <c r="E10" i="12"/>
  <c r="C11" i="12"/>
  <c r="F11" i="12" s="1"/>
  <c r="E11" i="12"/>
  <c r="C12" i="12"/>
  <c r="F12" i="12" s="1"/>
  <c r="E12" i="12"/>
  <c r="C13" i="12"/>
  <c r="F13" i="12" s="1"/>
  <c r="E13" i="12"/>
  <c r="C14" i="12"/>
  <c r="F14" i="12" s="1"/>
  <c r="E14" i="12"/>
  <c r="C15" i="12"/>
  <c r="F15" i="12" s="1"/>
  <c r="E15" i="12"/>
  <c r="C16" i="12"/>
  <c r="F16" i="12" s="1"/>
  <c r="E16" i="12"/>
  <c r="C17" i="12"/>
  <c r="F17" i="12" s="1"/>
  <c r="E17" i="12"/>
  <c r="C18" i="12"/>
  <c r="F18" i="12" s="1"/>
  <c r="E18" i="12"/>
  <c r="C19" i="12"/>
  <c r="E19" i="12"/>
  <c r="F19" i="12"/>
  <c r="C20" i="12"/>
  <c r="E20" i="12"/>
  <c r="F20" i="12"/>
  <c r="C21" i="12"/>
  <c r="F21" i="12" s="1"/>
  <c r="E21" i="12"/>
  <c r="C22" i="12"/>
  <c r="F22" i="12" s="1"/>
  <c r="E22" i="12"/>
  <c r="C23" i="12"/>
  <c r="F23" i="12" s="1"/>
  <c r="E23" i="12"/>
  <c r="C24" i="12"/>
  <c r="F24" i="12" s="1"/>
  <c r="E24" i="12"/>
  <c r="C25" i="12"/>
  <c r="F25" i="12" s="1"/>
  <c r="E25" i="12"/>
  <c r="C26" i="12"/>
  <c r="F26" i="12" s="1"/>
  <c r="E26" i="12"/>
  <c r="C5" i="11"/>
  <c r="F5" i="11" s="1"/>
  <c r="E5" i="11"/>
  <c r="C6" i="11"/>
  <c r="F6" i="11" s="1"/>
  <c r="E6" i="11"/>
  <c r="C7" i="11"/>
  <c r="E7" i="11"/>
  <c r="F7" i="11"/>
  <c r="C8" i="11"/>
  <c r="F8" i="11" s="1"/>
  <c r="E8" i="11"/>
  <c r="C9" i="11"/>
  <c r="F9" i="11" s="1"/>
  <c r="E9" i="11"/>
  <c r="C10" i="11"/>
  <c r="E10" i="11"/>
  <c r="F10" i="11"/>
  <c r="C11" i="11"/>
  <c r="F11" i="11" s="1"/>
  <c r="E11" i="11"/>
  <c r="C12" i="11"/>
  <c r="F12" i="11" s="1"/>
  <c r="E12" i="11"/>
  <c r="C13" i="11"/>
  <c r="F13" i="11" s="1"/>
  <c r="E13" i="11"/>
  <c r="C14" i="11"/>
  <c r="E14" i="11"/>
  <c r="F14" i="11"/>
  <c r="C15" i="11"/>
  <c r="E15" i="11"/>
  <c r="F15" i="11"/>
  <c r="C16" i="11"/>
  <c r="F16" i="11" s="1"/>
  <c r="E16" i="11"/>
  <c r="C17" i="11"/>
  <c r="F17" i="11" s="1"/>
  <c r="E17" i="11"/>
  <c r="C18" i="11"/>
  <c r="F18" i="11" s="1"/>
  <c r="E18" i="11"/>
  <c r="C19" i="11"/>
  <c r="F19" i="11" s="1"/>
  <c r="E19" i="11"/>
  <c r="C20" i="11"/>
  <c r="F20" i="11" s="1"/>
  <c r="E20" i="11"/>
  <c r="C21" i="11"/>
  <c r="F21" i="11" s="1"/>
  <c r="E21" i="11"/>
  <c r="C22" i="11"/>
  <c r="E22" i="11"/>
  <c r="F22" i="11"/>
  <c r="C23" i="11"/>
  <c r="E23" i="11"/>
  <c r="F23" i="11"/>
  <c r="C24" i="11"/>
  <c r="F24" i="11" s="1"/>
  <c r="E24" i="11"/>
  <c r="C25" i="11"/>
  <c r="F25" i="11" s="1"/>
  <c r="E25" i="11"/>
  <c r="C26" i="11"/>
  <c r="F26" i="11" s="1"/>
  <c r="E26" i="11"/>
  <c r="C27" i="11"/>
  <c r="F27" i="11" s="1"/>
  <c r="E27" i="11"/>
  <c r="C28" i="11"/>
  <c r="F28" i="11" s="1"/>
  <c r="E28" i="11"/>
  <c r="C29" i="11"/>
  <c r="F29" i="11" s="1"/>
  <c r="E29" i="11"/>
  <c r="C30" i="11"/>
  <c r="E30" i="11"/>
  <c r="F30" i="11"/>
  <c r="C31" i="11"/>
  <c r="F31" i="11" s="1"/>
  <c r="E31" i="11"/>
  <c r="C32" i="11"/>
  <c r="F32" i="11" s="1"/>
  <c r="E32" i="11"/>
  <c r="C33" i="11"/>
  <c r="E33" i="11"/>
  <c r="F33" i="11"/>
  <c r="C34" i="11"/>
  <c r="F34" i="11" s="1"/>
  <c r="E34" i="11"/>
  <c r="C35" i="11"/>
  <c r="F35" i="11" s="1"/>
  <c r="E35" i="11"/>
  <c r="C8" i="6" l="1"/>
  <c r="D13" i="6"/>
  <c r="F36" i="11"/>
  <c r="E36" i="11"/>
  <c r="F27" i="12"/>
  <c r="F29" i="12" s="1"/>
  <c r="E27" i="12"/>
  <c r="E4" i="7"/>
  <c r="E9" i="9"/>
  <c r="E10" i="10"/>
  <c r="F38" i="11" l="1"/>
  <c r="C10" i="6"/>
  <c r="E9" i="6"/>
  <c r="E12" i="10"/>
  <c r="E10" i="6"/>
  <c r="E5" i="6"/>
  <c r="E13" i="1"/>
  <c r="E4" i="6" s="1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C9" i="6" l="1"/>
  <c r="C13" i="6" s="1"/>
  <c r="E15" i="6"/>
  <c r="E20" i="7"/>
  <c r="E8" i="3"/>
  <c r="E7" i="3"/>
  <c r="E6" i="3"/>
  <c r="E5" i="3"/>
  <c r="H16" i="6" l="1"/>
  <c r="G16" i="6"/>
  <c r="E7" i="6"/>
  <c r="E8" i="6"/>
  <c r="E13" i="6" l="1"/>
</calcChain>
</file>

<file path=xl/sharedStrings.xml><?xml version="1.0" encoding="utf-8"?>
<sst xmlns="http://schemas.openxmlformats.org/spreadsheetml/2006/main" count="306" uniqueCount="191">
  <si>
    <t>Iekārtas nosaukums</t>
  </si>
  <si>
    <t>Skaits</t>
  </si>
  <si>
    <t>Cena (EUR)</t>
  </si>
  <si>
    <t>Summa (EUR)</t>
  </si>
  <si>
    <t>VSIA "Slimnīca "Ģintermuiža"" nepieciešamās iekārtas un aprīkojums papildu Covid-19 pacientu gultu aprīkošanai.</t>
  </si>
  <si>
    <t xml:space="preserve">Pasīvais pret-izgulējumu matracis </t>
  </si>
  <si>
    <t>SIA "Saldus medicīnas centrs"</t>
  </si>
  <si>
    <t>SIA "Saldus medicīnas centrs" nepieciešamās iekārtas un aprīkojums papildu Covid-19 pacientu gultu aprīkošanai.</t>
  </si>
  <si>
    <t>vitālo funkciju monitorēšanai</t>
  </si>
  <si>
    <t>pulsoksimetrs</t>
  </si>
  <si>
    <t>papildus 6 skābekļa padeves ligzdu ierīkošana</t>
  </si>
  <si>
    <t>funkcionālās gultas</t>
  </si>
  <si>
    <t>9., 10., 11. un 12. nodaļu pielāgošanas darbi</t>
  </si>
  <si>
    <t>Covid-19 pacientu uzņemšanai</t>
  </si>
  <si>
    <t>summa ar PVN</t>
  </si>
  <si>
    <t>(EUR)</t>
  </si>
  <si>
    <t>Daudzums, gab.</t>
  </si>
  <si>
    <t>Cena EUR ar PVN</t>
  </si>
  <si>
    <t>Kopā (EUR)</t>
  </si>
  <si>
    <t>Funkcionālās gultas</t>
  </si>
  <si>
    <t>Dezinficējams skapītis pie gultas</t>
  </si>
  <si>
    <t>Vitālo funkciju novērošanas monitors</t>
  </si>
  <si>
    <t>KOPĀ (EUR)</t>
  </si>
  <si>
    <t>Aprīkojums</t>
  </si>
  <si>
    <t>Kopā ar PVN</t>
  </si>
  <si>
    <t>Miskastes turētāji</t>
  </si>
  <si>
    <t>O2 koncentrātori</t>
  </si>
  <si>
    <t>Baktericīdās lampas</t>
  </si>
  <si>
    <t xml:space="preserve">Vākumsūkņi </t>
  </si>
  <si>
    <t>transportēšanas rati</t>
  </si>
  <si>
    <t>Baktericīdā mašīna</t>
  </si>
  <si>
    <t>Gultas</t>
  </si>
  <si>
    <t>Pulsa oksimetrs ar iznesamo sensoru</t>
  </si>
  <si>
    <t>Aizslietnis 1 daļīgs</t>
  </si>
  <si>
    <t>Aizslietnis 2 daļīgs</t>
  </si>
  <si>
    <t>Medikamentu galdiņš</t>
  </si>
  <si>
    <t>Portatīva MPV iekārta ar neinvazīvo ventilācijas funkciju</t>
  </si>
  <si>
    <t>Pacientu vitāli svarīgo dzīvības funkciju novērošanas monitors</t>
  </si>
  <si>
    <t>Augstas plūsmas skābekļa regulators (25l/min)</t>
  </si>
  <si>
    <t>Dubultais skābekļa plūsmas regulators (15l/min)</t>
  </si>
  <si>
    <t>Vienības cena ar PVN</t>
  </si>
  <si>
    <t>Daudzums</t>
  </si>
  <si>
    <t>Nosaukums</t>
  </si>
  <si>
    <t>SIA “Ludzas medicīnas centrs”</t>
  </si>
  <si>
    <t>VSIA "Slimnīca "Ģintermuiža""</t>
  </si>
  <si>
    <t>SIA "Aizkraukles medicīnas centrs"</t>
  </si>
  <si>
    <t>Papildus nepieciešamais finansējums, euro</t>
  </si>
  <si>
    <t>Neinvazīvais ventilators ar CO2 funkciju</t>
  </si>
  <si>
    <t>Laringoskopa komplekts COVD 19 pacientiem</t>
  </si>
  <si>
    <t xml:space="preserve">Perfuzori </t>
  </si>
  <si>
    <t xml:space="preserve">Pulsa oksimetri ar neinvazīvo asisspiediena mērīšanu </t>
  </si>
  <si>
    <t xml:space="preserve">Pacientu vitālo funkciju monitors </t>
  </si>
  <si>
    <t>Pretizgulējumu matrači</t>
  </si>
  <si>
    <t>14m2</t>
  </si>
  <si>
    <t>Slūžas</t>
  </si>
  <si>
    <t>Perfuzors</t>
  </si>
  <si>
    <t>Pacientu monitors</t>
  </si>
  <si>
    <t>Baktericīdais recirkulators NEXA Prolux G M30WA ar statīvu (izolators)</t>
  </si>
  <si>
    <t>Cena</t>
  </si>
  <si>
    <r>
      <t>Mērvienība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/gab)</t>
    </r>
  </si>
  <si>
    <t>VSIA "Rīgas Psihiatrijas un narkoloģijas centrs"</t>
  </si>
  <si>
    <t>Medicīnas iekārta/ierīce</t>
  </si>
  <si>
    <t>N.P.K.</t>
  </si>
  <si>
    <t>Kopā nepieciešamais finansējums, euro</t>
  </si>
  <si>
    <t>Ārsniecības iestāde</t>
  </si>
  <si>
    <t>Nerūsējoša tērauda ratiņi ar ritenīšiem</t>
  </si>
  <si>
    <t>Palātu / pacientu informatīvais sienas monitors (māsu postenis)</t>
  </si>
  <si>
    <t>Pacienta transporta rati</t>
  </si>
  <si>
    <t>Dušas guļrati</t>
  </si>
  <si>
    <t>Slīddēlis</t>
  </si>
  <si>
    <t>Līķu maisi</t>
  </si>
  <si>
    <t>Rācijas</t>
  </si>
  <si>
    <t>Asins gāzu analizators</t>
  </si>
  <si>
    <t>Asins gāzu analizatoru šļirce</t>
  </si>
  <si>
    <t>Gāzes analizatoru kārtridži</t>
  </si>
  <si>
    <t>Galvas mazgāšanas vanna</t>
  </si>
  <si>
    <t>Aprūpes rati</t>
  </si>
  <si>
    <t>Miskastes ar pedāli</t>
  </si>
  <si>
    <t>Līķu rati</t>
  </si>
  <si>
    <t>KOPĀ</t>
  </si>
  <si>
    <t>Bīstamo atkritumu statīvs</t>
  </si>
  <si>
    <t>Ratiņi ēdiena sadalei</t>
  </si>
  <si>
    <t>Automātiska dezinfekcijas iekārta rokām</t>
  </si>
  <si>
    <t>Uzkopšanas rati</t>
  </si>
  <si>
    <t>Konteineri infekciozajām drēbēm</t>
  </si>
  <si>
    <t>Funkcionālie rati pacientu pārvietošanai</t>
  </si>
  <si>
    <t>Profesionālā trauku mazgājamā mašīna</t>
  </si>
  <si>
    <t>Māsu posteņa izveide ar aizsarstiklu</t>
  </si>
  <si>
    <t>Infūzijas statīvi</t>
  </si>
  <si>
    <t>Zāļu sadales skapis</t>
  </si>
  <si>
    <t>Kušete</t>
  </si>
  <si>
    <t>Medicīnas zāļu skapītis (uz riteņiem)</t>
  </si>
  <si>
    <t>Dušas krēsls</t>
  </si>
  <si>
    <t>Pacientu staiguļi</t>
  </si>
  <si>
    <t>Stacionārā bakteriocīdā lampas</t>
  </si>
  <si>
    <t>Pārvietojamās bakteriocīdā lampas</t>
  </si>
  <si>
    <t>Ledusskapji</t>
  </si>
  <si>
    <t>Aizslietņi</t>
  </si>
  <si>
    <t>Pacientu sēdrati</t>
  </si>
  <si>
    <t>Medicīniskie perfuzori</t>
  </si>
  <si>
    <t>Skābekļa koncentratori</t>
  </si>
  <si>
    <t>Mobilās telpu dezinfekcijas iekārtas</t>
  </si>
  <si>
    <t>Slūžu aizkari</t>
  </si>
  <si>
    <t>Procedūru galds (pārvietojamais)</t>
  </si>
  <si>
    <t>Stacionārie pulsoksimetri</t>
  </si>
  <si>
    <t>Pulsoksimetri ar lādētāju</t>
  </si>
  <si>
    <t xml:space="preserve">Pacientu monitori ar pulsaoksimetriem, ar asinsspiediena automātisko mērīšanu un EKG </t>
  </si>
  <si>
    <t>Aktīvais pretizgulējumu matracis ar kompresoru</t>
  </si>
  <si>
    <t>Slīdmatracis pacientu pārvietošanai</t>
  </si>
  <si>
    <t>Matracis</t>
  </si>
  <si>
    <t>Funkcionālā gulta</t>
  </si>
  <si>
    <t>Kopā EUR (ar PVN)</t>
  </si>
  <si>
    <t>Kopā EUR (bez PVN)</t>
  </si>
  <si>
    <t>Cena EUR bez PVN</t>
  </si>
  <si>
    <t>Medicīnas ierīce</t>
  </si>
  <si>
    <t>Valsts sabiedrība ar ierobežotu atbildību “Rīgas psihiatrijas un narkoloģijas centrs” nepieciešamās iekārtas un aprīkojums papildu Covid-19 pacientu gultu aprīkošanai (moduļu ēka)</t>
  </si>
  <si>
    <t>Konteiners medicīniskajiem atkritumiem</t>
  </si>
  <si>
    <t>Līķu pārvietojamie rati</t>
  </si>
  <si>
    <t>Autoklāvs (drēbju un gultasveļas dezinfekcijai) - dezkamera</t>
  </si>
  <si>
    <t xml:space="preserve">Automātiskā virsmas dezinfekcijas iekārta </t>
  </si>
  <si>
    <t>Vakuuma sūknis</t>
  </si>
  <si>
    <t>Automātiskie tonometri</t>
  </si>
  <si>
    <t>Pacientu vitālo funkciju novērošanas monitors</t>
  </si>
  <si>
    <t>Valsts sabiedrība ar ierobežotu atbildību “Rīgas psihiatrijas un narkoloģijas centrs” nepieciešamās iekārtas un aprīkojums papildu Covid-19 pacientu gultu aprīkošanai (nodaļas, uzņemšana)</t>
  </si>
  <si>
    <t>Statīvi</t>
  </si>
  <si>
    <t>SIA "Aizkraukles medicīnas centrs" nepieciešamās iekārtas un aprīkojums papildu Covid-19 pacientu gultu aprīkošanai.</t>
  </si>
  <si>
    <t>SIA “Ludzas medicīnas centrs” nepieciešamās iekārtas un aprīkojums papildu Covid-19 pacientu gultu aprīkošanai.</t>
  </si>
  <si>
    <t>Jūras medicīnas centrs nepieciešamās iekārtas un aprīkojums papildu Covid-19 pacientu gultu aprīkošanai.</t>
  </si>
  <si>
    <t>SIA "Rīgas 1. slimnīcai" nepieciešamās iekārtas un aprīkojums papildu Covid-19 pacientu gultu aprīkošanai.</t>
  </si>
  <si>
    <t>SIA “Balvu un Gulbenes slimnīcu apvienība” nepieciešamās iekārtas un aprīkojums papildu Covid-19 pacientu gultu aprīkošanai.</t>
  </si>
  <si>
    <t>1.1 pielikums Informatīvajam ziņojumam
“Par papildus gultu izvēršanu un resursiem Covid-19 pacientu ārstēšanai”</t>
  </si>
  <si>
    <t>1.2. pielikums Informatīvajam ziņojumam
“Par papildus gultu izvēršanu un resursiem Covid-19 pacientu ārstēšanai”</t>
  </si>
  <si>
    <t>1.3. pielikums Informatīvajam ziņojumam
“Par papildus gultu izvēršanu un resursiem Covid-19 pacientu ārstēšanai”</t>
  </si>
  <si>
    <t>1.4. pielikums Informatīvajam ziņojumam
“Par papildus gultu izvēršanu un resursiem Covid-19 pacientu ārstēšanai”</t>
  </si>
  <si>
    <t>1.5. pielikums Informatīvajam ziņojumam
“Par papildus gultu izvēršanu un resursiem Covid-19 pacientu ārstēšanai”</t>
  </si>
  <si>
    <t>1.6. pielikums Informatīvajam ziņojumam
“Par papildus gultu izvēršanu un resursiem Covid-19 pacientu ārstēšanai”</t>
  </si>
  <si>
    <t>1.7. pielikums Informatīvajam ziņojumam
“Par papildus gultu izvēršanu un resursiem Covid-19 pacientu ārstēšanai”</t>
  </si>
  <si>
    <t>1.8. pielikums Informatīvajam ziņojumam
“Par papildus gultu izvēršanu un resursiem Covid-19 pacientu ārstēšanai”</t>
  </si>
  <si>
    <t>1.9. pielikums Informatīvajam ziņojumam
“Par papildus gultu izvēršanu un resursiem Covid-19 pacientu ārstēšanai”</t>
  </si>
  <si>
    <t>Papildus nepieciešamais finansējums 2021.gadā (oktobris, novembris, decembris) avanss</t>
  </si>
  <si>
    <t>Papildus nepieciešamais finansējums 2022.gadā (janvāris, februāris, marts)</t>
  </si>
  <si>
    <t>SIA "Jūras medicīnas centrs"</t>
  </si>
  <si>
    <t>Pamatkapitālā ieguldīšana</t>
  </si>
  <si>
    <t>Fonendoskopi</t>
  </si>
  <si>
    <t>SIA "Balvu un Gulbenes slimnīcu apvienība"</t>
  </si>
  <si>
    <t>SIA "Rīgas 1. slimnīca"</t>
  </si>
  <si>
    <t>2021.gada 17.novembris</t>
  </si>
  <si>
    <t>2021.gada 15.decembris</t>
  </si>
  <si>
    <t>2021.gada 19.novembris</t>
  </si>
  <si>
    <t>2021.gada 3.decembris</t>
  </si>
  <si>
    <t>Iepērkamais daudzums</t>
  </si>
  <si>
    <t>Cena par vienu vienību bez PVN, EUR</t>
  </si>
  <si>
    <t>Kopējā līgumcena bez PVN, EUR</t>
  </si>
  <si>
    <t xml:space="preserve">Elektriski regulējama dzemdību gulta-galds </t>
  </si>
  <si>
    <t xml:space="preserve">Perfuzors – infūzijas sūknis dozētai medikamentu ievadei </t>
  </si>
  <si>
    <t xml:space="preserve">Termostats infūziju šķīdumu sildīšanai </t>
  </si>
  <si>
    <r>
      <t>Ķirurģiskais vakuumsūknis</t>
    </r>
    <r>
      <rPr>
        <sz val="11"/>
        <color rgb="FFFF0000"/>
        <rFont val="Arial Narrow"/>
        <family val="2"/>
        <charset val="186"/>
      </rPr>
      <t xml:space="preserve"> </t>
    </r>
  </si>
  <si>
    <t xml:space="preserve">Pacienta vitālo funkciju novērošanas monitors </t>
  </si>
  <si>
    <t xml:space="preserve">Virsmu dezinfekcijas iekārta automātiskai virsmu dezinfekcijai </t>
  </si>
  <si>
    <t xml:space="preserve">Kardiotokogrāfs (bezvadu) </t>
  </si>
  <si>
    <t>Izmeklējumu lampa LED uz statīva</t>
  </si>
  <si>
    <t>Elektrokoagulators ar nepieciešamajiem aksesuāriem</t>
  </si>
  <si>
    <t xml:space="preserve">Elektroniskie zīdaiņu (jaundzimušo) medicīniskie svari </t>
  </si>
  <si>
    <t xml:space="preserve">Galdiņš (procedūru) medikamentu, materiāla un aprūpes priekšmetu novietošanai </t>
  </si>
  <si>
    <t>Anestēzijas darba stacija ar pacienta novērošanas monitoru</t>
  </si>
  <si>
    <t>Augstas plūsmas skābekļa padeves iekārta</t>
  </si>
  <si>
    <t>SIA "Rīgas Dzemdību nams" nepieciešamās iekārtas un aprīkojums papildu Covid-19 pacientu gultu aprīkošanai.</t>
  </si>
  <si>
    <t>1.10. pielikums Informatīvajam ziņojumam
“Par papildus gultu izvēršanu un resursiem Covid-19 pacientu ārstēšanai”</t>
  </si>
  <si>
    <t>SIA "Rīgas Dzemdību nams"</t>
  </si>
  <si>
    <t>Papildus nepieciešamais finansējums 2022.gadā, euro</t>
  </si>
  <si>
    <t>novembris, decembris</t>
  </si>
  <si>
    <t>12.2021.</t>
  </si>
  <si>
    <t>11.2021.</t>
  </si>
  <si>
    <t>Papildus nepieciešamais finansējums 2021.gadā (avanss), euro</t>
  </si>
  <si>
    <t>2022.gada I ceturksnis</t>
  </si>
  <si>
    <t>Pasākuma īstenošanas termiņi</t>
  </si>
  <si>
    <t>decembris, janvāris</t>
  </si>
  <si>
    <t>Skābekļa sistēmas izveide papildus 24. gultām. </t>
  </si>
  <si>
    <t xml:space="preserve">Elektriskā gaisa attīrīšanas ierīce </t>
  </si>
  <si>
    <t>oktobris, novembris, decembris, janvāris, februāris</t>
  </si>
  <si>
    <t>oktobris, novembris, decembris</t>
  </si>
  <si>
    <t>janvāris, februāris, marts</t>
  </si>
  <si>
    <r>
      <rPr>
        <b/>
        <sz val="11"/>
        <color rgb="FF000000"/>
        <rFont val="Times New Roman"/>
        <family val="1"/>
        <charset val="186"/>
      </rPr>
      <t>Defibrilators</t>
    </r>
    <r>
      <rPr>
        <sz val="11"/>
        <color rgb="FF000000"/>
        <rFont val="Times New Roman"/>
        <family val="1"/>
        <charset val="186"/>
      </rPr>
      <t xml:space="preserve">                                                      ( + Kardiostimulators 
+ Nellcor SpO2 mērīšana) </t>
    </r>
  </si>
  <si>
    <r>
      <rPr>
        <b/>
        <sz val="11"/>
        <color theme="1"/>
        <rFont val="Times New Roman"/>
        <family val="1"/>
        <charset val="186"/>
      </rPr>
      <t>Skābekļa koncentrators</t>
    </r>
    <r>
      <rPr>
        <sz val="11"/>
        <color theme="1"/>
        <rFont val="Times New Roman"/>
        <family val="1"/>
        <charset val="186"/>
      </rPr>
      <t xml:space="preserve"> oxy 6000</t>
    </r>
  </si>
  <si>
    <r>
      <rPr>
        <b/>
        <sz val="11"/>
        <color theme="1"/>
        <rFont val="Times New Roman"/>
        <family val="1"/>
        <charset val="186"/>
      </rPr>
      <t>Elektriski regulējama gulta</t>
    </r>
    <r>
      <rPr>
        <sz val="11"/>
        <color theme="1"/>
        <rFont val="Times New Roman"/>
        <family val="1"/>
        <charset val="186"/>
      </rPr>
      <t xml:space="preserve"> </t>
    </r>
  </si>
  <si>
    <r>
      <rPr>
        <b/>
        <sz val="12"/>
        <color rgb="FF000000"/>
        <rFont val="Times New Roman"/>
        <family val="1"/>
        <charset val="186"/>
      </rPr>
      <t>Telpu dezifektors</t>
    </r>
    <r>
      <rPr>
        <sz val="12"/>
        <color rgb="FF000000"/>
        <rFont val="Times New Roman"/>
        <family val="1"/>
        <charset val="186"/>
      </rPr>
      <t xml:space="preserve">                                       (Max kapacitāte 750 m3 , Dezinfekcija       1 m3/8 s )</t>
    </r>
  </si>
  <si>
    <t>Kopējā līgumcena ar PVN, EUR</t>
  </si>
  <si>
    <t>Cena, euro</t>
  </si>
  <si>
    <t>Summa, euro</t>
  </si>
  <si>
    <t>2022.gada I pusgads</t>
  </si>
  <si>
    <t>pielikums Informatīvajam ziņojumam
“Par papildus gultu izvēršanu un resursiem Covid-19 pacientu ārstēšanai”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</si>
</sst>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sz val="11"/>
      <color rgb="FF201F1E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rgb="FF201F1E"/>
      <name val="Calibri"/>
      <family val="2"/>
      <charset val="186"/>
      <scheme val="minor"/>
    </font>
    <font>
      <sz val="11"/>
      <color rgb="FF201F1E"/>
      <name val="Calibri"/>
      <family val="2"/>
      <charset val="186"/>
    </font>
    <font>
      <sz val="12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2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name val="Calibri"/>
      <family val="2"/>
      <charset val="186"/>
    </font>
    <font>
      <sz val="11"/>
      <color theme="1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9"/>
      <name val="Calibri"/>
      <family val="2"/>
      <scheme val="minor"/>
    </font>
    <font>
      <b/>
      <sz val="11"/>
      <color rgb="FF201F1E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.5"/>
      <color rgb="FF0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5" fillId="0" borderId="0"/>
  </cellStyleXfs>
  <cellXfs count="178">
    <xf numFmtId="0" fontId="0" fillId="0" borderId="0" xfId="0"/>
    <xf numFmtId="0" fontId="3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left" vertical="center" wrapText="1" indent="1"/>
    </xf>
    <xf numFmtId="4" fontId="0" fillId="0" borderId="0" xfId="0" applyNumberFormat="1"/>
    <xf numFmtId="0" fontId="7" fillId="0" borderId="1" xfId="0" applyFont="1" applyBorder="1"/>
    <xf numFmtId="4" fontId="0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0" fontId="1" fillId="0" borderId="0" xfId="0" applyFont="1"/>
    <xf numFmtId="0" fontId="13" fillId="0" borderId="0" xfId="1"/>
    <xf numFmtId="0" fontId="14" fillId="0" borderId="0" xfId="1" applyFont="1"/>
    <xf numFmtId="3" fontId="1" fillId="0" borderId="0" xfId="0" applyNumberFormat="1" applyFont="1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4" fontId="1" fillId="0" borderId="3" xfId="0" applyNumberFormat="1" applyFont="1" applyFill="1" applyBorder="1"/>
    <xf numFmtId="4" fontId="1" fillId="0" borderId="1" xfId="0" applyNumberFormat="1" applyFont="1" applyBorder="1" applyAlignment="1">
      <alignment horizontal="center" vertical="center"/>
    </xf>
    <xf numFmtId="0" fontId="12" fillId="0" borderId="0" xfId="1" applyFont="1"/>
    <xf numFmtId="0" fontId="9" fillId="0" borderId="0" xfId="1" applyFont="1"/>
    <xf numFmtId="4" fontId="12" fillId="0" borderId="0" xfId="1" applyNumberFormat="1" applyFont="1" applyAlignment="1">
      <alignment horizontal="right"/>
    </xf>
    <xf numFmtId="0" fontId="9" fillId="0" borderId="1" xfId="1" applyFont="1" applyBorder="1"/>
    <xf numFmtId="1" fontId="9" fillId="0" borderId="1" xfId="1" applyNumberFormat="1" applyFont="1" applyBorder="1"/>
    <xf numFmtId="2" fontId="9" fillId="0" borderId="1" xfId="1" applyNumberFormat="1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/>
    <xf numFmtId="0" fontId="9" fillId="0" borderId="1" xfId="0" applyFont="1" applyBorder="1"/>
    <xf numFmtId="0" fontId="9" fillId="4" borderId="1" xfId="0" applyFont="1" applyFill="1" applyBorder="1"/>
    <xf numFmtId="2" fontId="0" fillId="0" borderId="0" xfId="0" applyNumberFormat="1"/>
    <xf numFmtId="0" fontId="2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9" fillId="4" borderId="1" xfId="0" applyFont="1" applyFill="1" applyBorder="1"/>
    <xf numFmtId="0" fontId="2" fillId="0" borderId="0" xfId="0" applyFont="1" applyAlignment="1">
      <alignment wrapText="1"/>
    </xf>
    <xf numFmtId="3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4" fontId="9" fillId="0" borderId="0" xfId="0" applyNumberFormat="1" applyFont="1" applyAlignment="1">
      <alignment horizontal="center" vertical="center"/>
    </xf>
    <xf numFmtId="4" fontId="14" fillId="0" borderId="0" xfId="1" applyNumberFormat="1" applyFont="1"/>
    <xf numFmtId="0" fontId="19" fillId="5" borderId="0" xfId="0" applyFont="1" applyFill="1" applyAlignment="1">
      <alignment vertical="center" wrapText="1"/>
    </xf>
    <xf numFmtId="0" fontId="19" fillId="5" borderId="1" xfId="0" applyFont="1" applyFill="1" applyBorder="1" applyAlignment="1">
      <alignment horizontal="center" vertical="center"/>
    </xf>
    <xf numFmtId="0" fontId="9" fillId="5" borderId="1" xfId="0" applyFont="1" applyFill="1" applyBorder="1"/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9" fillId="5" borderId="1" xfId="0" applyFont="1" applyFill="1" applyBorder="1"/>
    <xf numFmtId="3" fontId="19" fillId="5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right" vertical="center"/>
    </xf>
    <xf numFmtId="0" fontId="15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9" fillId="0" borderId="1" xfId="1" applyFont="1" applyBorder="1"/>
    <xf numFmtId="1" fontId="19" fillId="0" borderId="1" xfId="1" applyNumberFormat="1" applyFont="1" applyBorder="1"/>
    <xf numFmtId="2" fontId="19" fillId="0" borderId="1" xfId="1" applyNumberFormat="1" applyFont="1" applyBorder="1" applyAlignment="1">
      <alignment horizontal="right"/>
    </xf>
    <xf numFmtId="4" fontId="9" fillId="0" borderId="1" xfId="1" applyNumberFormat="1" applyFont="1" applyBorder="1" applyAlignment="1">
      <alignment horizontal="right"/>
    </xf>
    <xf numFmtId="4" fontId="19" fillId="0" borderId="1" xfId="1" applyNumberFormat="1" applyFont="1" applyBorder="1" applyAlignment="1">
      <alignment horizontal="right"/>
    </xf>
    <xf numFmtId="0" fontId="4" fillId="0" borderId="0" xfId="0" applyFont="1"/>
    <xf numFmtId="164" fontId="4" fillId="0" borderId="0" xfId="0" applyNumberFormat="1" applyFont="1"/>
    <xf numFmtId="0" fontId="21" fillId="0" borderId="1" xfId="0" applyFont="1" applyBorder="1" applyAlignment="1">
      <alignment horizontal="center" vertical="center"/>
    </xf>
    <xf numFmtId="4" fontId="21" fillId="0" borderId="1" xfId="0" applyNumberFormat="1" applyFont="1" applyBorder="1"/>
    <xf numFmtId="0" fontId="22" fillId="2" borderId="1" xfId="0" applyFont="1" applyFill="1" applyBorder="1" applyAlignment="1">
      <alignment vertical="center" wrapText="1"/>
    </xf>
    <xf numFmtId="0" fontId="21" fillId="0" borderId="1" xfId="0" applyFont="1" applyBorder="1"/>
    <xf numFmtId="0" fontId="7" fillId="5" borderId="1" xfId="0" applyFont="1" applyFill="1" applyBorder="1"/>
    <xf numFmtId="0" fontId="0" fillId="5" borderId="1" xfId="0" applyFont="1" applyFill="1" applyBorder="1" applyAlignment="1">
      <alignment horizontal="center" vertical="center"/>
    </xf>
    <xf numFmtId="4" fontId="0" fillId="5" borderId="1" xfId="0" applyNumberFormat="1" applyFont="1" applyFill="1" applyBorder="1" applyAlignment="1">
      <alignment horizontal="center" vertical="center"/>
    </xf>
    <xf numFmtId="0" fontId="9" fillId="5" borderId="1" xfId="1" applyFont="1" applyFill="1" applyBorder="1"/>
    <xf numFmtId="1" fontId="9" fillId="5" borderId="1" xfId="1" applyNumberFormat="1" applyFont="1" applyFill="1" applyBorder="1"/>
    <xf numFmtId="2" fontId="9" fillId="5" borderId="1" xfId="1" applyNumberFormat="1" applyFont="1" applyFill="1" applyBorder="1" applyAlignment="1">
      <alignment horizontal="right"/>
    </xf>
    <xf numFmtId="4" fontId="9" fillId="5" borderId="1" xfId="1" applyNumberFormat="1" applyFont="1" applyFill="1" applyBorder="1" applyAlignment="1">
      <alignment horizontal="right"/>
    </xf>
    <xf numFmtId="0" fontId="22" fillId="5" borderId="1" xfId="0" applyFont="1" applyFill="1" applyBorder="1" applyAlignment="1">
      <alignment vertical="center" wrapText="1"/>
    </xf>
    <xf numFmtId="0" fontId="21" fillId="5" borderId="1" xfId="0" applyFont="1" applyFill="1" applyBorder="1"/>
    <xf numFmtId="4" fontId="21" fillId="5" borderId="1" xfId="0" applyNumberFormat="1" applyFont="1" applyFill="1" applyBorder="1"/>
    <xf numFmtId="0" fontId="21" fillId="5" borderId="1" xfId="0" applyFont="1" applyFill="1" applyBorder="1" applyAlignment="1">
      <alignment horizontal="center" vertical="center"/>
    </xf>
    <xf numFmtId="0" fontId="22" fillId="5" borderId="4" xfId="0" applyFont="1" applyFill="1" applyBorder="1" applyAlignment="1">
      <alignment vertical="center" wrapText="1"/>
    </xf>
    <xf numFmtId="0" fontId="21" fillId="5" borderId="4" xfId="0" applyFont="1" applyFill="1" applyBorder="1"/>
    <xf numFmtId="4" fontId="6" fillId="0" borderId="0" xfId="0" applyNumberFormat="1" applyFont="1"/>
    <xf numFmtId="0" fontId="23" fillId="0" borderId="0" xfId="0" applyFont="1" applyAlignment="1">
      <alignment horizontal="justify" vertical="center" wrapText="1"/>
    </xf>
    <xf numFmtId="0" fontId="12" fillId="0" borderId="6" xfId="2" applyFont="1" applyBorder="1" applyAlignment="1">
      <alignment vertical="top" wrapText="1"/>
    </xf>
    <xf numFmtId="0" fontId="12" fillId="6" borderId="1" xfId="0" applyFont="1" applyFill="1" applyBorder="1" applyAlignment="1">
      <alignment horizontal="center" vertical="center" wrapText="1"/>
    </xf>
    <xf numFmtId="0" fontId="12" fillId="0" borderId="0" xfId="2" applyFont="1" applyBorder="1" applyAlignment="1">
      <alignment vertical="top" wrapText="1"/>
    </xf>
    <xf numFmtId="0" fontId="9" fillId="0" borderId="0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3" fontId="0" fillId="0" borderId="1" xfId="0" applyNumberFormat="1" applyBorder="1"/>
    <xf numFmtId="3" fontId="21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 wrapText="1"/>
    </xf>
    <xf numFmtId="0" fontId="14" fillId="0" borderId="0" xfId="0" applyFont="1" applyAlignment="1">
      <alignment horizontal="right"/>
    </xf>
    <xf numFmtId="0" fontId="14" fillId="0" borderId="1" xfId="0" applyFont="1" applyBorder="1" applyAlignment="1">
      <alignment horizontal="right"/>
    </xf>
    <xf numFmtId="0" fontId="25" fillId="0" borderId="1" xfId="0" applyFont="1" applyBorder="1" applyAlignment="1">
      <alignment horizontal="right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26" fillId="0" borderId="0" xfId="0" applyFont="1"/>
    <xf numFmtId="0" fontId="27" fillId="0" borderId="0" xfId="0" applyFont="1"/>
    <xf numFmtId="0" fontId="28" fillId="0" borderId="1" xfId="0" applyFont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0" fontId="27" fillId="0" borderId="1" xfId="0" applyFont="1" applyBorder="1"/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/>
    </xf>
    <xf numFmtId="4" fontId="27" fillId="0" borderId="1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4" fontId="27" fillId="0" borderId="2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/>
    </xf>
    <xf numFmtId="3" fontId="28" fillId="0" borderId="0" xfId="0" applyNumberFormat="1" applyFont="1"/>
    <xf numFmtId="0" fontId="27" fillId="0" borderId="0" xfId="0" applyFont="1" applyAlignment="1">
      <alignment horizontal="left" vertical="top" wrapText="1"/>
    </xf>
    <xf numFmtId="3" fontId="27" fillId="0" borderId="0" xfId="0" applyNumberFormat="1" applyFont="1"/>
    <xf numFmtId="0" fontId="9" fillId="7" borderId="1" xfId="0" applyFont="1" applyFill="1" applyBorder="1" applyAlignment="1">
      <alignment horizontal="center" vertical="center"/>
    </xf>
    <xf numFmtId="4" fontId="9" fillId="7" borderId="1" xfId="0" applyNumberFormat="1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4" fontId="19" fillId="7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7" borderId="1" xfId="0" applyFont="1" applyFill="1" applyBorder="1" applyAlignment="1">
      <alignment horizontal="left" wrapText="1"/>
    </xf>
    <xf numFmtId="4" fontId="19" fillId="5" borderId="1" xfId="0" applyNumberFormat="1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1" fontId="19" fillId="5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4" fontId="9" fillId="0" borderId="7" xfId="0" applyNumberFormat="1" applyFont="1" applyBorder="1" applyAlignment="1">
      <alignment horizontal="center" vertical="center"/>
    </xf>
    <xf numFmtId="4" fontId="19" fillId="5" borderId="7" xfId="0" applyNumberFormat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4" fontId="9" fillId="5" borderId="7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4" fontId="27" fillId="0" borderId="2" xfId="0" applyNumberFormat="1" applyFont="1" applyBorder="1" applyAlignment="1">
      <alignment horizontal="center" vertical="center"/>
    </xf>
    <xf numFmtId="4" fontId="27" fillId="0" borderId="3" xfId="0" applyNumberFormat="1" applyFont="1" applyBorder="1" applyAlignment="1">
      <alignment horizontal="center" vertical="center"/>
    </xf>
    <xf numFmtId="4" fontId="27" fillId="0" borderId="4" xfId="0" applyNumberFormat="1" applyFont="1" applyBorder="1" applyAlignment="1">
      <alignment horizontal="center" vertical="center"/>
    </xf>
    <xf numFmtId="0" fontId="29" fillId="0" borderId="2" xfId="0" applyFont="1" applyBorder="1" applyAlignment="1">
      <alignment vertical="center" wrapText="1"/>
    </xf>
    <xf numFmtId="0" fontId="29" fillId="0" borderId="3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2" fillId="0" borderId="6" xfId="2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FCF56679-8C5C-44F7-B2D8-381D695D196B}"/>
    <cellStyle name="Normal 3" xfId="2" xr:uid="{59CA45C2-DB02-49CF-BA2F-052CB46B3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9E80-5D56-4A2D-8FB9-EE4C7170986A}">
  <dimension ref="B1:H18"/>
  <sheetViews>
    <sheetView tabSelected="1" zoomScale="120" zoomScaleNormal="120" workbookViewId="0">
      <selection activeCell="E1" sqref="E1:F1"/>
    </sheetView>
  </sheetViews>
  <sheetFormatPr defaultRowHeight="14.5" x14ac:dyDescent="0.35"/>
  <cols>
    <col min="2" max="2" width="43.453125" customWidth="1"/>
    <col min="3" max="3" width="23.81640625" customWidth="1"/>
    <col min="4" max="4" width="24.54296875" customWidth="1"/>
    <col min="5" max="5" width="22.453125" customWidth="1"/>
    <col min="7" max="7" width="12.7265625" customWidth="1"/>
    <col min="8" max="8" width="10.7265625" bestFit="1" customWidth="1"/>
  </cols>
  <sheetData>
    <row r="1" spans="2:8" ht="75.75" customHeight="1" x14ac:dyDescent="0.35">
      <c r="E1" s="160" t="s">
        <v>190</v>
      </c>
      <c r="F1" s="160"/>
    </row>
    <row r="3" spans="2:8" ht="43.5" x14ac:dyDescent="0.35">
      <c r="B3" s="26" t="s">
        <v>64</v>
      </c>
      <c r="C3" s="27" t="s">
        <v>173</v>
      </c>
      <c r="D3" s="27" t="s">
        <v>169</v>
      </c>
      <c r="E3" s="27" t="s">
        <v>46</v>
      </c>
    </row>
    <row r="4" spans="2:8" x14ac:dyDescent="0.35">
      <c r="B4" s="15" t="s">
        <v>44</v>
      </c>
      <c r="C4" s="102">
        <f>Gintermuiza!E15</f>
        <v>26502</v>
      </c>
      <c r="D4" s="15"/>
      <c r="E4" s="16">
        <f>Gintermuiza!E13</f>
        <v>26502</v>
      </c>
    </row>
    <row r="5" spans="2:8" x14ac:dyDescent="0.35">
      <c r="B5" s="15" t="s">
        <v>45</v>
      </c>
      <c r="C5" s="15"/>
      <c r="D5" s="102">
        <f>Aizkraukle!E12</f>
        <v>40325</v>
      </c>
      <c r="E5" s="16">
        <f>Aizkraukle!E8</f>
        <v>40325</v>
      </c>
    </row>
    <row r="6" spans="2:8" x14ac:dyDescent="0.35">
      <c r="B6" s="15" t="s">
        <v>6</v>
      </c>
      <c r="C6" s="16">
        <f>Saldus!E11</f>
        <v>1247</v>
      </c>
      <c r="D6" s="16">
        <f>Saldus!E12</f>
        <v>11223</v>
      </c>
      <c r="E6" s="16">
        <f>Saldus!E9</f>
        <v>12470</v>
      </c>
    </row>
    <row r="7" spans="2:8" x14ac:dyDescent="0.35">
      <c r="B7" s="15" t="s">
        <v>43</v>
      </c>
      <c r="C7" s="16">
        <f>Ludza!E23</f>
        <v>125120</v>
      </c>
      <c r="D7" s="15"/>
      <c r="E7" s="16">
        <f>Ludza!E20</f>
        <v>125120</v>
      </c>
    </row>
    <row r="8" spans="2:8" x14ac:dyDescent="0.35">
      <c r="B8" s="15" t="s">
        <v>145</v>
      </c>
      <c r="C8" s="16">
        <f>'Rīgas 1.slimnica'!E21</f>
        <v>108446</v>
      </c>
      <c r="D8" s="15"/>
      <c r="E8" s="16">
        <f>'Rīgas 1.slimnica'!E19</f>
        <v>108446</v>
      </c>
    </row>
    <row r="9" spans="2:8" x14ac:dyDescent="0.35">
      <c r="B9" s="78" t="s">
        <v>144</v>
      </c>
      <c r="C9" s="103">
        <f>'BALVI un Gulbene'!E12</f>
        <v>11000</v>
      </c>
      <c r="D9" s="78"/>
      <c r="E9" s="76">
        <f>'BALVI un Gulbene'!E10</f>
        <v>11000</v>
      </c>
      <c r="G9" s="92"/>
    </row>
    <row r="10" spans="2:8" x14ac:dyDescent="0.35">
      <c r="B10" s="78" t="s">
        <v>60</v>
      </c>
      <c r="C10" s="76">
        <f>RPNC_Moduļu_aprikojums!F36+RPNC_Slimnica!F29</f>
        <v>192865</v>
      </c>
      <c r="D10" s="78"/>
      <c r="E10" s="76">
        <f>RPNC_Moduļu_aprikojums!F36+RPNC_Slimnica!F27</f>
        <v>192865</v>
      </c>
      <c r="G10" s="17"/>
    </row>
    <row r="11" spans="2:8" x14ac:dyDescent="0.35">
      <c r="B11" s="78" t="s">
        <v>141</v>
      </c>
      <c r="C11" s="76">
        <f>Jūras_medicinas_centrs!E12</f>
        <v>32110</v>
      </c>
      <c r="D11" s="76">
        <f>Jūras_medicinas_centrs!E13</f>
        <v>17666</v>
      </c>
      <c r="E11" s="76">
        <f>Jūras_medicinas_centrs!E10</f>
        <v>49776</v>
      </c>
      <c r="G11" s="17"/>
    </row>
    <row r="12" spans="2:8" x14ac:dyDescent="0.35">
      <c r="B12" s="78" t="s">
        <v>168</v>
      </c>
      <c r="C12" s="76">
        <f>DZEMDIBU_NAMS!F20</f>
        <v>119288</v>
      </c>
      <c r="D12" s="76">
        <f>DZEMDIBU_NAMS!F21</f>
        <v>51124</v>
      </c>
      <c r="E12" s="76">
        <f>DZEMDIBU_NAMS!F18</f>
        <v>170412</v>
      </c>
      <c r="G12" s="17"/>
    </row>
    <row r="13" spans="2:8" x14ac:dyDescent="0.35">
      <c r="C13" s="14">
        <f>SUM(C4:C12)</f>
        <v>616578</v>
      </c>
      <c r="D13" s="14">
        <f>SUM(D4:D12)</f>
        <v>120338</v>
      </c>
      <c r="E13" s="9">
        <f>SUM(E4:E12)</f>
        <v>736916</v>
      </c>
    </row>
    <row r="15" spans="2:8" ht="32.25" customHeight="1" x14ac:dyDescent="0.35">
      <c r="B15" s="53" t="s">
        <v>139</v>
      </c>
      <c r="C15" s="53"/>
      <c r="D15" s="53"/>
      <c r="E15" s="6">
        <f>Saldus!E11+Ludza!E23+Jūras_medicinas_centrs!E12+'Rīgas 1.slimnica'!E21+'BALVI un Gulbene'!E12+DZEMDIBU_NAMS!F20</f>
        <v>397211</v>
      </c>
    </row>
    <row r="16" spans="2:8" ht="29" x14ac:dyDescent="0.35">
      <c r="B16" s="53" t="s">
        <v>140</v>
      </c>
      <c r="C16" s="53"/>
      <c r="D16" s="53"/>
      <c r="E16" s="6">
        <f>Aizkraukle!E12+Saldus!E12+Jūras_medicinas_centrs!E13+DZEMDIBU_NAMS!F21</f>
        <v>120338</v>
      </c>
      <c r="G16" s="6">
        <f>E15+E18</f>
        <v>616578</v>
      </c>
      <c r="H16" s="6">
        <f>E15+E16+E18</f>
        <v>736916</v>
      </c>
    </row>
    <row r="18" spans="2:5" x14ac:dyDescent="0.35">
      <c r="B18" t="s">
        <v>142</v>
      </c>
      <c r="E18" s="6">
        <f>Gintermuiza!E15+RPNC_Moduļu_aprikojums!F38+RPNC_Slimnica!F29</f>
        <v>219367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E0629-DDAC-4167-B85D-88C536C50F06}">
  <sheetPr>
    <tabColor rgb="FF92D050"/>
  </sheetPr>
  <dimension ref="A1:F15"/>
  <sheetViews>
    <sheetView workbookViewId="0">
      <selection activeCell="E22" sqref="E22"/>
    </sheetView>
  </sheetViews>
  <sheetFormatPr defaultRowHeight="14.5" x14ac:dyDescent="0.35"/>
  <cols>
    <col min="2" max="2" width="35" customWidth="1"/>
    <col min="3" max="3" width="13.26953125" customWidth="1"/>
    <col min="4" max="4" width="13.453125" customWidth="1"/>
    <col min="5" max="5" width="13" customWidth="1"/>
    <col min="6" max="6" width="27.81640625" customWidth="1"/>
  </cols>
  <sheetData>
    <row r="1" spans="1:6" ht="48.75" customHeight="1" x14ac:dyDescent="0.35">
      <c r="E1" s="160" t="s">
        <v>130</v>
      </c>
      <c r="F1" s="160"/>
    </row>
    <row r="3" spans="1:6" x14ac:dyDescent="0.35">
      <c r="A3" s="121" t="s">
        <v>4</v>
      </c>
      <c r="B3" s="122"/>
      <c r="C3" s="122"/>
      <c r="D3" s="122"/>
      <c r="E3" s="122"/>
      <c r="F3" s="122"/>
    </row>
    <row r="4" spans="1:6" x14ac:dyDescent="0.35">
      <c r="A4" s="122"/>
      <c r="B4" s="122"/>
      <c r="C4" s="122"/>
      <c r="D4" s="122"/>
      <c r="E4" s="122"/>
      <c r="F4" s="122"/>
    </row>
    <row r="5" spans="1:6" ht="25.5" customHeight="1" x14ac:dyDescent="0.35">
      <c r="A5" s="122"/>
      <c r="B5" s="123" t="s">
        <v>0</v>
      </c>
      <c r="C5" s="123" t="s">
        <v>1</v>
      </c>
      <c r="D5" s="123" t="s">
        <v>2</v>
      </c>
      <c r="E5" s="123" t="s">
        <v>3</v>
      </c>
      <c r="F5" s="124" t="s">
        <v>175</v>
      </c>
    </row>
    <row r="6" spans="1:6" ht="15" customHeight="1" x14ac:dyDescent="0.35">
      <c r="A6" s="122"/>
      <c r="B6" s="167" t="s">
        <v>182</v>
      </c>
      <c r="C6" s="161">
        <v>1</v>
      </c>
      <c r="D6" s="164">
        <v>5046</v>
      </c>
      <c r="E6" s="164">
        <v>5046</v>
      </c>
      <c r="F6" s="161" t="s">
        <v>180</v>
      </c>
    </row>
    <row r="7" spans="1:6" x14ac:dyDescent="0.35">
      <c r="A7" s="122"/>
      <c r="B7" s="168"/>
      <c r="C7" s="162"/>
      <c r="D7" s="165"/>
      <c r="E7" s="165"/>
      <c r="F7" s="162"/>
    </row>
    <row r="8" spans="1:6" x14ac:dyDescent="0.35">
      <c r="A8" s="122"/>
      <c r="B8" s="169"/>
      <c r="C8" s="163"/>
      <c r="D8" s="166"/>
      <c r="E8" s="166"/>
      <c r="F8" s="163"/>
    </row>
    <row r="9" spans="1:6" ht="18" customHeight="1" x14ac:dyDescent="0.35">
      <c r="A9" s="122"/>
      <c r="B9" s="126" t="s">
        <v>183</v>
      </c>
      <c r="C9" s="127">
        <v>2</v>
      </c>
      <c r="D9" s="128">
        <v>1098</v>
      </c>
      <c r="E9" s="128">
        <v>2196</v>
      </c>
      <c r="F9" s="125" t="s">
        <v>180</v>
      </c>
    </row>
    <row r="10" spans="1:6" x14ac:dyDescent="0.35">
      <c r="A10" s="122"/>
      <c r="B10" s="129" t="s">
        <v>184</v>
      </c>
      <c r="C10" s="130">
        <v>10</v>
      </c>
      <c r="D10" s="131">
        <v>1500</v>
      </c>
      <c r="E10" s="131">
        <v>15000</v>
      </c>
      <c r="F10" s="125" t="s">
        <v>180</v>
      </c>
    </row>
    <row r="11" spans="1:6" ht="16.5" customHeight="1" x14ac:dyDescent="0.35">
      <c r="A11" s="122"/>
      <c r="B11" s="132" t="s">
        <v>5</v>
      </c>
      <c r="C11" s="133">
        <v>10</v>
      </c>
      <c r="D11" s="134">
        <v>131</v>
      </c>
      <c r="E11" s="134">
        <v>1310</v>
      </c>
      <c r="F11" s="125" t="s">
        <v>180</v>
      </c>
    </row>
    <row r="12" spans="1:6" ht="46.5" x14ac:dyDescent="0.35">
      <c r="A12" s="122"/>
      <c r="B12" s="105" t="s">
        <v>185</v>
      </c>
      <c r="C12" s="127">
        <v>1</v>
      </c>
      <c r="D12" s="135">
        <v>2950</v>
      </c>
      <c r="E12" s="128">
        <v>2950</v>
      </c>
      <c r="F12" s="127" t="s">
        <v>180</v>
      </c>
    </row>
    <row r="13" spans="1:6" x14ac:dyDescent="0.35">
      <c r="A13" s="122"/>
      <c r="B13" s="122"/>
      <c r="C13" s="122"/>
      <c r="D13" s="122"/>
      <c r="E13" s="136">
        <f>SUM(E6:E12)</f>
        <v>26502</v>
      </c>
      <c r="F13" s="122"/>
    </row>
    <row r="14" spans="1:6" x14ac:dyDescent="0.35">
      <c r="A14" s="122"/>
      <c r="B14" s="122"/>
      <c r="C14" s="122"/>
      <c r="D14" s="122"/>
      <c r="E14" s="122"/>
      <c r="F14" s="122"/>
    </row>
    <row r="15" spans="1:6" ht="42" x14ac:dyDescent="0.35">
      <c r="A15" s="122"/>
      <c r="B15" s="137" t="s">
        <v>139</v>
      </c>
      <c r="C15" s="122"/>
      <c r="D15" s="122"/>
      <c r="E15" s="138">
        <f>E13</f>
        <v>26502</v>
      </c>
      <c r="F15" s="122"/>
    </row>
  </sheetData>
  <mergeCells count="6">
    <mergeCell ref="E1:F1"/>
    <mergeCell ref="C6:C8"/>
    <mergeCell ref="D6:D8"/>
    <mergeCell ref="E6:E8"/>
    <mergeCell ref="B6:B8"/>
    <mergeCell ref="F6:F8"/>
  </mergeCells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002F-00A3-43FB-BDD9-40CFEBAC5FE8}">
  <dimension ref="A1:F12"/>
  <sheetViews>
    <sheetView workbookViewId="0">
      <selection activeCell="E1" sqref="E1:F1"/>
    </sheetView>
  </sheetViews>
  <sheetFormatPr defaultRowHeight="14.5" x14ac:dyDescent="0.35"/>
  <cols>
    <col min="2" max="2" width="36.54296875" customWidth="1"/>
    <col min="5" max="5" width="11.81640625" customWidth="1"/>
    <col min="6" max="6" width="28.7265625" customWidth="1"/>
  </cols>
  <sheetData>
    <row r="1" spans="1:6" ht="76.5" customHeight="1" x14ac:dyDescent="0.35">
      <c r="E1" s="160" t="s">
        <v>131</v>
      </c>
      <c r="F1" s="160"/>
    </row>
    <row r="3" spans="1:6" x14ac:dyDescent="0.35">
      <c r="A3" s="1" t="s">
        <v>125</v>
      </c>
    </row>
    <row r="4" spans="1:6" x14ac:dyDescent="0.35">
      <c r="B4" s="4" t="s">
        <v>23</v>
      </c>
      <c r="C4" s="4" t="s">
        <v>16</v>
      </c>
      <c r="D4" s="4" t="s">
        <v>17</v>
      </c>
      <c r="E4" s="4" t="s">
        <v>18</v>
      </c>
      <c r="F4" s="115" t="s">
        <v>175</v>
      </c>
    </row>
    <row r="5" spans="1:6" x14ac:dyDescent="0.35">
      <c r="B5" s="7" t="s">
        <v>19</v>
      </c>
      <c r="C5" s="2">
        <v>11</v>
      </c>
      <c r="D5" s="2">
        <v>3025</v>
      </c>
      <c r="E5" s="8">
        <v>33275</v>
      </c>
      <c r="F5" s="15" t="s">
        <v>174</v>
      </c>
    </row>
    <row r="6" spans="1:6" x14ac:dyDescent="0.35">
      <c r="B6" s="7" t="s">
        <v>20</v>
      </c>
      <c r="C6" s="2">
        <v>11</v>
      </c>
      <c r="D6" s="2">
        <v>305</v>
      </c>
      <c r="E6" s="8">
        <v>3355</v>
      </c>
      <c r="F6" s="15" t="s">
        <v>174</v>
      </c>
    </row>
    <row r="7" spans="1:6" x14ac:dyDescent="0.35">
      <c r="B7" s="79" t="s">
        <v>21</v>
      </c>
      <c r="C7" s="80">
        <v>1</v>
      </c>
      <c r="D7" s="80">
        <v>3695</v>
      </c>
      <c r="E7" s="81">
        <v>3695</v>
      </c>
      <c r="F7" s="15" t="s">
        <v>174</v>
      </c>
    </row>
    <row r="8" spans="1:6" x14ac:dyDescent="0.35">
      <c r="B8" s="7" t="s">
        <v>22</v>
      </c>
      <c r="C8" s="3"/>
      <c r="D8" s="3"/>
      <c r="E8" s="31">
        <v>40325</v>
      </c>
    </row>
    <row r="11" spans="1:6" ht="43.5" x14ac:dyDescent="0.35">
      <c r="B11" s="53" t="s">
        <v>139</v>
      </c>
      <c r="E11" s="14"/>
    </row>
    <row r="12" spans="1:6" ht="29" x14ac:dyDescent="0.35">
      <c r="B12" s="53" t="s">
        <v>140</v>
      </c>
      <c r="E12" s="14">
        <f>E8</f>
        <v>40325</v>
      </c>
    </row>
  </sheetData>
  <mergeCells count="1">
    <mergeCell ref="E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C98F-B2A1-45C7-8073-57212E0C700F}">
  <dimension ref="A1:I12"/>
  <sheetViews>
    <sheetView workbookViewId="0">
      <selection activeCell="F1" sqref="F1:G1"/>
    </sheetView>
  </sheetViews>
  <sheetFormatPr defaultRowHeight="14.5" x14ac:dyDescent="0.35"/>
  <cols>
    <col min="2" max="2" width="29.81640625" customWidth="1"/>
    <col min="5" max="5" width="12.26953125" customWidth="1"/>
    <col min="6" max="6" width="29.7265625" customWidth="1"/>
  </cols>
  <sheetData>
    <row r="1" spans="1:9" ht="47.25" customHeight="1" x14ac:dyDescent="0.35">
      <c r="F1" s="160" t="s">
        <v>132</v>
      </c>
      <c r="G1" s="160"/>
    </row>
    <row r="2" spans="1:9" x14ac:dyDescent="0.35">
      <c r="A2" s="10" t="s">
        <v>7</v>
      </c>
    </row>
    <row r="4" spans="1:9" x14ac:dyDescent="0.35">
      <c r="B4" s="4" t="s">
        <v>0</v>
      </c>
      <c r="C4" s="4" t="s">
        <v>1</v>
      </c>
      <c r="D4" s="4" t="s">
        <v>2</v>
      </c>
      <c r="E4" s="4" t="s">
        <v>3</v>
      </c>
      <c r="F4" s="115" t="s">
        <v>175</v>
      </c>
    </row>
    <row r="5" spans="1:9" x14ac:dyDescent="0.35">
      <c r="B5" s="79" t="s">
        <v>8</v>
      </c>
      <c r="C5" s="80">
        <v>3</v>
      </c>
      <c r="D5" s="80">
        <v>211.7</v>
      </c>
      <c r="E5" s="81">
        <f>C5*D5</f>
        <v>635.09999999999991</v>
      </c>
      <c r="F5" s="15" t="s">
        <v>176</v>
      </c>
    </row>
    <row r="6" spans="1:9" x14ac:dyDescent="0.35">
      <c r="B6" s="7" t="s">
        <v>9</v>
      </c>
      <c r="C6" s="2">
        <v>10</v>
      </c>
      <c r="D6" s="2">
        <v>25.87</v>
      </c>
      <c r="E6" s="8">
        <f>C6*D6</f>
        <v>258.7</v>
      </c>
      <c r="F6" s="15" t="s">
        <v>170</v>
      </c>
    </row>
    <row r="7" spans="1:9" x14ac:dyDescent="0.35">
      <c r="B7" s="7" t="s">
        <v>10</v>
      </c>
      <c r="C7" s="2">
        <v>1</v>
      </c>
      <c r="D7" s="2">
        <v>988.4</v>
      </c>
      <c r="E7" s="8">
        <f>C7*D7</f>
        <v>988.4</v>
      </c>
      <c r="F7" s="15" t="s">
        <v>170</v>
      </c>
      <c r="I7" s="5"/>
    </row>
    <row r="8" spans="1:9" x14ac:dyDescent="0.35">
      <c r="B8" s="7" t="s">
        <v>11</v>
      </c>
      <c r="C8" s="3">
        <v>5</v>
      </c>
      <c r="D8" s="3">
        <v>2117.5</v>
      </c>
      <c r="E8" s="8">
        <f>C8*D8</f>
        <v>10587.5</v>
      </c>
      <c r="F8" s="15" t="s">
        <v>176</v>
      </c>
      <c r="I8" s="5"/>
    </row>
    <row r="9" spans="1:9" x14ac:dyDescent="0.35">
      <c r="E9" s="9">
        <f>ROUND(SUM(E5:E8),0)</f>
        <v>12470</v>
      </c>
    </row>
    <row r="11" spans="1:9" ht="43.5" x14ac:dyDescent="0.35">
      <c r="B11" s="53" t="s">
        <v>139</v>
      </c>
      <c r="E11" s="6">
        <f>ROUND(E6+E7,0)</f>
        <v>1247</v>
      </c>
    </row>
    <row r="12" spans="1:9" ht="43.5" x14ac:dyDescent="0.35">
      <c r="B12" s="53" t="s">
        <v>140</v>
      </c>
      <c r="E12" s="6">
        <f>ROUND(E5+E8,0)</f>
        <v>11223</v>
      </c>
    </row>
  </sheetData>
  <mergeCells count="1">
    <mergeCell ref="F1:G1"/>
  </mergeCell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2E8CA-149E-4FD6-8B73-48EA477B8BF4}">
  <dimension ref="B1:G33"/>
  <sheetViews>
    <sheetView zoomScale="110" zoomScaleNormal="110" workbookViewId="0">
      <selection activeCell="I18" sqref="I18"/>
    </sheetView>
  </sheetViews>
  <sheetFormatPr defaultColWidth="9.1796875" defaultRowHeight="14.5" x14ac:dyDescent="0.35"/>
  <cols>
    <col min="1" max="1" width="2.81640625" style="11" customWidth="1"/>
    <col min="2" max="2" width="52.54296875" style="11" customWidth="1"/>
    <col min="3" max="3" width="12.54296875" style="11" customWidth="1"/>
    <col min="4" max="4" width="14.453125" style="11" customWidth="1"/>
    <col min="5" max="5" width="13.453125" style="11" customWidth="1"/>
    <col min="6" max="6" width="12.54296875" style="11" customWidth="1"/>
    <col min="7" max="16384" width="9.1796875" style="11"/>
  </cols>
  <sheetData>
    <row r="1" spans="2:7" ht="73.5" customHeight="1" x14ac:dyDescent="0.35">
      <c r="E1" s="160" t="s">
        <v>133</v>
      </c>
      <c r="F1" s="160"/>
    </row>
    <row r="2" spans="2:7" ht="15.5" x14ac:dyDescent="0.35">
      <c r="B2" s="32" t="s">
        <v>126</v>
      </c>
      <c r="C2" s="33"/>
      <c r="D2" s="33"/>
      <c r="E2" s="33"/>
      <c r="F2" s="12"/>
      <c r="G2" s="12"/>
    </row>
    <row r="3" spans="2:7" ht="45" x14ac:dyDescent="0.35">
      <c r="B3" s="112" t="s">
        <v>42</v>
      </c>
      <c r="C3" s="113" t="s">
        <v>41</v>
      </c>
      <c r="D3" s="114" t="s">
        <v>40</v>
      </c>
      <c r="E3" s="114" t="s">
        <v>24</v>
      </c>
      <c r="F3" s="114" t="s">
        <v>175</v>
      </c>
      <c r="G3" s="12"/>
    </row>
    <row r="4" spans="2:7" ht="15.5" x14ac:dyDescent="0.35">
      <c r="B4" s="35" t="s">
        <v>39</v>
      </c>
      <c r="C4" s="36">
        <v>30</v>
      </c>
      <c r="D4" s="37">
        <v>140</v>
      </c>
      <c r="E4" s="71">
        <f t="shared" ref="E4:E19" si="0">C4*D4</f>
        <v>4200</v>
      </c>
      <c r="F4" s="110" t="s">
        <v>171</v>
      </c>
      <c r="G4" s="12"/>
    </row>
    <row r="5" spans="2:7" ht="15.5" x14ac:dyDescent="0.35">
      <c r="B5" s="35" t="s">
        <v>38</v>
      </c>
      <c r="C5" s="36">
        <v>6</v>
      </c>
      <c r="D5" s="37">
        <v>95</v>
      </c>
      <c r="E5" s="71">
        <f t="shared" si="0"/>
        <v>570</v>
      </c>
      <c r="F5" s="110" t="s">
        <v>171</v>
      </c>
      <c r="G5" s="12"/>
    </row>
    <row r="6" spans="2:7" ht="15.5" x14ac:dyDescent="0.35">
      <c r="B6" s="82" t="s">
        <v>37</v>
      </c>
      <c r="C6" s="83">
        <v>6</v>
      </c>
      <c r="D6" s="84">
        <v>3295</v>
      </c>
      <c r="E6" s="85">
        <f t="shared" si="0"/>
        <v>19770</v>
      </c>
      <c r="F6" s="110" t="s">
        <v>172</v>
      </c>
      <c r="G6" s="12"/>
    </row>
    <row r="7" spans="2:7" ht="15.5" x14ac:dyDescent="0.35">
      <c r="B7" s="82" t="s">
        <v>36</v>
      </c>
      <c r="C7" s="83">
        <v>2</v>
      </c>
      <c r="D7" s="84">
        <v>14100</v>
      </c>
      <c r="E7" s="85">
        <f t="shared" si="0"/>
        <v>28200</v>
      </c>
      <c r="F7" s="110" t="s">
        <v>172</v>
      </c>
      <c r="G7" s="12"/>
    </row>
    <row r="8" spans="2:7" ht="15.5" x14ac:dyDescent="0.35">
      <c r="B8" s="35" t="s">
        <v>35</v>
      </c>
      <c r="C8" s="36">
        <v>10</v>
      </c>
      <c r="D8" s="37">
        <v>215</v>
      </c>
      <c r="E8" s="71">
        <f t="shared" si="0"/>
        <v>2150</v>
      </c>
      <c r="F8" s="110" t="s">
        <v>172</v>
      </c>
      <c r="G8" s="12"/>
    </row>
    <row r="9" spans="2:7" ht="15.5" x14ac:dyDescent="0.35">
      <c r="B9" s="35" t="s">
        <v>34</v>
      </c>
      <c r="C9" s="36">
        <v>8</v>
      </c>
      <c r="D9" s="37">
        <v>250</v>
      </c>
      <c r="E9" s="71">
        <f t="shared" si="0"/>
        <v>2000</v>
      </c>
      <c r="F9" s="110" t="s">
        <v>172</v>
      </c>
      <c r="G9" s="12"/>
    </row>
    <row r="10" spans="2:7" ht="15.5" x14ac:dyDescent="0.35">
      <c r="B10" s="35" t="s">
        <v>33</v>
      </c>
      <c r="C10" s="36">
        <v>4</v>
      </c>
      <c r="D10" s="37">
        <v>150</v>
      </c>
      <c r="E10" s="71">
        <f t="shared" si="0"/>
        <v>600</v>
      </c>
      <c r="F10" s="110" t="s">
        <v>172</v>
      </c>
      <c r="G10" s="12"/>
    </row>
    <row r="11" spans="2:7" ht="15.5" x14ac:dyDescent="0.35">
      <c r="B11" s="35" t="s">
        <v>32</v>
      </c>
      <c r="C11" s="36">
        <v>5</v>
      </c>
      <c r="D11" s="37">
        <v>560</v>
      </c>
      <c r="E11" s="71">
        <f t="shared" si="0"/>
        <v>2800</v>
      </c>
      <c r="F11" s="110" t="s">
        <v>172</v>
      </c>
      <c r="G11" s="12"/>
    </row>
    <row r="12" spans="2:7" ht="15.5" x14ac:dyDescent="0.35">
      <c r="B12" s="35" t="s">
        <v>31</v>
      </c>
      <c r="C12" s="36">
        <v>12</v>
      </c>
      <c r="D12" s="37">
        <v>3800</v>
      </c>
      <c r="E12" s="71">
        <f t="shared" si="0"/>
        <v>45600</v>
      </c>
      <c r="F12" s="111" t="s">
        <v>171</v>
      </c>
      <c r="G12" s="12"/>
    </row>
    <row r="13" spans="2:7" ht="15.5" x14ac:dyDescent="0.35">
      <c r="B13" s="35" t="s">
        <v>124</v>
      </c>
      <c r="C13" s="36">
        <v>30</v>
      </c>
      <c r="D13" s="37">
        <v>120</v>
      </c>
      <c r="E13" s="71">
        <f t="shared" si="0"/>
        <v>3600</v>
      </c>
      <c r="F13" s="111" t="s">
        <v>171</v>
      </c>
      <c r="G13" s="12"/>
    </row>
    <row r="14" spans="2:7" ht="15.5" x14ac:dyDescent="0.35">
      <c r="B14" s="35" t="s">
        <v>30</v>
      </c>
      <c r="C14" s="36">
        <v>1</v>
      </c>
      <c r="D14" s="37">
        <v>5145</v>
      </c>
      <c r="E14" s="71">
        <f t="shared" si="0"/>
        <v>5145</v>
      </c>
      <c r="F14" s="111" t="s">
        <v>172</v>
      </c>
      <c r="G14" s="12"/>
    </row>
    <row r="15" spans="2:7" ht="15.5" x14ac:dyDescent="0.35">
      <c r="B15" s="35" t="s">
        <v>29</v>
      </c>
      <c r="C15" s="36">
        <v>1</v>
      </c>
      <c r="D15" s="37">
        <v>2600</v>
      </c>
      <c r="E15" s="71">
        <f t="shared" si="0"/>
        <v>2600</v>
      </c>
      <c r="F15" s="111" t="s">
        <v>171</v>
      </c>
      <c r="G15" s="12"/>
    </row>
    <row r="16" spans="2:7" ht="15.5" x14ac:dyDescent="0.35">
      <c r="B16" s="35" t="s">
        <v>28</v>
      </c>
      <c r="C16" s="36">
        <v>3</v>
      </c>
      <c r="D16" s="37">
        <v>295</v>
      </c>
      <c r="E16" s="71">
        <f t="shared" si="0"/>
        <v>885</v>
      </c>
      <c r="F16" s="111" t="s">
        <v>171</v>
      </c>
      <c r="G16" s="12"/>
    </row>
    <row r="17" spans="2:7" ht="15.5" x14ac:dyDescent="0.35">
      <c r="B17" s="35" t="s">
        <v>27</v>
      </c>
      <c r="C17" s="36">
        <v>3</v>
      </c>
      <c r="D17" s="37">
        <v>1200</v>
      </c>
      <c r="E17" s="71">
        <f t="shared" si="0"/>
        <v>3600</v>
      </c>
      <c r="F17" s="111" t="s">
        <v>171</v>
      </c>
      <c r="G17" s="12"/>
    </row>
    <row r="18" spans="2:7" ht="15.5" x14ac:dyDescent="0.35">
      <c r="B18" s="35" t="s">
        <v>26</v>
      </c>
      <c r="C18" s="36">
        <v>2</v>
      </c>
      <c r="D18" s="37">
        <v>1100</v>
      </c>
      <c r="E18" s="71">
        <f t="shared" si="0"/>
        <v>2200</v>
      </c>
      <c r="F18" s="110" t="s">
        <v>172</v>
      </c>
      <c r="G18" s="12"/>
    </row>
    <row r="19" spans="2:7" ht="15.5" x14ac:dyDescent="0.35">
      <c r="B19" s="68" t="s">
        <v>25</v>
      </c>
      <c r="C19" s="69">
        <v>12</v>
      </c>
      <c r="D19" s="70">
        <v>100</v>
      </c>
      <c r="E19" s="72">
        <f t="shared" si="0"/>
        <v>1200</v>
      </c>
      <c r="F19" s="110" t="s">
        <v>171</v>
      </c>
      <c r="G19" s="12"/>
    </row>
    <row r="20" spans="2:7" ht="15.5" x14ac:dyDescent="0.35">
      <c r="B20" s="33"/>
      <c r="C20" s="33"/>
      <c r="D20" s="33"/>
      <c r="E20" s="34">
        <f>SUM(E4:E19)</f>
        <v>125120</v>
      </c>
      <c r="F20" s="109"/>
      <c r="G20" s="12"/>
    </row>
    <row r="21" spans="2:7" ht="15.5" x14ac:dyDescent="0.35">
      <c r="B21" s="33"/>
      <c r="C21" s="33"/>
      <c r="D21" s="33"/>
      <c r="E21" s="33"/>
      <c r="F21" s="12"/>
      <c r="G21" s="12"/>
    </row>
    <row r="22" spans="2:7" x14ac:dyDescent="0.35">
      <c r="B22" s="12"/>
      <c r="C22" s="12"/>
      <c r="D22" s="12"/>
      <c r="E22" s="12"/>
      <c r="F22" s="12"/>
      <c r="G22" s="12"/>
    </row>
    <row r="23" spans="2:7" ht="29" x14ac:dyDescent="0.35">
      <c r="B23" s="53" t="s">
        <v>139</v>
      </c>
      <c r="C23" s="12"/>
      <c r="D23" s="12"/>
      <c r="E23" s="55">
        <f>E20</f>
        <v>125120</v>
      </c>
      <c r="F23" s="12"/>
      <c r="G23" s="12"/>
    </row>
    <row r="24" spans="2:7" ht="29" x14ac:dyDescent="0.35">
      <c r="B24" s="53" t="s">
        <v>140</v>
      </c>
      <c r="C24" s="12"/>
      <c r="D24" s="12"/>
      <c r="E24" s="55"/>
      <c r="F24" s="12"/>
      <c r="G24" s="12"/>
    </row>
    <row r="25" spans="2:7" x14ac:dyDescent="0.35">
      <c r="B25" s="12"/>
      <c r="C25" s="12"/>
      <c r="D25" s="12"/>
      <c r="E25" s="12"/>
      <c r="F25" s="12"/>
      <c r="G25" s="12"/>
    </row>
    <row r="26" spans="2:7" x14ac:dyDescent="0.35">
      <c r="B26" s="12"/>
      <c r="C26" s="12"/>
      <c r="D26" s="12"/>
      <c r="E26" s="12"/>
      <c r="F26" s="12"/>
      <c r="G26" s="12"/>
    </row>
    <row r="27" spans="2:7" x14ac:dyDescent="0.35">
      <c r="B27" s="12"/>
      <c r="C27" s="12"/>
      <c r="D27" s="12"/>
      <c r="E27" s="12"/>
      <c r="F27" s="12"/>
      <c r="G27" s="12"/>
    </row>
    <row r="28" spans="2:7" x14ac:dyDescent="0.35">
      <c r="B28" s="12"/>
      <c r="C28" s="12"/>
      <c r="D28" s="12"/>
      <c r="E28" s="12"/>
      <c r="F28" s="12"/>
      <c r="G28" s="12"/>
    </row>
    <row r="29" spans="2:7" x14ac:dyDescent="0.35">
      <c r="B29" s="12"/>
      <c r="C29" s="12"/>
      <c r="D29" s="12"/>
      <c r="E29" s="12"/>
      <c r="F29" s="12"/>
      <c r="G29" s="12"/>
    </row>
    <row r="30" spans="2:7" x14ac:dyDescent="0.35">
      <c r="B30" s="12"/>
      <c r="C30" s="12"/>
      <c r="D30" s="12"/>
      <c r="E30" s="12"/>
      <c r="F30" s="12"/>
      <c r="G30" s="12"/>
    </row>
    <row r="31" spans="2:7" x14ac:dyDescent="0.35">
      <c r="B31" s="12"/>
      <c r="C31" s="12"/>
      <c r="D31" s="12"/>
      <c r="E31" s="12"/>
      <c r="F31" s="12"/>
      <c r="G31" s="12"/>
    </row>
    <row r="32" spans="2:7" x14ac:dyDescent="0.35">
      <c r="B32" s="12"/>
      <c r="C32" s="12"/>
      <c r="D32" s="12"/>
      <c r="E32" s="12"/>
      <c r="F32" s="12"/>
      <c r="G32" s="12"/>
    </row>
    <row r="33" spans="2:7" x14ac:dyDescent="0.35">
      <c r="B33" s="12"/>
      <c r="C33" s="12"/>
      <c r="D33" s="12"/>
      <c r="E33" s="12"/>
      <c r="F33" s="12"/>
      <c r="G33" s="12"/>
    </row>
  </sheetData>
  <mergeCells count="1">
    <mergeCell ref="E1:F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F592-259F-4042-9B2C-07DF0E3E064A}">
  <dimension ref="A1:G13"/>
  <sheetViews>
    <sheetView workbookViewId="0">
      <selection activeCell="I14" sqref="I14"/>
    </sheetView>
  </sheetViews>
  <sheetFormatPr defaultRowHeight="14.5" x14ac:dyDescent="0.35"/>
  <cols>
    <col min="2" max="2" width="24" customWidth="1"/>
    <col min="5" max="5" width="14.54296875" customWidth="1"/>
    <col min="6" max="6" width="31.26953125" customWidth="1"/>
  </cols>
  <sheetData>
    <row r="1" spans="1:7" ht="46.5" customHeight="1" x14ac:dyDescent="0.35">
      <c r="F1" s="160" t="s">
        <v>134</v>
      </c>
      <c r="G1" s="160"/>
    </row>
    <row r="2" spans="1:7" x14ac:dyDescent="0.35">
      <c r="A2" s="10" t="s">
        <v>127</v>
      </c>
    </row>
    <row r="3" spans="1:7" ht="74.25" customHeight="1" x14ac:dyDescent="0.35">
      <c r="A3" s="26" t="s">
        <v>62</v>
      </c>
      <c r="B3" s="26" t="s">
        <v>61</v>
      </c>
      <c r="C3" s="26" t="s">
        <v>1</v>
      </c>
      <c r="D3" s="26" t="s">
        <v>58</v>
      </c>
      <c r="E3" s="27" t="s">
        <v>63</v>
      </c>
      <c r="F3" s="119" t="s">
        <v>175</v>
      </c>
    </row>
    <row r="4" spans="1:7" ht="29" x14ac:dyDescent="0.35">
      <c r="A4" s="89">
        <v>1</v>
      </c>
      <c r="B4" s="90" t="s">
        <v>47</v>
      </c>
      <c r="C4" s="91">
        <v>1</v>
      </c>
      <c r="D4" s="88">
        <v>16456</v>
      </c>
      <c r="E4" s="88">
        <f t="shared" ref="E4:E9" si="0">C4*D4</f>
        <v>16456</v>
      </c>
      <c r="F4" s="15" t="s">
        <v>181</v>
      </c>
    </row>
    <row r="5" spans="1:7" ht="29" x14ac:dyDescent="0.35">
      <c r="A5" s="89">
        <v>2</v>
      </c>
      <c r="B5" s="86" t="s">
        <v>51</v>
      </c>
      <c r="C5" s="87">
        <v>4</v>
      </c>
      <c r="D5" s="87">
        <v>2178</v>
      </c>
      <c r="E5" s="88">
        <f t="shared" si="0"/>
        <v>8712</v>
      </c>
      <c r="F5" s="120" t="s">
        <v>180</v>
      </c>
      <c r="G5" s="17"/>
    </row>
    <row r="6" spans="1:7" ht="43.5" x14ac:dyDescent="0.35">
      <c r="A6" s="75">
        <v>3</v>
      </c>
      <c r="B6" s="77" t="s">
        <v>50</v>
      </c>
      <c r="C6" s="78">
        <v>8</v>
      </c>
      <c r="D6" s="78">
        <v>822.8</v>
      </c>
      <c r="E6" s="76">
        <f t="shared" si="0"/>
        <v>6582.4</v>
      </c>
      <c r="F6" s="120" t="s">
        <v>180</v>
      </c>
      <c r="G6" s="73"/>
    </row>
    <row r="7" spans="1:7" x14ac:dyDescent="0.35">
      <c r="A7" s="89">
        <v>4</v>
      </c>
      <c r="B7" s="86" t="s">
        <v>49</v>
      </c>
      <c r="C7" s="87">
        <v>6</v>
      </c>
      <c r="D7" s="87">
        <v>907.5</v>
      </c>
      <c r="E7" s="88">
        <f t="shared" si="0"/>
        <v>5445</v>
      </c>
      <c r="F7" s="120" t="s">
        <v>180</v>
      </c>
    </row>
    <row r="8" spans="1:7" ht="29" x14ac:dyDescent="0.35">
      <c r="A8" s="75">
        <v>5</v>
      </c>
      <c r="B8" s="77" t="s">
        <v>48</v>
      </c>
      <c r="C8" s="78">
        <v>1</v>
      </c>
      <c r="D8" s="78">
        <v>1210</v>
      </c>
      <c r="E8" s="76">
        <f t="shared" si="0"/>
        <v>1210</v>
      </c>
      <c r="F8" s="15" t="s">
        <v>181</v>
      </c>
      <c r="G8" s="74"/>
    </row>
    <row r="9" spans="1:7" ht="30.75" customHeight="1" x14ac:dyDescent="0.35">
      <c r="A9" s="28">
        <v>6</v>
      </c>
      <c r="B9" s="116" t="s">
        <v>177</v>
      </c>
      <c r="C9" s="29">
        <v>1</v>
      </c>
      <c r="D9" s="7">
        <v>11370.14</v>
      </c>
      <c r="E9" s="16">
        <f t="shared" si="0"/>
        <v>11370.14</v>
      </c>
      <c r="F9" s="120" t="s">
        <v>180</v>
      </c>
    </row>
    <row r="10" spans="1:7" x14ac:dyDescent="0.35">
      <c r="D10" s="6"/>
      <c r="E10" s="30">
        <f>ROUND(SUM(E4:E9),0)</f>
        <v>49776</v>
      </c>
    </row>
    <row r="12" spans="1:7" ht="58" x14ac:dyDescent="0.35">
      <c r="B12" s="53" t="s">
        <v>139</v>
      </c>
      <c r="E12" s="6">
        <f>ROUND(E5+E6+E7+E9,0)</f>
        <v>32110</v>
      </c>
    </row>
    <row r="13" spans="1:7" ht="43.5" x14ac:dyDescent="0.35">
      <c r="B13" s="53" t="s">
        <v>140</v>
      </c>
      <c r="E13" s="6">
        <f>E4+E8</f>
        <v>17666</v>
      </c>
    </row>
  </sheetData>
  <mergeCells count="1"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94AF-BB10-4093-ACB0-42FC2BD3BCD6}">
  <dimension ref="A1:G22"/>
  <sheetViews>
    <sheetView workbookViewId="0">
      <selection activeCell="D5" sqref="D5"/>
    </sheetView>
  </sheetViews>
  <sheetFormatPr defaultRowHeight="14.5" x14ac:dyDescent="0.35"/>
  <cols>
    <col min="2" max="2" width="34.7265625" customWidth="1"/>
    <col min="3" max="4" width="18.26953125" customWidth="1"/>
    <col min="5" max="5" width="20.7265625" customWidth="1"/>
    <col min="6" max="6" width="26.7265625" customWidth="1"/>
  </cols>
  <sheetData>
    <row r="1" spans="1:7" ht="84" customHeight="1" x14ac:dyDescent="0.35">
      <c r="F1" s="51" t="s">
        <v>135</v>
      </c>
      <c r="G1" s="51"/>
    </row>
    <row r="2" spans="1:7" x14ac:dyDescent="0.35">
      <c r="A2" s="10" t="s">
        <v>128</v>
      </c>
    </row>
    <row r="3" spans="1:7" ht="28" x14ac:dyDescent="0.35">
      <c r="B3" s="104" t="s">
        <v>12</v>
      </c>
      <c r="C3" s="104" t="s">
        <v>1</v>
      </c>
      <c r="D3" s="117" t="s">
        <v>58</v>
      </c>
      <c r="E3" s="104" t="s">
        <v>14</v>
      </c>
      <c r="F3" s="170" t="s">
        <v>175</v>
      </c>
    </row>
    <row r="4" spans="1:7" x14ac:dyDescent="0.35">
      <c r="B4" s="104" t="s">
        <v>13</v>
      </c>
      <c r="C4" s="104"/>
      <c r="D4" s="117" t="s">
        <v>15</v>
      </c>
      <c r="E4" s="104" t="s">
        <v>15</v>
      </c>
      <c r="F4" s="170"/>
    </row>
    <row r="5" spans="1:7" ht="15.5" x14ac:dyDescent="0.35">
      <c r="B5" s="105" t="s">
        <v>65</v>
      </c>
      <c r="C5" s="153">
        <v>15</v>
      </c>
      <c r="D5" s="106">
        <v>181.5</v>
      </c>
      <c r="E5" s="107">
        <f>C5*D5</f>
        <v>2722.5</v>
      </c>
      <c r="F5" s="105" t="s">
        <v>170</v>
      </c>
    </row>
    <row r="6" spans="1:7" ht="15.5" x14ac:dyDescent="0.35">
      <c r="B6" s="105" t="s">
        <v>67</v>
      </c>
      <c r="C6" s="153">
        <v>2</v>
      </c>
      <c r="D6" s="106">
        <v>2420</v>
      </c>
      <c r="E6" s="107">
        <f t="shared" ref="E6:E18" si="0">C6*D6</f>
        <v>4840</v>
      </c>
      <c r="F6" s="105" t="s">
        <v>170</v>
      </c>
    </row>
    <row r="7" spans="1:7" ht="31" x14ac:dyDescent="0.35">
      <c r="B7" s="105" t="s">
        <v>66</v>
      </c>
      <c r="C7" s="153">
        <v>2</v>
      </c>
      <c r="D7" s="106">
        <v>1210</v>
      </c>
      <c r="E7" s="107">
        <f t="shared" si="0"/>
        <v>2420</v>
      </c>
      <c r="F7" s="105" t="s">
        <v>170</v>
      </c>
    </row>
    <row r="8" spans="1:7" ht="15.5" x14ac:dyDescent="0.35">
      <c r="B8" s="105" t="s">
        <v>68</v>
      </c>
      <c r="C8" s="153">
        <v>1</v>
      </c>
      <c r="D8" s="106">
        <v>3025</v>
      </c>
      <c r="E8" s="107">
        <f t="shared" si="0"/>
        <v>3025</v>
      </c>
      <c r="F8" s="105" t="s">
        <v>170</v>
      </c>
    </row>
    <row r="9" spans="1:7" ht="15.5" x14ac:dyDescent="0.35">
      <c r="B9" s="105" t="s">
        <v>69</v>
      </c>
      <c r="C9" s="153">
        <v>1</v>
      </c>
      <c r="D9" s="106">
        <v>200</v>
      </c>
      <c r="E9" s="107">
        <f t="shared" si="0"/>
        <v>200</v>
      </c>
      <c r="F9" s="105" t="s">
        <v>170</v>
      </c>
    </row>
    <row r="10" spans="1:7" ht="15.5" x14ac:dyDescent="0.35">
      <c r="B10" s="108" t="s">
        <v>70</v>
      </c>
      <c r="C10" s="154">
        <v>100</v>
      </c>
      <c r="D10" s="106">
        <v>3.63</v>
      </c>
      <c r="E10" s="107">
        <f t="shared" si="0"/>
        <v>363</v>
      </c>
      <c r="F10" s="105" t="s">
        <v>170</v>
      </c>
    </row>
    <row r="11" spans="1:7" ht="15.5" x14ac:dyDescent="0.35">
      <c r="B11" s="105" t="s">
        <v>71</v>
      </c>
      <c r="C11" s="153">
        <v>20</v>
      </c>
      <c r="D11" s="106">
        <v>70</v>
      </c>
      <c r="E11" s="107">
        <f t="shared" si="0"/>
        <v>1400</v>
      </c>
      <c r="F11" s="105" t="s">
        <v>170</v>
      </c>
    </row>
    <row r="12" spans="1:7" ht="15.5" x14ac:dyDescent="0.35">
      <c r="B12" s="105" t="s">
        <v>72</v>
      </c>
      <c r="C12" s="153">
        <v>4</v>
      </c>
      <c r="D12" s="106">
        <v>8470</v>
      </c>
      <c r="E12" s="107">
        <f t="shared" si="0"/>
        <v>33880</v>
      </c>
      <c r="F12" s="105" t="s">
        <v>170</v>
      </c>
    </row>
    <row r="13" spans="1:7" ht="15.5" x14ac:dyDescent="0.35">
      <c r="B13" s="105" t="s">
        <v>73</v>
      </c>
      <c r="C13" s="153">
        <v>4000</v>
      </c>
      <c r="D13" s="106">
        <v>2.42</v>
      </c>
      <c r="E13" s="107">
        <f t="shared" si="0"/>
        <v>9680</v>
      </c>
      <c r="F13" s="105" t="s">
        <v>170</v>
      </c>
    </row>
    <row r="14" spans="1:7" ht="15.5" x14ac:dyDescent="0.35">
      <c r="B14" s="105" t="s">
        <v>74</v>
      </c>
      <c r="C14" s="153">
        <v>4000</v>
      </c>
      <c r="D14" s="106">
        <v>9</v>
      </c>
      <c r="E14" s="107">
        <f t="shared" si="0"/>
        <v>36000</v>
      </c>
      <c r="F14" s="105" t="s">
        <v>170</v>
      </c>
    </row>
    <row r="15" spans="1:7" ht="15.5" x14ac:dyDescent="0.35">
      <c r="B15" s="105" t="s">
        <v>75</v>
      </c>
      <c r="C15" s="153">
        <v>2</v>
      </c>
      <c r="D15" s="106">
        <v>121</v>
      </c>
      <c r="E15" s="107">
        <f t="shared" si="0"/>
        <v>242</v>
      </c>
      <c r="F15" s="105" t="s">
        <v>170</v>
      </c>
    </row>
    <row r="16" spans="1:7" ht="15.5" x14ac:dyDescent="0.35">
      <c r="B16" s="105" t="s">
        <v>76</v>
      </c>
      <c r="C16" s="153">
        <v>2</v>
      </c>
      <c r="D16" s="106">
        <v>726</v>
      </c>
      <c r="E16" s="107">
        <f t="shared" si="0"/>
        <v>1452</v>
      </c>
      <c r="F16" s="105" t="s">
        <v>170</v>
      </c>
    </row>
    <row r="17" spans="2:6" ht="15.5" x14ac:dyDescent="0.35">
      <c r="B17" s="108" t="s">
        <v>77</v>
      </c>
      <c r="C17" s="154">
        <v>70</v>
      </c>
      <c r="D17" s="106">
        <v>36.299999999999997</v>
      </c>
      <c r="E17" s="107">
        <f t="shared" si="0"/>
        <v>2541</v>
      </c>
      <c r="F17" s="105" t="s">
        <v>170</v>
      </c>
    </row>
    <row r="18" spans="2:6" ht="15.5" x14ac:dyDescent="0.35">
      <c r="B18" s="105" t="s">
        <v>78</v>
      </c>
      <c r="C18" s="153">
        <v>2</v>
      </c>
      <c r="D18" s="106">
        <v>4840</v>
      </c>
      <c r="E18" s="107">
        <f t="shared" si="0"/>
        <v>9680</v>
      </c>
      <c r="F18" s="105" t="s">
        <v>170</v>
      </c>
    </row>
    <row r="19" spans="2:6" x14ac:dyDescent="0.35">
      <c r="E19" s="9">
        <f>ROUNDUP(SUM(E5:E18),0)</f>
        <v>108446</v>
      </c>
    </row>
    <row r="21" spans="2:6" ht="43.5" x14ac:dyDescent="0.35">
      <c r="B21" s="53" t="s">
        <v>139</v>
      </c>
      <c r="E21" s="6">
        <f>E19</f>
        <v>108446</v>
      </c>
    </row>
    <row r="22" spans="2:6" ht="29" x14ac:dyDescent="0.35">
      <c r="B22" s="53" t="s">
        <v>140</v>
      </c>
      <c r="E22" s="6"/>
    </row>
  </sheetData>
  <mergeCells count="1">
    <mergeCell ref="F3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AAAFC-7FDD-494E-9E33-72413FD0A665}">
  <dimension ref="A1:F13"/>
  <sheetViews>
    <sheetView workbookViewId="0">
      <selection activeCell="F12" sqref="F12"/>
    </sheetView>
  </sheetViews>
  <sheetFormatPr defaultRowHeight="14.5" x14ac:dyDescent="0.35"/>
  <cols>
    <col min="1" max="1" width="6" customWidth="1"/>
    <col min="2" max="2" width="66.54296875" bestFit="1" customWidth="1"/>
    <col min="3" max="3" width="14.54296875" style="18" bestFit="1" customWidth="1"/>
    <col min="4" max="4" width="14.54296875" style="18" customWidth="1"/>
    <col min="5" max="5" width="11" style="14" customWidth="1"/>
    <col min="6" max="6" width="25.1796875" customWidth="1"/>
  </cols>
  <sheetData>
    <row r="1" spans="1:6" ht="47.25" customHeight="1" x14ac:dyDescent="0.35">
      <c r="E1" s="160" t="s">
        <v>136</v>
      </c>
      <c r="F1" s="160"/>
    </row>
    <row r="3" spans="1:6" ht="36.75" customHeight="1" x14ac:dyDescent="0.35">
      <c r="A3" s="171" t="s">
        <v>129</v>
      </c>
      <c r="B3" s="172"/>
      <c r="C3" s="172"/>
      <c r="D3" s="172"/>
      <c r="E3" s="172"/>
    </row>
    <row r="4" spans="1:6" ht="40.5" customHeight="1" x14ac:dyDescent="0.35">
      <c r="A4" s="25"/>
      <c r="B4" s="24" t="s">
        <v>42</v>
      </c>
      <c r="C4" s="23" t="s">
        <v>59</v>
      </c>
      <c r="D4" s="23" t="s">
        <v>187</v>
      </c>
      <c r="E4" s="118" t="s">
        <v>188</v>
      </c>
      <c r="F4" s="118" t="s">
        <v>175</v>
      </c>
    </row>
    <row r="5" spans="1:6" x14ac:dyDescent="0.35">
      <c r="A5" s="19">
        <v>1</v>
      </c>
      <c r="B5" s="20" t="s">
        <v>57</v>
      </c>
      <c r="C5" s="21">
        <v>8</v>
      </c>
      <c r="D5" s="21">
        <v>118.75</v>
      </c>
      <c r="E5" s="22">
        <f>C5*D5</f>
        <v>950</v>
      </c>
      <c r="F5" s="20" t="s">
        <v>146</v>
      </c>
    </row>
    <row r="6" spans="1:6" x14ac:dyDescent="0.35">
      <c r="A6" s="65">
        <v>2</v>
      </c>
      <c r="B6" s="66" t="s">
        <v>56</v>
      </c>
      <c r="C6" s="67">
        <v>2</v>
      </c>
      <c r="D6" s="21">
        <v>2500</v>
      </c>
      <c r="E6" s="22">
        <f t="shared" ref="E6:E9" si="0">C6*D6</f>
        <v>5000</v>
      </c>
      <c r="F6" s="20" t="s">
        <v>147</v>
      </c>
    </row>
    <row r="7" spans="1:6" x14ac:dyDescent="0.35">
      <c r="A7" s="65">
        <v>3</v>
      </c>
      <c r="B7" s="66" t="s">
        <v>55</v>
      </c>
      <c r="C7" s="67">
        <v>2</v>
      </c>
      <c r="D7" s="21">
        <v>1150</v>
      </c>
      <c r="E7" s="22">
        <f t="shared" si="0"/>
        <v>2300</v>
      </c>
      <c r="F7" s="20" t="s">
        <v>148</v>
      </c>
    </row>
    <row r="8" spans="1:6" x14ac:dyDescent="0.35">
      <c r="A8" s="19">
        <v>4</v>
      </c>
      <c r="B8" s="20" t="s">
        <v>54</v>
      </c>
      <c r="C8" s="19" t="s">
        <v>53</v>
      </c>
      <c r="D8" s="21">
        <v>750</v>
      </c>
      <c r="E8" s="22">
        <f>D8</f>
        <v>750</v>
      </c>
      <c r="F8" s="20" t="s">
        <v>146</v>
      </c>
    </row>
    <row r="9" spans="1:6" x14ac:dyDescent="0.35">
      <c r="A9" s="19">
        <v>5</v>
      </c>
      <c r="B9" s="20" t="s">
        <v>52</v>
      </c>
      <c r="C9" s="19">
        <v>10</v>
      </c>
      <c r="D9" s="21">
        <v>200</v>
      </c>
      <c r="E9" s="22">
        <f t="shared" si="0"/>
        <v>2000</v>
      </c>
      <c r="F9" s="20" t="s">
        <v>149</v>
      </c>
    </row>
    <row r="10" spans="1:6" x14ac:dyDescent="0.35">
      <c r="E10" s="13">
        <f>SUM(E5:E9)</f>
        <v>11000</v>
      </c>
    </row>
    <row r="12" spans="1:6" ht="29" x14ac:dyDescent="0.35">
      <c r="B12" s="53" t="s">
        <v>139</v>
      </c>
      <c r="E12" s="14">
        <f>E10</f>
        <v>11000</v>
      </c>
    </row>
    <row r="13" spans="1:6" x14ac:dyDescent="0.35">
      <c r="B13" s="53" t="s">
        <v>140</v>
      </c>
    </row>
  </sheetData>
  <mergeCells count="2">
    <mergeCell ref="A3:E3"/>
    <mergeCell ref="E1:F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ECECD-F6F8-479B-B894-54BFDCE119CE}">
  <sheetPr>
    <tabColor rgb="FF92D050"/>
  </sheetPr>
  <dimension ref="A1:H67"/>
  <sheetViews>
    <sheetView zoomScaleNormal="100" workbookViewId="0">
      <selection activeCell="L18" sqref="L18"/>
    </sheetView>
  </sheetViews>
  <sheetFormatPr defaultRowHeight="14.5" x14ac:dyDescent="0.35"/>
  <cols>
    <col min="1" max="1" width="60.1796875" customWidth="1"/>
    <col min="2" max="2" width="18.54296875" customWidth="1"/>
    <col min="3" max="3" width="12.1796875" customWidth="1"/>
    <col min="4" max="4" width="11" customWidth="1"/>
    <col min="5" max="5" width="13.81640625" customWidth="1"/>
    <col min="6" max="6" width="12.1796875" customWidth="1"/>
    <col min="7" max="7" width="21.26953125" customWidth="1"/>
    <col min="8" max="8" width="9.54296875" bestFit="1" customWidth="1"/>
  </cols>
  <sheetData>
    <row r="1" spans="1:8" ht="48.75" customHeight="1" x14ac:dyDescent="0.35">
      <c r="E1" s="160" t="s">
        <v>137</v>
      </c>
      <c r="F1" s="160"/>
      <c r="G1" s="160"/>
    </row>
    <row r="3" spans="1:8" ht="39" customHeight="1" x14ac:dyDescent="0.35">
      <c r="A3" s="173" t="s">
        <v>115</v>
      </c>
      <c r="B3" s="173"/>
      <c r="C3" s="173"/>
      <c r="D3" s="173"/>
      <c r="E3" s="173"/>
      <c r="F3" s="173"/>
    </row>
    <row r="4" spans="1:8" s="48" customFormat="1" ht="31.5" customHeight="1" x14ac:dyDescent="0.35">
      <c r="A4" s="49" t="s">
        <v>114</v>
      </c>
      <c r="B4" s="49" t="s">
        <v>113</v>
      </c>
      <c r="C4" s="49" t="s">
        <v>17</v>
      </c>
      <c r="D4" s="49" t="s">
        <v>1</v>
      </c>
      <c r="E4" s="49" t="s">
        <v>112</v>
      </c>
      <c r="F4" s="49" t="s">
        <v>111</v>
      </c>
      <c r="G4" s="159" t="s">
        <v>175</v>
      </c>
    </row>
    <row r="5" spans="1:8" ht="15.5" x14ac:dyDescent="0.35">
      <c r="A5" s="45" t="s">
        <v>110</v>
      </c>
      <c r="B5" s="147">
        <v>1500</v>
      </c>
      <c r="C5" s="147">
        <f t="shared" ref="C5:C35" si="0">B5*1.21</f>
        <v>1815</v>
      </c>
      <c r="D5" s="147">
        <v>12</v>
      </c>
      <c r="E5" s="99">
        <f t="shared" ref="E5:E35" si="1">B5*D5</f>
        <v>18000</v>
      </c>
      <c r="F5" s="155">
        <f t="shared" ref="F5:F34" si="2">D5*C5</f>
        <v>21780</v>
      </c>
      <c r="G5" s="174" t="s">
        <v>189</v>
      </c>
    </row>
    <row r="6" spans="1:8" ht="15.5" x14ac:dyDescent="0.35">
      <c r="A6" s="45" t="s">
        <v>109</v>
      </c>
      <c r="B6" s="148">
        <v>300</v>
      </c>
      <c r="C6" s="147">
        <f t="shared" si="0"/>
        <v>363</v>
      </c>
      <c r="D6" s="147">
        <v>7</v>
      </c>
      <c r="E6" s="99">
        <f t="shared" si="1"/>
        <v>2100</v>
      </c>
      <c r="F6" s="155">
        <f t="shared" si="2"/>
        <v>2541</v>
      </c>
      <c r="G6" s="174"/>
    </row>
    <row r="7" spans="1:8" ht="15.5" x14ac:dyDescent="0.35">
      <c r="A7" s="44" t="s">
        <v>108</v>
      </c>
      <c r="B7" s="147">
        <v>454</v>
      </c>
      <c r="C7" s="147">
        <f t="shared" si="0"/>
        <v>549.34</v>
      </c>
      <c r="D7" s="147">
        <v>1</v>
      </c>
      <c r="E7" s="99">
        <f t="shared" si="1"/>
        <v>454</v>
      </c>
      <c r="F7" s="155">
        <f t="shared" si="2"/>
        <v>549.34</v>
      </c>
      <c r="G7" s="174"/>
    </row>
    <row r="8" spans="1:8" ht="15.5" x14ac:dyDescent="0.35">
      <c r="A8" s="45" t="s">
        <v>107</v>
      </c>
      <c r="B8" s="147">
        <v>1000</v>
      </c>
      <c r="C8" s="147">
        <f t="shared" si="0"/>
        <v>1210</v>
      </c>
      <c r="D8" s="147">
        <v>5</v>
      </c>
      <c r="E8" s="99">
        <f t="shared" si="1"/>
        <v>5000</v>
      </c>
      <c r="F8" s="155">
        <f t="shared" si="2"/>
        <v>6050</v>
      </c>
      <c r="G8" s="174"/>
    </row>
    <row r="9" spans="1:8" ht="33" customHeight="1" x14ac:dyDescent="0.35">
      <c r="A9" s="56" t="s">
        <v>106</v>
      </c>
      <c r="B9" s="149">
        <v>2500</v>
      </c>
      <c r="C9" s="149">
        <f t="shared" si="0"/>
        <v>3025</v>
      </c>
      <c r="D9" s="149">
        <v>2</v>
      </c>
      <c r="E9" s="145">
        <f t="shared" si="1"/>
        <v>5000</v>
      </c>
      <c r="F9" s="156">
        <f t="shared" si="2"/>
        <v>6050</v>
      </c>
      <c r="G9" s="174"/>
      <c r="H9" s="47"/>
    </row>
    <row r="10" spans="1:8" ht="15.5" x14ac:dyDescent="0.35">
      <c r="A10" s="60" t="s">
        <v>105</v>
      </c>
      <c r="B10" s="150">
        <v>60</v>
      </c>
      <c r="C10" s="150">
        <f t="shared" si="0"/>
        <v>72.599999999999994</v>
      </c>
      <c r="D10" s="150">
        <v>5</v>
      </c>
      <c r="E10" s="99">
        <f t="shared" si="1"/>
        <v>300</v>
      </c>
      <c r="F10" s="157">
        <f t="shared" si="2"/>
        <v>363</v>
      </c>
      <c r="G10" s="174"/>
    </row>
    <row r="11" spans="1:8" ht="15.5" x14ac:dyDescent="0.35">
      <c r="A11" s="45" t="s">
        <v>104</v>
      </c>
      <c r="B11" s="147">
        <v>500</v>
      </c>
      <c r="C11" s="147">
        <f t="shared" si="0"/>
        <v>605</v>
      </c>
      <c r="D11" s="147">
        <v>1</v>
      </c>
      <c r="E11" s="99">
        <f t="shared" si="1"/>
        <v>500</v>
      </c>
      <c r="F11" s="155">
        <f t="shared" si="2"/>
        <v>605</v>
      </c>
      <c r="G11" s="174"/>
    </row>
    <row r="12" spans="1:8" ht="15.5" x14ac:dyDescent="0.35">
      <c r="A12" s="45" t="s">
        <v>103</v>
      </c>
      <c r="B12" s="147">
        <v>2000</v>
      </c>
      <c r="C12" s="147">
        <f t="shared" si="0"/>
        <v>2420</v>
      </c>
      <c r="D12" s="147">
        <v>1</v>
      </c>
      <c r="E12" s="99">
        <f t="shared" si="1"/>
        <v>2000</v>
      </c>
      <c r="F12" s="155">
        <f t="shared" si="2"/>
        <v>2420</v>
      </c>
      <c r="G12" s="174"/>
    </row>
    <row r="13" spans="1:8" ht="15.5" x14ac:dyDescent="0.35">
      <c r="A13" s="45" t="s">
        <v>102</v>
      </c>
      <c r="B13" s="148">
        <v>1500</v>
      </c>
      <c r="C13" s="147">
        <f t="shared" si="0"/>
        <v>1815</v>
      </c>
      <c r="D13" s="147">
        <v>1</v>
      </c>
      <c r="E13" s="99">
        <f t="shared" si="1"/>
        <v>1500</v>
      </c>
      <c r="F13" s="155">
        <f t="shared" si="2"/>
        <v>1815</v>
      </c>
      <c r="G13" s="174"/>
    </row>
    <row r="14" spans="1:8" ht="15.5" x14ac:dyDescent="0.35">
      <c r="A14" s="45" t="s">
        <v>101</v>
      </c>
      <c r="B14" s="147">
        <v>4200</v>
      </c>
      <c r="C14" s="147">
        <f t="shared" si="0"/>
        <v>5082</v>
      </c>
      <c r="D14" s="147">
        <v>1</v>
      </c>
      <c r="E14" s="99">
        <f t="shared" si="1"/>
        <v>4200</v>
      </c>
      <c r="F14" s="155">
        <f t="shared" si="2"/>
        <v>5082</v>
      </c>
      <c r="G14" s="174"/>
    </row>
    <row r="15" spans="1:8" ht="15.5" x14ac:dyDescent="0.35">
      <c r="A15" s="45" t="s">
        <v>100</v>
      </c>
      <c r="B15" s="147">
        <v>950</v>
      </c>
      <c r="C15" s="147">
        <f t="shared" si="0"/>
        <v>1149.5</v>
      </c>
      <c r="D15" s="147">
        <v>1</v>
      </c>
      <c r="E15" s="99">
        <f t="shared" si="1"/>
        <v>950</v>
      </c>
      <c r="F15" s="155">
        <f t="shared" si="2"/>
        <v>1149.5</v>
      </c>
      <c r="G15" s="174"/>
    </row>
    <row r="16" spans="1:8" ht="15.5" x14ac:dyDescent="0.35">
      <c r="A16" s="58" t="s">
        <v>99</v>
      </c>
      <c r="B16" s="149">
        <v>1000</v>
      </c>
      <c r="C16" s="151">
        <f t="shared" si="0"/>
        <v>1210</v>
      </c>
      <c r="D16" s="151">
        <v>2</v>
      </c>
      <c r="E16" s="146">
        <f t="shared" si="1"/>
        <v>2000</v>
      </c>
      <c r="F16" s="158">
        <f t="shared" si="2"/>
        <v>2420</v>
      </c>
      <c r="G16" s="174"/>
    </row>
    <row r="17" spans="1:7" ht="15.5" x14ac:dyDescent="0.35">
      <c r="A17" s="45" t="s">
        <v>98</v>
      </c>
      <c r="B17" s="147">
        <v>500</v>
      </c>
      <c r="C17" s="147">
        <f t="shared" si="0"/>
        <v>605</v>
      </c>
      <c r="D17" s="147">
        <v>1</v>
      </c>
      <c r="E17" s="99">
        <f t="shared" si="1"/>
        <v>500</v>
      </c>
      <c r="F17" s="155">
        <f t="shared" si="2"/>
        <v>605</v>
      </c>
      <c r="G17" s="174"/>
    </row>
    <row r="18" spans="1:7" ht="15.5" x14ac:dyDescent="0.35">
      <c r="A18" s="45" t="s">
        <v>97</v>
      </c>
      <c r="B18" s="148">
        <v>200</v>
      </c>
      <c r="C18" s="147">
        <f t="shared" si="0"/>
        <v>242</v>
      </c>
      <c r="D18" s="147">
        <v>6</v>
      </c>
      <c r="E18" s="99">
        <f t="shared" si="1"/>
        <v>1200</v>
      </c>
      <c r="F18" s="155">
        <f t="shared" si="2"/>
        <v>1452</v>
      </c>
      <c r="G18" s="174"/>
    </row>
    <row r="19" spans="1:7" ht="15.5" x14ac:dyDescent="0.35">
      <c r="A19" s="45" t="s">
        <v>96</v>
      </c>
      <c r="B19" s="147">
        <v>200</v>
      </c>
      <c r="C19" s="147">
        <f t="shared" si="0"/>
        <v>242</v>
      </c>
      <c r="D19" s="147">
        <v>3</v>
      </c>
      <c r="E19" s="99">
        <f t="shared" si="1"/>
        <v>600</v>
      </c>
      <c r="F19" s="155">
        <f t="shared" si="2"/>
        <v>726</v>
      </c>
      <c r="G19" s="174"/>
    </row>
    <row r="20" spans="1:7" ht="15.5" x14ac:dyDescent="0.35">
      <c r="A20" s="46" t="s">
        <v>95</v>
      </c>
      <c r="B20" s="147">
        <v>450</v>
      </c>
      <c r="C20" s="147">
        <f t="shared" si="0"/>
        <v>544.5</v>
      </c>
      <c r="D20" s="147">
        <v>1</v>
      </c>
      <c r="E20" s="99">
        <f t="shared" si="1"/>
        <v>450</v>
      </c>
      <c r="F20" s="155">
        <f t="shared" si="2"/>
        <v>544.5</v>
      </c>
      <c r="G20" s="174"/>
    </row>
    <row r="21" spans="1:7" ht="15.5" x14ac:dyDescent="0.35">
      <c r="A21" s="46" t="s">
        <v>94</v>
      </c>
      <c r="B21" s="147">
        <v>330</v>
      </c>
      <c r="C21" s="147">
        <f t="shared" si="0"/>
        <v>399.3</v>
      </c>
      <c r="D21" s="147">
        <v>4</v>
      </c>
      <c r="E21" s="99">
        <f t="shared" si="1"/>
        <v>1320</v>
      </c>
      <c r="F21" s="155">
        <f t="shared" si="2"/>
        <v>1597.2</v>
      </c>
      <c r="G21" s="174"/>
    </row>
    <row r="22" spans="1:7" ht="15.5" x14ac:dyDescent="0.35">
      <c r="A22" s="45" t="s">
        <v>93</v>
      </c>
      <c r="B22" s="147">
        <v>70</v>
      </c>
      <c r="C22" s="147">
        <f t="shared" si="0"/>
        <v>84.7</v>
      </c>
      <c r="D22" s="147">
        <v>1</v>
      </c>
      <c r="E22" s="99">
        <f t="shared" si="1"/>
        <v>70</v>
      </c>
      <c r="F22" s="155">
        <f t="shared" si="2"/>
        <v>84.7</v>
      </c>
      <c r="G22" s="174"/>
    </row>
    <row r="23" spans="1:7" ht="15.5" x14ac:dyDescent="0.35">
      <c r="A23" s="45" t="s">
        <v>92</v>
      </c>
      <c r="B23" s="147">
        <v>130</v>
      </c>
      <c r="C23" s="147">
        <f t="shared" si="0"/>
        <v>157.29999999999998</v>
      </c>
      <c r="D23" s="147">
        <v>1</v>
      </c>
      <c r="E23" s="99">
        <f t="shared" si="1"/>
        <v>130</v>
      </c>
      <c r="F23" s="155">
        <f t="shared" si="2"/>
        <v>157.29999999999998</v>
      </c>
      <c r="G23" s="174"/>
    </row>
    <row r="24" spans="1:7" ht="15.5" x14ac:dyDescent="0.35">
      <c r="A24" s="45" t="s">
        <v>91</v>
      </c>
      <c r="B24" s="147">
        <v>500</v>
      </c>
      <c r="C24" s="147">
        <f t="shared" si="0"/>
        <v>605</v>
      </c>
      <c r="D24" s="147">
        <v>1</v>
      </c>
      <c r="E24" s="99">
        <f t="shared" si="1"/>
        <v>500</v>
      </c>
      <c r="F24" s="155">
        <f t="shared" si="2"/>
        <v>605</v>
      </c>
      <c r="G24" s="174"/>
    </row>
    <row r="25" spans="1:7" ht="15.5" x14ac:dyDescent="0.35">
      <c r="A25" s="45" t="s">
        <v>90</v>
      </c>
      <c r="B25" s="147">
        <v>1200</v>
      </c>
      <c r="C25" s="147">
        <f t="shared" si="0"/>
        <v>1452</v>
      </c>
      <c r="D25" s="147">
        <v>1</v>
      </c>
      <c r="E25" s="99">
        <f t="shared" si="1"/>
        <v>1200</v>
      </c>
      <c r="F25" s="155">
        <f t="shared" si="2"/>
        <v>1452</v>
      </c>
      <c r="G25" s="174"/>
    </row>
    <row r="26" spans="1:7" ht="15.5" x14ac:dyDescent="0.35">
      <c r="A26" s="45" t="s">
        <v>89</v>
      </c>
      <c r="B26" s="147">
        <v>1300</v>
      </c>
      <c r="C26" s="147">
        <f t="shared" si="0"/>
        <v>1573</v>
      </c>
      <c r="D26" s="147">
        <v>1</v>
      </c>
      <c r="E26" s="99">
        <f t="shared" si="1"/>
        <v>1300</v>
      </c>
      <c r="F26" s="155">
        <f t="shared" si="2"/>
        <v>1573</v>
      </c>
      <c r="G26" s="174"/>
    </row>
    <row r="27" spans="1:7" ht="15.5" x14ac:dyDescent="0.35">
      <c r="A27" s="45" t="s">
        <v>88</v>
      </c>
      <c r="B27" s="152">
        <v>125</v>
      </c>
      <c r="C27" s="147">
        <f t="shared" si="0"/>
        <v>151.25</v>
      </c>
      <c r="D27" s="147">
        <v>6</v>
      </c>
      <c r="E27" s="99">
        <f t="shared" si="1"/>
        <v>750</v>
      </c>
      <c r="F27" s="155">
        <f t="shared" si="2"/>
        <v>907.5</v>
      </c>
      <c r="G27" s="174"/>
    </row>
    <row r="28" spans="1:7" ht="15.5" x14ac:dyDescent="0.35">
      <c r="A28" s="45" t="s">
        <v>87</v>
      </c>
      <c r="B28" s="147">
        <v>2200</v>
      </c>
      <c r="C28" s="147">
        <f t="shared" si="0"/>
        <v>2662</v>
      </c>
      <c r="D28" s="147">
        <v>1</v>
      </c>
      <c r="E28" s="99">
        <f t="shared" si="1"/>
        <v>2200</v>
      </c>
      <c r="F28" s="155">
        <f t="shared" si="2"/>
        <v>2662</v>
      </c>
      <c r="G28" s="174"/>
    </row>
    <row r="29" spans="1:7" ht="15.5" x14ac:dyDescent="0.35">
      <c r="A29" s="45" t="s">
        <v>86</v>
      </c>
      <c r="B29" s="147">
        <v>1800</v>
      </c>
      <c r="C29" s="147">
        <f t="shared" si="0"/>
        <v>2178</v>
      </c>
      <c r="D29" s="147">
        <v>1</v>
      </c>
      <c r="E29" s="99">
        <f t="shared" si="1"/>
        <v>1800</v>
      </c>
      <c r="F29" s="155">
        <f t="shared" si="2"/>
        <v>2178</v>
      </c>
      <c r="G29" s="174"/>
    </row>
    <row r="30" spans="1:7" ht="15.5" x14ac:dyDescent="0.35">
      <c r="A30" s="45" t="s">
        <v>85</v>
      </c>
      <c r="B30" s="147">
        <v>3000</v>
      </c>
      <c r="C30" s="147">
        <f t="shared" si="0"/>
        <v>3630</v>
      </c>
      <c r="D30" s="147">
        <v>1</v>
      </c>
      <c r="E30" s="99">
        <f t="shared" si="1"/>
        <v>3000</v>
      </c>
      <c r="F30" s="155">
        <f t="shared" si="2"/>
        <v>3630</v>
      </c>
      <c r="G30" s="174"/>
    </row>
    <row r="31" spans="1:7" ht="15.5" x14ac:dyDescent="0.35">
      <c r="A31" s="45" t="s">
        <v>84</v>
      </c>
      <c r="B31" s="147">
        <v>75</v>
      </c>
      <c r="C31" s="147">
        <f t="shared" si="0"/>
        <v>90.75</v>
      </c>
      <c r="D31" s="147">
        <v>4</v>
      </c>
      <c r="E31" s="99">
        <f t="shared" si="1"/>
        <v>300</v>
      </c>
      <c r="F31" s="155">
        <f t="shared" si="2"/>
        <v>363</v>
      </c>
      <c r="G31" s="174"/>
    </row>
    <row r="32" spans="1:7" ht="15.5" x14ac:dyDescent="0.35">
      <c r="A32" s="44" t="s">
        <v>83</v>
      </c>
      <c r="B32" s="147">
        <v>860</v>
      </c>
      <c r="C32" s="147">
        <f t="shared" si="0"/>
        <v>1040.5999999999999</v>
      </c>
      <c r="D32" s="147">
        <v>1</v>
      </c>
      <c r="E32" s="99">
        <f t="shared" si="1"/>
        <v>860</v>
      </c>
      <c r="F32" s="155">
        <f t="shared" si="2"/>
        <v>1040.5999999999999</v>
      </c>
      <c r="G32" s="174"/>
    </row>
    <row r="33" spans="1:7" ht="15.5" x14ac:dyDescent="0.35">
      <c r="A33" s="44" t="s">
        <v>82</v>
      </c>
      <c r="B33" s="147">
        <v>330</v>
      </c>
      <c r="C33" s="147">
        <f t="shared" si="0"/>
        <v>399.3</v>
      </c>
      <c r="D33" s="147">
        <v>1</v>
      </c>
      <c r="E33" s="99">
        <f t="shared" si="1"/>
        <v>330</v>
      </c>
      <c r="F33" s="155">
        <f t="shared" si="2"/>
        <v>399.3</v>
      </c>
      <c r="G33" s="174"/>
    </row>
    <row r="34" spans="1:7" ht="15.5" x14ac:dyDescent="0.35">
      <c r="A34" s="44" t="s">
        <v>81</v>
      </c>
      <c r="B34" s="148">
        <v>150</v>
      </c>
      <c r="C34" s="148">
        <f t="shared" si="0"/>
        <v>181.5</v>
      </c>
      <c r="D34" s="148">
        <v>1</v>
      </c>
      <c r="E34" s="99">
        <f t="shared" si="1"/>
        <v>150</v>
      </c>
      <c r="F34" s="155">
        <f t="shared" si="2"/>
        <v>181.5</v>
      </c>
      <c r="G34" s="174"/>
    </row>
    <row r="35" spans="1:7" ht="15.5" x14ac:dyDescent="0.35">
      <c r="A35" s="44" t="s">
        <v>80</v>
      </c>
      <c r="B35" s="148">
        <v>760</v>
      </c>
      <c r="C35" s="148">
        <f t="shared" si="0"/>
        <v>919.6</v>
      </c>
      <c r="D35" s="148">
        <v>1</v>
      </c>
      <c r="E35" s="99">
        <f t="shared" si="1"/>
        <v>760</v>
      </c>
      <c r="F35" s="155">
        <f>D35*C35</f>
        <v>919.6</v>
      </c>
      <c r="G35" s="174"/>
    </row>
    <row r="36" spans="1:7" ht="33" customHeight="1" x14ac:dyDescent="0.35">
      <c r="A36" s="38"/>
      <c r="B36" s="39"/>
      <c r="C36" s="39"/>
      <c r="D36" s="41" t="s">
        <v>79</v>
      </c>
      <c r="E36" s="40">
        <f>SUM(E5:E35)</f>
        <v>59424</v>
      </c>
      <c r="F36" s="40">
        <f>ROUNDUP(SUM(F5:F35),0)</f>
        <v>71904</v>
      </c>
    </row>
    <row r="37" spans="1:7" ht="15.5" x14ac:dyDescent="0.35">
      <c r="A37" s="38"/>
      <c r="B37" s="39"/>
      <c r="C37" s="39"/>
      <c r="D37" s="39"/>
      <c r="E37" s="39"/>
      <c r="F37" s="39"/>
    </row>
    <row r="38" spans="1:7" ht="29" x14ac:dyDescent="0.35">
      <c r="A38" s="53" t="s">
        <v>139</v>
      </c>
      <c r="B38" s="39"/>
      <c r="C38" s="39"/>
      <c r="D38" s="39"/>
      <c r="E38" s="39"/>
      <c r="F38" s="54">
        <f>F36</f>
        <v>71904</v>
      </c>
    </row>
    <row r="39" spans="1:7" ht="15.5" x14ac:dyDescent="0.35">
      <c r="A39" s="53"/>
      <c r="B39" s="39"/>
      <c r="C39" s="39"/>
      <c r="D39" s="39"/>
      <c r="E39" s="39"/>
      <c r="F39" s="39"/>
    </row>
    <row r="40" spans="1:7" ht="15.5" x14ac:dyDescent="0.35">
      <c r="A40" s="38"/>
      <c r="B40" s="39"/>
      <c r="C40" s="39"/>
      <c r="D40" s="39"/>
      <c r="E40" s="39"/>
      <c r="F40" s="39"/>
    </row>
    <row r="41" spans="1:7" ht="15.5" x14ac:dyDescent="0.35">
      <c r="A41" s="38"/>
      <c r="B41" s="39"/>
      <c r="C41" s="39"/>
      <c r="D41" s="39"/>
      <c r="E41" s="39"/>
      <c r="F41" s="39"/>
    </row>
    <row r="42" spans="1:7" ht="15.5" x14ac:dyDescent="0.35">
      <c r="A42" s="38"/>
      <c r="B42" s="39"/>
      <c r="C42" s="39"/>
      <c r="D42" s="39"/>
      <c r="E42" s="39"/>
      <c r="F42" s="39"/>
    </row>
    <row r="43" spans="1:7" ht="15.5" x14ac:dyDescent="0.35">
      <c r="A43" s="38"/>
      <c r="B43" s="39"/>
      <c r="C43" s="39"/>
      <c r="D43" s="39"/>
      <c r="E43" s="39"/>
      <c r="F43" s="39"/>
    </row>
    <row r="44" spans="1:7" ht="15.5" x14ac:dyDescent="0.35">
      <c r="A44" s="38"/>
      <c r="B44" s="39"/>
      <c r="C44" s="39"/>
      <c r="D44" s="39"/>
      <c r="E44" s="39"/>
      <c r="F44" s="39"/>
    </row>
    <row r="45" spans="1:7" ht="15.5" x14ac:dyDescent="0.35">
      <c r="A45" s="38"/>
      <c r="B45" s="39"/>
      <c r="C45" s="39"/>
      <c r="D45" s="39"/>
      <c r="E45" s="39"/>
      <c r="F45" s="39"/>
    </row>
    <row r="46" spans="1:7" ht="15.5" x14ac:dyDescent="0.35">
      <c r="A46" s="38"/>
      <c r="B46" s="39"/>
      <c r="C46" s="39"/>
      <c r="D46" s="39"/>
      <c r="E46" s="39"/>
      <c r="F46" s="39"/>
    </row>
    <row r="47" spans="1:7" ht="15.5" x14ac:dyDescent="0.35">
      <c r="A47" s="38"/>
      <c r="B47" s="39"/>
      <c r="C47" s="39"/>
      <c r="D47" s="39"/>
      <c r="E47" s="39"/>
      <c r="F47" s="39"/>
    </row>
    <row r="48" spans="1:7" ht="15.5" x14ac:dyDescent="0.35">
      <c r="A48" s="38"/>
      <c r="B48" s="39"/>
      <c r="C48" s="39"/>
      <c r="D48" s="39"/>
      <c r="E48" s="39"/>
      <c r="F48" s="39"/>
    </row>
    <row r="49" spans="1:6" ht="15.5" x14ac:dyDescent="0.35">
      <c r="A49" s="38"/>
      <c r="B49" s="39"/>
      <c r="C49" s="39"/>
      <c r="D49" s="39"/>
      <c r="E49" s="39"/>
      <c r="F49" s="39"/>
    </row>
    <row r="50" spans="1:6" ht="15.5" x14ac:dyDescent="0.35">
      <c r="A50" s="38"/>
      <c r="B50" s="39"/>
      <c r="C50" s="39"/>
      <c r="D50" s="39"/>
      <c r="E50" s="39"/>
      <c r="F50" s="39"/>
    </row>
    <row r="51" spans="1:6" ht="15.5" x14ac:dyDescent="0.35">
      <c r="A51" s="38"/>
      <c r="B51" s="38"/>
      <c r="C51" s="38"/>
      <c r="D51" s="38"/>
      <c r="E51" s="38"/>
      <c r="F51" s="38"/>
    </row>
    <row r="52" spans="1:6" ht="15.5" x14ac:dyDescent="0.35">
      <c r="A52" s="38"/>
      <c r="B52" s="38"/>
      <c r="C52" s="38"/>
      <c r="D52" s="38"/>
      <c r="E52" s="38"/>
      <c r="F52" s="38"/>
    </row>
    <row r="53" spans="1:6" ht="15.5" x14ac:dyDescent="0.35">
      <c r="A53" s="38"/>
      <c r="B53" s="38"/>
      <c r="C53" s="38"/>
      <c r="D53" s="38"/>
      <c r="E53" s="38"/>
      <c r="F53" s="38"/>
    </row>
    <row r="54" spans="1:6" ht="15.5" x14ac:dyDescent="0.35">
      <c r="A54" s="38"/>
      <c r="B54" s="38"/>
      <c r="C54" s="38"/>
      <c r="D54" s="38"/>
      <c r="E54" s="38"/>
      <c r="F54" s="38"/>
    </row>
    <row r="55" spans="1:6" ht="15.5" x14ac:dyDescent="0.35">
      <c r="A55" s="38"/>
      <c r="B55" s="38"/>
      <c r="C55" s="38"/>
      <c r="D55" s="38"/>
      <c r="E55" s="38"/>
      <c r="F55" s="38"/>
    </row>
    <row r="56" spans="1:6" ht="15.5" x14ac:dyDescent="0.35">
      <c r="A56" s="38"/>
      <c r="B56" s="38"/>
      <c r="C56" s="38"/>
      <c r="D56" s="38"/>
      <c r="E56" s="38"/>
      <c r="F56" s="38"/>
    </row>
    <row r="57" spans="1:6" ht="15.5" x14ac:dyDescent="0.35">
      <c r="A57" s="38"/>
      <c r="B57" s="38"/>
      <c r="C57" s="38"/>
      <c r="D57" s="38"/>
      <c r="E57" s="38"/>
      <c r="F57" s="38"/>
    </row>
    <row r="58" spans="1:6" ht="15.5" x14ac:dyDescent="0.35">
      <c r="A58" s="38"/>
      <c r="B58" s="38"/>
      <c r="C58" s="38"/>
      <c r="D58" s="38"/>
      <c r="E58" s="38"/>
      <c r="F58" s="38"/>
    </row>
    <row r="59" spans="1:6" ht="15.5" x14ac:dyDescent="0.35">
      <c r="A59" s="38"/>
      <c r="B59" s="38"/>
      <c r="C59" s="38"/>
      <c r="D59" s="38"/>
      <c r="E59" s="38"/>
      <c r="F59" s="38"/>
    </row>
    <row r="60" spans="1:6" ht="15.5" x14ac:dyDescent="0.35">
      <c r="A60" s="38"/>
      <c r="B60" s="38"/>
      <c r="C60" s="38"/>
      <c r="D60" s="38"/>
      <c r="E60" s="38"/>
      <c r="F60" s="38"/>
    </row>
    <row r="61" spans="1:6" ht="15.5" x14ac:dyDescent="0.35">
      <c r="A61" s="38"/>
      <c r="B61" s="38"/>
      <c r="C61" s="38"/>
      <c r="D61" s="38"/>
      <c r="E61" s="38"/>
      <c r="F61" s="38"/>
    </row>
    <row r="62" spans="1:6" ht="15.5" x14ac:dyDescent="0.35">
      <c r="A62" s="38"/>
      <c r="B62" s="38"/>
      <c r="C62" s="38"/>
      <c r="D62" s="38"/>
      <c r="E62" s="38"/>
      <c r="F62" s="38"/>
    </row>
    <row r="63" spans="1:6" ht="15.5" x14ac:dyDescent="0.35">
      <c r="A63" s="38"/>
      <c r="B63" s="38"/>
      <c r="C63" s="38"/>
      <c r="D63" s="38"/>
      <c r="E63" s="38"/>
      <c r="F63" s="38"/>
    </row>
    <row r="64" spans="1:6" ht="15.5" x14ac:dyDescent="0.35">
      <c r="A64" s="38"/>
      <c r="B64" s="38"/>
      <c r="C64" s="38"/>
      <c r="D64" s="38"/>
      <c r="E64" s="38"/>
      <c r="F64" s="38"/>
    </row>
    <row r="65" spans="1:6" ht="15.5" x14ac:dyDescent="0.35">
      <c r="A65" s="38"/>
      <c r="B65" s="38"/>
      <c r="C65" s="38"/>
      <c r="D65" s="38"/>
      <c r="E65" s="38"/>
      <c r="F65" s="38"/>
    </row>
    <row r="66" spans="1:6" ht="15.5" x14ac:dyDescent="0.35">
      <c r="A66" s="38"/>
      <c r="B66" s="38"/>
      <c r="C66" s="38"/>
      <c r="D66" s="38"/>
      <c r="E66" s="38"/>
      <c r="F66" s="38"/>
    </row>
    <row r="67" spans="1:6" ht="15.5" x14ac:dyDescent="0.35">
      <c r="A67" s="38"/>
      <c r="B67" s="38"/>
      <c r="C67" s="38"/>
      <c r="D67" s="38"/>
      <c r="E67" s="38"/>
      <c r="F67" s="38"/>
    </row>
  </sheetData>
  <mergeCells count="3">
    <mergeCell ref="A3:F3"/>
    <mergeCell ref="E1:G1"/>
    <mergeCell ref="G5:G3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EFB5-7640-43FF-B410-78EFD8AE54F9}">
  <sheetPr>
    <tabColor rgb="FF92D050"/>
  </sheetPr>
  <dimension ref="A1:J58"/>
  <sheetViews>
    <sheetView zoomScaleNormal="100" workbookViewId="0">
      <selection activeCell="G5" sqref="G5:G26"/>
    </sheetView>
  </sheetViews>
  <sheetFormatPr defaultRowHeight="14.5" x14ac:dyDescent="0.35"/>
  <cols>
    <col min="1" max="1" width="60.1796875" customWidth="1"/>
    <col min="2" max="2" width="18.54296875" customWidth="1"/>
    <col min="3" max="3" width="12.1796875" customWidth="1"/>
    <col min="4" max="4" width="11" customWidth="1"/>
    <col min="5" max="5" width="13.81640625" customWidth="1"/>
    <col min="6" max="6" width="12.1796875" customWidth="1"/>
    <col min="7" max="7" width="21.26953125" customWidth="1"/>
    <col min="10" max="10" width="9.54296875" bestFit="1" customWidth="1"/>
  </cols>
  <sheetData>
    <row r="1" spans="1:7" ht="82.5" customHeight="1" x14ac:dyDescent="0.35">
      <c r="E1" s="160" t="s">
        <v>138</v>
      </c>
      <c r="F1" s="160"/>
    </row>
    <row r="3" spans="1:7" ht="39" customHeight="1" x14ac:dyDescent="0.35">
      <c r="A3" s="173" t="s">
        <v>123</v>
      </c>
      <c r="B3" s="173"/>
      <c r="C3" s="173"/>
      <c r="D3" s="173"/>
      <c r="E3" s="173"/>
      <c r="F3" s="173"/>
    </row>
    <row r="4" spans="1:7" s="48" customFormat="1" ht="30" x14ac:dyDescent="0.35">
      <c r="A4" s="49" t="s">
        <v>114</v>
      </c>
      <c r="B4" s="49" t="s">
        <v>113</v>
      </c>
      <c r="C4" s="49" t="s">
        <v>17</v>
      </c>
      <c r="D4" s="49" t="s">
        <v>1</v>
      </c>
      <c r="E4" s="49" t="s">
        <v>112</v>
      </c>
      <c r="F4" s="49" t="s">
        <v>111</v>
      </c>
      <c r="G4" s="49" t="s">
        <v>175</v>
      </c>
    </row>
    <row r="5" spans="1:7" ht="15.5" x14ac:dyDescent="0.35">
      <c r="A5" s="45" t="s">
        <v>110</v>
      </c>
      <c r="B5" s="42">
        <v>1500</v>
      </c>
      <c r="C5" s="42">
        <f t="shared" ref="C5:C26" si="0">B5*1.21</f>
        <v>1815</v>
      </c>
      <c r="D5" s="42">
        <v>10</v>
      </c>
      <c r="E5" s="52">
        <f t="shared" ref="E5:E26" si="1">B5*D5</f>
        <v>15000</v>
      </c>
      <c r="F5" s="52">
        <f t="shared" ref="F5:F26" si="2">D5*C5</f>
        <v>18150</v>
      </c>
      <c r="G5" s="175" t="s">
        <v>189</v>
      </c>
    </row>
    <row r="6" spans="1:7" ht="15.5" x14ac:dyDescent="0.35">
      <c r="A6" s="45" t="s">
        <v>107</v>
      </c>
      <c r="B6" s="42">
        <v>1000</v>
      </c>
      <c r="C6" s="42">
        <f t="shared" si="0"/>
        <v>1210</v>
      </c>
      <c r="D6" s="42">
        <v>10</v>
      </c>
      <c r="E6" s="52">
        <f t="shared" si="1"/>
        <v>10000</v>
      </c>
      <c r="F6" s="52">
        <f t="shared" si="2"/>
        <v>12100</v>
      </c>
      <c r="G6" s="176"/>
    </row>
    <row r="7" spans="1:7" ht="15.5" x14ac:dyDescent="0.35">
      <c r="A7" s="45" t="s">
        <v>104</v>
      </c>
      <c r="B7" s="42">
        <v>500</v>
      </c>
      <c r="C7" s="42">
        <f t="shared" si="0"/>
        <v>605</v>
      </c>
      <c r="D7" s="42">
        <v>1</v>
      </c>
      <c r="E7" s="52">
        <f t="shared" si="1"/>
        <v>500</v>
      </c>
      <c r="F7" s="52">
        <f t="shared" si="2"/>
        <v>605</v>
      </c>
      <c r="G7" s="176"/>
    </row>
    <row r="8" spans="1:7" ht="15.5" x14ac:dyDescent="0.35">
      <c r="A8" s="45" t="s">
        <v>97</v>
      </c>
      <c r="B8" s="42">
        <v>200</v>
      </c>
      <c r="C8" s="42">
        <f t="shared" si="0"/>
        <v>242</v>
      </c>
      <c r="D8" s="42">
        <v>4</v>
      </c>
      <c r="E8" s="52">
        <f t="shared" si="1"/>
        <v>800</v>
      </c>
      <c r="F8" s="52">
        <f t="shared" si="2"/>
        <v>968</v>
      </c>
      <c r="G8" s="176"/>
    </row>
    <row r="9" spans="1:7" ht="15.5" x14ac:dyDescent="0.35">
      <c r="A9" s="62" t="s">
        <v>99</v>
      </c>
      <c r="B9" s="57">
        <v>1000</v>
      </c>
      <c r="C9" s="57">
        <f t="shared" si="0"/>
        <v>1210</v>
      </c>
      <c r="D9" s="57">
        <v>6</v>
      </c>
      <c r="E9" s="63">
        <f t="shared" si="1"/>
        <v>6000</v>
      </c>
      <c r="F9" s="63">
        <f t="shared" si="2"/>
        <v>7260</v>
      </c>
      <c r="G9" s="176"/>
    </row>
    <row r="10" spans="1:7" ht="15.5" x14ac:dyDescent="0.35">
      <c r="A10" s="62" t="s">
        <v>122</v>
      </c>
      <c r="B10" s="57">
        <v>1714</v>
      </c>
      <c r="C10" s="59">
        <f t="shared" si="0"/>
        <v>2073.94</v>
      </c>
      <c r="D10" s="59">
        <v>2</v>
      </c>
      <c r="E10" s="64">
        <f t="shared" si="1"/>
        <v>3428</v>
      </c>
      <c r="F10" s="64">
        <f t="shared" si="2"/>
        <v>4147.88</v>
      </c>
      <c r="G10" s="176"/>
    </row>
    <row r="11" spans="1:7" ht="15.5" x14ac:dyDescent="0.35">
      <c r="A11" s="44" t="s">
        <v>121</v>
      </c>
      <c r="B11" s="43">
        <v>105</v>
      </c>
      <c r="C11" s="42">
        <f t="shared" si="0"/>
        <v>127.05</v>
      </c>
      <c r="D11" s="42">
        <v>5</v>
      </c>
      <c r="E11" s="52">
        <f t="shared" si="1"/>
        <v>525</v>
      </c>
      <c r="F11" s="52">
        <f t="shared" si="2"/>
        <v>635.25</v>
      </c>
      <c r="G11" s="176"/>
    </row>
    <row r="12" spans="1:7" ht="15.5" x14ac:dyDescent="0.35">
      <c r="A12" s="44" t="s">
        <v>143</v>
      </c>
      <c r="B12" s="43">
        <v>25</v>
      </c>
      <c r="C12" s="42">
        <f t="shared" si="0"/>
        <v>30.25</v>
      </c>
      <c r="D12" s="42">
        <v>5</v>
      </c>
      <c r="E12" s="52">
        <f t="shared" si="1"/>
        <v>125</v>
      </c>
      <c r="F12" s="52">
        <f t="shared" si="2"/>
        <v>151.25</v>
      </c>
      <c r="G12" s="176"/>
    </row>
    <row r="13" spans="1:7" ht="15.5" x14ac:dyDescent="0.35">
      <c r="A13" s="45" t="s">
        <v>120</v>
      </c>
      <c r="B13" s="43">
        <v>2000</v>
      </c>
      <c r="C13" s="42">
        <f t="shared" si="0"/>
        <v>2420</v>
      </c>
      <c r="D13" s="42">
        <v>1</v>
      </c>
      <c r="E13" s="52">
        <f t="shared" si="1"/>
        <v>2000</v>
      </c>
      <c r="F13" s="52">
        <f t="shared" si="2"/>
        <v>2420</v>
      </c>
      <c r="G13" s="176"/>
    </row>
    <row r="14" spans="1:7" ht="15.5" x14ac:dyDescent="0.35">
      <c r="A14" s="50" t="s">
        <v>119</v>
      </c>
      <c r="B14" s="43">
        <v>5000</v>
      </c>
      <c r="C14" s="42">
        <f t="shared" si="0"/>
        <v>6050</v>
      </c>
      <c r="D14" s="42">
        <v>1</v>
      </c>
      <c r="E14" s="52">
        <f t="shared" si="1"/>
        <v>5000</v>
      </c>
      <c r="F14" s="52">
        <f t="shared" si="2"/>
        <v>6050</v>
      </c>
      <c r="G14" s="176"/>
    </row>
    <row r="15" spans="1:7" ht="15.5" x14ac:dyDescent="0.35">
      <c r="A15" s="50" t="s">
        <v>98</v>
      </c>
      <c r="B15" s="43">
        <v>500</v>
      </c>
      <c r="C15" s="42">
        <f t="shared" si="0"/>
        <v>605</v>
      </c>
      <c r="D15" s="42">
        <v>1</v>
      </c>
      <c r="E15" s="52">
        <f t="shared" si="1"/>
        <v>500</v>
      </c>
      <c r="F15" s="52">
        <f t="shared" si="2"/>
        <v>605</v>
      </c>
      <c r="G15" s="176"/>
    </row>
    <row r="16" spans="1:7" ht="15.5" x14ac:dyDescent="0.35">
      <c r="A16" s="50" t="s">
        <v>92</v>
      </c>
      <c r="B16" s="43">
        <v>130</v>
      </c>
      <c r="C16" s="42">
        <f t="shared" si="0"/>
        <v>157.29999999999998</v>
      </c>
      <c r="D16" s="42">
        <v>4</v>
      </c>
      <c r="E16" s="52">
        <f t="shared" si="1"/>
        <v>520</v>
      </c>
      <c r="F16" s="52">
        <f t="shared" si="2"/>
        <v>629.19999999999993</v>
      </c>
      <c r="G16" s="176"/>
    </row>
    <row r="17" spans="1:10" ht="15.5" x14ac:dyDescent="0.35">
      <c r="A17" s="45" t="s">
        <v>100</v>
      </c>
      <c r="B17" s="42">
        <v>950</v>
      </c>
      <c r="C17" s="42">
        <f t="shared" si="0"/>
        <v>1149.5</v>
      </c>
      <c r="D17" s="42">
        <v>1</v>
      </c>
      <c r="E17" s="52">
        <f t="shared" si="1"/>
        <v>950</v>
      </c>
      <c r="F17" s="52">
        <f t="shared" si="2"/>
        <v>1149.5</v>
      </c>
      <c r="G17" s="176"/>
    </row>
    <row r="18" spans="1:10" ht="15.5" x14ac:dyDescent="0.35">
      <c r="A18" s="44" t="s">
        <v>118</v>
      </c>
      <c r="B18" s="43">
        <v>33000</v>
      </c>
      <c r="C18" s="42">
        <f t="shared" si="0"/>
        <v>39930</v>
      </c>
      <c r="D18" s="42">
        <v>1</v>
      </c>
      <c r="E18" s="52">
        <f t="shared" si="1"/>
        <v>33000</v>
      </c>
      <c r="F18" s="52">
        <f t="shared" si="2"/>
        <v>39930</v>
      </c>
      <c r="G18" s="176"/>
    </row>
    <row r="19" spans="1:10" ht="15.5" x14ac:dyDescent="0.35">
      <c r="A19" s="45" t="s">
        <v>103</v>
      </c>
      <c r="B19" s="42">
        <v>2000</v>
      </c>
      <c r="C19" s="42">
        <f t="shared" si="0"/>
        <v>2420</v>
      </c>
      <c r="D19" s="42">
        <v>3</v>
      </c>
      <c r="E19" s="52">
        <f t="shared" si="1"/>
        <v>6000</v>
      </c>
      <c r="F19" s="52">
        <f t="shared" si="2"/>
        <v>7260</v>
      </c>
      <c r="G19" s="176"/>
    </row>
    <row r="20" spans="1:10" ht="15.5" x14ac:dyDescent="0.35">
      <c r="A20" s="45" t="s">
        <v>95</v>
      </c>
      <c r="B20" s="42">
        <v>450</v>
      </c>
      <c r="C20" s="42">
        <f t="shared" si="0"/>
        <v>544.5</v>
      </c>
      <c r="D20" s="42">
        <v>2</v>
      </c>
      <c r="E20" s="52">
        <f t="shared" si="1"/>
        <v>900</v>
      </c>
      <c r="F20" s="52">
        <f t="shared" si="2"/>
        <v>1089</v>
      </c>
      <c r="G20" s="176"/>
    </row>
    <row r="21" spans="1:10" ht="15.5" x14ac:dyDescent="0.35">
      <c r="A21" s="45" t="s">
        <v>93</v>
      </c>
      <c r="B21" s="42">
        <v>70</v>
      </c>
      <c r="C21" s="42">
        <f t="shared" si="0"/>
        <v>84.7</v>
      </c>
      <c r="D21" s="42">
        <v>1</v>
      </c>
      <c r="E21" s="52">
        <f t="shared" si="1"/>
        <v>70</v>
      </c>
      <c r="F21" s="52">
        <f t="shared" si="2"/>
        <v>84.7</v>
      </c>
      <c r="G21" s="176"/>
    </row>
    <row r="22" spans="1:10" ht="15.5" x14ac:dyDescent="0.35">
      <c r="A22" s="45" t="s">
        <v>105</v>
      </c>
      <c r="B22" s="42">
        <v>60</v>
      </c>
      <c r="C22" s="42">
        <f t="shared" si="0"/>
        <v>72.599999999999994</v>
      </c>
      <c r="D22" s="42">
        <v>5</v>
      </c>
      <c r="E22" s="52">
        <f t="shared" si="1"/>
        <v>300</v>
      </c>
      <c r="F22" s="52">
        <f t="shared" si="2"/>
        <v>363</v>
      </c>
      <c r="G22" s="176"/>
    </row>
    <row r="23" spans="1:10" ht="15.5" x14ac:dyDescent="0.35">
      <c r="A23" s="45" t="s">
        <v>117</v>
      </c>
      <c r="B23" s="42">
        <v>1650</v>
      </c>
      <c r="C23" s="42">
        <f t="shared" si="0"/>
        <v>1996.5</v>
      </c>
      <c r="D23" s="42">
        <v>1</v>
      </c>
      <c r="E23" s="52">
        <f t="shared" si="1"/>
        <v>1650</v>
      </c>
      <c r="F23" s="52">
        <f t="shared" si="2"/>
        <v>1996.5</v>
      </c>
      <c r="G23" s="176"/>
    </row>
    <row r="24" spans="1:10" ht="15.5" x14ac:dyDescent="0.35">
      <c r="A24" s="45" t="s">
        <v>116</v>
      </c>
      <c r="B24" s="43">
        <v>2800</v>
      </c>
      <c r="C24" s="42">
        <f t="shared" si="0"/>
        <v>3388</v>
      </c>
      <c r="D24" s="42">
        <v>1</v>
      </c>
      <c r="E24" s="52">
        <f t="shared" si="1"/>
        <v>2800</v>
      </c>
      <c r="F24" s="52">
        <f t="shared" si="2"/>
        <v>3388</v>
      </c>
      <c r="G24" s="176"/>
    </row>
    <row r="25" spans="1:10" ht="15.5" x14ac:dyDescent="0.35">
      <c r="A25" s="45" t="s">
        <v>102</v>
      </c>
      <c r="B25" s="43">
        <v>1500</v>
      </c>
      <c r="C25" s="42">
        <f t="shared" si="0"/>
        <v>1815</v>
      </c>
      <c r="D25" s="42">
        <v>1</v>
      </c>
      <c r="E25" s="52">
        <f t="shared" si="1"/>
        <v>1500</v>
      </c>
      <c r="F25" s="52">
        <f t="shared" si="2"/>
        <v>1815</v>
      </c>
      <c r="G25" s="176"/>
    </row>
    <row r="26" spans="1:10" ht="15.5" x14ac:dyDescent="0.35">
      <c r="A26" s="45" t="s">
        <v>101</v>
      </c>
      <c r="B26" s="42">
        <v>4200</v>
      </c>
      <c r="C26" s="42">
        <f t="shared" si="0"/>
        <v>5082</v>
      </c>
      <c r="D26" s="42">
        <v>2</v>
      </c>
      <c r="E26" s="52">
        <f t="shared" si="1"/>
        <v>8400</v>
      </c>
      <c r="F26" s="52">
        <f t="shared" si="2"/>
        <v>10164</v>
      </c>
      <c r="G26" s="177"/>
    </row>
    <row r="27" spans="1:10" ht="33" customHeight="1" x14ac:dyDescent="0.35">
      <c r="A27" s="38"/>
      <c r="B27" s="39"/>
      <c r="C27" s="39"/>
      <c r="D27" s="41" t="s">
        <v>79</v>
      </c>
      <c r="E27" s="40">
        <f>SUM(E5:E26)</f>
        <v>99968</v>
      </c>
      <c r="F27" s="40">
        <f>ROUND(SUM(F5:F26),0)</f>
        <v>120961</v>
      </c>
    </row>
    <row r="28" spans="1:10" ht="15.5" x14ac:dyDescent="0.35">
      <c r="A28" s="38"/>
      <c r="B28" s="39"/>
      <c r="C28" s="39"/>
      <c r="D28" s="39"/>
      <c r="E28" s="39"/>
      <c r="F28" s="39"/>
      <c r="J28" s="47"/>
    </row>
    <row r="29" spans="1:10" ht="29" x14ac:dyDescent="0.35">
      <c r="A29" s="53" t="s">
        <v>139</v>
      </c>
      <c r="B29" s="39"/>
      <c r="C29" s="39"/>
      <c r="D29" s="39"/>
      <c r="E29" s="39"/>
      <c r="F29" s="54">
        <f>F27</f>
        <v>120961</v>
      </c>
    </row>
    <row r="30" spans="1:10" ht="15.5" x14ac:dyDescent="0.35">
      <c r="A30" s="38"/>
      <c r="B30" s="39"/>
      <c r="C30" s="39"/>
      <c r="D30" s="39"/>
      <c r="E30" s="39"/>
      <c r="F30" s="39"/>
    </row>
    <row r="31" spans="1:10" ht="15.5" x14ac:dyDescent="0.35">
      <c r="A31" s="38"/>
      <c r="B31" s="39"/>
      <c r="C31" s="39"/>
      <c r="D31" s="39"/>
      <c r="E31" s="39"/>
      <c r="F31" s="39"/>
    </row>
    <row r="32" spans="1:10" ht="15.5" x14ac:dyDescent="0.35">
      <c r="A32" s="38"/>
      <c r="B32" s="39"/>
      <c r="C32" s="39"/>
      <c r="D32" s="39"/>
      <c r="E32" s="39"/>
      <c r="F32" s="39"/>
    </row>
    <row r="33" spans="1:6" ht="15.5" x14ac:dyDescent="0.35">
      <c r="A33" s="38"/>
      <c r="B33" s="39"/>
      <c r="C33" s="39"/>
      <c r="D33" s="39"/>
      <c r="E33" s="39"/>
      <c r="F33" s="39"/>
    </row>
    <row r="34" spans="1:6" ht="15.5" x14ac:dyDescent="0.35">
      <c r="A34" s="38"/>
      <c r="B34" s="39"/>
      <c r="C34" s="39"/>
      <c r="D34" s="39"/>
      <c r="E34" s="39"/>
      <c r="F34" s="39"/>
    </row>
    <row r="35" spans="1:6" ht="15.5" x14ac:dyDescent="0.35">
      <c r="A35" s="38"/>
      <c r="B35" s="39"/>
      <c r="C35" s="39"/>
      <c r="D35" s="39"/>
      <c r="E35" s="39"/>
      <c r="F35" s="39"/>
    </row>
    <row r="36" spans="1:6" ht="15.5" x14ac:dyDescent="0.35">
      <c r="A36" s="38"/>
      <c r="B36" s="39"/>
      <c r="C36" s="39"/>
      <c r="D36" s="39"/>
      <c r="E36" s="39"/>
      <c r="F36" s="39"/>
    </row>
    <row r="37" spans="1:6" ht="15.5" x14ac:dyDescent="0.35">
      <c r="A37" s="38"/>
      <c r="B37" s="39"/>
      <c r="C37" s="39"/>
      <c r="D37" s="39"/>
      <c r="E37" s="39"/>
      <c r="F37" s="39"/>
    </row>
    <row r="38" spans="1:6" ht="15.5" x14ac:dyDescent="0.35">
      <c r="A38" s="38"/>
      <c r="B38" s="39"/>
      <c r="C38" s="39"/>
      <c r="D38" s="39"/>
      <c r="E38" s="39"/>
      <c r="F38" s="39"/>
    </row>
    <row r="39" spans="1:6" ht="15.5" x14ac:dyDescent="0.35">
      <c r="A39" s="38"/>
      <c r="B39" s="39"/>
      <c r="C39" s="39"/>
      <c r="D39" s="39"/>
      <c r="E39" s="39"/>
      <c r="F39" s="39"/>
    </row>
    <row r="40" spans="1:6" ht="15.5" x14ac:dyDescent="0.35">
      <c r="A40" s="38"/>
      <c r="B40" s="39"/>
      <c r="C40" s="39"/>
      <c r="D40" s="39"/>
      <c r="E40" s="39"/>
      <c r="F40" s="39"/>
    </row>
    <row r="41" spans="1:6" ht="15.5" x14ac:dyDescent="0.35">
      <c r="A41" s="38"/>
      <c r="B41" s="39"/>
      <c r="C41" s="39"/>
      <c r="D41" s="39"/>
      <c r="E41" s="39"/>
      <c r="F41" s="39"/>
    </row>
    <row r="42" spans="1:6" ht="15.5" x14ac:dyDescent="0.35">
      <c r="A42" s="38"/>
      <c r="B42" s="38"/>
      <c r="C42" s="38"/>
      <c r="D42" s="38"/>
      <c r="E42" s="38"/>
      <c r="F42" s="38"/>
    </row>
    <row r="43" spans="1:6" ht="15.5" x14ac:dyDescent="0.35">
      <c r="A43" s="38"/>
      <c r="B43" s="38"/>
      <c r="C43" s="38"/>
      <c r="D43" s="38"/>
      <c r="E43" s="38"/>
      <c r="F43" s="38"/>
    </row>
    <row r="44" spans="1:6" ht="15.5" x14ac:dyDescent="0.35">
      <c r="A44" s="38"/>
      <c r="B44" s="38"/>
      <c r="C44" s="38"/>
      <c r="D44" s="38"/>
      <c r="E44" s="38"/>
      <c r="F44" s="38"/>
    </row>
    <row r="45" spans="1:6" ht="15.5" x14ac:dyDescent="0.35">
      <c r="A45" s="38"/>
      <c r="B45" s="38"/>
      <c r="C45" s="38"/>
      <c r="D45" s="38"/>
      <c r="E45" s="38"/>
      <c r="F45" s="38"/>
    </row>
    <row r="46" spans="1:6" ht="15.5" x14ac:dyDescent="0.35">
      <c r="A46" s="38"/>
      <c r="B46" s="38"/>
      <c r="C46" s="38"/>
      <c r="D46" s="38"/>
      <c r="E46" s="38"/>
      <c r="F46" s="38"/>
    </row>
    <row r="47" spans="1:6" ht="15.5" x14ac:dyDescent="0.35">
      <c r="A47" s="38"/>
      <c r="B47" s="38"/>
      <c r="C47" s="38"/>
      <c r="D47" s="38"/>
      <c r="E47" s="38"/>
      <c r="F47" s="38"/>
    </row>
    <row r="48" spans="1:6" ht="15.5" x14ac:dyDescent="0.35">
      <c r="A48" s="38"/>
      <c r="B48" s="38"/>
      <c r="C48" s="38"/>
      <c r="D48" s="38"/>
      <c r="E48" s="38"/>
      <c r="F48" s="38"/>
    </row>
    <row r="49" spans="1:6" ht="15.5" x14ac:dyDescent="0.35">
      <c r="A49" s="38"/>
      <c r="B49" s="38"/>
      <c r="C49" s="38"/>
      <c r="D49" s="38"/>
      <c r="E49" s="38"/>
      <c r="F49" s="38"/>
    </row>
    <row r="50" spans="1:6" ht="15.5" x14ac:dyDescent="0.35">
      <c r="A50" s="38"/>
      <c r="B50" s="38"/>
      <c r="C50" s="38"/>
      <c r="D50" s="38"/>
      <c r="E50" s="38"/>
      <c r="F50" s="38"/>
    </row>
    <row r="51" spans="1:6" ht="15.5" x14ac:dyDescent="0.35">
      <c r="A51" s="38"/>
      <c r="B51" s="38"/>
      <c r="C51" s="38"/>
      <c r="D51" s="38"/>
      <c r="E51" s="38"/>
      <c r="F51" s="38"/>
    </row>
    <row r="52" spans="1:6" ht="15.5" x14ac:dyDescent="0.35">
      <c r="A52" s="38"/>
      <c r="B52" s="38"/>
      <c r="C52" s="38"/>
      <c r="D52" s="38"/>
      <c r="E52" s="38"/>
      <c r="F52" s="38"/>
    </row>
    <row r="53" spans="1:6" ht="15.5" x14ac:dyDescent="0.35">
      <c r="A53" s="38"/>
      <c r="B53" s="38"/>
      <c r="C53" s="38"/>
      <c r="D53" s="38"/>
      <c r="E53" s="38"/>
      <c r="F53" s="38"/>
    </row>
    <row r="54" spans="1:6" ht="15.5" x14ac:dyDescent="0.35">
      <c r="A54" s="38"/>
      <c r="B54" s="38"/>
      <c r="C54" s="38"/>
      <c r="D54" s="38"/>
      <c r="E54" s="38"/>
      <c r="F54" s="38"/>
    </row>
    <row r="55" spans="1:6" ht="15.5" x14ac:dyDescent="0.35">
      <c r="A55" s="38"/>
      <c r="B55" s="38"/>
      <c r="C55" s="38"/>
      <c r="D55" s="38"/>
      <c r="E55" s="38"/>
      <c r="F55" s="38"/>
    </row>
    <row r="56" spans="1:6" ht="15.5" x14ac:dyDescent="0.35">
      <c r="A56" s="38"/>
      <c r="B56" s="38"/>
      <c r="C56" s="38"/>
      <c r="D56" s="38"/>
      <c r="E56" s="38"/>
      <c r="F56" s="38"/>
    </row>
    <row r="57" spans="1:6" ht="15.5" x14ac:dyDescent="0.35">
      <c r="A57" s="38"/>
      <c r="B57" s="38"/>
      <c r="C57" s="38"/>
      <c r="D57" s="38"/>
      <c r="E57" s="38"/>
      <c r="F57" s="38"/>
    </row>
    <row r="58" spans="1:6" ht="15.5" x14ac:dyDescent="0.35">
      <c r="A58" s="38"/>
      <c r="B58" s="38"/>
      <c r="C58" s="38"/>
      <c r="D58" s="38"/>
      <c r="E58" s="38"/>
      <c r="F58" s="38"/>
    </row>
  </sheetData>
  <mergeCells count="3">
    <mergeCell ref="E1:F1"/>
    <mergeCell ref="A3:F3"/>
    <mergeCell ref="G5:G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47E3-737D-4F2D-A0F8-A9FAC1D6D51F}">
  <dimension ref="A1:G21"/>
  <sheetViews>
    <sheetView workbookViewId="0">
      <selection activeCell="G20" sqref="G20"/>
    </sheetView>
  </sheetViews>
  <sheetFormatPr defaultRowHeight="14.5" x14ac:dyDescent="0.35"/>
  <cols>
    <col min="2" max="2" width="37.7265625" customWidth="1"/>
    <col min="3" max="3" width="27.7265625" customWidth="1"/>
    <col min="4" max="4" width="12.54296875" customWidth="1"/>
    <col min="5" max="6" width="14.1796875" customWidth="1"/>
    <col min="7" max="7" width="45.453125" customWidth="1"/>
  </cols>
  <sheetData>
    <row r="1" spans="1:7" ht="33.75" customHeight="1" x14ac:dyDescent="0.35">
      <c r="E1" s="160" t="s">
        <v>167</v>
      </c>
      <c r="F1" s="160"/>
      <c r="G1" s="160"/>
    </row>
    <row r="2" spans="1:7" ht="34.5" customHeight="1" x14ac:dyDescent="0.35">
      <c r="A2" s="10" t="s">
        <v>166</v>
      </c>
      <c r="B2" s="94"/>
      <c r="C2" s="94"/>
      <c r="D2" s="94"/>
      <c r="E2" s="94"/>
      <c r="F2" s="96"/>
      <c r="G2" s="96"/>
    </row>
    <row r="3" spans="1:7" ht="60" x14ac:dyDescent="0.35">
      <c r="B3" s="95" t="s">
        <v>42</v>
      </c>
      <c r="C3" s="95" t="s">
        <v>150</v>
      </c>
      <c r="D3" s="95" t="s">
        <v>151</v>
      </c>
      <c r="E3" s="95" t="s">
        <v>152</v>
      </c>
      <c r="F3" s="95" t="s">
        <v>186</v>
      </c>
      <c r="G3" s="49" t="s">
        <v>175</v>
      </c>
    </row>
    <row r="4" spans="1:7" ht="15.5" x14ac:dyDescent="0.35">
      <c r="B4" s="45" t="s">
        <v>153</v>
      </c>
      <c r="C4" s="42">
        <v>2</v>
      </c>
      <c r="D4" s="99">
        <v>17200</v>
      </c>
      <c r="E4" s="99">
        <f t="shared" ref="E4:E17" si="0">C4*D4</f>
        <v>34400</v>
      </c>
      <c r="F4" s="99">
        <f>E4*1.21</f>
        <v>41624</v>
      </c>
      <c r="G4" s="15" t="s">
        <v>179</v>
      </c>
    </row>
    <row r="5" spans="1:7" ht="31" x14ac:dyDescent="0.35">
      <c r="B5" s="144" t="s">
        <v>154</v>
      </c>
      <c r="C5" s="139">
        <v>4</v>
      </c>
      <c r="D5" s="140">
        <v>567.5</v>
      </c>
      <c r="E5" s="140">
        <f t="shared" si="0"/>
        <v>2270</v>
      </c>
      <c r="F5" s="140">
        <f t="shared" ref="F5:F17" si="1">E5*1.21</f>
        <v>2746.7</v>
      </c>
      <c r="G5" s="15" t="s">
        <v>179</v>
      </c>
    </row>
    <row r="6" spans="1:7" ht="15.5" x14ac:dyDescent="0.35">
      <c r="B6" s="45" t="s">
        <v>155</v>
      </c>
      <c r="C6" s="42">
        <v>1</v>
      </c>
      <c r="D6" s="99">
        <v>850</v>
      </c>
      <c r="E6" s="99">
        <f t="shared" si="0"/>
        <v>850</v>
      </c>
      <c r="F6" s="99">
        <f t="shared" si="1"/>
        <v>1028.5</v>
      </c>
      <c r="G6" s="15" t="s">
        <v>179</v>
      </c>
    </row>
    <row r="7" spans="1:7" ht="15.5" x14ac:dyDescent="0.35">
      <c r="B7" s="45" t="s">
        <v>156</v>
      </c>
      <c r="C7" s="42">
        <v>2</v>
      </c>
      <c r="D7" s="99">
        <v>2500</v>
      </c>
      <c r="E7" s="99">
        <f t="shared" si="0"/>
        <v>5000</v>
      </c>
      <c r="F7" s="99">
        <f t="shared" si="1"/>
        <v>6050</v>
      </c>
      <c r="G7" s="15" t="s">
        <v>179</v>
      </c>
    </row>
    <row r="8" spans="1:7" ht="31" x14ac:dyDescent="0.35">
      <c r="B8" s="144" t="s">
        <v>157</v>
      </c>
      <c r="C8" s="141">
        <v>3</v>
      </c>
      <c r="D8" s="142">
        <v>3870</v>
      </c>
      <c r="E8" s="140">
        <f>C8*D8</f>
        <v>11610</v>
      </c>
      <c r="F8" s="140">
        <f>E8*1.21</f>
        <v>14048.1</v>
      </c>
      <c r="G8" s="15" t="s">
        <v>179</v>
      </c>
    </row>
    <row r="9" spans="1:7" ht="31" x14ac:dyDescent="0.35">
      <c r="B9" s="143" t="s">
        <v>158</v>
      </c>
      <c r="C9" s="61">
        <v>1</v>
      </c>
      <c r="D9" s="100">
        <v>4509.6000000000004</v>
      </c>
      <c r="E9" s="99">
        <f t="shared" si="0"/>
        <v>4509.6000000000004</v>
      </c>
      <c r="F9" s="99">
        <f t="shared" si="1"/>
        <v>5456.616</v>
      </c>
      <c r="G9" s="15" t="s">
        <v>179</v>
      </c>
    </row>
    <row r="10" spans="1:7" ht="15.5" x14ac:dyDescent="0.35">
      <c r="B10" s="45" t="s">
        <v>159</v>
      </c>
      <c r="C10" s="61">
        <v>3</v>
      </c>
      <c r="D10" s="100">
        <v>8950</v>
      </c>
      <c r="E10" s="99">
        <f t="shared" si="0"/>
        <v>26850</v>
      </c>
      <c r="F10" s="99">
        <f t="shared" si="1"/>
        <v>32488.5</v>
      </c>
      <c r="G10" s="15" t="s">
        <v>179</v>
      </c>
    </row>
    <row r="11" spans="1:7" ht="15.5" x14ac:dyDescent="0.35">
      <c r="B11" s="45" t="s">
        <v>178</v>
      </c>
      <c r="C11" s="61">
        <v>1</v>
      </c>
      <c r="D11" s="100">
        <v>4475</v>
      </c>
      <c r="E11" s="99">
        <f t="shared" si="0"/>
        <v>4475</v>
      </c>
      <c r="F11" s="99">
        <f t="shared" si="1"/>
        <v>5414.75</v>
      </c>
      <c r="G11" s="15" t="s">
        <v>179</v>
      </c>
    </row>
    <row r="12" spans="1:7" ht="15.5" x14ac:dyDescent="0.35">
      <c r="B12" s="45" t="s">
        <v>160</v>
      </c>
      <c r="C12" s="61">
        <v>2</v>
      </c>
      <c r="D12" s="100">
        <v>1170</v>
      </c>
      <c r="E12" s="99">
        <f t="shared" si="0"/>
        <v>2340</v>
      </c>
      <c r="F12" s="99">
        <f t="shared" si="1"/>
        <v>2831.4</v>
      </c>
      <c r="G12" s="15" t="s">
        <v>179</v>
      </c>
    </row>
    <row r="13" spans="1:7" ht="31" x14ac:dyDescent="0.35">
      <c r="B13" s="143" t="s">
        <v>161</v>
      </c>
      <c r="C13" s="61">
        <v>1</v>
      </c>
      <c r="D13" s="100">
        <v>2077.44</v>
      </c>
      <c r="E13" s="99">
        <f t="shared" si="0"/>
        <v>2077.44</v>
      </c>
      <c r="F13" s="99">
        <f t="shared" si="1"/>
        <v>2513.7024000000001</v>
      </c>
      <c r="G13" s="15" t="s">
        <v>179</v>
      </c>
    </row>
    <row r="14" spans="1:7" ht="31" x14ac:dyDescent="0.35">
      <c r="B14" s="143" t="s">
        <v>162</v>
      </c>
      <c r="C14" s="61">
        <v>3</v>
      </c>
      <c r="D14" s="100">
        <v>248</v>
      </c>
      <c r="E14" s="99">
        <f t="shared" si="0"/>
        <v>744</v>
      </c>
      <c r="F14" s="99">
        <f t="shared" si="1"/>
        <v>900.24</v>
      </c>
      <c r="G14" s="15" t="s">
        <v>179</v>
      </c>
    </row>
    <row r="15" spans="1:7" ht="46.5" x14ac:dyDescent="0.35">
      <c r="B15" s="143" t="s">
        <v>163</v>
      </c>
      <c r="C15" s="61">
        <v>3</v>
      </c>
      <c r="D15" s="100">
        <v>770</v>
      </c>
      <c r="E15" s="99">
        <f t="shared" si="0"/>
        <v>2310</v>
      </c>
      <c r="F15" s="99">
        <f t="shared" si="1"/>
        <v>2795.1</v>
      </c>
      <c r="G15" s="15" t="s">
        <v>179</v>
      </c>
    </row>
    <row r="16" spans="1:7" ht="31" x14ac:dyDescent="0.35">
      <c r="B16" s="143" t="s">
        <v>164</v>
      </c>
      <c r="C16" s="61">
        <v>1</v>
      </c>
      <c r="D16" s="100">
        <v>38000</v>
      </c>
      <c r="E16" s="99">
        <f t="shared" si="0"/>
        <v>38000</v>
      </c>
      <c r="F16" s="99">
        <f t="shared" si="1"/>
        <v>45980</v>
      </c>
      <c r="G16" s="15" t="s">
        <v>179</v>
      </c>
    </row>
    <row r="17" spans="2:7" ht="15.5" x14ac:dyDescent="0.35">
      <c r="B17" s="45" t="s">
        <v>165</v>
      </c>
      <c r="C17" s="42">
        <v>1</v>
      </c>
      <c r="D17" s="99">
        <v>5400</v>
      </c>
      <c r="E17" s="99">
        <f t="shared" si="0"/>
        <v>5400</v>
      </c>
      <c r="F17" s="99">
        <f t="shared" si="1"/>
        <v>6534</v>
      </c>
      <c r="G17" s="15" t="s">
        <v>179</v>
      </c>
    </row>
    <row r="18" spans="2:7" ht="15.5" x14ac:dyDescent="0.35">
      <c r="B18" s="93"/>
      <c r="C18" s="97"/>
      <c r="D18" s="101"/>
      <c r="E18" s="98">
        <f>ROUNDUP(SUM(E4:E17),0)</f>
        <v>140837</v>
      </c>
      <c r="F18" s="98">
        <f>ROUNDUP(SUM(F4:F17),0)</f>
        <v>170412</v>
      </c>
    </row>
    <row r="20" spans="2:7" ht="43.5" x14ac:dyDescent="0.35">
      <c r="B20" s="53" t="s">
        <v>139</v>
      </c>
      <c r="E20" s="6"/>
      <c r="F20" s="6">
        <f>ROUND(F18*0.7,0)</f>
        <v>119288</v>
      </c>
    </row>
    <row r="21" spans="2:7" ht="29" x14ac:dyDescent="0.35">
      <c r="B21" s="53" t="s">
        <v>140</v>
      </c>
      <c r="E21" s="6"/>
      <c r="F21" s="6">
        <f>ROUNDUP(F18*0.3,0)</f>
        <v>51124</v>
      </c>
    </row>
  </sheetData>
  <mergeCells count="1">
    <mergeCell ref="E1:G1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Kopsavilkums</vt:lpstr>
      <vt:lpstr>Gintermuiza</vt:lpstr>
      <vt:lpstr>Aizkraukle</vt:lpstr>
      <vt:lpstr>Saldus</vt:lpstr>
      <vt:lpstr>Ludza</vt:lpstr>
      <vt:lpstr>Jūras_medicinas_centrs</vt:lpstr>
      <vt:lpstr>Rīgas 1.slimnica</vt:lpstr>
      <vt:lpstr>BALVI un Gulbene</vt:lpstr>
      <vt:lpstr>RPNC_Moduļu_aprikojums</vt:lpstr>
      <vt:lpstr>RPNC_Slimnica</vt:lpstr>
      <vt:lpstr>DZEMDIBU_NAMS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IndraBreska</dc:creator>
  <cp:lastModifiedBy>Guna Jermacāne</cp:lastModifiedBy>
  <dcterms:created xsi:type="dcterms:W3CDTF">2021-11-04T12:06:13Z</dcterms:created>
  <dcterms:modified xsi:type="dcterms:W3CDTF">2021-11-22T17:39:19Z</dcterms:modified>
</cp:coreProperties>
</file>