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https://lrts-my.sharepoint.com/personal/kk1601_ts_gov_lv/Documents/VISI_DOKUMENTI/Dokumenti/Likumdosana/Informat_zinojumi/2023/konvojs/5dienam/"/>
    </mc:Choice>
  </mc:AlternateContent>
  <xr:revisionPtr revIDLastSave="0" documentId="8_{0098C9B1-8BE2-4D18-AC44-2CE3024649A6}" xr6:coauthVersionLast="47" xr6:coauthVersionMax="47" xr10:uidLastSave="{00000000-0000-0000-0000-000000000000}"/>
  <bookViews>
    <workbookView xWindow="-120" yWindow="-120" windowWidth="29040" windowHeight="15720" xr2:uid="{00000000-000D-0000-FFFF-FFFF00000000}"/>
  </bookViews>
  <sheets>
    <sheet name="2025-2027" sheetId="5" r:id="rId1"/>
  </sheets>
  <definedNames>
    <definedName name="_xlnm.Print_Titles" localSheetId="0">'2025-2027'!$2:$2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5" l="1"/>
  <c r="G11" i="5"/>
  <c r="F11" i="5"/>
  <c r="G19" i="5" l="1"/>
  <c r="F19" i="5"/>
  <c r="G8" i="5"/>
  <c r="F8" i="5"/>
  <c r="E8" i="5"/>
  <c r="G30" i="5" l="1"/>
  <c r="G29" i="5" s="1"/>
  <c r="F30" i="5"/>
  <c r="F29" i="5" s="1"/>
  <c r="E29" i="5"/>
  <c r="G28" i="5"/>
  <c r="F28" i="5"/>
  <c r="E28" i="5"/>
  <c r="G27" i="5"/>
  <c r="G25" i="5" s="1"/>
  <c r="F27" i="5"/>
  <c r="E27" i="5"/>
  <c r="G26" i="5"/>
  <c r="F26" i="5" s="1"/>
  <c r="F25" i="5" s="1"/>
  <c r="E26" i="5"/>
  <c r="E25" i="5" s="1"/>
  <c r="E24" i="5" s="1"/>
  <c r="G23" i="5"/>
  <c r="E23" i="5" s="1"/>
  <c r="E22" i="5" s="1"/>
  <c r="E21" i="5" s="1"/>
  <c r="E20" i="5" s="1"/>
  <c r="F23" i="5"/>
  <c r="F22" i="5" s="1"/>
  <c r="F21" i="5" s="1"/>
  <c r="G18" i="5"/>
  <c r="F18" i="5"/>
  <c r="E18" i="5"/>
  <c r="G13" i="5"/>
  <c r="F13" i="5"/>
  <c r="E13" i="5"/>
  <c r="G7" i="5"/>
  <c r="F7" i="5"/>
  <c r="E7" i="5"/>
  <c r="E15" i="5" l="1"/>
  <c r="E14" i="5"/>
  <c r="F15" i="5"/>
  <c r="F14" i="5"/>
  <c r="G15" i="5"/>
  <c r="G14" i="5"/>
  <c r="G10" i="5"/>
  <c r="G6" i="5" s="1"/>
  <c r="G24" i="5"/>
  <c r="F24" i="5"/>
  <c r="F20" i="5" s="1"/>
  <c r="G22" i="5"/>
  <c r="G21" i="5" s="1"/>
  <c r="G20" i="5" l="1"/>
  <c r="E10" i="5"/>
  <c r="E6" i="5" s="1"/>
  <c r="E17" i="5" s="1"/>
  <c r="E16" i="5" s="1"/>
  <c r="E5" i="5" s="1"/>
  <c r="E4" i="5" s="1"/>
  <c r="G17" i="5"/>
  <c r="G16" i="5" s="1"/>
  <c r="G5" i="5" s="1"/>
  <c r="G4" i="5" s="1"/>
  <c r="F10" i="5"/>
  <c r="F6" i="5" s="1"/>
  <c r="F17" i="5" l="1"/>
  <c r="F16" i="5" s="1"/>
  <c r="F5" i="5" s="1"/>
  <c r="F4" i="5" s="1"/>
</calcChain>
</file>

<file path=xl/sharedStrings.xml><?xml version="1.0" encoding="utf-8"?>
<sst xmlns="http://schemas.openxmlformats.org/spreadsheetml/2006/main" count="45" uniqueCount="45">
  <si>
    <t>izdevumi kopā</t>
  </si>
  <si>
    <t>Atlīdzība</t>
  </si>
  <si>
    <t>Atalgojums</t>
  </si>
  <si>
    <t>Mēnešalga</t>
  </si>
  <si>
    <t>Mēnešalga amatpersonām ar speciālajām dienesta pakāpēm:</t>
  </si>
  <si>
    <t>Pārējo darbinieku mēnešalga (darba alga)</t>
  </si>
  <si>
    <t>Piemaksas, prēmijas un naudas balvas</t>
  </si>
  <si>
    <t>Piemaksas par nakts darbu</t>
  </si>
  <si>
    <t>Samaksa par virsstundu darbu un svētku dienās</t>
  </si>
  <si>
    <t xml:space="preserve"> Piemaksa par speciālo dienesta pakāpi un diplomātisko rangu</t>
  </si>
  <si>
    <t>Piemaksa par papildu darbu</t>
  </si>
  <si>
    <t>Prēmijas un naudas balva</t>
  </si>
  <si>
    <t>Darba devēja valsts sociālās apdrošināšanas obligātās iemaksas,  pabalsti un kompensācijas</t>
  </si>
  <si>
    <t>Darba devēja valsts sociālās apdrošināšanas obligātās iemaksas.</t>
  </si>
  <si>
    <t>Darba devēja pabalsti, kompensācijas un citi maksājumi</t>
  </si>
  <si>
    <t>Darba devēja pabalsti un kompensācijas, no kuriem aprēķina ienākuma nodokli un valsts sociālās apdrošināšanas obligātās iemaksas</t>
  </si>
  <si>
    <t>Preces un pakalpojumi</t>
  </si>
  <si>
    <t xml:space="preserve"> Pakalpojumi</t>
  </si>
  <si>
    <t>Remontdarbi un iestāžu uzturēšanas pakalpojumi</t>
  </si>
  <si>
    <t>Transportlīdzekļu uzturēšana un remonts</t>
  </si>
  <si>
    <t>Krājumi, materiāli, energoresursi, preces, biroja preces un inventārs, kurus neuzskaita kodā 5000</t>
  </si>
  <si>
    <t>Kurināmais un enerģētiskie materiāli</t>
  </si>
  <si>
    <t>Degviela</t>
  </si>
  <si>
    <t>Degvielas izdevumi</t>
  </si>
  <si>
    <t>Pārējie enerģētiskie materiāli</t>
  </si>
  <si>
    <t>Kārtējā remonta un iestāžu uzturēšanas materiāli</t>
  </si>
  <si>
    <t>Valsts un pašvaldību aprūpē un apgādē esošo personu uzturēšana</t>
  </si>
  <si>
    <t>Formas tērpi un speciālais apģērbs</t>
  </si>
  <si>
    <t>23,59 % no EKK 1100 un EKK 1221 summas</t>
  </si>
  <si>
    <r>
      <t xml:space="preserve">Renault Matster HZ 3786 (2012)
Renault Matster HZ 3789 (2012
Citroen Jumper KC3835 (2015)
Citroen Jumper KC3836 (2015)
Citroen Jumper KC3844 (2015)
Citroen Jumper KC4592 (2015)
Izdevumi par transportlīdzekļu tehnisko apskati, kārtējo remontu, mazgāšanu un dezinfekciju
</t>
    </r>
    <r>
      <rPr>
        <u/>
        <sz val="10"/>
        <color rgb="FF000000"/>
        <rFont val="Times New Roman"/>
        <family val="1"/>
        <charset val="186"/>
      </rPr>
      <t>2024.gadā 5 mēnešiem:</t>
    </r>
    <r>
      <rPr>
        <sz val="10"/>
        <color rgb="FF000000"/>
        <rFont val="Times New Roman"/>
        <family val="1"/>
        <charset val="186"/>
      </rPr>
      <t xml:space="preserve">
6 845,69 EUR
</t>
    </r>
    <r>
      <rPr>
        <u/>
        <sz val="10"/>
        <color rgb="FF000000"/>
        <rFont val="Times New Roman"/>
        <family val="1"/>
        <charset val="186"/>
      </rPr>
      <t>2025.-2026.gadā:</t>
    </r>
    <r>
      <rPr>
        <sz val="10"/>
        <color rgb="FF000000"/>
        <rFont val="Times New Roman"/>
        <family val="1"/>
        <charset val="186"/>
      </rPr>
      <t xml:space="preserve">
16 429,66 EUR;
</t>
    </r>
    <r>
      <rPr>
        <u/>
        <sz val="10"/>
        <color rgb="FF000000"/>
        <rFont val="Times New Roman"/>
        <family val="1"/>
        <charset val="186"/>
      </rPr>
      <t>2027.gadā un turpmāk:</t>
    </r>
    <r>
      <rPr>
        <sz val="10"/>
        <color rgb="FF000000"/>
        <rFont val="Times New Roman"/>
        <family val="1"/>
        <charset val="186"/>
      </rPr>
      <t xml:space="preserve">
27 382, 76 EUR</t>
    </r>
  </si>
  <si>
    <t>Aprēķins par finansējuma pārdali no Iekšlietu ministrijas budžeta apakšprogrammas 06.01.00 "Valsts policija" uz Tieslietu ministrijas budžeta apakšprogrammu 04.01.00 "Ieslodzījuma vietas" saistībā ar konvoja funkciju nodošanu pilnā apmērā ar 2027. gada 1. janvāri*</t>
  </si>
  <si>
    <t>2027.gadā un turpmāk*</t>
  </si>
  <si>
    <t>4. pielikums konceptuālajam ziņojumam par ieslodzīto konvojēšanas funkcijas pārdales īstenošanas plānu</t>
  </si>
  <si>
    <t>2025.gadā 5.mēneši*</t>
  </si>
  <si>
    <r>
      <t xml:space="preserve">Izdevumi par motreļļu, smērvielām u.c.
</t>
    </r>
    <r>
      <rPr>
        <u/>
        <sz val="10"/>
        <color rgb="FF000000"/>
        <rFont val="Times New Roman1"/>
        <charset val="186"/>
      </rPr>
      <t>2025.gadā 5 mēnešiem:</t>
    </r>
    <r>
      <rPr>
        <sz val="10"/>
        <color rgb="FF000000"/>
        <rFont val="Times New Roman1"/>
        <charset val="186"/>
      </rPr>
      <t xml:space="preserve">
24,64 EUR;
</t>
    </r>
    <r>
      <rPr>
        <u/>
        <sz val="10"/>
        <color rgb="FF000000"/>
        <rFont val="Times New Roman1"/>
        <charset val="186"/>
      </rPr>
      <t>2026.gadā:</t>
    </r>
    <r>
      <rPr>
        <sz val="10"/>
        <color rgb="FF000000"/>
        <rFont val="Times New Roman1"/>
        <charset val="186"/>
      </rPr>
      <t xml:space="preserve">
59,12 EUR;
</t>
    </r>
    <r>
      <rPr>
        <u/>
        <sz val="10"/>
        <color rgb="FF000000"/>
        <rFont val="Times New Roman1"/>
        <charset val="186"/>
      </rPr>
      <t>2027.gadā un turpmāk:</t>
    </r>
    <r>
      <rPr>
        <sz val="10"/>
        <color rgb="FF000000"/>
        <rFont val="Times New Roman1"/>
        <charset val="186"/>
      </rPr>
      <t xml:space="preserve">
98,54 EUR;</t>
    </r>
  </si>
  <si>
    <r>
      <rPr>
        <u/>
        <sz val="10"/>
        <color rgb="FF000000"/>
        <rFont val="Times New Roman1"/>
        <charset val="186"/>
      </rPr>
      <t>2025.gadā 5 mēnešiem:</t>
    </r>
    <r>
      <rPr>
        <sz val="10"/>
        <color rgb="FF000000"/>
        <rFont val="Times New Roman1"/>
        <charset val="186"/>
      </rPr>
      <t xml:space="preserve">
Izdevumi par materiāliem un rezerves daļām
Gumijas cimdi 7 x 162 = 1134 gab.
1134x0,32=362,88 EUR;
Sejas aizsargmaskas 9x56=504 gab.
504x0,08=40,32 EUR;
Roku dezinfekcijas līdzekļis - 8,71 EUR;
(362,88+ 40,32+ 8,71)= 411,91 EUR;
</t>
    </r>
    <r>
      <rPr>
        <u/>
        <sz val="10"/>
        <color rgb="FF000000"/>
        <rFont val="Times New Roman1"/>
        <charset val="186"/>
      </rPr>
      <t>2026.gadā:</t>
    </r>
    <r>
      <rPr>
        <sz val="10"/>
        <color rgb="FF000000"/>
        <rFont val="Times New Roman1"/>
        <charset val="186"/>
      </rPr>
      <t xml:space="preserve">
Izdevumi par materiāliem un rezerves daļām
Gumijas cimdi 10 x 272 = 2720 gab.
2720x0,32= 870,40 EUR;
Sejas aizsargmaskas 3x403=1209 gab.
1209x0,08=96,72 EUR;
Roku dezinfekcijas līdzekļis - 21,90 EUR;
(870,40+ 96,72+ 21,90) = 989,02 EUR;
</t>
    </r>
    <r>
      <rPr>
        <u/>
        <sz val="10"/>
        <color rgb="FF000000"/>
        <rFont val="Times New Roman1"/>
        <charset val="186"/>
      </rPr>
      <t>2027.gadā un turpmāk:</t>
    </r>
    <r>
      <rPr>
        <sz val="10"/>
        <color rgb="FF000000"/>
        <rFont val="Times New Roman1"/>
        <charset val="186"/>
      </rPr>
      <t xml:space="preserve">
Izdevumi par materiāliem un rezerves daļām
Gumijas cimdi 18 x 252 = 4536 gab.
4536x0,32= 1 451,52 EUR;
Sejas aizsargmaskas 8x252=2016 gab.
2016x0,08=161,28 EUR.
Roku dezinfekcijas līdzekļis - 36,30 EUR;</t>
    </r>
  </si>
  <si>
    <r>
      <t xml:space="preserve">Vidējie gada formas tērpu atjaunošanas izdevumi - 165 EUR;
</t>
    </r>
    <r>
      <rPr>
        <u/>
        <sz val="10"/>
        <color rgb="FF000000"/>
        <rFont val="Times New Roman1"/>
        <charset val="186"/>
      </rPr>
      <t>2026.gadā:</t>
    </r>
    <r>
      <rPr>
        <sz val="10"/>
        <color rgb="FF000000"/>
        <rFont val="Times New Roman1"/>
        <charset val="186"/>
      </rPr>
      <t xml:space="preserve">
165x11.gab. = 1 815 EUR.
</t>
    </r>
    <r>
      <rPr>
        <u/>
        <sz val="10"/>
        <color rgb="FF000000"/>
        <rFont val="Times New Roman1"/>
        <charset val="186"/>
      </rPr>
      <t>2027.gadā un turpmāk:</t>
    </r>
    <r>
      <rPr>
        <sz val="10"/>
        <color rgb="FF000000"/>
        <rFont val="Times New Roman1"/>
        <charset val="186"/>
      </rPr>
      <t xml:space="preserve">
165x19.gab. = 3 135 EUR.</t>
    </r>
  </si>
  <si>
    <t>*aprēķins  attiecībā uz atlīdzību veikts ievērojot, ka ar 2025. gadu tiek pārdalīts finansējums  11 amata vietu atlīdzībai 5 mēnešiem,  2026. gadā (katru gadu) tiek pārdalīts finansējums 11 amatu vietu atlīdzībai 12 mēnešiem un 2027. gadā un turpmāk katru gadu tiek pārdalīts finansējums 19 amata vietu atlīdzībai 12 mēnešiem.</t>
  </si>
  <si>
    <r>
      <rPr>
        <b/>
        <sz val="11"/>
        <rFont val="Times New Roman"/>
        <family val="1"/>
        <charset val="186"/>
      </rPr>
      <t>Ar 2025.gada 1.jūliju plānots pārdalīt 11 amatus
un no 2027.gada 1.janvāra vēl 8 amatus (kopā 19 amata vietas)</t>
    </r>
    <r>
      <rPr>
        <b/>
        <sz val="11"/>
        <rFont val="Calibri"/>
        <family val="2"/>
        <charset val="186"/>
      </rPr>
      <t xml:space="preserve">
</t>
    </r>
    <r>
      <rPr>
        <sz val="10"/>
        <rFont val="Times New Roman"/>
        <family val="1"/>
        <charset val="186"/>
      </rPr>
      <t xml:space="preserve">Plānotā mēnešalga:
Inspektors (13.9.5 m.a) </t>
    </r>
    <r>
      <rPr>
        <sz val="11"/>
        <rFont val="Calibri"/>
        <family val="2"/>
        <charset val="186"/>
      </rPr>
      <t xml:space="preserve">- </t>
    </r>
    <r>
      <rPr>
        <sz val="10"/>
        <rFont val="Times New Roman"/>
        <family val="1"/>
        <charset val="186"/>
      </rPr>
      <t>1 191 EUR</t>
    </r>
    <r>
      <rPr>
        <sz val="11"/>
        <rFont val="Calibri"/>
        <family val="2"/>
        <charset val="186"/>
      </rPr>
      <t xml:space="preserve">;
</t>
    </r>
    <r>
      <rPr>
        <sz val="10"/>
        <rFont val="Times New Roman"/>
        <family val="1"/>
        <charset val="186"/>
      </rPr>
      <t xml:space="preserve">Jaunākais inspektors (6 amati) (13.9 3 m.a) – 1 031 EUR;
Kārtībnieks (12 amati)  (13.9 2 m.a) – 996 EUR;
</t>
    </r>
    <r>
      <rPr>
        <u/>
        <sz val="10"/>
        <rFont val="Times New Roman"/>
        <family val="1"/>
        <charset val="186"/>
      </rPr>
      <t>2025.gadā 5 mēnešiem:</t>
    </r>
    <r>
      <rPr>
        <sz val="10"/>
        <rFont val="Times New Roman"/>
        <family val="1"/>
        <charset val="186"/>
      </rPr>
      <t xml:space="preserve">
(1 191+ (3x1 031)+(7x996)) x 5.mēn. = 56 280 EUR;
</t>
    </r>
    <r>
      <rPr>
        <u/>
        <sz val="10"/>
        <rFont val="Times New Roman"/>
        <family val="1"/>
        <charset val="186"/>
      </rPr>
      <t xml:space="preserve">2026.gadā:
</t>
    </r>
    <r>
      <rPr>
        <sz val="10"/>
        <rFont val="Times New Roman"/>
        <family val="1"/>
        <charset val="186"/>
      </rPr>
      <t xml:space="preserve">(1 191+(3x1 031)+(7x996))x12.mēn.= 135 072 EUR;
</t>
    </r>
    <r>
      <rPr>
        <u/>
        <sz val="10"/>
        <rFont val="Times New Roman"/>
        <family val="1"/>
        <charset val="186"/>
      </rPr>
      <t>2027.gadā un turpmāk:</t>
    </r>
    <r>
      <rPr>
        <sz val="10"/>
        <rFont val="Times New Roman"/>
        <family val="1"/>
        <charset val="186"/>
      </rPr>
      <t xml:space="preserve">
(1 191+(6x1 031)+(12x996))x12.mēn.= 231 948 EUR;</t>
    </r>
  </si>
  <si>
    <r>
      <t xml:space="preserve">Piemaksas par papildu darbu plānotas 0,8% apmērā no mēnešalgu gada summa
</t>
    </r>
    <r>
      <rPr>
        <u/>
        <sz val="10"/>
        <rFont val="Times New Roman"/>
        <family val="1"/>
        <charset val="186"/>
      </rPr>
      <t>2025.gadā 5 mēnešiem:</t>
    </r>
    <r>
      <rPr>
        <sz val="10"/>
        <rFont val="Times New Roman"/>
        <family val="1"/>
        <charset val="186"/>
      </rPr>
      <t xml:space="preserve">
56 280x0,8%= 450,24 EUR;
</t>
    </r>
    <r>
      <rPr>
        <u/>
        <sz val="10"/>
        <rFont val="Times New Roman"/>
        <family val="1"/>
        <charset val="186"/>
      </rPr>
      <t>2026.gadā:</t>
    </r>
    <r>
      <rPr>
        <sz val="10"/>
        <rFont val="Times New Roman"/>
        <family val="1"/>
        <charset val="186"/>
      </rPr>
      <t xml:space="preserve">
135 072x0,8%=1 080,57 EUR;
</t>
    </r>
    <r>
      <rPr>
        <u/>
        <sz val="10"/>
        <rFont val="Times New Roman"/>
        <family val="1"/>
        <charset val="186"/>
      </rPr>
      <t>2027.gadā un turpmāk:</t>
    </r>
    <r>
      <rPr>
        <sz val="10"/>
        <rFont val="Times New Roman"/>
        <family val="1"/>
        <charset val="186"/>
      </rPr>
      <t xml:space="preserve">
231 948x0,8%= 1 855,58 EUR;</t>
    </r>
  </si>
  <si>
    <r>
      <t xml:space="preserve">Prēmijas un naudas balvas plānotas 0,7% apmērā no mēneša amatalgu gada summas
</t>
    </r>
    <r>
      <rPr>
        <u/>
        <sz val="10"/>
        <rFont val="Times New Roman"/>
        <family val="1"/>
        <charset val="186"/>
      </rPr>
      <t>2025.gadā 5 mēnešiem:</t>
    </r>
    <r>
      <rPr>
        <sz val="10"/>
        <rFont val="Times New Roman"/>
        <family val="1"/>
        <charset val="186"/>
      </rPr>
      <t xml:space="preserve">
56 280x0,7% = 393,96 EUR;
</t>
    </r>
    <r>
      <rPr>
        <u/>
        <sz val="10"/>
        <rFont val="Times New Roman"/>
        <family val="1"/>
        <charset val="186"/>
      </rPr>
      <t>2026.gadā:</t>
    </r>
    <r>
      <rPr>
        <sz val="10"/>
        <rFont val="Times New Roman"/>
        <family val="1"/>
        <charset val="186"/>
      </rPr>
      <t xml:space="preserve">
135 072 x0,7% = 945,50 EUR;
</t>
    </r>
    <r>
      <rPr>
        <u/>
        <sz val="10"/>
        <rFont val="Times New Roman"/>
        <family val="1"/>
        <charset val="186"/>
      </rPr>
      <t>2027.gadā un turpmāk:</t>
    </r>
    <r>
      <rPr>
        <sz val="10"/>
        <rFont val="Times New Roman"/>
        <family val="1"/>
        <charset val="186"/>
      </rPr>
      <t xml:space="preserve">
231 948x0,7% = 1 623,63 EUR;</t>
    </r>
  </si>
  <si>
    <t>2026.gadā*</t>
  </si>
  <si>
    <r>
      <t xml:space="preserve">Piemaksa par speciālā dienesta pakāpi:
Virsleitnants – 71 EUR;
Virsniekvietnieks (6 amati)  – 43 EUR;
Kaprālis (12 amati) – 21 EUR;
</t>
    </r>
    <r>
      <rPr>
        <u/>
        <sz val="10"/>
        <color rgb="FF000000"/>
        <rFont val="Times New Roman"/>
        <family val="1"/>
        <charset val="186"/>
      </rPr>
      <t>2025.gadā 5 mēnešiem:</t>
    </r>
    <r>
      <rPr>
        <sz val="10"/>
        <color rgb="FF000000"/>
        <rFont val="Times New Roman"/>
        <family val="1"/>
        <charset val="186"/>
      </rPr>
      <t xml:space="preserve">
(71+(3x43)+(7x21))x5 =1 735 EUR;
</t>
    </r>
    <r>
      <rPr>
        <u/>
        <sz val="10"/>
        <color rgb="FF000000"/>
        <rFont val="Times New Roman"/>
        <family val="1"/>
        <charset val="186"/>
      </rPr>
      <t>2026.gadā:</t>
    </r>
    <r>
      <rPr>
        <sz val="10"/>
        <color rgb="FF000000"/>
        <rFont val="Times New Roman"/>
        <family val="1"/>
        <charset val="186"/>
      </rPr>
      <t xml:space="preserve">
(71+(3x43)+7x21))x12=4 164 EUR;
</t>
    </r>
    <r>
      <rPr>
        <u/>
        <sz val="10"/>
        <color rgb="FF000000"/>
        <rFont val="Times New Roman"/>
        <family val="1"/>
        <charset val="186"/>
      </rPr>
      <t>2027.gadā un turpmāk:</t>
    </r>
    <r>
      <rPr>
        <sz val="10"/>
        <color rgb="FF000000"/>
        <rFont val="Times New Roman"/>
        <family val="1"/>
        <charset val="186"/>
      </rPr>
      <t xml:space="preserve">
(71+(6x43)+(12x21))x12=6 972 EUR;</t>
    </r>
  </si>
  <si>
    <r>
      <t>Atvaļinājuma pabalsts. Tiek plānots 50 % apmēra no mēnešalgas.</t>
    </r>
    <r>
      <rPr>
        <sz val="10"/>
        <rFont val="Times New Roman"/>
        <family val="1"/>
        <charset val="186"/>
      </rPr>
      <t xml:space="preserve">
</t>
    </r>
    <r>
      <rPr>
        <u/>
        <sz val="10"/>
        <rFont val="Times New Roman"/>
        <family val="1"/>
        <charset val="186"/>
      </rPr>
      <t>2026.gadā:</t>
    </r>
    <r>
      <rPr>
        <sz val="10"/>
        <rFont val="Times New Roman"/>
        <family val="1"/>
        <charset val="186"/>
      </rPr>
      <t xml:space="preserve">
1 191+(3x1031)+(7x996)=11 256x50%= 5 628 EUR;
</t>
    </r>
    <r>
      <rPr>
        <u/>
        <sz val="10"/>
        <rFont val="Times New Roman"/>
        <family val="1"/>
        <charset val="186"/>
      </rPr>
      <t>2027.gadā un turpmāk:</t>
    </r>
    <r>
      <rPr>
        <sz val="10"/>
        <rFont val="Times New Roman"/>
        <family val="1"/>
        <charset val="186"/>
      </rPr>
      <t xml:space="preserve">
1 191+(6x1031)+(12x996)=19 329x50%= 9 664,50 EUR;</t>
    </r>
  </si>
  <si>
    <r>
      <rPr>
        <u/>
        <sz val="10"/>
        <rFont val="Times New Roman"/>
        <family val="1"/>
        <charset val="186"/>
      </rPr>
      <t>2025.gadā 5 mēnešiem:</t>
    </r>
    <r>
      <rPr>
        <sz val="10"/>
        <rFont val="Times New Roman"/>
        <family val="1"/>
        <charset val="186"/>
      </rPr>
      <t xml:space="preserve">
Plānotais nakts darbā nostrādāto stundu skaits vienai nodarbinātai personai vidēji 54,8h 5 mēnešos
Inspektors
(1 191/167st.l.)x54,8h x 50%=195,40 EUR;
Jaunākais inspektors
 (1031/167st.l.)x54,8h x 50%=169,15 EUR;
Kārtībnieks
 (996/167st.l.)x54,8h x 50% x 2 = 326,83 EUR;
</t>
    </r>
    <r>
      <rPr>
        <u/>
        <sz val="10"/>
        <rFont val="Times New Roman"/>
        <family val="1"/>
        <charset val="186"/>
      </rPr>
      <t>2026.gadā un turpmāk:</t>
    </r>
    <r>
      <rPr>
        <sz val="10"/>
        <rFont val="Times New Roman"/>
        <family val="1"/>
        <charset val="186"/>
      </rPr>
      <t xml:space="preserve">
Plānotais nakts darbā nostrādāto stundu skaits vienai amatpersonai 131h gadā
Inspektors
(1 191/167st.l.)x131h x 50%=467,12 EUR;
Jaunākais inspektors
 (1 031/167st.l.)x131h x 50%=404,37 EUR;
Kārtībnieks
 (996/167st.l.)x131h x 50% x 2 = 781,29 EUR;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</si>
</sst>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rgb="FF000000"/>
      <name val="Calibri"/>
      <family val="2"/>
      <charset val="186"/>
    </font>
    <font>
      <sz val="10"/>
      <color rgb="FF000000"/>
      <name val="Arial1"/>
      <charset val="186"/>
    </font>
    <font>
      <b/>
      <sz val="10"/>
      <color rgb="FF000000"/>
      <name val="Times New Roman"/>
      <family val="1"/>
      <charset val="186"/>
    </font>
    <font>
      <sz val="10"/>
      <color rgb="FF000000"/>
      <name val="Times New Roman"/>
      <family val="1"/>
      <charset val="186"/>
    </font>
    <font>
      <b/>
      <sz val="10"/>
      <color rgb="FF000000"/>
      <name val="Times New Roman2"/>
      <charset val="186"/>
    </font>
    <font>
      <sz val="10"/>
      <color rgb="FF000000"/>
      <name val="Times New Roman2"/>
      <charset val="186"/>
    </font>
    <font>
      <sz val="10"/>
      <color rgb="FF000000"/>
      <name val="Times New Roman1"/>
      <charset val="186"/>
    </font>
    <font>
      <u/>
      <sz val="10"/>
      <color rgb="FF000000"/>
      <name val="Times New Roman"/>
      <family val="1"/>
      <charset val="186"/>
    </font>
    <font>
      <u/>
      <sz val="10"/>
      <color rgb="FF000000"/>
      <name val="Times New Roman1"/>
      <charset val="186"/>
    </font>
    <font>
      <b/>
      <sz val="12"/>
      <name val="Times New Roman"/>
      <family val="1"/>
      <charset val="186"/>
    </font>
    <font>
      <i/>
      <sz val="11"/>
      <color rgb="FF000000"/>
      <name val="Calibri"/>
      <family val="2"/>
      <charset val="186"/>
    </font>
    <font>
      <sz val="11"/>
      <color rgb="FFFF0000"/>
      <name val="Calibri"/>
      <family val="2"/>
      <charset val="186"/>
    </font>
    <font>
      <sz val="10"/>
      <name val="Times New Roman"/>
      <family val="1"/>
      <charset val="186"/>
    </font>
    <font>
      <b/>
      <sz val="10"/>
      <color rgb="FF000000"/>
      <name val="Times New Roman1"/>
      <charset val="186"/>
    </font>
    <font>
      <sz val="11"/>
      <color rgb="FF000000"/>
      <name val="Times New Roman1"/>
      <charset val="186"/>
    </font>
    <font>
      <sz val="10"/>
      <color rgb="FFFF0000"/>
      <name val="Times New Roman"/>
      <family val="1"/>
      <charset val="186"/>
    </font>
    <font>
      <u/>
      <sz val="10"/>
      <name val="Times New Roman"/>
      <family val="1"/>
      <charset val="186"/>
    </font>
    <font>
      <sz val="12"/>
      <color rgb="FF000000"/>
      <name val="Times New Roman"/>
      <family val="1"/>
      <charset val="186"/>
    </font>
    <font>
      <b/>
      <sz val="11"/>
      <name val="Times New Roman"/>
      <family val="1"/>
      <charset val="186"/>
    </font>
    <font>
      <b/>
      <sz val="11"/>
      <name val="Calibri"/>
      <family val="2"/>
      <charset val="186"/>
    </font>
    <font>
      <sz val="11"/>
      <name val="Calibri"/>
      <family val="2"/>
      <charset val="186"/>
    </font>
  </fonts>
  <fills count="3">
    <fill>
      <patternFill patternType="none"/>
    </fill>
    <fill>
      <patternFill patternType="gray125"/>
    </fill>
    <fill>
      <patternFill patternType="solid">
        <fgColor rgb="FFFFFFFF"/>
        <bgColor rgb="FFFFFFFF"/>
      </patternFill>
    </fill>
  </fills>
  <borders count="6">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s>
  <cellStyleXfs count="2">
    <xf numFmtId="0" fontId="0" fillId="0" borderId="0"/>
    <xf numFmtId="0" fontId="1" fillId="0" borderId="0" applyNumberFormat="0" applyBorder="0" applyProtection="0"/>
  </cellStyleXfs>
  <cellXfs count="49">
    <xf numFmtId="0" fontId="0" fillId="0" borderId="0" xfId="0"/>
    <xf numFmtId="0" fontId="2" fillId="0" borderId="2" xfId="1" applyFont="1" applyBorder="1" applyAlignment="1">
      <alignment vertical="center"/>
    </xf>
    <xf numFmtId="0" fontId="3" fillId="0" borderId="2" xfId="1" applyFont="1" applyBorder="1" applyAlignment="1">
      <alignment vertical="center"/>
    </xf>
    <xf numFmtId="3" fontId="2" fillId="0" borderId="2" xfId="1" applyNumberFormat="1" applyFont="1" applyBorder="1" applyAlignment="1">
      <alignment horizontal="center" vertical="center" wrapText="1"/>
    </xf>
    <xf numFmtId="3" fontId="5" fillId="0" borderId="2" xfId="1" applyNumberFormat="1" applyFont="1" applyBorder="1" applyAlignment="1">
      <alignment horizontal="center" vertical="center" wrapText="1"/>
    </xf>
    <xf numFmtId="0" fontId="5" fillId="0" borderId="2" xfId="1" applyFont="1" applyBorder="1" applyAlignment="1">
      <alignment vertical="center" wrapText="1"/>
    </xf>
    <xf numFmtId="3" fontId="3" fillId="0" borderId="2" xfId="1" applyNumberFormat="1" applyFont="1" applyBorder="1" applyAlignment="1">
      <alignment horizontal="center" vertical="center" wrapText="1"/>
    </xf>
    <xf numFmtId="0" fontId="2" fillId="0" borderId="2" xfId="1" applyFont="1" applyBorder="1" applyAlignment="1">
      <alignment vertical="center" wrapText="1"/>
    </xf>
    <xf numFmtId="0" fontId="2" fillId="2" borderId="2" xfId="1" applyFont="1" applyFill="1" applyBorder="1" applyAlignment="1">
      <alignment vertical="center"/>
    </xf>
    <xf numFmtId="3" fontId="2" fillId="2" borderId="2" xfId="1" applyNumberFormat="1" applyFont="1" applyFill="1" applyBorder="1" applyAlignment="1">
      <alignment horizontal="center" vertical="center" wrapText="1"/>
    </xf>
    <xf numFmtId="0" fontId="3" fillId="2" borderId="2" xfId="1" applyFont="1" applyFill="1" applyBorder="1" applyAlignment="1">
      <alignment vertical="center"/>
    </xf>
    <xf numFmtId="0" fontId="5" fillId="2" borderId="2" xfId="1" applyFont="1" applyFill="1" applyBorder="1" applyAlignment="1">
      <alignment vertical="center" wrapText="1"/>
    </xf>
    <xf numFmtId="3" fontId="5" fillId="2" borderId="2" xfId="1" applyNumberFormat="1" applyFont="1" applyFill="1" applyBorder="1" applyAlignment="1">
      <alignment horizontal="center" vertical="center" wrapText="1"/>
    </xf>
    <xf numFmtId="0" fontId="4" fillId="2" borderId="2" xfId="1" applyFont="1" applyFill="1" applyBorder="1" applyAlignment="1">
      <alignment vertical="center" wrapText="1"/>
    </xf>
    <xf numFmtId="0" fontId="6" fillId="2" borderId="2" xfId="1" applyFont="1" applyFill="1" applyBorder="1" applyAlignment="1">
      <alignment vertical="center"/>
    </xf>
    <xf numFmtId="0" fontId="6" fillId="2" borderId="2" xfId="1" applyFont="1" applyFill="1" applyBorder="1" applyAlignment="1">
      <alignment vertical="center" wrapText="1"/>
    </xf>
    <xf numFmtId="3" fontId="6" fillId="2" borderId="2" xfId="1" applyNumberFormat="1" applyFont="1" applyFill="1" applyBorder="1" applyAlignment="1">
      <alignment horizontal="center" vertical="center" wrapText="1"/>
    </xf>
    <xf numFmtId="0" fontId="6" fillId="0" borderId="2" xfId="1" applyFont="1" applyBorder="1" applyAlignment="1">
      <alignment vertical="center"/>
    </xf>
    <xf numFmtId="3" fontId="6" fillId="0" borderId="2" xfId="1" applyNumberFormat="1" applyFont="1" applyBorder="1" applyAlignment="1">
      <alignment horizontal="center" vertical="center"/>
    </xf>
    <xf numFmtId="0" fontId="6" fillId="0" borderId="2" xfId="1" applyFont="1" applyBorder="1" applyAlignment="1">
      <alignment vertical="center" wrapText="1"/>
    </xf>
    <xf numFmtId="0" fontId="6" fillId="0" borderId="2" xfId="1" applyFont="1" applyBorder="1" applyAlignment="1">
      <alignment horizontal="right" vertical="center"/>
    </xf>
    <xf numFmtId="3" fontId="5" fillId="0" borderId="5" xfId="1" applyNumberFormat="1" applyFont="1" applyBorder="1" applyAlignment="1">
      <alignment horizontal="center" vertical="center" wrapText="1"/>
    </xf>
    <xf numFmtId="0" fontId="3" fillId="0" borderId="5" xfId="1" applyFont="1" applyBorder="1" applyAlignment="1">
      <alignment horizontal="center" vertical="center"/>
    </xf>
    <xf numFmtId="0" fontId="11" fillId="0" borderId="0" xfId="0" applyFont="1"/>
    <xf numFmtId="2" fontId="0" fillId="0" borderId="0" xfId="0" applyNumberFormat="1"/>
    <xf numFmtId="3" fontId="13" fillId="2" borderId="2" xfId="1" applyNumberFormat="1" applyFont="1" applyFill="1" applyBorder="1" applyAlignment="1">
      <alignment horizontal="center" vertical="center" wrapText="1"/>
    </xf>
    <xf numFmtId="3" fontId="14" fillId="0" borderId="0" xfId="0" applyNumberFormat="1" applyFont="1" applyAlignment="1">
      <alignment horizontal="center" vertical="center"/>
    </xf>
    <xf numFmtId="3" fontId="0" fillId="0" borderId="0" xfId="0" applyNumberFormat="1"/>
    <xf numFmtId="3" fontId="12" fillId="0" borderId="0" xfId="0" applyNumberFormat="1" applyFont="1" applyAlignment="1">
      <alignment horizontal="center" vertical="center"/>
    </xf>
    <xf numFmtId="0" fontId="5" fillId="0" borderId="5" xfId="1" applyFont="1" applyBorder="1" applyAlignment="1">
      <alignment horizontal="left" vertical="center" wrapText="1"/>
    </xf>
    <xf numFmtId="0" fontId="6" fillId="0" borderId="2" xfId="1" applyFont="1" applyBorder="1" applyAlignment="1">
      <alignment horizontal="left" vertical="center" wrapText="1"/>
    </xf>
    <xf numFmtId="0" fontId="0" fillId="0" borderId="0" xfId="0" applyAlignment="1">
      <alignment vertical="center"/>
    </xf>
    <xf numFmtId="0" fontId="2" fillId="0" borderId="2" xfId="1" applyFont="1" applyBorder="1" applyAlignment="1">
      <alignment horizontal="center" vertical="center" wrapText="1"/>
    </xf>
    <xf numFmtId="0" fontId="3" fillId="0" borderId="3" xfId="1" applyFont="1" applyBorder="1" applyAlignment="1">
      <alignment horizontal="left" vertical="center" wrapText="1"/>
    </xf>
    <xf numFmtId="0" fontId="3" fillId="0" borderId="4" xfId="1" applyFont="1" applyBorder="1" applyAlignment="1">
      <alignment horizontal="left" vertical="center" wrapText="1"/>
    </xf>
    <xf numFmtId="0" fontId="17" fillId="0" borderId="0" xfId="0" applyFont="1" applyAlignment="1">
      <alignment horizontal="right"/>
    </xf>
    <xf numFmtId="0" fontId="9" fillId="0" borderId="1" xfId="1" applyFont="1" applyBorder="1" applyAlignment="1">
      <alignment horizontal="center" vertical="center" wrapText="1"/>
    </xf>
    <xf numFmtId="0" fontId="0" fillId="0" borderId="2" xfId="0" applyBorder="1"/>
    <xf numFmtId="0" fontId="4" fillId="0" borderId="2" xfId="1" applyFont="1" applyBorder="1" applyAlignment="1">
      <alignment horizontal="left" vertical="center" wrapText="1"/>
    </xf>
    <xf numFmtId="0" fontId="12" fillId="0" borderId="2" xfId="1" applyFont="1" applyBorder="1" applyAlignment="1">
      <alignment horizontal="left" vertical="top" wrapText="1"/>
    </xf>
    <xf numFmtId="0" fontId="15" fillId="0" borderId="2" xfId="1" applyFont="1" applyBorder="1" applyAlignment="1">
      <alignment horizontal="left" vertical="top" wrapText="1"/>
    </xf>
    <xf numFmtId="0" fontId="12" fillId="0" borderId="2" xfId="1" applyFont="1" applyBorder="1" applyAlignment="1">
      <alignment horizontal="left" vertical="center" wrapText="1"/>
    </xf>
    <xf numFmtId="0" fontId="0" fillId="2" borderId="2" xfId="0" applyFill="1" applyBorder="1"/>
    <xf numFmtId="0" fontId="3" fillId="0" borderId="2" xfId="1" applyFont="1" applyBorder="1" applyAlignment="1">
      <alignment horizontal="left" vertical="top" wrapText="1"/>
    </xf>
    <xf numFmtId="0" fontId="3" fillId="0" borderId="2" xfId="1" applyFont="1" applyBorder="1" applyAlignment="1">
      <alignment horizontal="left" vertical="center" wrapText="1"/>
    </xf>
    <xf numFmtId="0" fontId="3" fillId="2" borderId="2" xfId="1" applyFont="1" applyFill="1" applyBorder="1" applyAlignment="1">
      <alignment horizontal="left" vertical="top" wrapText="1"/>
    </xf>
    <xf numFmtId="0" fontId="10" fillId="0" borderId="0" xfId="0" applyFont="1" applyAlignment="1">
      <alignment horizontal="left" wrapText="1"/>
    </xf>
    <xf numFmtId="0" fontId="6" fillId="0" borderId="2" xfId="1" applyFont="1" applyBorder="1" applyAlignment="1">
      <alignment horizontal="left" vertical="center" wrapText="1"/>
    </xf>
    <xf numFmtId="0" fontId="6" fillId="0" borderId="2" xfId="1" applyFont="1" applyBorder="1" applyAlignment="1">
      <alignment horizontal="left" wrapText="1"/>
    </xf>
  </cellXfs>
  <cellStyles count="2">
    <cellStyle name="Normal 2" xfId="1" xr:uid="{00000000-0005-0000-0000-000000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32"/>
  <sheetViews>
    <sheetView tabSelected="1" zoomScale="90" zoomScaleNormal="90" workbookViewId="0">
      <selection activeCell="A2" sqref="A2:G2"/>
    </sheetView>
  </sheetViews>
  <sheetFormatPr defaultRowHeight="15"/>
  <cols>
    <col min="1" max="1" width="6.140625" customWidth="1"/>
    <col min="2" max="2" width="26.85546875" customWidth="1"/>
    <col min="3" max="3" width="9.140625" customWidth="1"/>
    <col min="4" max="4" width="38.7109375" customWidth="1"/>
    <col min="5" max="5" width="13.85546875" customWidth="1"/>
    <col min="6" max="6" width="12.28515625" customWidth="1"/>
    <col min="7" max="7" width="14.140625" customWidth="1"/>
    <col min="20" max="20" width="10.7109375" customWidth="1"/>
  </cols>
  <sheetData>
    <row r="1" spans="1:20" ht="15.75">
      <c r="B1" s="35" t="s">
        <v>32</v>
      </c>
      <c r="C1" s="35"/>
      <c r="D1" s="35"/>
      <c r="E1" s="35"/>
      <c r="F1" s="35"/>
      <c r="G1" s="35"/>
    </row>
    <row r="2" spans="1:20" ht="53.45" customHeight="1">
      <c r="A2" s="36" t="s">
        <v>30</v>
      </c>
      <c r="B2" s="36"/>
      <c r="C2" s="36"/>
      <c r="D2" s="36"/>
      <c r="E2" s="36"/>
      <c r="F2" s="36"/>
      <c r="G2" s="36"/>
    </row>
    <row r="3" spans="1:20" ht="25.5">
      <c r="A3" s="1"/>
      <c r="B3" s="1"/>
      <c r="C3" s="37"/>
      <c r="D3" s="37"/>
      <c r="E3" s="32" t="s">
        <v>33</v>
      </c>
      <c r="F3" s="32" t="s">
        <v>41</v>
      </c>
      <c r="G3" s="32" t="s">
        <v>31</v>
      </c>
    </row>
    <row r="4" spans="1:20">
      <c r="A4" s="2"/>
      <c r="B4" s="38" t="s">
        <v>0</v>
      </c>
      <c r="C4" s="38"/>
      <c r="D4" s="38"/>
      <c r="E4" s="3">
        <f>E5+E20</f>
        <v>87898</v>
      </c>
      <c r="F4" s="3">
        <f>F5+F20</f>
        <v>219724</v>
      </c>
      <c r="G4" s="3">
        <f>G5+G20</f>
        <v>373914</v>
      </c>
    </row>
    <row r="5" spans="1:20">
      <c r="A5" s="2">
        <v>1000</v>
      </c>
      <c r="B5" s="2" t="s">
        <v>1</v>
      </c>
      <c r="C5" s="37"/>
      <c r="D5" s="37"/>
      <c r="E5" s="3">
        <f>E6+E16</f>
        <v>73597</v>
      </c>
      <c r="F5" s="3">
        <f>F6+F16</f>
        <v>183581</v>
      </c>
      <c r="G5" s="3">
        <f>G6+G16</f>
        <v>313565</v>
      </c>
    </row>
    <row r="6" spans="1:20">
      <c r="A6" s="2">
        <v>1100</v>
      </c>
      <c r="B6" s="2" t="s">
        <v>2</v>
      </c>
      <c r="C6" s="37"/>
      <c r="D6" s="37"/>
      <c r="E6" s="3">
        <f>E7+E10</f>
        <v>59550</v>
      </c>
      <c r="F6" s="3">
        <f>F7+F10</f>
        <v>142913</v>
      </c>
      <c r="G6" s="3">
        <f>G7+G10</f>
        <v>244050</v>
      </c>
      <c r="L6" s="28"/>
    </row>
    <row r="7" spans="1:20" ht="30.75" customHeight="1">
      <c r="A7" s="2">
        <v>1110</v>
      </c>
      <c r="B7" s="2" t="s">
        <v>3</v>
      </c>
      <c r="C7" s="37"/>
      <c r="D7" s="37"/>
      <c r="E7" s="4">
        <f>E8+E9</f>
        <v>56280</v>
      </c>
      <c r="F7" s="4">
        <f>F8+F9</f>
        <v>135072</v>
      </c>
      <c r="G7" s="4">
        <f>G8+G9</f>
        <v>231948</v>
      </c>
    </row>
    <row r="8" spans="1:20" ht="174.75" customHeight="1">
      <c r="A8" s="2">
        <v>1116</v>
      </c>
      <c r="B8" s="5" t="s">
        <v>4</v>
      </c>
      <c r="C8" s="39" t="s">
        <v>38</v>
      </c>
      <c r="D8" s="39"/>
      <c r="E8" s="4">
        <f>ROUNDDOWN(((1191+(3*1031)+(7*996))*5),0)</f>
        <v>56280</v>
      </c>
      <c r="F8" s="4">
        <f>ROUNDDOWN(((1191+(3*1031)+(7*996))*12),0)</f>
        <v>135072</v>
      </c>
      <c r="G8" s="4">
        <f>ROUNDDOWN((1191+(6*1031)+(12*996))*12,0)</f>
        <v>231948</v>
      </c>
      <c r="H8" s="31"/>
    </row>
    <row r="9" spans="1:20" ht="27" hidden="1" customHeight="1">
      <c r="A9" s="2">
        <v>1119</v>
      </c>
      <c r="B9" s="5" t="s">
        <v>5</v>
      </c>
      <c r="C9" s="40"/>
      <c r="D9" s="40"/>
      <c r="E9" s="4">
        <v>0</v>
      </c>
      <c r="F9" s="4">
        <v>0</v>
      </c>
      <c r="G9" s="4">
        <v>0</v>
      </c>
      <c r="H9" s="23"/>
      <c r="J9" s="24"/>
      <c r="K9" s="24"/>
      <c r="L9" s="24"/>
      <c r="N9" s="24"/>
      <c r="O9" s="24"/>
      <c r="P9" s="24"/>
      <c r="R9" s="24"/>
      <c r="S9" s="24"/>
      <c r="T9" s="24"/>
    </row>
    <row r="10" spans="1:20" ht="30.75" customHeight="1">
      <c r="A10" s="2">
        <v>1140</v>
      </c>
      <c r="B10" s="5" t="s">
        <v>6</v>
      </c>
      <c r="C10" s="37"/>
      <c r="D10" s="37"/>
      <c r="E10" s="4">
        <f>E11+E12+E13+E14+E15</f>
        <v>3270</v>
      </c>
      <c r="F10" s="4">
        <f>F11+F12+F13+F14+F15</f>
        <v>7841</v>
      </c>
      <c r="G10" s="4">
        <f>G11+G12+G13+G14+G15</f>
        <v>12102</v>
      </c>
    </row>
    <row r="11" spans="1:20" ht="244.5" customHeight="1">
      <c r="A11" s="2">
        <v>1141</v>
      </c>
      <c r="B11" s="5" t="s">
        <v>7</v>
      </c>
      <c r="C11" s="41" t="s">
        <v>44</v>
      </c>
      <c r="D11" s="41"/>
      <c r="E11" s="4">
        <f>ROUNDUP(195.4+169.15+326.83,0)</f>
        <v>692</v>
      </c>
      <c r="F11" s="4">
        <f>ROUNDDOWN(467.12+404.37+781.29,0)</f>
        <v>1652</v>
      </c>
      <c r="G11" s="4">
        <f>ROUNDDOWN(467.12+404.37+781.29,0)</f>
        <v>1652</v>
      </c>
    </row>
    <row r="12" spans="1:20" ht="24.75" customHeight="1">
      <c r="A12" s="22">
        <v>1142</v>
      </c>
      <c r="B12" s="29" t="s">
        <v>8</v>
      </c>
      <c r="C12" s="33"/>
      <c r="D12" s="34"/>
      <c r="E12" s="21"/>
      <c r="F12" s="21"/>
      <c r="G12" s="21"/>
    </row>
    <row r="13" spans="1:20" ht="144.94999999999999" customHeight="1">
      <c r="A13" s="2">
        <v>1143</v>
      </c>
      <c r="B13" s="5" t="s">
        <v>9</v>
      </c>
      <c r="C13" s="43" t="s">
        <v>42</v>
      </c>
      <c r="D13" s="43"/>
      <c r="E13" s="6">
        <f>ROUNDDOWN(((71+(3*43)+(7*21))*5),0)</f>
        <v>1735</v>
      </c>
      <c r="F13" s="6">
        <f>ROUNDDOWN(((71+(3*43)+(7*21))*12),0)</f>
        <v>4164</v>
      </c>
      <c r="G13" s="6">
        <f>ROUNDDOWN((71+(6*43)+(12*21))*12,0)</f>
        <v>6972</v>
      </c>
    </row>
    <row r="14" spans="1:20" ht="101.25" customHeight="1">
      <c r="A14" s="2">
        <v>1147</v>
      </c>
      <c r="B14" s="5" t="s">
        <v>10</v>
      </c>
      <c r="C14" s="39" t="s">
        <v>39</v>
      </c>
      <c r="D14" s="39"/>
      <c r="E14" s="6">
        <f>ROUNDDOWN(E7*0.008,0)</f>
        <v>450</v>
      </c>
      <c r="F14" s="6">
        <f>ROUNDDOWN(F7*0.008,0)</f>
        <v>1080</v>
      </c>
      <c r="G14" s="6">
        <f>ROUNDDOWN(G7*0.008,0)</f>
        <v>1855</v>
      </c>
    </row>
    <row r="15" spans="1:20" ht="105.75" customHeight="1">
      <c r="A15" s="2">
        <v>1148</v>
      </c>
      <c r="B15" s="5" t="s">
        <v>11</v>
      </c>
      <c r="C15" s="39" t="s">
        <v>40</v>
      </c>
      <c r="D15" s="39"/>
      <c r="E15" s="6">
        <f>ROUNDDOWN(E7*0.007,0)</f>
        <v>393</v>
      </c>
      <c r="F15" s="6">
        <f>ROUNDDOWN(F7*0.007,0)</f>
        <v>945</v>
      </c>
      <c r="G15" s="6">
        <f>ROUNDDOWN(G7*0.007,0)</f>
        <v>1623</v>
      </c>
    </row>
    <row r="16" spans="1:20" ht="48.75" customHeight="1">
      <c r="A16" s="1">
        <v>1200</v>
      </c>
      <c r="B16" s="7" t="s">
        <v>12</v>
      </c>
      <c r="C16" s="37"/>
      <c r="D16" s="37"/>
      <c r="E16" s="3">
        <f>E17+E18</f>
        <v>14047</v>
      </c>
      <c r="F16" s="3">
        <f>F17+F18</f>
        <v>40668</v>
      </c>
      <c r="G16" s="3">
        <f>G17+G18</f>
        <v>69515</v>
      </c>
    </row>
    <row r="17" spans="1:9" ht="42" customHeight="1">
      <c r="A17" s="2">
        <v>1210</v>
      </c>
      <c r="B17" s="5" t="s">
        <v>13</v>
      </c>
      <c r="C17" s="44" t="s">
        <v>28</v>
      </c>
      <c r="D17" s="44"/>
      <c r="E17" s="4">
        <f>ROUNDDOWN((E6+E19)*0.2359,0)</f>
        <v>14047</v>
      </c>
      <c r="F17" s="4">
        <f>ROUNDDOWN((F6+F19)*0.2359,0)</f>
        <v>35040</v>
      </c>
      <c r="G17" s="4">
        <f>ROUNDDOWN((G6+G19)*0.2359,0)</f>
        <v>59851</v>
      </c>
    </row>
    <row r="18" spans="1:9" ht="33.75" customHeight="1">
      <c r="A18" s="2">
        <v>1220</v>
      </c>
      <c r="B18" s="5" t="s">
        <v>14</v>
      </c>
      <c r="C18" s="37"/>
      <c r="D18" s="37"/>
      <c r="E18" s="4">
        <f>E19</f>
        <v>0</v>
      </c>
      <c r="F18" s="4">
        <f>F19</f>
        <v>5628</v>
      </c>
      <c r="G18" s="4">
        <f>G19</f>
        <v>9664</v>
      </c>
    </row>
    <row r="19" spans="1:9" ht="84.75" customHeight="1">
      <c r="A19" s="2">
        <v>1221</v>
      </c>
      <c r="B19" s="5" t="s">
        <v>15</v>
      </c>
      <c r="C19" s="39" t="s">
        <v>43</v>
      </c>
      <c r="D19" s="39"/>
      <c r="E19" s="6">
        <v>0</v>
      </c>
      <c r="F19" s="6">
        <f>ROUNDDOWN(((1191+(3*1031)+(7*996))*0.5),0)</f>
        <v>5628</v>
      </c>
      <c r="G19" s="6">
        <f>ROUNDDOWN((1191+(6*1031)+(12*996))*0.5,0)</f>
        <v>9664</v>
      </c>
    </row>
    <row r="20" spans="1:9">
      <c r="A20" s="8">
        <v>2000</v>
      </c>
      <c r="B20" s="8" t="s">
        <v>16</v>
      </c>
      <c r="C20" s="42"/>
      <c r="D20" s="42"/>
      <c r="E20" s="9">
        <f>E21+E24</f>
        <v>14301</v>
      </c>
      <c r="F20" s="9">
        <f>F21+F24</f>
        <v>36143</v>
      </c>
      <c r="G20" s="9">
        <f>G21+G24</f>
        <v>60349</v>
      </c>
    </row>
    <row r="21" spans="1:9" ht="29.85" customHeight="1">
      <c r="A21" s="8">
        <v>2200</v>
      </c>
      <c r="B21" s="8" t="s">
        <v>17</v>
      </c>
      <c r="C21" s="42"/>
      <c r="D21" s="42"/>
      <c r="E21" s="9">
        <f t="shared" ref="E21:G22" si="0">E22</f>
        <v>6845</v>
      </c>
      <c r="F21" s="9">
        <f t="shared" si="0"/>
        <v>16429</v>
      </c>
      <c r="G21" s="9">
        <f t="shared" si="0"/>
        <v>27382</v>
      </c>
    </row>
    <row r="22" spans="1:9" ht="29.25" customHeight="1">
      <c r="A22" s="10">
        <v>2240</v>
      </c>
      <c r="B22" s="11" t="s">
        <v>18</v>
      </c>
      <c r="C22" s="42"/>
      <c r="D22" s="42"/>
      <c r="E22" s="12">
        <f t="shared" si="0"/>
        <v>6845</v>
      </c>
      <c r="F22" s="12">
        <f t="shared" si="0"/>
        <v>16429</v>
      </c>
      <c r="G22" s="12">
        <f t="shared" si="0"/>
        <v>27382</v>
      </c>
      <c r="I22" s="27"/>
    </row>
    <row r="23" spans="1:9" ht="52.5" customHeight="1">
      <c r="A23" s="10">
        <v>2242</v>
      </c>
      <c r="B23" s="11" t="s">
        <v>19</v>
      </c>
      <c r="C23" s="45" t="s">
        <v>29</v>
      </c>
      <c r="D23" s="45"/>
      <c r="E23" s="12">
        <f>ROUNDDOWN(G23/12*5*60%,0)</f>
        <v>6845</v>
      </c>
      <c r="F23" s="12">
        <f>ROUNDDOWN(27383*60%,0)</f>
        <v>16429</v>
      </c>
      <c r="G23" s="4">
        <f>ROUNDDOWN(1109.02+4492.43+5098.68+4332.75+6287.91+6061.97,0)</f>
        <v>27382</v>
      </c>
    </row>
    <row r="24" spans="1:9" ht="51.75" customHeight="1">
      <c r="A24" s="8">
        <v>2300</v>
      </c>
      <c r="B24" s="13" t="s">
        <v>20</v>
      </c>
      <c r="C24" s="42"/>
      <c r="D24" s="42"/>
      <c r="E24" s="25">
        <f>E25+E28+E29</f>
        <v>7456</v>
      </c>
      <c r="F24" s="25">
        <f>F25+F28+F29</f>
        <v>19714</v>
      </c>
      <c r="G24" s="25">
        <f>G25+G28+G29</f>
        <v>32967</v>
      </c>
    </row>
    <row r="25" spans="1:9" ht="30.75" customHeight="1">
      <c r="A25" s="14">
        <v>2320</v>
      </c>
      <c r="B25" s="15" t="s">
        <v>21</v>
      </c>
      <c r="C25" s="42"/>
      <c r="D25" s="42"/>
      <c r="E25" s="16">
        <f>E26+E27</f>
        <v>7045</v>
      </c>
      <c r="F25" s="16">
        <f>F26+F27</f>
        <v>16910</v>
      </c>
      <c r="G25" s="16">
        <f>G26+G27</f>
        <v>28183</v>
      </c>
      <c r="I25" s="27"/>
    </row>
    <row r="26" spans="1:9" ht="27" customHeight="1">
      <c r="A26" s="17">
        <v>2322</v>
      </c>
      <c r="B26" s="17" t="s">
        <v>22</v>
      </c>
      <c r="C26" s="47" t="s">
        <v>23</v>
      </c>
      <c r="D26" s="47"/>
      <c r="E26" s="26">
        <f>ROUNDDOWN(G26/12*5*60%,0)</f>
        <v>7021</v>
      </c>
      <c r="F26" s="18">
        <f>ROUNDDOWN(G26*60%,0)</f>
        <v>16851</v>
      </c>
      <c r="G26" s="18">
        <f>ROUNDDOWN(4979.29+4673.54+4189.52+4750.57+3836.92+5655.59,0)</f>
        <v>28085</v>
      </c>
    </row>
    <row r="27" spans="1:9" ht="98.25" customHeight="1">
      <c r="A27" s="17">
        <v>2329</v>
      </c>
      <c r="B27" s="17" t="s">
        <v>24</v>
      </c>
      <c r="C27" s="47" t="s">
        <v>34</v>
      </c>
      <c r="D27" s="47"/>
      <c r="E27" s="18">
        <f>ROUNDDOWN((98.54/12*5)*60%,0)</f>
        <v>24</v>
      </c>
      <c r="F27" s="18">
        <f>ROUNDDOWN(98.54*60%,0)</f>
        <v>59</v>
      </c>
      <c r="G27" s="18">
        <f>ROUNDDOWN(98.54,0)</f>
        <v>98</v>
      </c>
    </row>
    <row r="28" spans="1:9" ht="311.25" customHeight="1">
      <c r="A28" s="17">
        <v>2350</v>
      </c>
      <c r="B28" s="19" t="s">
        <v>25</v>
      </c>
      <c r="C28" s="47" t="s">
        <v>35</v>
      </c>
      <c r="D28" s="47"/>
      <c r="E28" s="18">
        <f>ROUNDDOWN(((1134*0.32)+(504*0.08)+8.71),0)</f>
        <v>411</v>
      </c>
      <c r="F28" s="18">
        <f>ROUNDDOWN(((2720*0.32)+(1209*0.08)+21.9),0)</f>
        <v>989</v>
      </c>
      <c r="G28" s="18">
        <f>ROUNDDOWN((4536*0.32)+(2016*0.08)+36.3,0)</f>
        <v>1649</v>
      </c>
    </row>
    <row r="29" spans="1:9" ht="38.25" customHeight="1">
      <c r="A29" s="17">
        <v>2360</v>
      </c>
      <c r="B29" s="19" t="s">
        <v>26</v>
      </c>
      <c r="C29" s="37"/>
      <c r="D29" s="37"/>
      <c r="E29" s="18">
        <f>E30</f>
        <v>0</v>
      </c>
      <c r="F29" s="18">
        <f>F30</f>
        <v>1815</v>
      </c>
      <c r="G29" s="18">
        <f>G30</f>
        <v>3135</v>
      </c>
    </row>
    <row r="30" spans="1:9" ht="73.5" customHeight="1">
      <c r="A30" s="20">
        <v>2364</v>
      </c>
      <c r="B30" s="30" t="s">
        <v>27</v>
      </c>
      <c r="C30" s="48" t="s">
        <v>36</v>
      </c>
      <c r="D30" s="48"/>
      <c r="E30" s="18">
        <v>0</v>
      </c>
      <c r="F30" s="18">
        <f>ROUNDDOWN((165*11),0)</f>
        <v>1815</v>
      </c>
      <c r="G30" s="18">
        <f>ROUNDDOWN(165*19,0)</f>
        <v>3135</v>
      </c>
    </row>
    <row r="31" spans="1:9" ht="20.25" customHeight="1"/>
    <row r="32" spans="1:9" ht="50.45" customHeight="1">
      <c r="A32" s="46" t="s">
        <v>37</v>
      </c>
      <c r="B32" s="46"/>
      <c r="C32" s="46"/>
      <c r="D32" s="46"/>
      <c r="E32" s="46"/>
      <c r="F32" s="46"/>
      <c r="G32" s="46"/>
    </row>
  </sheetData>
  <mergeCells count="31">
    <mergeCell ref="A32:G32"/>
    <mergeCell ref="C25:D25"/>
    <mergeCell ref="C26:D26"/>
    <mergeCell ref="C27:D27"/>
    <mergeCell ref="C28:D28"/>
    <mergeCell ref="C29:D29"/>
    <mergeCell ref="C30:D30"/>
    <mergeCell ref="C24:D24"/>
    <mergeCell ref="C13:D13"/>
    <mergeCell ref="C14:D14"/>
    <mergeCell ref="C15:D15"/>
    <mergeCell ref="C16:D16"/>
    <mergeCell ref="C17:D17"/>
    <mergeCell ref="C18:D18"/>
    <mergeCell ref="C19:D19"/>
    <mergeCell ref="C20:D20"/>
    <mergeCell ref="C21:D21"/>
    <mergeCell ref="C22:D22"/>
    <mergeCell ref="C23:D23"/>
    <mergeCell ref="C12:D12"/>
    <mergeCell ref="B1:G1"/>
    <mergeCell ref="A2:G2"/>
    <mergeCell ref="C3:D3"/>
    <mergeCell ref="B4:D4"/>
    <mergeCell ref="C5:D5"/>
    <mergeCell ref="C6:D6"/>
    <mergeCell ref="C7:D7"/>
    <mergeCell ref="C8:D8"/>
    <mergeCell ref="C9:D9"/>
    <mergeCell ref="C10:D10"/>
    <mergeCell ref="C11:D11"/>
  </mergeCells>
  <pageMargins left="0" right="0" top="0.39370078740157483" bottom="0.39370078740157483" header="0" footer="0"/>
  <pageSetup paperSize="9" scale="82" fitToHeight="0" orientation="portrait"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2025-2027</vt:lpstr>
      <vt:lpstr>'2025-2027'!Drukāt_virsrakstus</vt:lpstr>
    </vt:vector>
  </TitlesOfParts>
  <Company>Tieslietu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Aprēķins par finansējuma pārdali no Iekšlietu ministrijas budžeta apakšprogrammas 06.01.00 "Valsts policija" uz Tieslietu ministrijas budžeta apakšprogrammu 04.01.00 "Ieslodzījuma vietas" saistībā ar konvoja funkciju nodošanu pilnā apmērā ar 2027. gada 1. janvāri*</dc:title>
  <dc:subject>Konceptuālā ziņojuma 4.pielikums</dc:subject>
  <dc:creator>Katrīne Ielīte</dc:creator>
  <dc:description>67046132, katrine.ielite@tm.gov.lv</dc:description>
  <cp:lastModifiedBy>Kristīne Ķipēna</cp:lastModifiedBy>
  <cp:lastPrinted>2022-12-08T12:42:44Z</cp:lastPrinted>
  <dcterms:created xsi:type="dcterms:W3CDTF">2022-03-02T08:19:48Z</dcterms:created>
  <dcterms:modified xsi:type="dcterms:W3CDTF">2023-04-13T14:52:03Z</dcterms:modified>
</cp:coreProperties>
</file>