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vnozare.pri\vm\Redirect_profiles\ebrinke\My Documents\3_Sab_Ves\SVP_aprīlis\TAP 250422\Ievietošanai TAP_250422\"/>
    </mc:Choice>
  </mc:AlternateContent>
  <xr:revisionPtr revIDLastSave="0" documentId="13_ncr:1_{1F3951CF-FAE6-49D6-AEDF-DB250A16DA83}" xr6:coauthVersionLast="47" xr6:coauthVersionMax="47" xr10:uidLastSave="{00000000-0000-0000-0000-000000000000}"/>
  <bookViews>
    <workbookView xWindow="-110" yWindow="-110" windowWidth="19420" windowHeight="10420" xr2:uid="{CCB4B9C1-A696-4EA9-9FEB-5E61D274B9EF}"/>
  </bookViews>
  <sheets>
    <sheet name="5.PIELIKUMS" sheetId="2" r:id="rId1"/>
  </sheets>
  <definedNames>
    <definedName name="_xlnm._FilterDatabase" localSheetId="0" hidden="1">'5.PIELIKUMS'!$A$2:$K$960</definedName>
    <definedName name="_xlnm.Print_Area" localSheetId="0">'5.PIELIKUMS'!$A$1:$M$966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527" i="2" l="1"/>
  <c r="D338" i="2"/>
  <c r="E338" i="2"/>
  <c r="F338" i="2"/>
  <c r="G338" i="2"/>
  <c r="H338" i="2"/>
  <c r="I338" i="2"/>
  <c r="J338" i="2"/>
  <c r="K338" i="2"/>
  <c r="C338" i="2"/>
  <c r="H527" i="2"/>
  <c r="I527" i="2"/>
  <c r="J527" i="2"/>
  <c r="K527" i="2"/>
  <c r="G527" i="2" l="1"/>
  <c r="B548" i="2"/>
  <c r="B547" i="2"/>
  <c r="B545" i="2" s="1"/>
  <c r="B541" i="2" s="1"/>
  <c r="K545" i="2"/>
  <c r="K541" i="2" s="1"/>
  <c r="J545" i="2"/>
  <c r="J541" i="2" s="1"/>
  <c r="I545" i="2"/>
  <c r="I541" i="2" s="1"/>
  <c r="H545" i="2"/>
  <c r="H541" i="2" s="1"/>
  <c r="G545" i="2"/>
  <c r="G541" i="2" s="1"/>
  <c r="F545" i="2"/>
  <c r="F541" i="2" s="1"/>
  <c r="E545" i="2"/>
  <c r="E541" i="2" s="1"/>
  <c r="D545" i="2"/>
  <c r="D541" i="2" s="1"/>
  <c r="C545" i="2"/>
  <c r="B544" i="2"/>
  <c r="B543" i="2"/>
  <c r="B542" i="2"/>
  <c r="C541" i="2"/>
  <c r="C527" i="2" l="1"/>
  <c r="D527" i="2"/>
  <c r="E527" i="2"/>
  <c r="G525" i="2"/>
  <c r="H525" i="2"/>
  <c r="I525" i="2"/>
  <c r="J525" i="2"/>
  <c r="K525" i="2"/>
  <c r="F527" i="2"/>
  <c r="B506" i="2"/>
  <c r="B516" i="2"/>
  <c r="E485" i="2" l="1"/>
  <c r="D485" i="2"/>
  <c r="C485" i="2"/>
  <c r="C182" i="2" l="1"/>
  <c r="C181" i="2" s="1"/>
  <c r="D182" i="2"/>
  <c r="D181" i="2" s="1"/>
  <c r="E182" i="2"/>
  <c r="E181" i="2" s="1"/>
  <c r="F182" i="2"/>
  <c r="F181" i="2" s="1"/>
  <c r="G182" i="2"/>
  <c r="G181" i="2" s="1"/>
  <c r="B917" i="2" l="1"/>
  <c r="B918" i="2"/>
  <c r="B919" i="2"/>
  <c r="B890" i="2"/>
  <c r="B891" i="2"/>
  <c r="B892" i="2"/>
  <c r="D473" i="2"/>
  <c r="D471" i="2" s="1"/>
  <c r="E473" i="2"/>
  <c r="E471" i="2" s="1"/>
  <c r="F473" i="2"/>
  <c r="G473" i="2"/>
  <c r="G471" i="2" s="1"/>
  <c r="H473" i="2"/>
  <c r="H471" i="2" s="1"/>
  <c r="I473" i="2"/>
  <c r="J473" i="2"/>
  <c r="J471" i="2" s="1"/>
  <c r="K473" i="2"/>
  <c r="K471" i="2" s="1"/>
  <c r="C473" i="2"/>
  <c r="C471" i="2" s="1"/>
  <c r="D59" i="2"/>
  <c r="D38" i="2" s="1"/>
  <c r="D13" i="2" s="1"/>
  <c r="E59" i="2"/>
  <c r="E38" i="2" s="1"/>
  <c r="E13" i="2" s="1"/>
  <c r="F59" i="2"/>
  <c r="F38" i="2" s="1"/>
  <c r="F13" i="2" s="1"/>
  <c r="G59" i="2"/>
  <c r="G38" i="2" s="1"/>
  <c r="G13" i="2" s="1"/>
  <c r="H59" i="2"/>
  <c r="H38" i="2" s="1"/>
  <c r="H13" i="2" s="1"/>
  <c r="I59" i="2"/>
  <c r="I38" i="2" s="1"/>
  <c r="I13" i="2" s="1"/>
  <c r="J59" i="2"/>
  <c r="J38" i="2" s="1"/>
  <c r="J13" i="2" s="1"/>
  <c r="K59" i="2"/>
  <c r="K38" i="2" s="1"/>
  <c r="K13" i="2" s="1"/>
  <c r="C59" i="2"/>
  <c r="C38" i="2" s="1"/>
  <c r="C13" i="2" s="1"/>
  <c r="K66" i="2"/>
  <c r="J66" i="2"/>
  <c r="I66" i="2"/>
  <c r="H66" i="2"/>
  <c r="G66" i="2"/>
  <c r="F66" i="2"/>
  <c r="E66" i="2"/>
  <c r="D66" i="2"/>
  <c r="C66" i="2"/>
  <c r="D67" i="2"/>
  <c r="D57" i="2" s="1"/>
  <c r="E67" i="2"/>
  <c r="E57" i="2" s="1"/>
  <c r="F67" i="2"/>
  <c r="F57" i="2" s="1"/>
  <c r="G67" i="2"/>
  <c r="G57" i="2" s="1"/>
  <c r="H67" i="2"/>
  <c r="H57" i="2" s="1"/>
  <c r="I67" i="2"/>
  <c r="I57" i="2" s="1"/>
  <c r="J67" i="2"/>
  <c r="J57" i="2" s="1"/>
  <c r="K67" i="2"/>
  <c r="K57" i="2" s="1"/>
  <c r="C67" i="2"/>
  <c r="C57" i="2" s="1"/>
  <c r="D68" i="2"/>
  <c r="D58" i="2" s="1"/>
  <c r="E68" i="2"/>
  <c r="E58" i="2" s="1"/>
  <c r="F68" i="2"/>
  <c r="F58" i="2" s="1"/>
  <c r="G68" i="2"/>
  <c r="G58" i="2" s="1"/>
  <c r="H68" i="2"/>
  <c r="H58" i="2" s="1"/>
  <c r="I68" i="2"/>
  <c r="I58" i="2" s="1"/>
  <c r="J68" i="2"/>
  <c r="J58" i="2" s="1"/>
  <c r="K68" i="2"/>
  <c r="K58" i="2" s="1"/>
  <c r="C68" i="2"/>
  <c r="D70" i="2"/>
  <c r="E70" i="2"/>
  <c r="F70" i="2"/>
  <c r="G70" i="2"/>
  <c r="C70" i="2"/>
  <c r="F97" i="2"/>
  <c r="F93" i="2" s="1"/>
  <c r="D109" i="2"/>
  <c r="E109" i="2"/>
  <c r="F109" i="2"/>
  <c r="G109" i="2"/>
  <c r="H109" i="2"/>
  <c r="I109" i="2"/>
  <c r="J109" i="2"/>
  <c r="K109" i="2"/>
  <c r="C109" i="2"/>
  <c r="D120" i="2"/>
  <c r="D110" i="2" s="1"/>
  <c r="E120" i="2"/>
  <c r="E110" i="2" s="1"/>
  <c r="F120" i="2"/>
  <c r="F110" i="2" s="1"/>
  <c r="G120" i="2"/>
  <c r="G110" i="2" s="1"/>
  <c r="H120" i="2"/>
  <c r="H110" i="2" s="1"/>
  <c r="I120" i="2"/>
  <c r="I110" i="2" s="1"/>
  <c r="J120" i="2"/>
  <c r="J110" i="2" s="1"/>
  <c r="K120" i="2"/>
  <c r="K110" i="2" s="1"/>
  <c r="C120" i="2"/>
  <c r="C110" i="2" s="1"/>
  <c r="B121" i="2"/>
  <c r="B120" i="2" s="1"/>
  <c r="D163" i="2"/>
  <c r="E163" i="2"/>
  <c r="F163" i="2"/>
  <c r="G163" i="2"/>
  <c r="H163" i="2"/>
  <c r="I163" i="2"/>
  <c r="J163" i="2"/>
  <c r="K163" i="2"/>
  <c r="C163" i="2"/>
  <c r="D167" i="2"/>
  <c r="E167" i="2"/>
  <c r="F167" i="2"/>
  <c r="G167" i="2"/>
  <c r="H167" i="2"/>
  <c r="I167" i="2"/>
  <c r="J167" i="2"/>
  <c r="K167" i="2"/>
  <c r="C167" i="2"/>
  <c r="D168" i="2"/>
  <c r="D157" i="2" s="1"/>
  <c r="E168" i="2"/>
  <c r="E157" i="2" s="1"/>
  <c r="F168" i="2"/>
  <c r="F157" i="2" s="1"/>
  <c r="G168" i="2"/>
  <c r="G157" i="2" s="1"/>
  <c r="H168" i="2"/>
  <c r="H157" i="2" s="1"/>
  <c r="I168" i="2"/>
  <c r="I157" i="2" s="1"/>
  <c r="J168" i="2"/>
  <c r="J157" i="2" s="1"/>
  <c r="K168" i="2"/>
  <c r="K157" i="2" s="1"/>
  <c r="C168" i="2"/>
  <c r="D174" i="2"/>
  <c r="E174" i="2"/>
  <c r="F174" i="2"/>
  <c r="G174" i="2"/>
  <c r="H174" i="2"/>
  <c r="I174" i="2"/>
  <c r="J174" i="2"/>
  <c r="K174" i="2"/>
  <c r="C174" i="2"/>
  <c r="D173" i="2"/>
  <c r="F173" i="2"/>
  <c r="G173" i="2"/>
  <c r="H173" i="2"/>
  <c r="K173" i="2"/>
  <c r="C173" i="2"/>
  <c r="E173" i="2"/>
  <c r="I173" i="2"/>
  <c r="J173" i="2"/>
  <c r="I182" i="2"/>
  <c r="I181" i="2" s="1"/>
  <c r="J182" i="2"/>
  <c r="K182" i="2"/>
  <c r="K181" i="2" s="1"/>
  <c r="H182" i="2"/>
  <c r="H181" i="2" s="1"/>
  <c r="B185" i="2"/>
  <c r="B184" i="2"/>
  <c r="K204" i="2"/>
  <c r="J204" i="2"/>
  <c r="I204" i="2"/>
  <c r="H204" i="2"/>
  <c r="G204" i="2"/>
  <c r="F204" i="2"/>
  <c r="E204" i="2"/>
  <c r="D204" i="2"/>
  <c r="C204" i="2"/>
  <c r="D206" i="2"/>
  <c r="E206" i="2"/>
  <c r="F206" i="2"/>
  <c r="G206" i="2"/>
  <c r="C206" i="2"/>
  <c r="D250" i="2"/>
  <c r="D241" i="2" s="1"/>
  <c r="E250" i="2"/>
  <c r="E241" i="2" s="1"/>
  <c r="F250" i="2"/>
  <c r="F241" i="2" s="1"/>
  <c r="G250" i="2"/>
  <c r="G241" i="2" s="1"/>
  <c r="H250" i="2"/>
  <c r="H241" i="2" s="1"/>
  <c r="I250" i="2"/>
  <c r="I241" i="2" s="1"/>
  <c r="J250" i="2"/>
  <c r="J241" i="2" s="1"/>
  <c r="K250" i="2"/>
  <c r="K241" i="2" s="1"/>
  <c r="C250" i="2"/>
  <c r="C241" i="2" s="1"/>
  <c r="D249" i="2"/>
  <c r="E249" i="2"/>
  <c r="F249" i="2"/>
  <c r="G249" i="2"/>
  <c r="H249" i="2"/>
  <c r="I249" i="2"/>
  <c r="J249" i="2"/>
  <c r="K249" i="2"/>
  <c r="C249" i="2"/>
  <c r="D252" i="2"/>
  <c r="E252" i="2"/>
  <c r="F252" i="2"/>
  <c r="G252" i="2"/>
  <c r="C252" i="2"/>
  <c r="H281" i="2"/>
  <c r="I281" i="2"/>
  <c r="J281" i="2"/>
  <c r="K281" i="2"/>
  <c r="C281" i="2"/>
  <c r="D281" i="2"/>
  <c r="E281" i="2"/>
  <c r="F281" i="2"/>
  <c r="G281" i="2"/>
  <c r="B313" i="2"/>
  <c r="D360" i="2"/>
  <c r="E360" i="2"/>
  <c r="F360" i="2"/>
  <c r="G360" i="2"/>
  <c r="H360" i="2"/>
  <c r="I360" i="2"/>
  <c r="J360" i="2"/>
  <c r="K360" i="2"/>
  <c r="C360" i="2"/>
  <c r="I362" i="2"/>
  <c r="J362" i="2"/>
  <c r="K362" i="2"/>
  <c r="H362" i="2"/>
  <c r="C392" i="2"/>
  <c r="D392" i="2"/>
  <c r="E392" i="2"/>
  <c r="G392" i="2"/>
  <c r="H392" i="2"/>
  <c r="I392" i="2"/>
  <c r="J392" i="2"/>
  <c r="K392" i="2"/>
  <c r="F392" i="2"/>
  <c r="B485" i="2"/>
  <c r="J483" i="2"/>
  <c r="J479" i="2" s="1"/>
  <c r="K483" i="2"/>
  <c r="K479" i="2" s="1"/>
  <c r="C483" i="2"/>
  <c r="C479" i="2" s="1"/>
  <c r="B486" i="2"/>
  <c r="I483" i="2"/>
  <c r="I479" i="2" s="1"/>
  <c r="H483" i="2"/>
  <c r="H479" i="2" s="1"/>
  <c r="G483" i="2"/>
  <c r="G479" i="2" s="1"/>
  <c r="F483" i="2"/>
  <c r="F479" i="2" s="1"/>
  <c r="E483" i="2"/>
  <c r="E479" i="2" s="1"/>
  <c r="D483" i="2"/>
  <c r="D479" i="2" s="1"/>
  <c r="B482" i="2"/>
  <c r="B481" i="2"/>
  <c r="B480" i="2"/>
  <c r="D558" i="2"/>
  <c r="E558" i="2"/>
  <c r="F558" i="2"/>
  <c r="G558" i="2"/>
  <c r="F592" i="2"/>
  <c r="G592" i="2"/>
  <c r="H592" i="2"/>
  <c r="D593" i="2"/>
  <c r="D584" i="2" s="1"/>
  <c r="E593" i="2"/>
  <c r="E584" i="2" s="1"/>
  <c r="F593" i="2"/>
  <c r="F584" i="2" s="1"/>
  <c r="G593" i="2"/>
  <c r="G584" i="2" s="1"/>
  <c r="H593" i="2"/>
  <c r="I593" i="2"/>
  <c r="J593" i="2"/>
  <c r="K593" i="2"/>
  <c r="C593" i="2"/>
  <c r="C584" i="2" s="1"/>
  <c r="D595" i="2"/>
  <c r="D594" i="2" s="1"/>
  <c r="E595" i="2"/>
  <c r="E594" i="2" s="1"/>
  <c r="F595" i="2"/>
  <c r="F594" i="2" s="1"/>
  <c r="G595" i="2"/>
  <c r="G594" i="2" s="1"/>
  <c r="K595" i="2"/>
  <c r="K594" i="2" s="1"/>
  <c r="C595" i="2"/>
  <c r="C594" i="2" s="1"/>
  <c r="D601" i="2"/>
  <c r="E601" i="2"/>
  <c r="F601" i="2"/>
  <c r="G601" i="2"/>
  <c r="H601" i="2"/>
  <c r="C601" i="2"/>
  <c r="B648" i="2"/>
  <c r="D602" i="2"/>
  <c r="E602" i="2"/>
  <c r="F602" i="2"/>
  <c r="G602" i="2"/>
  <c r="H602" i="2"/>
  <c r="I602" i="2"/>
  <c r="J602" i="2"/>
  <c r="K602" i="2"/>
  <c r="C602" i="2"/>
  <c r="G612" i="2"/>
  <c r="H612" i="2"/>
  <c r="I612" i="2"/>
  <c r="J612" i="2"/>
  <c r="K612" i="2"/>
  <c r="F612" i="2"/>
  <c r="E633" i="2"/>
  <c r="E592" i="2" s="1"/>
  <c r="D633" i="2"/>
  <c r="D592" i="2" s="1"/>
  <c r="C633" i="2"/>
  <c r="C592" i="2" s="1"/>
  <c r="D638" i="2"/>
  <c r="E638" i="2"/>
  <c r="F638" i="2"/>
  <c r="G638" i="2"/>
  <c r="H638" i="2"/>
  <c r="I638" i="2"/>
  <c r="J638" i="2"/>
  <c r="K638" i="2"/>
  <c r="D639" i="2"/>
  <c r="E639" i="2"/>
  <c r="F639" i="2"/>
  <c r="G639" i="2"/>
  <c r="H639" i="2"/>
  <c r="I639" i="2"/>
  <c r="J639" i="2"/>
  <c r="K639" i="2"/>
  <c r="C639" i="2"/>
  <c r="C638" i="2"/>
  <c r="G668" i="2"/>
  <c r="H668" i="2"/>
  <c r="I668" i="2"/>
  <c r="J668" i="2"/>
  <c r="K668" i="2"/>
  <c r="F668" i="2"/>
  <c r="G669" i="2"/>
  <c r="H669" i="2"/>
  <c r="I669" i="2"/>
  <c r="J669" i="2"/>
  <c r="K669" i="2"/>
  <c r="F669" i="2"/>
  <c r="H671" i="2"/>
  <c r="K671" i="2"/>
  <c r="F671" i="2"/>
  <c r="G672" i="2"/>
  <c r="H672" i="2"/>
  <c r="I672" i="2"/>
  <c r="J672" i="2"/>
  <c r="K672" i="2"/>
  <c r="F672" i="2"/>
  <c r="E671" i="2"/>
  <c r="D671" i="2"/>
  <c r="C671" i="2"/>
  <c r="E668" i="2"/>
  <c r="D668" i="2"/>
  <c r="C668" i="2"/>
  <c r="D889" i="2"/>
  <c r="E889" i="2"/>
  <c r="F889" i="2"/>
  <c r="G889" i="2"/>
  <c r="H889" i="2"/>
  <c r="I889" i="2"/>
  <c r="J889" i="2"/>
  <c r="K889" i="2"/>
  <c r="C889" i="2"/>
  <c r="D899" i="2"/>
  <c r="E899" i="2"/>
  <c r="C899" i="2"/>
  <c r="D735" i="2"/>
  <c r="D734" i="2" s="1"/>
  <c r="E735" i="2"/>
  <c r="E734" i="2" s="1"/>
  <c r="F735" i="2"/>
  <c r="F734" i="2" s="1"/>
  <c r="G735" i="2"/>
  <c r="G734" i="2" s="1"/>
  <c r="H735" i="2"/>
  <c r="H734" i="2" s="1"/>
  <c r="I735" i="2"/>
  <c r="I734" i="2" s="1"/>
  <c r="J735" i="2"/>
  <c r="J734" i="2" s="1"/>
  <c r="K735" i="2"/>
  <c r="K734" i="2" s="1"/>
  <c r="C735" i="2"/>
  <c r="C734" i="2" s="1"/>
  <c r="G756" i="2"/>
  <c r="H756" i="2"/>
  <c r="I756" i="2"/>
  <c r="J756" i="2"/>
  <c r="K756" i="2"/>
  <c r="F756" i="2"/>
  <c r="G745" i="2"/>
  <c r="H745" i="2"/>
  <c r="I745" i="2"/>
  <c r="J745" i="2"/>
  <c r="K745" i="2"/>
  <c r="F745" i="2"/>
  <c r="B757" i="2"/>
  <c r="B746" i="2"/>
  <c r="D767" i="2"/>
  <c r="E767" i="2"/>
  <c r="C767" i="2"/>
  <c r="J768" i="2"/>
  <c r="J767" i="2" s="1"/>
  <c r="F768" i="2"/>
  <c r="F767" i="2" s="1"/>
  <c r="G768" i="2"/>
  <c r="G767" i="2" s="1"/>
  <c r="I779" i="2"/>
  <c r="J779" i="2"/>
  <c r="K779" i="2"/>
  <c r="H779" i="2"/>
  <c r="J790" i="2"/>
  <c r="G790" i="2"/>
  <c r="K801" i="2"/>
  <c r="J801" i="2"/>
  <c r="I801" i="2"/>
  <c r="H801" i="2"/>
  <c r="I812" i="2"/>
  <c r="J812" i="2"/>
  <c r="K812" i="2"/>
  <c r="H812" i="2"/>
  <c r="I823" i="2"/>
  <c r="J823" i="2"/>
  <c r="K823" i="2"/>
  <c r="H823" i="2"/>
  <c r="C157" i="2" l="1"/>
  <c r="B168" i="2"/>
  <c r="B167" i="2"/>
  <c r="J47" i="2"/>
  <c r="I47" i="2"/>
  <c r="I35" i="2" s="1"/>
  <c r="H47" i="2"/>
  <c r="H35" i="2" s="1"/>
  <c r="G47" i="2"/>
  <c r="G35" i="2" s="1"/>
  <c r="F47" i="2"/>
  <c r="E47" i="2"/>
  <c r="E35" i="2" s="1"/>
  <c r="K47" i="2"/>
  <c r="K35" i="2" s="1"/>
  <c r="D47" i="2"/>
  <c r="J52" i="2"/>
  <c r="I52" i="2"/>
  <c r="H52" i="2"/>
  <c r="G52" i="2"/>
  <c r="F52" i="2"/>
  <c r="E52" i="2"/>
  <c r="C52" i="2"/>
  <c r="D52" i="2"/>
  <c r="K52" i="2"/>
  <c r="I471" i="2"/>
  <c r="F471" i="2"/>
  <c r="H45" i="2"/>
  <c r="G45" i="2"/>
  <c r="C45" i="2"/>
  <c r="K45" i="2"/>
  <c r="J45" i="2"/>
  <c r="D45" i="2"/>
  <c r="I45" i="2"/>
  <c r="E45" i="2"/>
  <c r="F45" i="2"/>
  <c r="G46" i="2"/>
  <c r="H46" i="2"/>
  <c r="C47" i="2"/>
  <c r="F46" i="2"/>
  <c r="C46" i="2"/>
  <c r="E46" i="2"/>
  <c r="D46" i="2"/>
  <c r="K46" i="2"/>
  <c r="J46" i="2"/>
  <c r="I46" i="2"/>
  <c r="B59" i="2"/>
  <c r="B68" i="2"/>
  <c r="B57" i="2"/>
  <c r="C58" i="2"/>
  <c r="B58" i="2" s="1"/>
  <c r="B67" i="2"/>
  <c r="C156" i="2"/>
  <c r="D156" i="2"/>
  <c r="I156" i="2"/>
  <c r="H156" i="2"/>
  <c r="F165" i="2"/>
  <c r="G156" i="2"/>
  <c r="J156" i="2"/>
  <c r="E165" i="2"/>
  <c r="F156" i="2"/>
  <c r="E156" i="2"/>
  <c r="D165" i="2"/>
  <c r="G165" i="2"/>
  <c r="C165" i="2"/>
  <c r="K156" i="2"/>
  <c r="B157" i="2"/>
  <c r="B174" i="2"/>
  <c r="B173" i="2"/>
  <c r="J181" i="2"/>
  <c r="B181" i="2" s="1"/>
  <c r="B182" i="2"/>
  <c r="B483" i="2"/>
  <c r="B479" i="2" s="1"/>
  <c r="C583" i="2"/>
  <c r="G583" i="2"/>
  <c r="F583" i="2"/>
  <c r="D583" i="2"/>
  <c r="E583" i="2"/>
  <c r="K584" i="2"/>
  <c r="J584" i="2"/>
  <c r="I584" i="2"/>
  <c r="H584" i="2"/>
  <c r="I666" i="2"/>
  <c r="I579" i="2" s="1"/>
  <c r="I27" i="2" s="1"/>
  <c r="K667" i="2"/>
  <c r="K670" i="2"/>
  <c r="H670" i="2"/>
  <c r="F665" i="2"/>
  <c r="F578" i="2" s="1"/>
  <c r="H666" i="2"/>
  <c r="H579" i="2" s="1"/>
  <c r="H27" i="2" s="1"/>
  <c r="K666" i="2"/>
  <c r="K579" i="2" s="1"/>
  <c r="K27" i="2" s="1"/>
  <c r="J666" i="2"/>
  <c r="J579" i="2" s="1"/>
  <c r="J27" i="2" s="1"/>
  <c r="H665" i="2"/>
  <c r="G666" i="2"/>
  <c r="G579" i="2" s="1"/>
  <c r="G27" i="2" s="1"/>
  <c r="H667" i="2"/>
  <c r="F667" i="2"/>
  <c r="K665" i="2"/>
  <c r="K578" i="2" s="1"/>
  <c r="F666" i="2"/>
  <c r="F579" i="2" s="1"/>
  <c r="F27" i="2" s="1"/>
  <c r="J667" i="2"/>
  <c r="I667" i="2"/>
  <c r="G667" i="2"/>
  <c r="F670" i="2"/>
  <c r="B668" i="2"/>
  <c r="D897" i="2"/>
  <c r="E897" i="2"/>
  <c r="F897" i="2"/>
  <c r="H897" i="2"/>
  <c r="I897" i="2"/>
  <c r="J897" i="2"/>
  <c r="K897" i="2"/>
  <c r="G897" i="2"/>
  <c r="C933" i="2"/>
  <c r="D933" i="2"/>
  <c r="E933" i="2"/>
  <c r="F933" i="2"/>
  <c r="F35" i="2" l="1"/>
  <c r="C35" i="2"/>
  <c r="J34" i="2"/>
  <c r="H34" i="2"/>
  <c r="J35" i="2"/>
  <c r="D34" i="2"/>
  <c r="K34" i="2"/>
  <c r="G34" i="2"/>
  <c r="D35" i="2"/>
  <c r="E34" i="2"/>
  <c r="C34" i="2"/>
  <c r="I34" i="2"/>
  <c r="F34" i="2"/>
  <c r="E28" i="2"/>
  <c r="E12" i="2" s="1"/>
  <c r="E37" i="2"/>
  <c r="C28" i="2"/>
  <c r="C12" i="2" s="1"/>
  <c r="C37" i="2"/>
  <c r="F28" i="2"/>
  <c r="F12" i="2" s="1"/>
  <c r="F37" i="2"/>
  <c r="G28" i="2"/>
  <c r="G12" i="2" s="1"/>
  <c r="G37" i="2"/>
  <c r="H28" i="2"/>
  <c r="H12" i="2" s="1"/>
  <c r="H37" i="2"/>
  <c r="I28" i="2"/>
  <c r="I12" i="2" s="1"/>
  <c r="I37" i="2"/>
  <c r="K37" i="2"/>
  <c r="K28" i="2"/>
  <c r="K12" i="2" s="1"/>
  <c r="D28" i="2"/>
  <c r="D12" i="2" s="1"/>
  <c r="D37" i="2"/>
  <c r="J28" i="2"/>
  <c r="J12" i="2" s="1"/>
  <c r="J37" i="2"/>
  <c r="B156" i="2"/>
  <c r="H663" i="2"/>
  <c r="K663" i="2"/>
  <c r="B35" i="2" l="1"/>
  <c r="B34" i="2"/>
  <c r="B37" i="2"/>
  <c r="B28" i="2"/>
  <c r="H933" i="2" l="1"/>
  <c r="I933" i="2"/>
  <c r="J933" i="2"/>
  <c r="K933" i="2"/>
  <c r="G933" i="2"/>
  <c r="H935" i="2"/>
  <c r="I935" i="2"/>
  <c r="J935" i="2"/>
  <c r="K935" i="2"/>
  <c r="G935" i="2"/>
  <c r="H936" i="2"/>
  <c r="I936" i="2"/>
  <c r="J936" i="2"/>
  <c r="K936" i="2"/>
  <c r="G936" i="2"/>
  <c r="G946" i="2"/>
  <c r="F946" i="2"/>
  <c r="B226" i="2"/>
  <c r="C269" i="2"/>
  <c r="C265" i="2" s="1"/>
  <c r="D269" i="2"/>
  <c r="D265" i="2" s="1"/>
  <c r="E269" i="2"/>
  <c r="E265" i="2" s="1"/>
  <c r="F269" i="2"/>
  <c r="F265" i="2" s="1"/>
  <c r="G269" i="2"/>
  <c r="G265" i="2" s="1"/>
  <c r="H269" i="2"/>
  <c r="H265" i="2" s="1"/>
  <c r="I269" i="2"/>
  <c r="I265" i="2" s="1"/>
  <c r="J269" i="2"/>
  <c r="J265" i="2" s="1"/>
  <c r="K269" i="2"/>
  <c r="K265" i="2" s="1"/>
  <c r="B271" i="2"/>
  <c r="B281" i="2"/>
  <c r="B302" i="2"/>
  <c r="C290" i="2"/>
  <c r="C286" i="2" s="1"/>
  <c r="D290" i="2"/>
  <c r="D286" i="2" s="1"/>
  <c r="E290" i="2"/>
  <c r="E286" i="2" s="1"/>
  <c r="F290" i="2"/>
  <c r="F286" i="2" s="1"/>
  <c r="G290" i="2"/>
  <c r="G286" i="2" s="1"/>
  <c r="C300" i="2"/>
  <c r="C296" i="2" s="1"/>
  <c r="D300" i="2"/>
  <c r="D296" i="2" s="1"/>
  <c r="E300" i="2"/>
  <c r="E296" i="2" s="1"/>
  <c r="F300" i="2"/>
  <c r="F296" i="2" s="1"/>
  <c r="G300" i="2"/>
  <c r="G296" i="2" s="1"/>
  <c r="H300" i="2"/>
  <c r="H296" i="2" s="1"/>
  <c r="I300" i="2"/>
  <c r="I296" i="2" s="1"/>
  <c r="J300" i="2"/>
  <c r="J296" i="2" s="1"/>
  <c r="K300" i="2"/>
  <c r="K296" i="2" s="1"/>
  <c r="C330" i="2"/>
  <c r="C326" i="2" s="1"/>
  <c r="D330" i="2"/>
  <c r="D326" i="2" s="1"/>
  <c r="E330" i="2"/>
  <c r="E326" i="2" s="1"/>
  <c r="F330" i="2"/>
  <c r="F326" i="2" s="1"/>
  <c r="G330" i="2"/>
  <c r="G326" i="2" s="1"/>
  <c r="H330" i="2"/>
  <c r="H326" i="2" s="1"/>
  <c r="I330" i="2"/>
  <c r="I326" i="2" s="1"/>
  <c r="J330" i="2"/>
  <c r="J326" i="2" s="1"/>
  <c r="K330" i="2"/>
  <c r="K326" i="2" s="1"/>
  <c r="B332" i="2"/>
  <c r="B360" i="2"/>
  <c r="B362" i="2"/>
  <c r="C370" i="2"/>
  <c r="C366" i="2" s="1"/>
  <c r="D370" i="2"/>
  <c r="D366" i="2" s="1"/>
  <c r="E370" i="2"/>
  <c r="E366" i="2" s="1"/>
  <c r="F370" i="2"/>
  <c r="F366" i="2" s="1"/>
  <c r="G370" i="2"/>
  <c r="G366" i="2" s="1"/>
  <c r="C380" i="2"/>
  <c r="C376" i="2" s="1"/>
  <c r="D380" i="2"/>
  <c r="D376" i="2" s="1"/>
  <c r="E380" i="2"/>
  <c r="E376" i="2" s="1"/>
  <c r="F380" i="2"/>
  <c r="F376" i="2" s="1"/>
  <c r="G380" i="2"/>
  <c r="G376" i="2" s="1"/>
  <c r="H380" i="2"/>
  <c r="H376" i="2" s="1"/>
  <c r="I380" i="2"/>
  <c r="I376" i="2" s="1"/>
  <c r="J380" i="2"/>
  <c r="J376" i="2" s="1"/>
  <c r="K380" i="2"/>
  <c r="K376" i="2" s="1"/>
  <c r="B382" i="2"/>
  <c r="B392" i="2"/>
  <c r="C401" i="2"/>
  <c r="C397" i="2" s="1"/>
  <c r="D401" i="2"/>
  <c r="D397" i="2" s="1"/>
  <c r="E401" i="2"/>
  <c r="E397" i="2" s="1"/>
  <c r="F401" i="2"/>
  <c r="F397" i="2" s="1"/>
  <c r="G401" i="2"/>
  <c r="G397" i="2" s="1"/>
  <c r="H401" i="2"/>
  <c r="H397" i="2" s="1"/>
  <c r="I401" i="2"/>
  <c r="I397" i="2" s="1"/>
  <c r="J401" i="2"/>
  <c r="J397" i="2" s="1"/>
  <c r="K401" i="2"/>
  <c r="K397" i="2" s="1"/>
  <c r="B404" i="2"/>
  <c r="D418" i="2"/>
  <c r="E418" i="2"/>
  <c r="E348" i="2" s="1"/>
  <c r="F418" i="2"/>
  <c r="G418" i="2"/>
  <c r="H418" i="2"/>
  <c r="I418" i="2"/>
  <c r="I348" i="2" s="1"/>
  <c r="J418" i="2"/>
  <c r="K418" i="2"/>
  <c r="K348" i="2" s="1"/>
  <c r="C418" i="2"/>
  <c r="D417" i="2"/>
  <c r="E417" i="2"/>
  <c r="F417" i="2"/>
  <c r="G417" i="2"/>
  <c r="H417" i="2"/>
  <c r="I417" i="2"/>
  <c r="J417" i="2"/>
  <c r="K417" i="2"/>
  <c r="C417" i="2"/>
  <c r="C426" i="2"/>
  <c r="C422" i="2" s="1"/>
  <c r="D426" i="2"/>
  <c r="D422" i="2" s="1"/>
  <c r="E426" i="2"/>
  <c r="E422" i="2" s="1"/>
  <c r="F426" i="2"/>
  <c r="F422" i="2" s="1"/>
  <c r="G426" i="2"/>
  <c r="G422" i="2" s="1"/>
  <c r="H426" i="2"/>
  <c r="H422" i="2" s="1"/>
  <c r="I426" i="2"/>
  <c r="I422" i="2" s="1"/>
  <c r="J426" i="2"/>
  <c r="J422" i="2" s="1"/>
  <c r="K426" i="2"/>
  <c r="K422" i="2" s="1"/>
  <c r="B428" i="2"/>
  <c r="C436" i="2"/>
  <c r="C432" i="2" s="1"/>
  <c r="D436" i="2"/>
  <c r="D432" i="2" s="1"/>
  <c r="E436" i="2"/>
  <c r="E432" i="2" s="1"/>
  <c r="F436" i="2"/>
  <c r="F432" i="2" s="1"/>
  <c r="G436" i="2"/>
  <c r="G432" i="2" s="1"/>
  <c r="H436" i="2"/>
  <c r="H432" i="2" s="1"/>
  <c r="I436" i="2"/>
  <c r="I432" i="2" s="1"/>
  <c r="J436" i="2"/>
  <c r="J432" i="2" s="1"/>
  <c r="K436" i="2"/>
  <c r="K432" i="2" s="1"/>
  <c r="B438" i="2"/>
  <c r="C457" i="2"/>
  <c r="C453" i="2" s="1"/>
  <c r="D457" i="2"/>
  <c r="D453" i="2" s="1"/>
  <c r="E457" i="2"/>
  <c r="E453" i="2" s="1"/>
  <c r="F457" i="2"/>
  <c r="F453" i="2" s="1"/>
  <c r="G457" i="2"/>
  <c r="G453" i="2" s="1"/>
  <c r="H457" i="2"/>
  <c r="H453" i="2" s="1"/>
  <c r="I457" i="2"/>
  <c r="I453" i="2" s="1"/>
  <c r="J457" i="2"/>
  <c r="J453" i="2" s="1"/>
  <c r="K457" i="2"/>
  <c r="K453" i="2" s="1"/>
  <c r="B459" i="2"/>
  <c r="B495" i="2"/>
  <c r="F504" i="2"/>
  <c r="F500" i="2" s="1"/>
  <c r="C504" i="2"/>
  <c r="C500" i="2" s="1"/>
  <c r="D504" i="2"/>
  <c r="D500" i="2" s="1"/>
  <c r="E504" i="2"/>
  <c r="E500" i="2" s="1"/>
  <c r="G504" i="2"/>
  <c r="G500" i="2" s="1"/>
  <c r="H504" i="2"/>
  <c r="H500" i="2" s="1"/>
  <c r="I504" i="2"/>
  <c r="I500" i="2" s="1"/>
  <c r="J504" i="2"/>
  <c r="J500" i="2" s="1"/>
  <c r="K504" i="2"/>
  <c r="K500" i="2" s="1"/>
  <c r="B504" i="2"/>
  <c r="B500" i="2" s="1"/>
  <c r="F521" i="2"/>
  <c r="G521" i="2"/>
  <c r="C535" i="2"/>
  <c r="C531" i="2" s="1"/>
  <c r="D535" i="2"/>
  <c r="D531" i="2" s="1"/>
  <c r="E535" i="2"/>
  <c r="E531" i="2" s="1"/>
  <c r="F535" i="2"/>
  <c r="F531" i="2" s="1"/>
  <c r="G535" i="2"/>
  <c r="G531" i="2" s="1"/>
  <c r="H535" i="2"/>
  <c r="H531" i="2" s="1"/>
  <c r="I535" i="2"/>
  <c r="I531" i="2" s="1"/>
  <c r="J535" i="2"/>
  <c r="J531" i="2" s="1"/>
  <c r="K535" i="2"/>
  <c r="K531" i="2" s="1"/>
  <c r="B559" i="2"/>
  <c r="B560" i="2"/>
  <c r="C590" i="2"/>
  <c r="D590" i="2"/>
  <c r="E590" i="2"/>
  <c r="F590" i="2"/>
  <c r="G590" i="2"/>
  <c r="H590" i="2"/>
  <c r="B596" i="2"/>
  <c r="G608" i="2"/>
  <c r="G606" i="2" s="1"/>
  <c r="G599" i="2" s="1"/>
  <c r="H608" i="2"/>
  <c r="D608" i="2"/>
  <c r="D606" i="2" s="1"/>
  <c r="D599" i="2" s="1"/>
  <c r="E608" i="2"/>
  <c r="E606" i="2" s="1"/>
  <c r="E599" i="2" s="1"/>
  <c r="F608" i="2"/>
  <c r="C608" i="2"/>
  <c r="C606" i="2" s="1"/>
  <c r="C599" i="2" s="1"/>
  <c r="B611" i="2"/>
  <c r="B613" i="2"/>
  <c r="C620" i="2"/>
  <c r="C616" i="2" s="1"/>
  <c r="D620" i="2"/>
  <c r="D616" i="2" s="1"/>
  <c r="E620" i="2"/>
  <c r="E616" i="2" s="1"/>
  <c r="F620" i="2"/>
  <c r="F616" i="2" s="1"/>
  <c r="G620" i="2"/>
  <c r="G616" i="2" s="1"/>
  <c r="C631" i="2"/>
  <c r="D631" i="2"/>
  <c r="E631" i="2"/>
  <c r="F631" i="2"/>
  <c r="G631" i="2"/>
  <c r="H631" i="2"/>
  <c r="I631" i="2"/>
  <c r="J631" i="2"/>
  <c r="K631" i="2"/>
  <c r="B633" i="2"/>
  <c r="B706" i="2"/>
  <c r="F766" i="2"/>
  <c r="F720" i="2" s="1"/>
  <c r="C720" i="2"/>
  <c r="C667" i="2"/>
  <c r="C682" i="2"/>
  <c r="C666" i="2" s="1"/>
  <c r="C579" i="2" s="1"/>
  <c r="C27" i="2" s="1"/>
  <c r="D670" i="2"/>
  <c r="E670" i="2"/>
  <c r="C670" i="2"/>
  <c r="D667" i="2"/>
  <c r="B684" i="2"/>
  <c r="B695" i="2"/>
  <c r="B779" i="2"/>
  <c r="C703" i="2"/>
  <c r="C699" i="2" s="1"/>
  <c r="D703" i="2"/>
  <c r="D699" i="2" s="1"/>
  <c r="E703" i="2"/>
  <c r="E699" i="2" s="1"/>
  <c r="F703" i="2"/>
  <c r="F699" i="2" s="1"/>
  <c r="G703" i="2"/>
  <c r="G699" i="2" s="1"/>
  <c r="H703" i="2"/>
  <c r="H699" i="2" s="1"/>
  <c r="I703" i="2"/>
  <c r="I699" i="2" s="1"/>
  <c r="J703" i="2"/>
  <c r="J699" i="2" s="1"/>
  <c r="K703" i="2"/>
  <c r="K699" i="2" s="1"/>
  <c r="B681" i="2"/>
  <c r="D682" i="2"/>
  <c r="D679" i="2" s="1"/>
  <c r="D675" i="2" s="1"/>
  <c r="E682" i="2"/>
  <c r="E679" i="2" s="1"/>
  <c r="E675" i="2" s="1"/>
  <c r="F682" i="2"/>
  <c r="F679" i="2" s="1"/>
  <c r="F675" i="2" s="1"/>
  <c r="G682" i="2"/>
  <c r="H682" i="2"/>
  <c r="I682" i="2"/>
  <c r="J682" i="2"/>
  <c r="K682" i="2"/>
  <c r="B683" i="2"/>
  <c r="C694" i="2"/>
  <c r="D694" i="2"/>
  <c r="D691" i="2" s="1"/>
  <c r="D687" i="2" s="1"/>
  <c r="E694" i="2"/>
  <c r="E691" i="2" s="1"/>
  <c r="E687" i="2" s="1"/>
  <c r="F694" i="2"/>
  <c r="F691" i="2" s="1"/>
  <c r="F687" i="2" s="1"/>
  <c r="H694" i="2"/>
  <c r="H691" i="2" s="1"/>
  <c r="H687" i="2" s="1"/>
  <c r="K694" i="2"/>
  <c r="K691" i="2" s="1"/>
  <c r="K687" i="2" s="1"/>
  <c r="B705" i="2"/>
  <c r="D721" i="2"/>
  <c r="D712" i="2" s="1"/>
  <c r="D672" i="2" s="1"/>
  <c r="E721" i="2"/>
  <c r="E712" i="2" s="1"/>
  <c r="E672" i="2" s="1"/>
  <c r="F721" i="2"/>
  <c r="F712" i="2" s="1"/>
  <c r="G721" i="2"/>
  <c r="G712" i="2" s="1"/>
  <c r="H721" i="2"/>
  <c r="H712" i="2" s="1"/>
  <c r="I721" i="2"/>
  <c r="I712" i="2" s="1"/>
  <c r="J721" i="2"/>
  <c r="J712" i="2" s="1"/>
  <c r="K721" i="2"/>
  <c r="K712" i="2" s="1"/>
  <c r="C721" i="2"/>
  <c r="C712" i="2" s="1"/>
  <c r="C672" i="2" s="1"/>
  <c r="D720" i="2"/>
  <c r="E720" i="2"/>
  <c r="E731" i="2"/>
  <c r="E727" i="2" s="1"/>
  <c r="F731" i="2"/>
  <c r="F727" i="2" s="1"/>
  <c r="G731" i="2"/>
  <c r="G727" i="2" s="1"/>
  <c r="H731" i="2"/>
  <c r="H727" i="2" s="1"/>
  <c r="I731" i="2"/>
  <c r="I727" i="2" s="1"/>
  <c r="J731" i="2"/>
  <c r="J727" i="2" s="1"/>
  <c r="K731" i="2"/>
  <c r="K727" i="2" s="1"/>
  <c r="C731" i="2"/>
  <c r="C727" i="2" s="1"/>
  <c r="C742" i="2"/>
  <c r="C738" i="2" s="1"/>
  <c r="D742" i="2"/>
  <c r="D738" i="2" s="1"/>
  <c r="E742" i="2"/>
  <c r="E738" i="2" s="1"/>
  <c r="F742" i="2"/>
  <c r="F738" i="2" s="1"/>
  <c r="G742" i="2"/>
  <c r="G738" i="2" s="1"/>
  <c r="H742" i="2"/>
  <c r="H738" i="2" s="1"/>
  <c r="I742" i="2"/>
  <c r="I738" i="2" s="1"/>
  <c r="J742" i="2"/>
  <c r="J738" i="2" s="1"/>
  <c r="K742" i="2"/>
  <c r="K738" i="2" s="1"/>
  <c r="B745" i="2"/>
  <c r="B742" i="2" s="1"/>
  <c r="B738" i="2" s="1"/>
  <c r="C753" i="2"/>
  <c r="C749" i="2" s="1"/>
  <c r="D753" i="2"/>
  <c r="D749" i="2" s="1"/>
  <c r="E753" i="2"/>
  <c r="E749" i="2" s="1"/>
  <c r="F753" i="2"/>
  <c r="F749" i="2" s="1"/>
  <c r="G753" i="2"/>
  <c r="G749" i="2" s="1"/>
  <c r="H753" i="2"/>
  <c r="H749" i="2" s="1"/>
  <c r="I753" i="2"/>
  <c r="I749" i="2" s="1"/>
  <c r="J753" i="2"/>
  <c r="J749" i="2" s="1"/>
  <c r="K753" i="2"/>
  <c r="K749" i="2" s="1"/>
  <c r="B756" i="2"/>
  <c r="B753" i="2" s="1"/>
  <c r="B749" i="2" s="1"/>
  <c r="B769" i="2"/>
  <c r="E764" i="2"/>
  <c r="E760" i="2" s="1"/>
  <c r="G766" i="2"/>
  <c r="H766" i="2"/>
  <c r="I766" i="2"/>
  <c r="J766" i="2"/>
  <c r="K766" i="2"/>
  <c r="C764" i="2"/>
  <c r="D764" i="2"/>
  <c r="D760" i="2" s="1"/>
  <c r="C787" i="2"/>
  <c r="D787" i="2"/>
  <c r="D783" i="2" s="1"/>
  <c r="E787" i="2"/>
  <c r="E783" i="2" s="1"/>
  <c r="F787" i="2"/>
  <c r="F783" i="2" s="1"/>
  <c r="G787" i="2"/>
  <c r="G783" i="2" s="1"/>
  <c r="J787" i="2"/>
  <c r="J783" i="2" s="1"/>
  <c r="C798" i="2"/>
  <c r="D798" i="2"/>
  <c r="D794" i="2" s="1"/>
  <c r="E798" i="2"/>
  <c r="E794" i="2" s="1"/>
  <c r="F798" i="2"/>
  <c r="F794" i="2" s="1"/>
  <c r="G798" i="2"/>
  <c r="G794" i="2" s="1"/>
  <c r="H798" i="2"/>
  <c r="H794" i="2" s="1"/>
  <c r="I798" i="2"/>
  <c r="I794" i="2" s="1"/>
  <c r="J798" i="2"/>
  <c r="J794" i="2" s="1"/>
  <c r="K798" i="2"/>
  <c r="K794" i="2" s="1"/>
  <c r="B802" i="2"/>
  <c r="B801" i="2"/>
  <c r="C809" i="2"/>
  <c r="D809" i="2"/>
  <c r="D805" i="2" s="1"/>
  <c r="E809" i="2"/>
  <c r="E805" i="2" s="1"/>
  <c r="F809" i="2"/>
  <c r="F805" i="2" s="1"/>
  <c r="G809" i="2"/>
  <c r="G805" i="2" s="1"/>
  <c r="I809" i="2"/>
  <c r="I805" i="2" s="1"/>
  <c r="J809" i="2"/>
  <c r="J805" i="2" s="1"/>
  <c r="K809" i="2"/>
  <c r="K805" i="2" s="1"/>
  <c r="C820" i="2"/>
  <c r="D820" i="2"/>
  <c r="D816" i="2" s="1"/>
  <c r="E820" i="2"/>
  <c r="E816" i="2" s="1"/>
  <c r="F820" i="2"/>
  <c r="F816" i="2" s="1"/>
  <c r="G820" i="2"/>
  <c r="G816" i="2" s="1"/>
  <c r="H820" i="2"/>
  <c r="H816" i="2" s="1"/>
  <c r="I820" i="2"/>
  <c r="I816" i="2" s="1"/>
  <c r="J820" i="2"/>
  <c r="J816" i="2" s="1"/>
  <c r="K820" i="2"/>
  <c r="K816" i="2" s="1"/>
  <c r="B824" i="2"/>
  <c r="B823" i="2"/>
  <c r="B833" i="2"/>
  <c r="C831" i="2"/>
  <c r="C827" i="2" s="1"/>
  <c r="D831" i="2"/>
  <c r="D827" i="2" s="1"/>
  <c r="E831" i="2"/>
  <c r="E827" i="2" s="1"/>
  <c r="F831" i="2"/>
  <c r="F827" i="2" s="1"/>
  <c r="G831" i="2"/>
  <c r="G827" i="2" s="1"/>
  <c r="H831" i="2"/>
  <c r="H827" i="2" s="1"/>
  <c r="I831" i="2"/>
  <c r="I827" i="2" s="1"/>
  <c r="J831" i="2"/>
  <c r="J827" i="2" s="1"/>
  <c r="K831" i="2"/>
  <c r="K827" i="2" s="1"/>
  <c r="B843" i="2"/>
  <c r="G841" i="2"/>
  <c r="C841" i="2"/>
  <c r="C837" i="2" s="1"/>
  <c r="D841" i="2"/>
  <c r="D837" i="2" s="1"/>
  <c r="E841" i="2"/>
  <c r="E837" i="2" s="1"/>
  <c r="F841" i="2"/>
  <c r="F837" i="2" s="1"/>
  <c r="H841" i="2"/>
  <c r="H837" i="2" s="1"/>
  <c r="I841" i="2"/>
  <c r="I837" i="2" s="1"/>
  <c r="J841" i="2"/>
  <c r="J837" i="2" s="1"/>
  <c r="K841" i="2"/>
  <c r="K837" i="2" s="1"/>
  <c r="B863" i="2"/>
  <c r="K853" i="2"/>
  <c r="K851" i="2" s="1"/>
  <c r="J853" i="2"/>
  <c r="J851" i="2" s="1"/>
  <c r="J847" i="2" s="1"/>
  <c r="I853" i="2"/>
  <c r="I851" i="2" s="1"/>
  <c r="I847" i="2" s="1"/>
  <c r="H853" i="2"/>
  <c r="H851" i="2" s="1"/>
  <c r="H847" i="2" s="1"/>
  <c r="G853" i="2"/>
  <c r="H861" i="2"/>
  <c r="H857" i="2" s="1"/>
  <c r="G861" i="2"/>
  <c r="G857" i="2" s="1"/>
  <c r="C861" i="2"/>
  <c r="C857" i="2" s="1"/>
  <c r="D861" i="2"/>
  <c r="D857" i="2" s="1"/>
  <c r="E861" i="2"/>
  <c r="F861" i="2"/>
  <c r="I861" i="2"/>
  <c r="I857" i="2" s="1"/>
  <c r="J861" i="2"/>
  <c r="J857" i="2" s="1"/>
  <c r="K861" i="2"/>
  <c r="B873" i="2"/>
  <c r="K881" i="2"/>
  <c r="J881" i="2"/>
  <c r="I881" i="2"/>
  <c r="H881" i="2"/>
  <c r="G881" i="2"/>
  <c r="G877" i="2" s="1"/>
  <c r="B883" i="2"/>
  <c r="B898" i="2"/>
  <c r="B897" i="2"/>
  <c r="B902" i="2"/>
  <c r="K910" i="2"/>
  <c r="J910" i="2"/>
  <c r="J906" i="2" s="1"/>
  <c r="I910" i="2"/>
  <c r="I906" i="2" s="1"/>
  <c r="H910" i="2"/>
  <c r="H906" i="2" s="1"/>
  <c r="G910" i="2"/>
  <c r="G906" i="2" s="1"/>
  <c r="B912" i="2"/>
  <c r="B947" i="2"/>
  <c r="B948" i="2"/>
  <c r="D946" i="2"/>
  <c r="E946" i="2"/>
  <c r="C946" i="2"/>
  <c r="H946" i="2"/>
  <c r="I946" i="2"/>
  <c r="J946" i="2"/>
  <c r="K946" i="2"/>
  <c r="B957" i="2"/>
  <c r="G955" i="2"/>
  <c r="G951" i="2" s="1"/>
  <c r="K610" i="2"/>
  <c r="J610" i="2"/>
  <c r="I610" i="2"/>
  <c r="I901" i="2"/>
  <c r="I899" i="2" s="1"/>
  <c r="J901" i="2"/>
  <c r="J899" i="2" s="1"/>
  <c r="K901" i="2"/>
  <c r="K899" i="2" s="1"/>
  <c r="H448" i="2"/>
  <c r="I448" i="2"/>
  <c r="J448" i="2"/>
  <c r="K448" i="2"/>
  <c r="G448" i="2"/>
  <c r="G394" i="2"/>
  <c r="F394" i="2"/>
  <c r="I363" i="2"/>
  <c r="H363" i="2"/>
  <c r="G363" i="2"/>
  <c r="F363" i="2"/>
  <c r="F871" i="2"/>
  <c r="F867" i="2" s="1"/>
  <c r="G903" i="2"/>
  <c r="G901" i="2" s="1"/>
  <c r="G899" i="2" s="1"/>
  <c r="F903" i="2"/>
  <c r="E339" i="2" l="1"/>
  <c r="E21" i="2"/>
  <c r="E9" i="2" s="1"/>
  <c r="K339" i="2"/>
  <c r="K21" i="2"/>
  <c r="K9" i="2" s="1"/>
  <c r="I339" i="2"/>
  <c r="I21" i="2"/>
  <c r="I9" i="2" s="1"/>
  <c r="I408" i="2"/>
  <c r="I347" i="2"/>
  <c r="G408" i="2"/>
  <c r="G347" i="2"/>
  <c r="H409" i="2"/>
  <c r="H348" i="2"/>
  <c r="F408" i="2"/>
  <c r="F347" i="2"/>
  <c r="G409" i="2"/>
  <c r="G348" i="2"/>
  <c r="E408" i="2"/>
  <c r="E347" i="2"/>
  <c r="F409" i="2"/>
  <c r="F348" i="2"/>
  <c r="C408" i="2"/>
  <c r="C347" i="2"/>
  <c r="D408" i="2"/>
  <c r="D347" i="2"/>
  <c r="J409" i="2"/>
  <c r="J348" i="2"/>
  <c r="H408" i="2"/>
  <c r="H347" i="2"/>
  <c r="K408" i="2"/>
  <c r="K347" i="2"/>
  <c r="C409" i="2"/>
  <c r="C348" i="2"/>
  <c r="D409" i="2"/>
  <c r="D348" i="2"/>
  <c r="J408" i="2"/>
  <c r="J347" i="2"/>
  <c r="K409" i="2"/>
  <c r="I409" i="2"/>
  <c r="E409" i="2"/>
  <c r="B933" i="2"/>
  <c r="K601" i="2"/>
  <c r="K592" i="2"/>
  <c r="I601" i="2"/>
  <c r="I592" i="2"/>
  <c r="J601" i="2"/>
  <c r="J592" i="2"/>
  <c r="J415" i="2"/>
  <c r="J413" i="2" s="1"/>
  <c r="J406" i="2" s="1"/>
  <c r="B394" i="2"/>
  <c r="B672" i="2"/>
  <c r="B682" i="2"/>
  <c r="B679" i="2" s="1"/>
  <c r="C760" i="2"/>
  <c r="C679" i="2"/>
  <c r="C675" i="2" s="1"/>
  <c r="C783" i="2"/>
  <c r="C794" i="2"/>
  <c r="B794" i="2" s="1"/>
  <c r="B798" i="2"/>
  <c r="C816" i="2"/>
  <c r="B816" i="2" s="1"/>
  <c r="B820" i="2"/>
  <c r="C805" i="2"/>
  <c r="F764" i="2"/>
  <c r="F760" i="2" s="1"/>
  <c r="G764" i="2"/>
  <c r="G760" i="2" s="1"/>
  <c r="H415" i="2"/>
  <c r="H413" i="2" s="1"/>
  <c r="H406" i="2" s="1"/>
  <c r="B766" i="2"/>
  <c r="B363" i="2"/>
  <c r="I415" i="2"/>
  <c r="I413" i="2" s="1"/>
  <c r="I406" i="2" s="1"/>
  <c r="G415" i="2"/>
  <c r="G413" i="2" s="1"/>
  <c r="G406" i="2" s="1"/>
  <c r="B448" i="2"/>
  <c r="E415" i="2"/>
  <c r="E413" i="2" s="1"/>
  <c r="E406" i="2" s="1"/>
  <c r="K415" i="2"/>
  <c r="K413" i="2" s="1"/>
  <c r="K406" i="2" s="1"/>
  <c r="B418" i="2"/>
  <c r="D731" i="2"/>
  <c r="D727" i="2" s="1"/>
  <c r="B734" i="2"/>
  <c r="F415" i="2"/>
  <c r="F413" i="2" s="1"/>
  <c r="F406" i="2" s="1"/>
  <c r="B703" i="2"/>
  <c r="B417" i="2"/>
  <c r="D415" i="2"/>
  <c r="D413" i="2" s="1"/>
  <c r="D406" i="2" s="1"/>
  <c r="C415" i="2"/>
  <c r="C413" i="2" s="1"/>
  <c r="C406" i="2" s="1"/>
  <c r="B471" i="2"/>
  <c r="I608" i="2"/>
  <c r="B610" i="2"/>
  <c r="J608" i="2"/>
  <c r="K608" i="2"/>
  <c r="K720" i="2"/>
  <c r="J720" i="2"/>
  <c r="I720" i="2"/>
  <c r="H720" i="2"/>
  <c r="G720" i="2"/>
  <c r="C718" i="2"/>
  <c r="B721" i="2"/>
  <c r="C665" i="2"/>
  <c r="C578" i="2" s="1"/>
  <c r="C691" i="2"/>
  <c r="C687" i="2" s="1"/>
  <c r="K679" i="2"/>
  <c r="K675" i="2" s="1"/>
  <c r="J679" i="2"/>
  <c r="J675" i="2" s="1"/>
  <c r="I679" i="2"/>
  <c r="I675" i="2" s="1"/>
  <c r="H679" i="2"/>
  <c r="H675" i="2" s="1"/>
  <c r="G679" i="2"/>
  <c r="G675" i="2" s="1"/>
  <c r="J764" i="2"/>
  <c r="J760" i="2" s="1"/>
  <c r="F901" i="2"/>
  <c r="F899" i="2" s="1"/>
  <c r="B946" i="2"/>
  <c r="G851" i="2"/>
  <c r="G847" i="2" s="1"/>
  <c r="B853" i="2"/>
  <c r="I165" i="2"/>
  <c r="I164" i="2" s="1"/>
  <c r="J165" i="2"/>
  <c r="K165" i="2"/>
  <c r="H165" i="2"/>
  <c r="I558" i="2"/>
  <c r="J558" i="2"/>
  <c r="K558" i="2"/>
  <c r="H558" i="2"/>
  <c r="I791" i="2"/>
  <c r="I768" i="2" s="1"/>
  <c r="I767" i="2" s="1"/>
  <c r="K791" i="2"/>
  <c r="K768" i="2" s="1"/>
  <c r="K767" i="2" s="1"/>
  <c r="H791" i="2"/>
  <c r="B780" i="2"/>
  <c r="B936" i="2"/>
  <c r="G934" i="2"/>
  <c r="H934" i="2"/>
  <c r="I934" i="2"/>
  <c r="J934" i="2"/>
  <c r="K934" i="2"/>
  <c r="B538" i="2"/>
  <c r="B537" i="2"/>
  <c r="B534" i="2"/>
  <c r="B533" i="2"/>
  <c r="B532" i="2"/>
  <c r="K955" i="2"/>
  <c r="K951" i="2" s="1"/>
  <c r="J955" i="2"/>
  <c r="J951" i="2" s="1"/>
  <c r="I955" i="2"/>
  <c r="I951" i="2" s="1"/>
  <c r="H955" i="2"/>
  <c r="H951" i="2" s="1"/>
  <c r="F955" i="2"/>
  <c r="F951" i="2" s="1"/>
  <c r="E955" i="2"/>
  <c r="E951" i="2" s="1"/>
  <c r="D955" i="2"/>
  <c r="D951" i="2" s="1"/>
  <c r="C955" i="2"/>
  <c r="K943" i="2"/>
  <c r="K939" i="2" s="1"/>
  <c r="J943" i="2"/>
  <c r="J939" i="2" s="1"/>
  <c r="I943" i="2"/>
  <c r="I939" i="2" s="1"/>
  <c r="H943" i="2"/>
  <c r="H939" i="2" s="1"/>
  <c r="G943" i="2"/>
  <c r="G939" i="2" s="1"/>
  <c r="E943" i="2"/>
  <c r="E939" i="2" s="1"/>
  <c r="D943" i="2"/>
  <c r="D939" i="2" s="1"/>
  <c r="C943" i="2"/>
  <c r="B913" i="2"/>
  <c r="K906" i="2"/>
  <c r="F910" i="2"/>
  <c r="F906" i="2" s="1"/>
  <c r="E910" i="2"/>
  <c r="E906" i="2" s="1"/>
  <c r="D910" i="2"/>
  <c r="D906" i="2" s="1"/>
  <c r="C910" i="2"/>
  <c r="B909" i="2"/>
  <c r="B908" i="2"/>
  <c r="B907" i="2"/>
  <c r="B874" i="2"/>
  <c r="B871" i="2" s="1"/>
  <c r="K871" i="2"/>
  <c r="K867" i="2" s="1"/>
  <c r="J871" i="2"/>
  <c r="J867" i="2" s="1"/>
  <c r="I871" i="2"/>
  <c r="I867" i="2" s="1"/>
  <c r="H871" i="2"/>
  <c r="H867" i="2" s="1"/>
  <c r="G871" i="2"/>
  <c r="G867" i="2" s="1"/>
  <c r="E871" i="2"/>
  <c r="E867" i="2" s="1"/>
  <c r="D871" i="2"/>
  <c r="D867" i="2" s="1"/>
  <c r="C871" i="2"/>
  <c r="C867" i="2" s="1"/>
  <c r="B870" i="2"/>
  <c r="B869" i="2"/>
  <c r="B868" i="2"/>
  <c r="B864" i="2"/>
  <c r="B861" i="2" s="1"/>
  <c r="E857" i="2"/>
  <c r="B860" i="2"/>
  <c r="B859" i="2"/>
  <c r="B858" i="2"/>
  <c r="K857" i="2"/>
  <c r="B844" i="2"/>
  <c r="B841" i="2" s="1"/>
  <c r="G837" i="2"/>
  <c r="B840" i="2"/>
  <c r="B839" i="2"/>
  <c r="B838" i="2"/>
  <c r="B834" i="2"/>
  <c r="B831" i="2" s="1"/>
  <c r="B830" i="2"/>
  <c r="B829" i="2"/>
  <c r="B828" i="2"/>
  <c r="J776" i="2"/>
  <c r="J772" i="2" s="1"/>
  <c r="I776" i="2"/>
  <c r="I772" i="2" s="1"/>
  <c r="H776" i="2"/>
  <c r="H772" i="2" s="1"/>
  <c r="G776" i="2"/>
  <c r="G772" i="2" s="1"/>
  <c r="F776" i="2"/>
  <c r="F772" i="2" s="1"/>
  <c r="E776" i="2"/>
  <c r="E772" i="2" s="1"/>
  <c r="D776" i="2"/>
  <c r="D772" i="2" s="1"/>
  <c r="C776" i="2"/>
  <c r="B647" i="2"/>
  <c r="B646" i="2"/>
  <c r="K645" i="2"/>
  <c r="K643" i="2" s="1"/>
  <c r="K637" i="2" s="1"/>
  <c r="J645" i="2"/>
  <c r="J643" i="2" s="1"/>
  <c r="J637" i="2" s="1"/>
  <c r="I645" i="2"/>
  <c r="I643" i="2" s="1"/>
  <c r="I637" i="2" s="1"/>
  <c r="H645" i="2"/>
  <c r="H643" i="2" s="1"/>
  <c r="H637" i="2" s="1"/>
  <c r="G645" i="2"/>
  <c r="G643" i="2" s="1"/>
  <c r="G637" i="2" s="1"/>
  <c r="F645" i="2"/>
  <c r="F643" i="2" s="1"/>
  <c r="F637" i="2" s="1"/>
  <c r="E645" i="2"/>
  <c r="E643" i="2" s="1"/>
  <c r="E637" i="2" s="1"/>
  <c r="D645" i="2"/>
  <c r="D643" i="2" s="1"/>
  <c r="D637" i="2" s="1"/>
  <c r="C645" i="2"/>
  <c r="B642" i="2"/>
  <c r="B641" i="2"/>
  <c r="B640" i="2"/>
  <c r="B639" i="2"/>
  <c r="B638" i="2"/>
  <c r="B622" i="2"/>
  <c r="B618" i="2"/>
  <c r="B617" i="2"/>
  <c r="B460" i="2"/>
  <c r="B457" i="2" s="1"/>
  <c r="B456" i="2"/>
  <c r="B455" i="2"/>
  <c r="B454" i="2"/>
  <c r="B439" i="2"/>
  <c r="B436" i="2" s="1"/>
  <c r="B435" i="2"/>
  <c r="B434" i="2"/>
  <c r="B433" i="2"/>
  <c r="B429" i="2"/>
  <c r="B426" i="2" s="1"/>
  <c r="B425" i="2"/>
  <c r="B424" i="2"/>
  <c r="B423" i="2"/>
  <c r="B403" i="2"/>
  <c r="B401" i="2" s="1"/>
  <c r="B399" i="2"/>
  <c r="B398" i="2"/>
  <c r="B400" i="2"/>
  <c r="B383" i="2"/>
  <c r="B380" i="2" s="1"/>
  <c r="B379" i="2"/>
  <c r="B378" i="2"/>
  <c r="B377" i="2"/>
  <c r="B372" i="2"/>
  <c r="B369" i="2"/>
  <c r="B368" i="2"/>
  <c r="B367" i="2"/>
  <c r="J310" i="2"/>
  <c r="J306" i="2" s="1"/>
  <c r="I310" i="2"/>
  <c r="I306" i="2" s="1"/>
  <c r="H310" i="2"/>
  <c r="H306" i="2" s="1"/>
  <c r="G283" i="2"/>
  <c r="B312" i="2"/>
  <c r="B310" i="2" s="1"/>
  <c r="F310" i="2"/>
  <c r="F306" i="2" s="1"/>
  <c r="E310" i="2"/>
  <c r="E306" i="2" s="1"/>
  <c r="D310" i="2"/>
  <c r="D306" i="2" s="1"/>
  <c r="C310" i="2"/>
  <c r="C306" i="2" s="1"/>
  <c r="B309" i="2"/>
  <c r="B308" i="2"/>
  <c r="B307" i="2"/>
  <c r="B303" i="2"/>
  <c r="B300" i="2" s="1"/>
  <c r="B299" i="2"/>
  <c r="B298" i="2"/>
  <c r="B297" i="2"/>
  <c r="J293" i="2"/>
  <c r="J290" i="2" s="1"/>
  <c r="J286" i="2" s="1"/>
  <c r="I293" i="2"/>
  <c r="I290" i="2" s="1"/>
  <c r="I286" i="2" s="1"/>
  <c r="H293" i="2"/>
  <c r="B292" i="2"/>
  <c r="B290" i="2" s="1"/>
  <c r="B289" i="2"/>
  <c r="B288" i="2"/>
  <c r="B287" i="2"/>
  <c r="C339" i="2" l="1"/>
  <c r="C21" i="2"/>
  <c r="C9" i="2" s="1"/>
  <c r="F339" i="2"/>
  <c r="F21" i="2"/>
  <c r="F9" i="2" s="1"/>
  <c r="H339" i="2"/>
  <c r="H21" i="2"/>
  <c r="H9" i="2" s="1"/>
  <c r="G339" i="2"/>
  <c r="G21" i="2"/>
  <c r="G9" i="2" s="1"/>
  <c r="D339" i="2"/>
  <c r="D21" i="2"/>
  <c r="D9" i="2" s="1"/>
  <c r="J339" i="2"/>
  <c r="J21" i="2"/>
  <c r="J9" i="2" s="1"/>
  <c r="K293" i="2"/>
  <c r="K290" i="2" s="1"/>
  <c r="K286" i="2" s="1"/>
  <c r="J590" i="2"/>
  <c r="I590" i="2"/>
  <c r="K583" i="2"/>
  <c r="K590" i="2"/>
  <c r="H790" i="2"/>
  <c r="H787" i="2" s="1"/>
  <c r="H768" i="2"/>
  <c r="I764" i="2"/>
  <c r="I760" i="2" s="1"/>
  <c r="I790" i="2"/>
  <c r="I787" i="2" s="1"/>
  <c r="I783" i="2" s="1"/>
  <c r="K764" i="2"/>
  <c r="K760" i="2" s="1"/>
  <c r="K790" i="2"/>
  <c r="K787" i="2" s="1"/>
  <c r="K783" i="2" s="1"/>
  <c r="C772" i="2"/>
  <c r="B535" i="2"/>
  <c r="B531" i="2" s="1"/>
  <c r="B415" i="2"/>
  <c r="B165" i="2"/>
  <c r="B296" i="2"/>
  <c r="B286" i="2"/>
  <c r="B347" i="2"/>
  <c r="B601" i="2"/>
  <c r="B453" i="2"/>
  <c r="B837" i="2"/>
  <c r="H164" i="2"/>
  <c r="B306" i="2"/>
  <c r="B376" i="2"/>
  <c r="B422" i="2"/>
  <c r="B720" i="2"/>
  <c r="B718" i="2" s="1"/>
  <c r="B348" i="2"/>
  <c r="B397" i="2"/>
  <c r="B432" i="2"/>
  <c r="B867" i="2"/>
  <c r="B827" i="2"/>
  <c r="B791" i="2"/>
  <c r="H283" i="2"/>
  <c r="H290" i="2"/>
  <c r="H286" i="2" s="1"/>
  <c r="C643" i="2"/>
  <c r="C637" i="2" s="1"/>
  <c r="B645" i="2"/>
  <c r="B643" i="2" s="1"/>
  <c r="B637" i="2" s="1"/>
  <c r="C906" i="2"/>
  <c r="B906" i="2" s="1"/>
  <c r="B910" i="2"/>
  <c r="C951" i="2"/>
  <c r="B951" i="2" s="1"/>
  <c r="B955" i="2"/>
  <c r="I606" i="2"/>
  <c r="I599" i="2" s="1"/>
  <c r="J606" i="2"/>
  <c r="J599" i="2" s="1"/>
  <c r="B608" i="2"/>
  <c r="C939" i="2"/>
  <c r="B857" i="2"/>
  <c r="I283" i="2"/>
  <c r="J283" i="2"/>
  <c r="F943" i="2"/>
  <c r="K776" i="2"/>
  <c r="K772" i="2" s="1"/>
  <c r="B735" i="2"/>
  <c r="K606" i="2"/>
  <c r="K599" i="2" s="1"/>
  <c r="K310" i="2"/>
  <c r="K306" i="2" s="1"/>
  <c r="G310" i="2"/>
  <c r="G306" i="2" s="1"/>
  <c r="B339" i="2" l="1"/>
  <c r="B768" i="2"/>
  <c r="H767" i="2"/>
  <c r="B345" i="2"/>
  <c r="H783" i="2"/>
  <c r="B783" i="2" s="1"/>
  <c r="B787" i="2"/>
  <c r="B790" i="2"/>
  <c r="B776" i="2"/>
  <c r="B772" i="2"/>
  <c r="F939" i="2"/>
  <c r="B939" i="2" s="1"/>
  <c r="B943" i="2"/>
  <c r="K283" i="2"/>
  <c r="B283" i="2" s="1"/>
  <c r="B272" i="2"/>
  <c r="B269" i="2" s="1"/>
  <c r="B268" i="2"/>
  <c r="B267" i="2"/>
  <c r="B266" i="2"/>
  <c r="J262" i="2"/>
  <c r="J252" i="2" s="1"/>
  <c r="I262" i="2"/>
  <c r="I252" i="2" s="1"/>
  <c r="H262" i="2"/>
  <c r="B261" i="2"/>
  <c r="B259" i="2" s="1"/>
  <c r="G259" i="2"/>
  <c r="G255" i="2" s="1"/>
  <c r="F259" i="2"/>
  <c r="F255" i="2" s="1"/>
  <c r="E259" i="2"/>
  <c r="E255" i="2" s="1"/>
  <c r="D259" i="2"/>
  <c r="D255" i="2" s="1"/>
  <c r="C259" i="2"/>
  <c r="C255" i="2" s="1"/>
  <c r="B258" i="2"/>
  <c r="B257" i="2"/>
  <c r="B256" i="2"/>
  <c r="J236" i="2"/>
  <c r="J233" i="2" s="1"/>
  <c r="J229" i="2" s="1"/>
  <c r="I236" i="2"/>
  <c r="I233" i="2" s="1"/>
  <c r="I229" i="2" s="1"/>
  <c r="H236" i="2"/>
  <c r="B235" i="2"/>
  <c r="B233" i="2" s="1"/>
  <c r="G233" i="2"/>
  <c r="G229" i="2" s="1"/>
  <c r="F233" i="2"/>
  <c r="F229" i="2" s="1"/>
  <c r="E233" i="2"/>
  <c r="E229" i="2" s="1"/>
  <c r="D233" i="2"/>
  <c r="D229" i="2" s="1"/>
  <c r="C233" i="2"/>
  <c r="C229" i="2" s="1"/>
  <c r="B232" i="2"/>
  <c r="B231" i="2"/>
  <c r="B230" i="2"/>
  <c r="B225" i="2"/>
  <c r="B223" i="2" s="1"/>
  <c r="K223" i="2"/>
  <c r="K219" i="2" s="1"/>
  <c r="J223" i="2"/>
  <c r="J219" i="2" s="1"/>
  <c r="I223" i="2"/>
  <c r="I219" i="2" s="1"/>
  <c r="H223" i="2"/>
  <c r="H219" i="2" s="1"/>
  <c r="G223" i="2"/>
  <c r="G219" i="2" s="1"/>
  <c r="F223" i="2"/>
  <c r="F219" i="2" s="1"/>
  <c r="E223" i="2"/>
  <c r="E219" i="2" s="1"/>
  <c r="D223" i="2"/>
  <c r="D219" i="2" s="1"/>
  <c r="C223" i="2"/>
  <c r="C219" i="2" s="1"/>
  <c r="B222" i="2"/>
  <c r="B221" i="2"/>
  <c r="B220" i="2"/>
  <c r="J216" i="2"/>
  <c r="I216" i="2"/>
  <c r="H216" i="2"/>
  <c r="B215" i="2"/>
  <c r="B213" i="2" s="1"/>
  <c r="G213" i="2"/>
  <c r="G209" i="2" s="1"/>
  <c r="F213" i="2"/>
  <c r="F209" i="2" s="1"/>
  <c r="E213" i="2"/>
  <c r="E209" i="2" s="1"/>
  <c r="D213" i="2"/>
  <c r="D209" i="2" s="1"/>
  <c r="C213" i="2"/>
  <c r="C209" i="2" s="1"/>
  <c r="B212" i="2"/>
  <c r="B211" i="2"/>
  <c r="B210" i="2"/>
  <c r="B195" i="2"/>
  <c r="B194" i="2"/>
  <c r="K192" i="2"/>
  <c r="K188" i="2" s="1"/>
  <c r="J192" i="2"/>
  <c r="J188" i="2" s="1"/>
  <c r="I192" i="2"/>
  <c r="I188" i="2" s="1"/>
  <c r="H192" i="2"/>
  <c r="H188" i="2" s="1"/>
  <c r="G192" i="2"/>
  <c r="G188" i="2" s="1"/>
  <c r="F192" i="2"/>
  <c r="F188" i="2" s="1"/>
  <c r="E192" i="2"/>
  <c r="E188" i="2" s="1"/>
  <c r="D192" i="2"/>
  <c r="D188" i="2" s="1"/>
  <c r="C192" i="2"/>
  <c r="C188" i="2" s="1"/>
  <c r="B191" i="2"/>
  <c r="B190" i="2"/>
  <c r="B189" i="2"/>
  <c r="J178" i="2"/>
  <c r="J171" i="2" s="1"/>
  <c r="B180" i="2"/>
  <c r="G178" i="2"/>
  <c r="G171" i="2" s="1"/>
  <c r="F178" i="2"/>
  <c r="F171" i="2" s="1"/>
  <c r="E178" i="2"/>
  <c r="E171" i="2" s="1"/>
  <c r="D178" i="2"/>
  <c r="D171" i="2" s="1"/>
  <c r="C178" i="2"/>
  <c r="C171" i="2" s="1"/>
  <c r="B177" i="2"/>
  <c r="B176" i="2"/>
  <c r="B175" i="2"/>
  <c r="B151" i="2"/>
  <c r="B150" i="2"/>
  <c r="H148" i="2"/>
  <c r="H144" i="2" s="1"/>
  <c r="G148" i="2"/>
  <c r="G144" i="2" s="1"/>
  <c r="F148" i="2"/>
  <c r="F144" i="2" s="1"/>
  <c r="E148" i="2"/>
  <c r="E144" i="2" s="1"/>
  <c r="D148" i="2"/>
  <c r="D144" i="2" s="1"/>
  <c r="C148" i="2"/>
  <c r="C144" i="2" s="1"/>
  <c r="B147" i="2"/>
  <c r="B146" i="2"/>
  <c r="B145" i="2"/>
  <c r="K144" i="2"/>
  <c r="J144" i="2"/>
  <c r="I144" i="2"/>
  <c r="B141" i="2"/>
  <c r="B140" i="2"/>
  <c r="J138" i="2"/>
  <c r="J134" i="2" s="1"/>
  <c r="I138" i="2"/>
  <c r="I134" i="2" s="1"/>
  <c r="H138" i="2"/>
  <c r="H134" i="2" s="1"/>
  <c r="G138" i="2"/>
  <c r="G134" i="2" s="1"/>
  <c r="E138" i="2"/>
  <c r="E134" i="2" s="1"/>
  <c r="D138" i="2"/>
  <c r="D134" i="2" s="1"/>
  <c r="C138" i="2"/>
  <c r="C134" i="2" s="1"/>
  <c r="B137" i="2"/>
  <c r="B136" i="2"/>
  <c r="B135" i="2"/>
  <c r="K134" i="2"/>
  <c r="F134" i="2"/>
  <c r="B131" i="2"/>
  <c r="B130" i="2"/>
  <c r="K128" i="2"/>
  <c r="K124" i="2" s="1"/>
  <c r="J128" i="2"/>
  <c r="J124" i="2" s="1"/>
  <c r="I128" i="2"/>
  <c r="I124" i="2" s="1"/>
  <c r="H128" i="2"/>
  <c r="H124" i="2" s="1"/>
  <c r="G128" i="2"/>
  <c r="G124" i="2" s="1"/>
  <c r="E128" i="2"/>
  <c r="E124" i="2" s="1"/>
  <c r="D128" i="2"/>
  <c r="D124" i="2" s="1"/>
  <c r="C128" i="2"/>
  <c r="C124" i="2" s="1"/>
  <c r="B127" i="2"/>
  <c r="B126" i="2"/>
  <c r="B125" i="2"/>
  <c r="F124" i="2"/>
  <c r="B119" i="2"/>
  <c r="G117" i="2"/>
  <c r="G113" i="2" s="1"/>
  <c r="F117" i="2"/>
  <c r="F113" i="2" s="1"/>
  <c r="E117" i="2"/>
  <c r="E113" i="2" s="1"/>
  <c r="D117" i="2"/>
  <c r="D113" i="2" s="1"/>
  <c r="C117" i="2"/>
  <c r="C113" i="2" s="1"/>
  <c r="B116" i="2"/>
  <c r="B115" i="2"/>
  <c r="B114" i="2"/>
  <c r="B100" i="2"/>
  <c r="B99" i="2"/>
  <c r="K97" i="2"/>
  <c r="K93" i="2" s="1"/>
  <c r="J97" i="2"/>
  <c r="J93" i="2" s="1"/>
  <c r="I97" i="2"/>
  <c r="I93" i="2" s="1"/>
  <c r="H97" i="2"/>
  <c r="H93" i="2" s="1"/>
  <c r="G97" i="2"/>
  <c r="G93" i="2" s="1"/>
  <c r="E97" i="2"/>
  <c r="E93" i="2" s="1"/>
  <c r="D97" i="2"/>
  <c r="D93" i="2" s="1"/>
  <c r="C97" i="2"/>
  <c r="C93" i="2" s="1"/>
  <c r="B96" i="2"/>
  <c r="B95" i="2"/>
  <c r="B94" i="2"/>
  <c r="B90" i="2"/>
  <c r="B89" i="2"/>
  <c r="K87" i="2"/>
  <c r="K83" i="2" s="1"/>
  <c r="J87" i="2"/>
  <c r="J83" i="2" s="1"/>
  <c r="I87" i="2"/>
  <c r="I83" i="2" s="1"/>
  <c r="H87" i="2"/>
  <c r="H83" i="2" s="1"/>
  <c r="G87" i="2"/>
  <c r="G83" i="2" s="1"/>
  <c r="F87" i="2"/>
  <c r="F83" i="2" s="1"/>
  <c r="E87" i="2"/>
  <c r="E83" i="2" s="1"/>
  <c r="D87" i="2"/>
  <c r="D83" i="2" s="1"/>
  <c r="C87" i="2"/>
  <c r="C83" i="2" s="1"/>
  <c r="B86" i="2"/>
  <c r="B85" i="2"/>
  <c r="B84" i="2"/>
  <c r="J80" i="2"/>
  <c r="I80" i="2"/>
  <c r="H80" i="2"/>
  <c r="H70" i="2" s="1"/>
  <c r="B79" i="2"/>
  <c r="B77" i="2" s="1"/>
  <c r="G77" i="2"/>
  <c r="G73" i="2" s="1"/>
  <c r="F77" i="2"/>
  <c r="F73" i="2" s="1"/>
  <c r="E77" i="2"/>
  <c r="E73" i="2" s="1"/>
  <c r="D77" i="2"/>
  <c r="D73" i="2" s="1"/>
  <c r="C77" i="2"/>
  <c r="C73" i="2" s="1"/>
  <c r="B76" i="2"/>
  <c r="B75" i="2"/>
  <c r="B74" i="2"/>
  <c r="I206" i="2" l="1"/>
  <c r="J206" i="2"/>
  <c r="I77" i="2"/>
  <c r="I73" i="2" s="1"/>
  <c r="I70" i="2"/>
  <c r="J77" i="2"/>
  <c r="J73" i="2" s="1"/>
  <c r="J70" i="2"/>
  <c r="K80" i="2"/>
  <c r="J117" i="2"/>
  <c r="J113" i="2" s="1"/>
  <c r="K236" i="2"/>
  <c r="K233" i="2" s="1"/>
  <c r="K229" i="2" s="1"/>
  <c r="K216" i="2"/>
  <c r="H206" i="2"/>
  <c r="K262" i="2"/>
  <c r="K252" i="2" s="1"/>
  <c r="H252" i="2"/>
  <c r="B767" i="2"/>
  <c r="B219" i="2"/>
  <c r="B209" i="2"/>
  <c r="B229" i="2"/>
  <c r="B265" i="2"/>
  <c r="B255" i="2"/>
  <c r="H606" i="2"/>
  <c r="H599" i="2" s="1"/>
  <c r="H764" i="2"/>
  <c r="H213" i="2"/>
  <c r="H209" i="2" s="1"/>
  <c r="I213" i="2"/>
  <c r="I209" i="2" s="1"/>
  <c r="J213" i="2"/>
  <c r="J209" i="2" s="1"/>
  <c r="H259" i="2"/>
  <c r="H255" i="2" s="1"/>
  <c r="I259" i="2"/>
  <c r="I255" i="2" s="1"/>
  <c r="J259" i="2"/>
  <c r="J255" i="2" s="1"/>
  <c r="B192" i="2"/>
  <c r="B188" i="2" s="1"/>
  <c r="B148" i="2"/>
  <c r="B144" i="2" s="1"/>
  <c r="H233" i="2"/>
  <c r="H229" i="2" s="1"/>
  <c r="B128" i="2"/>
  <c r="B124" i="2" s="1"/>
  <c r="H178" i="2"/>
  <c r="I178" i="2"/>
  <c r="I171" i="2" s="1"/>
  <c r="B138" i="2"/>
  <c r="B134" i="2" s="1"/>
  <c r="B117" i="2"/>
  <c r="B113" i="2" s="1"/>
  <c r="H117" i="2"/>
  <c r="H113" i="2" s="1"/>
  <c r="I117" i="2"/>
  <c r="I113" i="2" s="1"/>
  <c r="B97" i="2"/>
  <c r="B93" i="2" s="1"/>
  <c r="B87" i="2"/>
  <c r="B83" i="2" s="1"/>
  <c r="B73" i="2"/>
  <c r="H77" i="2"/>
  <c r="H73" i="2" s="1"/>
  <c r="K77" i="2" l="1"/>
  <c r="K73" i="2" s="1"/>
  <c r="K70" i="2"/>
  <c r="K206" i="2"/>
  <c r="H171" i="2"/>
  <c r="H760" i="2"/>
  <c r="B760" i="2" s="1"/>
  <c r="B764" i="2"/>
  <c r="K213" i="2"/>
  <c r="K209" i="2" s="1"/>
  <c r="K259" i="2"/>
  <c r="K255" i="2" s="1"/>
  <c r="K178" i="2"/>
  <c r="K171" i="2" s="1"/>
  <c r="K117" i="2"/>
  <c r="K113" i="2" s="1"/>
  <c r="B70" i="2" l="1"/>
  <c r="B52" i="2"/>
  <c r="B178" i="2"/>
  <c r="B171" i="2"/>
  <c r="B935" i="2"/>
  <c r="K931" i="2"/>
  <c r="K927" i="2" s="1"/>
  <c r="J931" i="2"/>
  <c r="J927" i="2" s="1"/>
  <c r="I931" i="2"/>
  <c r="I927" i="2" s="1"/>
  <c r="H931" i="2"/>
  <c r="H927" i="2" s="1"/>
  <c r="G931" i="2"/>
  <c r="G927" i="2" s="1"/>
  <c r="F934" i="2"/>
  <c r="F931" i="2" s="1"/>
  <c r="F927" i="2" s="1"/>
  <c r="E934" i="2"/>
  <c r="E931" i="2" s="1"/>
  <c r="E927" i="2" s="1"/>
  <c r="D934" i="2"/>
  <c r="D931" i="2" s="1"/>
  <c r="D927" i="2" s="1"/>
  <c r="C934" i="2"/>
  <c r="J924" i="2"/>
  <c r="I923" i="2"/>
  <c r="I724" i="2" s="1"/>
  <c r="I722" i="2" s="1"/>
  <c r="H924" i="2"/>
  <c r="G923" i="2"/>
  <c r="G724" i="2" s="1"/>
  <c r="G722" i="2" s="1"/>
  <c r="F923" i="2"/>
  <c r="F724" i="2" s="1"/>
  <c r="F722" i="2" s="1"/>
  <c r="K923" i="2"/>
  <c r="K724" i="2" s="1"/>
  <c r="K722" i="2" s="1"/>
  <c r="E923" i="2"/>
  <c r="D923" i="2"/>
  <c r="C923" i="2"/>
  <c r="B922" i="2"/>
  <c r="B921" i="2"/>
  <c r="H903" i="2"/>
  <c r="K895" i="2"/>
  <c r="J895" i="2"/>
  <c r="I895" i="2"/>
  <c r="H895" i="2"/>
  <c r="G895" i="2"/>
  <c r="F895" i="2"/>
  <c r="E895" i="2"/>
  <c r="D895" i="2"/>
  <c r="C895" i="2"/>
  <c r="K888" i="2"/>
  <c r="J888" i="2"/>
  <c r="I888" i="2"/>
  <c r="G888" i="2"/>
  <c r="F888" i="2"/>
  <c r="E888" i="2"/>
  <c r="D888" i="2"/>
  <c r="C888" i="2"/>
  <c r="B884" i="2"/>
  <c r="K877" i="2"/>
  <c r="J877" i="2"/>
  <c r="I877" i="2"/>
  <c r="H877" i="2"/>
  <c r="F881" i="2"/>
  <c r="F877" i="2" s="1"/>
  <c r="E881" i="2"/>
  <c r="E877" i="2" s="1"/>
  <c r="D881" i="2"/>
  <c r="D877" i="2" s="1"/>
  <c r="C881" i="2"/>
  <c r="B880" i="2"/>
  <c r="B879" i="2"/>
  <c r="B878" i="2"/>
  <c r="B854" i="2"/>
  <c r="B851" i="2" s="1"/>
  <c r="K847" i="2"/>
  <c r="E851" i="2"/>
  <c r="E847" i="2" s="1"/>
  <c r="D851" i="2"/>
  <c r="D847" i="2" s="1"/>
  <c r="C851" i="2"/>
  <c r="C847" i="2" s="1"/>
  <c r="B850" i="2"/>
  <c r="B849" i="2"/>
  <c r="B848" i="2"/>
  <c r="B763" i="2"/>
  <c r="B762" i="2"/>
  <c r="B761" i="2"/>
  <c r="B733" i="2"/>
  <c r="B731" i="2" s="1"/>
  <c r="B730" i="2"/>
  <c r="B729" i="2"/>
  <c r="B728" i="2"/>
  <c r="B715" i="2"/>
  <c r="B714" i="2"/>
  <c r="B713" i="2"/>
  <c r="B702" i="2"/>
  <c r="B701" i="2"/>
  <c r="B700" i="2"/>
  <c r="J696" i="2"/>
  <c r="J671" i="2" s="1"/>
  <c r="I696" i="2"/>
  <c r="I671" i="2" s="1"/>
  <c r="G696" i="2"/>
  <c r="G671" i="2" s="1"/>
  <c r="D665" i="2"/>
  <c r="D578" i="2" s="1"/>
  <c r="B693" i="2"/>
  <c r="B690" i="2"/>
  <c r="B689" i="2"/>
  <c r="B688" i="2"/>
  <c r="E666" i="2"/>
  <c r="E579" i="2" s="1"/>
  <c r="E27" i="2" s="1"/>
  <c r="B678" i="2"/>
  <c r="B677" i="2"/>
  <c r="B676" i="2"/>
  <c r="E667" i="2"/>
  <c r="K662" i="2"/>
  <c r="K575" i="2" s="1"/>
  <c r="K22" i="2" s="1"/>
  <c r="K10" i="2" s="1"/>
  <c r="J662" i="2"/>
  <c r="J575" i="2" s="1"/>
  <c r="J22" i="2" s="1"/>
  <c r="J10" i="2" s="1"/>
  <c r="I662" i="2"/>
  <c r="I575" i="2" s="1"/>
  <c r="I22" i="2" s="1"/>
  <c r="I10" i="2" s="1"/>
  <c r="H662" i="2"/>
  <c r="H575" i="2" s="1"/>
  <c r="H22" i="2" s="1"/>
  <c r="H10" i="2" s="1"/>
  <c r="G662" i="2"/>
  <c r="G575" i="2" s="1"/>
  <c r="G22" i="2" s="1"/>
  <c r="G10" i="2" s="1"/>
  <c r="F662" i="2"/>
  <c r="F575" i="2" s="1"/>
  <c r="F22" i="2" s="1"/>
  <c r="F10" i="2" s="1"/>
  <c r="E662" i="2"/>
  <c r="E575" i="2" s="1"/>
  <c r="E22" i="2" s="1"/>
  <c r="D662" i="2"/>
  <c r="D575" i="2" s="1"/>
  <c r="D22" i="2" s="1"/>
  <c r="C662" i="2"/>
  <c r="C575" i="2" s="1"/>
  <c r="C22" i="2" s="1"/>
  <c r="C10" i="2" s="1"/>
  <c r="K661" i="2"/>
  <c r="K574" i="2" s="1"/>
  <c r="K20" i="2" s="1"/>
  <c r="J661" i="2"/>
  <c r="J574" i="2" s="1"/>
  <c r="J20" i="2" s="1"/>
  <c r="I661" i="2"/>
  <c r="I574" i="2" s="1"/>
  <c r="I20" i="2" s="1"/>
  <c r="H661" i="2"/>
  <c r="H574" i="2" s="1"/>
  <c r="H20" i="2" s="1"/>
  <c r="G661" i="2"/>
  <c r="G574" i="2" s="1"/>
  <c r="G20" i="2" s="1"/>
  <c r="F661" i="2"/>
  <c r="F574" i="2" s="1"/>
  <c r="F20" i="2" s="1"/>
  <c r="E661" i="2"/>
  <c r="E574" i="2" s="1"/>
  <c r="E20" i="2" s="1"/>
  <c r="D661" i="2"/>
  <c r="D574" i="2" s="1"/>
  <c r="D20" i="2" s="1"/>
  <c r="C661" i="2"/>
  <c r="K659" i="2"/>
  <c r="J659" i="2"/>
  <c r="I659" i="2"/>
  <c r="H659" i="2"/>
  <c r="G659" i="2"/>
  <c r="F659" i="2"/>
  <c r="E659" i="2"/>
  <c r="D659" i="2"/>
  <c r="C659" i="2"/>
  <c r="K656" i="2"/>
  <c r="J656" i="2"/>
  <c r="I656" i="2"/>
  <c r="H656" i="2"/>
  <c r="G656" i="2"/>
  <c r="F656" i="2"/>
  <c r="E656" i="2"/>
  <c r="D656" i="2"/>
  <c r="C656" i="2"/>
  <c r="K655" i="2"/>
  <c r="J655" i="2"/>
  <c r="I655" i="2"/>
  <c r="H655" i="2"/>
  <c r="G655" i="2"/>
  <c r="F655" i="2"/>
  <c r="E655" i="2"/>
  <c r="D655" i="2"/>
  <c r="C655" i="2"/>
  <c r="K654" i="2"/>
  <c r="J654" i="2"/>
  <c r="I654" i="2"/>
  <c r="H654" i="2"/>
  <c r="G654" i="2"/>
  <c r="F654" i="2"/>
  <c r="E654" i="2"/>
  <c r="D654" i="2"/>
  <c r="C654" i="2"/>
  <c r="B634" i="2"/>
  <c r="B631" i="2" s="1"/>
  <c r="K630" i="2"/>
  <c r="K587" i="2" s="1"/>
  <c r="K629" i="2"/>
  <c r="J629" i="2" s="1"/>
  <c r="I629" i="2" s="1"/>
  <c r="B593" i="2"/>
  <c r="K555" i="2"/>
  <c r="J555" i="2"/>
  <c r="I555" i="2"/>
  <c r="G555" i="2"/>
  <c r="E555" i="2"/>
  <c r="D555" i="2"/>
  <c r="C558" i="2"/>
  <c r="B557" i="2"/>
  <c r="H555" i="2"/>
  <c r="B554" i="2"/>
  <c r="B553" i="2"/>
  <c r="B552" i="2"/>
  <c r="B528" i="2"/>
  <c r="B525" i="2" s="1"/>
  <c r="K521" i="2"/>
  <c r="J521" i="2"/>
  <c r="I521" i="2"/>
  <c r="H521" i="2"/>
  <c r="E525" i="2"/>
  <c r="E521" i="2" s="1"/>
  <c r="D525" i="2"/>
  <c r="D521" i="2" s="1"/>
  <c r="C525" i="2"/>
  <c r="C521" i="2" s="1"/>
  <c r="B524" i="2"/>
  <c r="B523" i="2"/>
  <c r="B522" i="2"/>
  <c r="K517" i="2"/>
  <c r="K514" i="2" s="1"/>
  <c r="K510" i="2" s="1"/>
  <c r="J517" i="2"/>
  <c r="J514" i="2" s="1"/>
  <c r="J510" i="2" s="1"/>
  <c r="I517" i="2"/>
  <c r="I514" i="2" s="1"/>
  <c r="I510" i="2" s="1"/>
  <c r="H517" i="2"/>
  <c r="H514" i="2" s="1"/>
  <c r="H510" i="2" s="1"/>
  <c r="G517" i="2"/>
  <c r="G514" i="2" s="1"/>
  <c r="G510" i="2" s="1"/>
  <c r="E517" i="2"/>
  <c r="E514" i="2" s="1"/>
  <c r="E510" i="2" s="1"/>
  <c r="D517" i="2"/>
  <c r="D514" i="2" s="1"/>
  <c r="D510" i="2" s="1"/>
  <c r="C517" i="2"/>
  <c r="C514" i="2" s="1"/>
  <c r="C510" i="2" s="1"/>
  <c r="I496" i="2"/>
  <c r="G496" i="2"/>
  <c r="F496" i="2"/>
  <c r="K496" i="2"/>
  <c r="J496" i="2"/>
  <c r="E496" i="2"/>
  <c r="E476" i="2" s="1"/>
  <c r="D496" i="2"/>
  <c r="C496" i="2"/>
  <c r="C476" i="2" s="1"/>
  <c r="B468" i="2"/>
  <c r="B467" i="2"/>
  <c r="B466" i="2"/>
  <c r="B450" i="2"/>
  <c r="K449" i="2"/>
  <c r="K446" i="2" s="1"/>
  <c r="K442" i="2" s="1"/>
  <c r="J449" i="2"/>
  <c r="J446" i="2" s="1"/>
  <c r="J442" i="2" s="1"/>
  <c r="H449" i="2"/>
  <c r="H446" i="2" s="1"/>
  <c r="H442" i="2" s="1"/>
  <c r="G449" i="2"/>
  <c r="G446" i="2" s="1"/>
  <c r="G442" i="2" s="1"/>
  <c r="F449" i="2"/>
  <c r="F446" i="2" s="1"/>
  <c r="F442" i="2" s="1"/>
  <c r="E449" i="2"/>
  <c r="D449" i="2"/>
  <c r="C449" i="2"/>
  <c r="B419" i="2"/>
  <c r="B413" i="2" s="1"/>
  <c r="B412" i="2"/>
  <c r="B411" i="2"/>
  <c r="B410" i="2"/>
  <c r="B409" i="2"/>
  <c r="F393" i="2"/>
  <c r="F390" i="2" s="1"/>
  <c r="F386" i="2" s="1"/>
  <c r="K393" i="2"/>
  <c r="K390" i="2" s="1"/>
  <c r="K386" i="2" s="1"/>
  <c r="J393" i="2"/>
  <c r="J390" i="2" s="1"/>
  <c r="J386" i="2" s="1"/>
  <c r="I393" i="2"/>
  <c r="I390" i="2" s="1"/>
  <c r="I386" i="2" s="1"/>
  <c r="H393" i="2"/>
  <c r="H390" i="2" s="1"/>
  <c r="H386" i="2" s="1"/>
  <c r="G393" i="2"/>
  <c r="G390" i="2" s="1"/>
  <c r="G386" i="2" s="1"/>
  <c r="E393" i="2"/>
  <c r="E390" i="2" s="1"/>
  <c r="E386" i="2" s="1"/>
  <c r="D393" i="2"/>
  <c r="D390" i="2" s="1"/>
  <c r="D386" i="2" s="1"/>
  <c r="C393" i="2"/>
  <c r="B389" i="2"/>
  <c r="B388" i="2"/>
  <c r="B387" i="2"/>
  <c r="J361" i="2"/>
  <c r="H361" i="2"/>
  <c r="K361" i="2"/>
  <c r="I361" i="2"/>
  <c r="G361" i="2"/>
  <c r="E361" i="2"/>
  <c r="D361" i="2"/>
  <c r="C361" i="2"/>
  <c r="B357" i="2"/>
  <c r="B356" i="2"/>
  <c r="B355" i="2"/>
  <c r="K342" i="2"/>
  <c r="J342" i="2"/>
  <c r="I342" i="2"/>
  <c r="H342" i="2"/>
  <c r="G342" i="2"/>
  <c r="F342" i="2"/>
  <c r="K341" i="2"/>
  <c r="J341" i="2"/>
  <c r="I341" i="2"/>
  <c r="H341" i="2"/>
  <c r="G341" i="2"/>
  <c r="F341" i="2"/>
  <c r="K340" i="2"/>
  <c r="J340" i="2"/>
  <c r="I340" i="2"/>
  <c r="H340" i="2"/>
  <c r="G340" i="2"/>
  <c r="F340" i="2"/>
  <c r="B333" i="2"/>
  <c r="B330" i="2" s="1"/>
  <c r="B329" i="2"/>
  <c r="B328" i="2"/>
  <c r="B327" i="2"/>
  <c r="K323" i="2"/>
  <c r="J323" i="2"/>
  <c r="I323" i="2"/>
  <c r="H323" i="2"/>
  <c r="G323" i="2"/>
  <c r="F323" i="2"/>
  <c r="E323" i="2"/>
  <c r="D323" i="2"/>
  <c r="C323" i="2"/>
  <c r="K322" i="2"/>
  <c r="K48" i="2" s="1"/>
  <c r="K23" i="2" s="1"/>
  <c r="K11" i="2" s="1"/>
  <c r="J322" i="2"/>
  <c r="J48" i="2" s="1"/>
  <c r="J23" i="2" s="1"/>
  <c r="J11" i="2" s="1"/>
  <c r="I322" i="2"/>
  <c r="I48" i="2" s="1"/>
  <c r="I23" i="2" s="1"/>
  <c r="I11" i="2" s="1"/>
  <c r="H322" i="2"/>
  <c r="H48" i="2" s="1"/>
  <c r="H23" i="2" s="1"/>
  <c r="H11" i="2" s="1"/>
  <c r="G322" i="2"/>
  <c r="G48" i="2" s="1"/>
  <c r="G23" i="2" s="1"/>
  <c r="G11" i="2" s="1"/>
  <c r="F322" i="2"/>
  <c r="F48" i="2" s="1"/>
  <c r="F23" i="2" s="1"/>
  <c r="F11" i="2" s="1"/>
  <c r="E322" i="2"/>
  <c r="E48" i="2" s="1"/>
  <c r="E23" i="2" s="1"/>
  <c r="E11" i="2" s="1"/>
  <c r="D322" i="2"/>
  <c r="D48" i="2" s="1"/>
  <c r="D23" i="2" s="1"/>
  <c r="D11" i="2" s="1"/>
  <c r="C322" i="2"/>
  <c r="C48" i="2" s="1"/>
  <c r="K319" i="2"/>
  <c r="K40" i="2" s="1"/>
  <c r="J319" i="2"/>
  <c r="J40" i="2" s="1"/>
  <c r="I319" i="2"/>
  <c r="I40" i="2" s="1"/>
  <c r="H319" i="2"/>
  <c r="H40" i="2" s="1"/>
  <c r="G319" i="2"/>
  <c r="G40" i="2" s="1"/>
  <c r="F319" i="2"/>
  <c r="F40" i="2" s="1"/>
  <c r="E319" i="2"/>
  <c r="E40" i="2" s="1"/>
  <c r="D319" i="2"/>
  <c r="D40" i="2" s="1"/>
  <c r="C319" i="2"/>
  <c r="C40" i="2" s="1"/>
  <c r="K318" i="2"/>
  <c r="K39" i="2" s="1"/>
  <c r="J318" i="2"/>
  <c r="J39" i="2" s="1"/>
  <c r="I318" i="2"/>
  <c r="I39" i="2" s="1"/>
  <c r="H318" i="2"/>
  <c r="H39" i="2" s="1"/>
  <c r="G318" i="2"/>
  <c r="G39" i="2" s="1"/>
  <c r="F318" i="2"/>
  <c r="F39" i="2" s="1"/>
  <c r="E318" i="2"/>
  <c r="E39" i="2" s="1"/>
  <c r="D318" i="2"/>
  <c r="D39" i="2" s="1"/>
  <c r="C318" i="2"/>
  <c r="C39" i="2" s="1"/>
  <c r="K317" i="2"/>
  <c r="J317" i="2"/>
  <c r="I317" i="2"/>
  <c r="H317" i="2"/>
  <c r="G317" i="2"/>
  <c r="F317" i="2"/>
  <c r="E317" i="2"/>
  <c r="D317" i="2"/>
  <c r="C317" i="2"/>
  <c r="K282" i="2"/>
  <c r="K279" i="2" s="1"/>
  <c r="K275" i="2" s="1"/>
  <c r="J282" i="2"/>
  <c r="J279" i="2" s="1"/>
  <c r="J275" i="2" s="1"/>
  <c r="I282" i="2"/>
  <c r="I279" i="2" s="1"/>
  <c r="I275" i="2" s="1"/>
  <c r="H282" i="2"/>
  <c r="H279" i="2" s="1"/>
  <c r="H275" i="2" s="1"/>
  <c r="G282" i="2"/>
  <c r="G279" i="2" s="1"/>
  <c r="G275" i="2" s="1"/>
  <c r="F282" i="2"/>
  <c r="F279" i="2" s="1"/>
  <c r="F275" i="2" s="1"/>
  <c r="E282" i="2"/>
  <c r="E279" i="2" s="1"/>
  <c r="E275" i="2" s="1"/>
  <c r="D282" i="2"/>
  <c r="D279" i="2" s="1"/>
  <c r="C282" i="2"/>
  <c r="B278" i="2"/>
  <c r="B277" i="2"/>
  <c r="B276" i="2"/>
  <c r="K251" i="2"/>
  <c r="K240" i="2" s="1"/>
  <c r="J251" i="2"/>
  <c r="J240" i="2" s="1"/>
  <c r="I251" i="2"/>
  <c r="I240" i="2" s="1"/>
  <c r="H251" i="2"/>
  <c r="H240" i="2" s="1"/>
  <c r="G251" i="2"/>
  <c r="G240" i="2" s="1"/>
  <c r="F251" i="2"/>
  <c r="F240" i="2" s="1"/>
  <c r="E251" i="2"/>
  <c r="E240" i="2" s="1"/>
  <c r="D251" i="2"/>
  <c r="D240" i="2" s="1"/>
  <c r="C251" i="2"/>
  <c r="C240" i="2" s="1"/>
  <c r="B250" i="2"/>
  <c r="B247" i="2" s="1"/>
  <c r="K247" i="2"/>
  <c r="J247" i="2"/>
  <c r="I247" i="2"/>
  <c r="H247" i="2"/>
  <c r="G247" i="2"/>
  <c r="F247" i="2"/>
  <c r="E247" i="2"/>
  <c r="D247" i="2"/>
  <c r="C247" i="2"/>
  <c r="B244" i="2"/>
  <c r="B243" i="2"/>
  <c r="B242" i="2"/>
  <c r="B206" i="2"/>
  <c r="K205" i="2"/>
  <c r="K202" i="2" s="1"/>
  <c r="K198" i="2" s="1"/>
  <c r="J205" i="2"/>
  <c r="J202" i="2" s="1"/>
  <c r="J198" i="2" s="1"/>
  <c r="I205" i="2"/>
  <c r="I202" i="2" s="1"/>
  <c r="I198" i="2" s="1"/>
  <c r="H205" i="2"/>
  <c r="H202" i="2" s="1"/>
  <c r="H198" i="2" s="1"/>
  <c r="G205" i="2"/>
  <c r="G202" i="2" s="1"/>
  <c r="G198" i="2" s="1"/>
  <c r="F205" i="2"/>
  <c r="F202" i="2" s="1"/>
  <c r="F198" i="2" s="1"/>
  <c r="E205" i="2"/>
  <c r="E202" i="2" s="1"/>
  <c r="E198" i="2" s="1"/>
  <c r="D205" i="2"/>
  <c r="D202" i="2" s="1"/>
  <c r="D198" i="2" s="1"/>
  <c r="C205" i="2"/>
  <c r="B204" i="2"/>
  <c r="B201" i="2"/>
  <c r="B200" i="2"/>
  <c r="B199" i="2"/>
  <c r="K164" i="2"/>
  <c r="K161" i="2" s="1"/>
  <c r="K154" i="2" s="1"/>
  <c r="I161" i="2"/>
  <c r="I154" i="2" s="1"/>
  <c r="H161" i="2"/>
  <c r="H154" i="2" s="1"/>
  <c r="G161" i="2"/>
  <c r="G154" i="2" s="1"/>
  <c r="E164" i="2"/>
  <c r="E161" i="2" s="1"/>
  <c r="E154" i="2" s="1"/>
  <c r="D164" i="2"/>
  <c r="D161" i="2" s="1"/>
  <c r="D154" i="2" s="1"/>
  <c r="C164" i="2"/>
  <c r="C161" i="2" s="1"/>
  <c r="C154" i="2" s="1"/>
  <c r="B163" i="2"/>
  <c r="B160" i="2"/>
  <c r="B159" i="2"/>
  <c r="B158" i="2"/>
  <c r="K107" i="2"/>
  <c r="K103" i="2" s="1"/>
  <c r="I107" i="2"/>
  <c r="I103" i="2" s="1"/>
  <c r="H107" i="2"/>
  <c r="H103" i="2" s="1"/>
  <c r="G107" i="2"/>
  <c r="G103" i="2" s="1"/>
  <c r="F107" i="2"/>
  <c r="F103" i="2" s="1"/>
  <c r="E107" i="2"/>
  <c r="E103" i="2" s="1"/>
  <c r="D107" i="2"/>
  <c r="D103" i="2" s="1"/>
  <c r="C107" i="2"/>
  <c r="C103" i="2" s="1"/>
  <c r="B109" i="2"/>
  <c r="B106" i="2"/>
  <c r="B105" i="2"/>
  <c r="B104" i="2"/>
  <c r="G69" i="2"/>
  <c r="F69" i="2"/>
  <c r="E69" i="2"/>
  <c r="D69" i="2"/>
  <c r="B66" i="2"/>
  <c r="K64" i="2"/>
  <c r="J64" i="2"/>
  <c r="I64" i="2"/>
  <c r="H64" i="2"/>
  <c r="G64" i="2"/>
  <c r="F64" i="2"/>
  <c r="E64" i="2"/>
  <c r="D64" i="2"/>
  <c r="C64" i="2"/>
  <c r="B61" i="2"/>
  <c r="B60" i="2"/>
  <c r="B17" i="2"/>
  <c r="J476" i="2" l="1"/>
  <c r="J474" i="2" s="1"/>
  <c r="E351" i="2"/>
  <c r="E349" i="2" s="1"/>
  <c r="H351" i="2"/>
  <c r="H349" i="2" s="1"/>
  <c r="E18" i="2"/>
  <c r="F18" i="2"/>
  <c r="E10" i="2"/>
  <c r="D18" i="2"/>
  <c r="G18" i="2"/>
  <c r="H18" i="2"/>
  <c r="I18" i="2"/>
  <c r="I476" i="2"/>
  <c r="I474" i="2" s="1"/>
  <c r="J18" i="2"/>
  <c r="D476" i="2"/>
  <c r="D465" i="2" s="1"/>
  <c r="C36" i="2"/>
  <c r="C23" i="2"/>
  <c r="C11" i="2" s="1"/>
  <c r="K18" i="2"/>
  <c r="K476" i="2"/>
  <c r="C465" i="2"/>
  <c r="C474" i="2"/>
  <c r="E465" i="2"/>
  <c r="E474" i="2"/>
  <c r="G476" i="2"/>
  <c r="D551" i="2"/>
  <c r="E551" i="2"/>
  <c r="G551" i="2"/>
  <c r="D351" i="2"/>
  <c r="D349" i="2" s="1"/>
  <c r="I551" i="2"/>
  <c r="J551" i="2"/>
  <c r="H551" i="2"/>
  <c r="K551" i="2"/>
  <c r="K351" i="2"/>
  <c r="K349" i="2" s="1"/>
  <c r="J351" i="2"/>
  <c r="J349" i="2" s="1"/>
  <c r="C351" i="2"/>
  <c r="G351" i="2"/>
  <c r="G349" i="2" s="1"/>
  <c r="K36" i="2"/>
  <c r="K43" i="2"/>
  <c r="D36" i="2"/>
  <c r="D43" i="2"/>
  <c r="D56" i="2"/>
  <c r="D51" i="2"/>
  <c r="E36" i="2"/>
  <c r="E43" i="2"/>
  <c r="E56" i="2"/>
  <c r="E51" i="2"/>
  <c r="F36" i="2"/>
  <c r="F43" i="2"/>
  <c r="F56" i="2"/>
  <c r="F51" i="2"/>
  <c r="F49" i="2" s="1"/>
  <c r="G36" i="2"/>
  <c r="G43" i="2"/>
  <c r="G56" i="2"/>
  <c r="G51" i="2"/>
  <c r="G49" i="2" s="1"/>
  <c r="H36" i="2"/>
  <c r="H43" i="2"/>
  <c r="I36" i="2"/>
  <c r="I43" i="2"/>
  <c r="J36" i="2"/>
  <c r="J43" i="2"/>
  <c r="B64" i="2"/>
  <c r="I69" i="2"/>
  <c r="I51" i="2" s="1"/>
  <c r="I49" i="2" s="1"/>
  <c r="J69" i="2"/>
  <c r="J51" i="2" s="1"/>
  <c r="J49" i="2" s="1"/>
  <c r="H336" i="2"/>
  <c r="J336" i="2"/>
  <c r="K336" i="2"/>
  <c r="F336" i="2"/>
  <c r="G336" i="2"/>
  <c r="I336" i="2"/>
  <c r="F493" i="2"/>
  <c r="F489" i="2" s="1"/>
  <c r="G493" i="2"/>
  <c r="G489" i="2" s="1"/>
  <c r="I493" i="2"/>
  <c r="I489" i="2" s="1"/>
  <c r="C493" i="2"/>
  <c r="C489" i="2" s="1"/>
  <c r="D493" i="2"/>
  <c r="D489" i="2" s="1"/>
  <c r="E493" i="2"/>
  <c r="E489" i="2" s="1"/>
  <c r="J493" i="2"/>
  <c r="J489" i="2" s="1"/>
  <c r="K493" i="2"/>
  <c r="K489" i="2" s="1"/>
  <c r="F245" i="2"/>
  <c r="F238" i="2" s="1"/>
  <c r="D245" i="2"/>
  <c r="D238" i="2" s="1"/>
  <c r="G670" i="2"/>
  <c r="G665" i="2"/>
  <c r="B671" i="2"/>
  <c r="I665" i="2"/>
  <c r="I663" i="2" s="1"/>
  <c r="I670" i="2"/>
  <c r="J665" i="2"/>
  <c r="J663" i="2" s="1"/>
  <c r="J670" i="2"/>
  <c r="E245" i="2"/>
  <c r="E238" i="2" s="1"/>
  <c r="C724" i="2"/>
  <c r="C722" i="2" s="1"/>
  <c r="B521" i="2"/>
  <c r="B558" i="2"/>
  <c r="B555" i="2" s="1"/>
  <c r="B551" i="2" s="1"/>
  <c r="D893" i="2"/>
  <c r="D886" i="2" s="1"/>
  <c r="K588" i="2"/>
  <c r="C245" i="2"/>
  <c r="C238" i="2" s="1"/>
  <c r="K245" i="2"/>
  <c r="K238" i="2" s="1"/>
  <c r="B584" i="2"/>
  <c r="G245" i="2"/>
  <c r="G238" i="2" s="1"/>
  <c r="J245" i="2"/>
  <c r="J238" i="2" s="1"/>
  <c r="B406" i="2"/>
  <c r="B251" i="2"/>
  <c r="B245" i="2" s="1"/>
  <c r="B238" i="2" s="1"/>
  <c r="E446" i="2"/>
  <c r="E445" i="2" s="1"/>
  <c r="K320" i="2"/>
  <c r="K316" i="2" s="1"/>
  <c r="D320" i="2"/>
  <c r="D316" i="2" s="1"/>
  <c r="H358" i="2"/>
  <c r="H354" i="2" s="1"/>
  <c r="B699" i="2"/>
  <c r="E320" i="2"/>
  <c r="E316" i="2" s="1"/>
  <c r="B326" i="2"/>
  <c r="J358" i="2"/>
  <c r="J354" i="2" s="1"/>
  <c r="H245" i="2"/>
  <c r="H238" i="2" s="1"/>
  <c r="F320" i="2"/>
  <c r="F316" i="2" s="1"/>
  <c r="C358" i="2"/>
  <c r="C354" i="2" s="1"/>
  <c r="B889" i="2"/>
  <c r="B322" i="2"/>
  <c r="C320" i="2"/>
  <c r="C316" i="2" s="1"/>
  <c r="K358" i="2"/>
  <c r="K354" i="2" s="1"/>
  <c r="I245" i="2"/>
  <c r="I238" i="2" s="1"/>
  <c r="C279" i="2"/>
  <c r="C275" i="2" s="1"/>
  <c r="B282" i="2"/>
  <c r="B279" i="2" s="1"/>
  <c r="B275" i="2" s="1"/>
  <c r="G320" i="2"/>
  <c r="G316" i="2" s="1"/>
  <c r="D358" i="2"/>
  <c r="D354" i="2" s="1"/>
  <c r="H320" i="2"/>
  <c r="H316" i="2" s="1"/>
  <c r="E358" i="2"/>
  <c r="E354" i="2" s="1"/>
  <c r="B675" i="2"/>
  <c r="I320" i="2"/>
  <c r="I316" i="2" s="1"/>
  <c r="G358" i="2"/>
  <c r="G354" i="2" s="1"/>
  <c r="C390" i="2"/>
  <c r="C386" i="2" s="1"/>
  <c r="B393" i="2"/>
  <c r="B390" i="2" s="1"/>
  <c r="B386" i="2" s="1"/>
  <c r="C446" i="2"/>
  <c r="C445" i="2" s="1"/>
  <c r="J320" i="2"/>
  <c r="J316" i="2" s="1"/>
  <c r="I358" i="2"/>
  <c r="I354" i="2" s="1"/>
  <c r="D446" i="2"/>
  <c r="D445" i="2" s="1"/>
  <c r="B667" i="2"/>
  <c r="B847" i="2"/>
  <c r="B895" i="2"/>
  <c r="G588" i="2"/>
  <c r="C574" i="2"/>
  <c r="C652" i="2"/>
  <c r="B696" i="2"/>
  <c r="B694" i="2" s="1"/>
  <c r="B691" i="2" s="1"/>
  <c r="B687" i="2" s="1"/>
  <c r="G694" i="2"/>
  <c r="G691" i="2" s="1"/>
  <c r="G687" i="2" s="1"/>
  <c r="I694" i="2"/>
  <c r="I691" i="2" s="1"/>
  <c r="I687" i="2" s="1"/>
  <c r="J694" i="2"/>
  <c r="J691" i="2" s="1"/>
  <c r="J687" i="2" s="1"/>
  <c r="B727" i="2"/>
  <c r="C877" i="2"/>
  <c r="B877" i="2" s="1"/>
  <c r="B881" i="2"/>
  <c r="D920" i="2"/>
  <c r="D916" i="2" s="1"/>
  <c r="D724" i="2"/>
  <c r="D722" i="2" s="1"/>
  <c r="E920" i="2"/>
  <c r="E916" i="2" s="1"/>
  <c r="E724" i="2"/>
  <c r="K920" i="2"/>
  <c r="K916" i="2" s="1"/>
  <c r="K711" i="2"/>
  <c r="F920" i="2"/>
  <c r="F916" i="2" s="1"/>
  <c r="F711" i="2"/>
  <c r="G920" i="2"/>
  <c r="G916" i="2" s="1"/>
  <c r="G711" i="2"/>
  <c r="I920" i="2"/>
  <c r="I916" i="2" s="1"/>
  <c r="I711" i="2"/>
  <c r="F606" i="2"/>
  <c r="F599" i="2" s="1"/>
  <c r="B612" i="2"/>
  <c r="B606" i="2" s="1"/>
  <c r="B599" i="2" s="1"/>
  <c r="H901" i="2"/>
  <c r="H899" i="2" s="1"/>
  <c r="B903" i="2"/>
  <c r="C920" i="2"/>
  <c r="H923" i="2"/>
  <c r="B924" i="2"/>
  <c r="C555" i="2"/>
  <c r="J164" i="2"/>
  <c r="J161" i="2" s="1"/>
  <c r="J154" i="2" s="1"/>
  <c r="F161" i="2"/>
  <c r="F154" i="2" s="1"/>
  <c r="K893" i="2"/>
  <c r="K886" i="2" s="1"/>
  <c r="C931" i="2"/>
  <c r="B934" i="2"/>
  <c r="G893" i="2"/>
  <c r="G886" i="2" s="1"/>
  <c r="I893" i="2"/>
  <c r="I886" i="2" s="1"/>
  <c r="C893" i="2"/>
  <c r="J893" i="2"/>
  <c r="J886" i="2" s="1"/>
  <c r="F893" i="2"/>
  <c r="F886" i="2" s="1"/>
  <c r="G62" i="2"/>
  <c r="G54" i="2" s="1"/>
  <c r="B654" i="2"/>
  <c r="E62" i="2"/>
  <c r="E54" i="2" s="1"/>
  <c r="F62" i="2"/>
  <c r="F54" i="2" s="1"/>
  <c r="H572" i="2"/>
  <c r="D718" i="2"/>
  <c r="K718" i="2"/>
  <c r="G572" i="2"/>
  <c r="D62" i="2"/>
  <c r="D54" i="2" s="1"/>
  <c r="F572" i="2"/>
  <c r="B712" i="2"/>
  <c r="F345" i="2"/>
  <c r="H718" i="2"/>
  <c r="J107" i="2"/>
  <c r="J103" i="2" s="1"/>
  <c r="G653" i="2"/>
  <c r="E345" i="2"/>
  <c r="B518" i="2"/>
  <c r="F517" i="2"/>
  <c r="F514" i="2" s="1"/>
  <c r="F510" i="2" s="1"/>
  <c r="K569" i="2"/>
  <c r="K15" i="2" s="1"/>
  <c r="B45" i="2"/>
  <c r="J345" i="2"/>
  <c r="E653" i="2"/>
  <c r="E718" i="2"/>
  <c r="B408" i="2"/>
  <c r="B39" i="2"/>
  <c r="D345" i="2"/>
  <c r="G345" i="2"/>
  <c r="F361" i="2"/>
  <c r="F351" i="2" s="1"/>
  <c r="F349" i="2" s="1"/>
  <c r="B497" i="2"/>
  <c r="H496" i="2"/>
  <c r="H476" i="2" s="1"/>
  <c r="I345" i="2"/>
  <c r="I718" i="2"/>
  <c r="G718" i="2"/>
  <c r="B240" i="2"/>
  <c r="H653" i="2"/>
  <c r="J923" i="2"/>
  <c r="J724" i="2" s="1"/>
  <c r="J722" i="2" s="1"/>
  <c r="K345" i="2"/>
  <c r="I449" i="2"/>
  <c r="I446" i="2" s="1"/>
  <c r="I442" i="2" s="1"/>
  <c r="B318" i="2"/>
  <c r="J630" i="2"/>
  <c r="I630" i="2" s="1"/>
  <c r="B662" i="2"/>
  <c r="B655" i="2"/>
  <c r="B317" i="2"/>
  <c r="B319" i="2"/>
  <c r="F718" i="2"/>
  <c r="C69" i="2"/>
  <c r="C51" i="2" s="1"/>
  <c r="B252" i="2"/>
  <c r="B40" i="2"/>
  <c r="B46" i="2"/>
  <c r="B205" i="2"/>
  <c r="B202" i="2" s="1"/>
  <c r="B198" i="2" s="1"/>
  <c r="C202" i="2"/>
  <c r="C198" i="2" s="1"/>
  <c r="B241" i="2"/>
  <c r="B110" i="2"/>
  <c r="B107" i="2" s="1"/>
  <c r="B103" i="2" s="1"/>
  <c r="B47" i="2"/>
  <c r="C345" i="2"/>
  <c r="F555" i="2"/>
  <c r="D652" i="2"/>
  <c r="D275" i="2"/>
  <c r="B661" i="2"/>
  <c r="B323" i="2"/>
  <c r="I586" i="2"/>
  <c r="I568" i="2" s="1"/>
  <c r="I14" i="2" s="1"/>
  <c r="H629" i="2"/>
  <c r="J586" i="2"/>
  <c r="J568" i="2" s="1"/>
  <c r="J14" i="2" s="1"/>
  <c r="B575" i="2"/>
  <c r="D666" i="2"/>
  <c r="D579" i="2" s="1"/>
  <c r="D27" i="2" s="1"/>
  <c r="D10" i="2" s="1"/>
  <c r="K653" i="2"/>
  <c r="J718" i="2"/>
  <c r="B659" i="2"/>
  <c r="E665" i="2"/>
  <c r="E578" i="2" s="1"/>
  <c r="J572" i="2"/>
  <c r="B656" i="2"/>
  <c r="K572" i="2"/>
  <c r="E893" i="2"/>
  <c r="E886" i="2" s="1"/>
  <c r="D572" i="2"/>
  <c r="B592" i="2"/>
  <c r="B590" i="2" s="1"/>
  <c r="K586" i="2"/>
  <c r="K568" i="2" s="1"/>
  <c r="K14" i="2" s="1"/>
  <c r="J465" i="2" l="1"/>
  <c r="I465" i="2"/>
  <c r="C49" i="2"/>
  <c r="C26" i="2"/>
  <c r="C24" i="2" s="1"/>
  <c r="E49" i="2"/>
  <c r="E26" i="2"/>
  <c r="D49" i="2"/>
  <c r="D26" i="2"/>
  <c r="D474" i="2"/>
  <c r="C572" i="2"/>
  <c r="C20" i="2"/>
  <c r="K465" i="2"/>
  <c r="K474" i="2"/>
  <c r="K469" i="2" s="1"/>
  <c r="K463" i="2" s="1"/>
  <c r="G474" i="2"/>
  <c r="G465" i="2"/>
  <c r="F476" i="2"/>
  <c r="F26" i="2" s="1"/>
  <c r="H465" i="2"/>
  <c r="H474" i="2"/>
  <c r="F551" i="2"/>
  <c r="C551" i="2"/>
  <c r="B36" i="2"/>
  <c r="C349" i="2"/>
  <c r="C343" i="2" s="1"/>
  <c r="I351" i="2"/>
  <c r="I349" i="2" s="1"/>
  <c r="I343" i="2" s="1"/>
  <c r="F41" i="2"/>
  <c r="F31" i="2" s="1"/>
  <c r="F33" i="2"/>
  <c r="D33" i="2"/>
  <c r="J33" i="2"/>
  <c r="I33" i="2"/>
  <c r="G33" i="2"/>
  <c r="E33" i="2"/>
  <c r="C33" i="2"/>
  <c r="G343" i="2"/>
  <c r="I62" i="2"/>
  <c r="I54" i="2" s="1"/>
  <c r="I56" i="2"/>
  <c r="C56" i="2"/>
  <c r="J62" i="2"/>
  <c r="J54" i="2" s="1"/>
  <c r="J56" i="2"/>
  <c r="J343" i="2"/>
  <c r="H69" i="2"/>
  <c r="H51" i="2" s="1"/>
  <c r="H49" i="2" s="1"/>
  <c r="E343" i="2"/>
  <c r="K343" i="2"/>
  <c r="B361" i="2"/>
  <c r="B358" i="2" s="1"/>
  <c r="B354" i="2" s="1"/>
  <c r="F343" i="2"/>
  <c r="C711" i="2"/>
  <c r="H493" i="2"/>
  <c r="H489" i="2" s="1"/>
  <c r="G663" i="2"/>
  <c r="G578" i="2"/>
  <c r="G565" i="2" s="1"/>
  <c r="E566" i="2"/>
  <c r="H724" i="2"/>
  <c r="H722" i="2" s="1"/>
  <c r="E711" i="2"/>
  <c r="E722" i="2"/>
  <c r="E716" i="2" s="1"/>
  <c r="E709" i="2" s="1"/>
  <c r="E669" i="2" s="1"/>
  <c r="D343" i="2"/>
  <c r="C43" i="2"/>
  <c r="I657" i="2"/>
  <c r="I650" i="2" s="1"/>
  <c r="B38" i="2"/>
  <c r="B449" i="2"/>
  <c r="B446" i="2" s="1"/>
  <c r="D444" i="2"/>
  <c r="D341" i="2" s="1"/>
  <c r="D342" i="2"/>
  <c r="B445" i="2"/>
  <c r="C444" i="2"/>
  <c r="E342" i="2"/>
  <c r="E444" i="2"/>
  <c r="E443" i="2" s="1"/>
  <c r="E442" i="2" s="1"/>
  <c r="B164" i="2"/>
  <c r="B161" i="2" s="1"/>
  <c r="B154" i="2" s="1"/>
  <c r="B320" i="2"/>
  <c r="B316" i="2" s="1"/>
  <c r="F358" i="2"/>
  <c r="F354" i="2" s="1"/>
  <c r="B23" i="2"/>
  <c r="G716" i="2"/>
  <c r="G709" i="2" s="1"/>
  <c r="E663" i="2"/>
  <c r="E657" i="2" s="1"/>
  <c r="E650" i="2" s="1"/>
  <c r="J920" i="2"/>
  <c r="J916" i="2" s="1"/>
  <c r="J711" i="2"/>
  <c r="K565" i="2"/>
  <c r="C886" i="2"/>
  <c r="C927" i="2"/>
  <c r="B927" i="2" s="1"/>
  <c r="B931" i="2"/>
  <c r="C916" i="2"/>
  <c r="D711" i="2"/>
  <c r="B670" i="2"/>
  <c r="J469" i="2"/>
  <c r="J463" i="2" s="1"/>
  <c r="C653" i="2"/>
  <c r="C663" i="2"/>
  <c r="C657" i="2" s="1"/>
  <c r="C650" i="2" s="1"/>
  <c r="D663" i="2"/>
  <c r="D657" i="2" s="1"/>
  <c r="D650" i="2" s="1"/>
  <c r="B666" i="2"/>
  <c r="H920" i="2"/>
  <c r="B923" i="2"/>
  <c r="B901" i="2"/>
  <c r="H888" i="2"/>
  <c r="B888" i="2" s="1"/>
  <c r="J652" i="2"/>
  <c r="F653" i="2"/>
  <c r="J587" i="2"/>
  <c r="J569" i="2" s="1"/>
  <c r="J15" i="2" s="1"/>
  <c r="J653" i="2"/>
  <c r="K657" i="2"/>
  <c r="K650" i="2" s="1"/>
  <c r="I653" i="2"/>
  <c r="B517" i="2"/>
  <c r="B514" i="2" s="1"/>
  <c r="B510" i="2" s="1"/>
  <c r="K652" i="2"/>
  <c r="H566" i="2"/>
  <c r="I716" i="2"/>
  <c r="I709" i="2" s="1"/>
  <c r="H657" i="2"/>
  <c r="H650" i="2" s="1"/>
  <c r="I572" i="2"/>
  <c r="E652" i="2"/>
  <c r="B496" i="2"/>
  <c r="B493" i="2" s="1"/>
  <c r="B489" i="2" s="1"/>
  <c r="J566" i="2"/>
  <c r="E572" i="2"/>
  <c r="F716" i="2"/>
  <c r="F709" i="2" s="1"/>
  <c r="K576" i="2"/>
  <c r="B48" i="2"/>
  <c r="B43" i="2" s="1"/>
  <c r="D653" i="2"/>
  <c r="G629" i="2"/>
  <c r="H586" i="2"/>
  <c r="H345" i="2"/>
  <c r="H343" i="2" s="1"/>
  <c r="I587" i="2"/>
  <c r="I569" i="2" s="1"/>
  <c r="I15" i="2" s="1"/>
  <c r="H630" i="2"/>
  <c r="C716" i="2"/>
  <c r="B574" i="2"/>
  <c r="B572" i="2" s="1"/>
  <c r="I566" i="2"/>
  <c r="B22" i="2"/>
  <c r="C62" i="2"/>
  <c r="B21" i="2"/>
  <c r="C8" i="2" l="1"/>
  <c r="C18" i="2"/>
  <c r="B18" i="2" s="1"/>
  <c r="G26" i="2"/>
  <c r="E24" i="2"/>
  <c r="E8" i="2"/>
  <c r="D24" i="2"/>
  <c r="D8" i="2"/>
  <c r="C340" i="2"/>
  <c r="F24" i="2"/>
  <c r="F8" i="2"/>
  <c r="F474" i="2"/>
  <c r="F465" i="2"/>
  <c r="B465" i="2" s="1"/>
  <c r="B476" i="2"/>
  <c r="C41" i="2"/>
  <c r="C31" i="2" s="1"/>
  <c r="H568" i="2"/>
  <c r="H14" i="2" s="1"/>
  <c r="B351" i="2"/>
  <c r="H41" i="2"/>
  <c r="H31" i="2" s="1"/>
  <c r="H33" i="2"/>
  <c r="C54" i="2"/>
  <c r="H62" i="2"/>
  <c r="H54" i="2" s="1"/>
  <c r="H56" i="2"/>
  <c r="C443" i="2"/>
  <c r="C442" i="2" s="1"/>
  <c r="C341" i="2"/>
  <c r="I41" i="2"/>
  <c r="I31" i="2" s="1"/>
  <c r="C709" i="2"/>
  <c r="C669" i="2" s="1"/>
  <c r="J41" i="2"/>
  <c r="J31" i="2" s="1"/>
  <c r="F566" i="2"/>
  <c r="E341" i="2"/>
  <c r="D41" i="2"/>
  <c r="D31" i="2" s="1"/>
  <c r="B342" i="2"/>
  <c r="G652" i="2"/>
  <c r="E41" i="2"/>
  <c r="E31" i="2" s="1"/>
  <c r="I652" i="2"/>
  <c r="G657" i="2"/>
  <c r="G650" i="2" s="1"/>
  <c r="B444" i="2"/>
  <c r="G41" i="2"/>
  <c r="G31" i="2" s="1"/>
  <c r="B349" i="2"/>
  <c r="B343" i="2" s="1"/>
  <c r="D443" i="2"/>
  <c r="D442" i="2" s="1"/>
  <c r="B338" i="2"/>
  <c r="J716" i="2"/>
  <c r="J709" i="2" s="1"/>
  <c r="B665" i="2"/>
  <c r="B663" i="2" s="1"/>
  <c r="B657" i="2" s="1"/>
  <c r="B650" i="2" s="1"/>
  <c r="F663" i="2"/>
  <c r="F657" i="2" s="1"/>
  <c r="F650" i="2" s="1"/>
  <c r="B579" i="2"/>
  <c r="D716" i="2"/>
  <c r="D709" i="2" s="1"/>
  <c r="D669" i="2" s="1"/>
  <c r="H916" i="2"/>
  <c r="B916" i="2" s="1"/>
  <c r="B920" i="2"/>
  <c r="I469" i="2"/>
  <c r="I463" i="2" s="1"/>
  <c r="G576" i="2"/>
  <c r="G570" i="2" s="1"/>
  <c r="B899" i="2"/>
  <c r="H893" i="2"/>
  <c r="F588" i="2"/>
  <c r="J657" i="2"/>
  <c r="J650" i="2" s="1"/>
  <c r="B653" i="2"/>
  <c r="G566" i="2"/>
  <c r="B9" i="2"/>
  <c r="H652" i="2"/>
  <c r="D566" i="2"/>
  <c r="K566" i="2"/>
  <c r="K570" i="2"/>
  <c r="E340" i="2"/>
  <c r="F629" i="2"/>
  <c r="G586" i="2"/>
  <c r="G630" i="2"/>
  <c r="H587" i="2"/>
  <c r="H569" i="2" s="1"/>
  <c r="H15" i="2" s="1"/>
  <c r="K69" i="2"/>
  <c r="C566" i="2"/>
  <c r="F652" i="2"/>
  <c r="F576" i="2"/>
  <c r="B20" i="2"/>
  <c r="C336" i="2" l="1"/>
  <c r="G24" i="2"/>
  <c r="G8" i="2"/>
  <c r="G568" i="2"/>
  <c r="G14" i="2" s="1"/>
  <c r="K56" i="2"/>
  <c r="B56" i="2" s="1"/>
  <c r="K51" i="2"/>
  <c r="B69" i="2"/>
  <c r="B341" i="2"/>
  <c r="E336" i="2"/>
  <c r="D340" i="2"/>
  <c r="D336" i="2" s="1"/>
  <c r="B443" i="2"/>
  <c r="B442" i="2" s="1"/>
  <c r="B652" i="2"/>
  <c r="H886" i="2"/>
  <c r="B886" i="2" s="1"/>
  <c r="B893" i="2"/>
  <c r="B602" i="2"/>
  <c r="H469" i="2"/>
  <c r="H463" i="2" s="1"/>
  <c r="B11" i="2"/>
  <c r="B566" i="2"/>
  <c r="F630" i="2"/>
  <c r="G587" i="2"/>
  <c r="G569" i="2" s="1"/>
  <c r="G15" i="2" s="1"/>
  <c r="F570" i="2"/>
  <c r="F565" i="2"/>
  <c r="K716" i="2"/>
  <c r="K709" i="2" s="1"/>
  <c r="K62" i="2"/>
  <c r="B10" i="2"/>
  <c r="B27" i="2"/>
  <c r="F586" i="2"/>
  <c r="K49" i="2" l="1"/>
  <c r="K26" i="2"/>
  <c r="F568" i="2"/>
  <c r="F14" i="2" s="1"/>
  <c r="K33" i="2"/>
  <c r="B33" i="2" s="1"/>
  <c r="B51" i="2"/>
  <c r="K54" i="2"/>
  <c r="B54" i="2" s="1"/>
  <c r="B62" i="2"/>
  <c r="B340" i="2"/>
  <c r="B336" i="2" s="1"/>
  <c r="G469" i="2"/>
  <c r="G463" i="2" s="1"/>
  <c r="F587" i="2"/>
  <c r="F569" i="2" s="1"/>
  <c r="F15" i="2" s="1"/>
  <c r="E629" i="2"/>
  <c r="K8" i="2" l="1"/>
  <c r="K24" i="2"/>
  <c r="K41" i="2"/>
  <c r="K31" i="2" s="1"/>
  <c r="B49" i="2"/>
  <c r="B41" i="2" s="1"/>
  <c r="B31" i="2" s="1"/>
  <c r="F469" i="2"/>
  <c r="F463" i="2" s="1"/>
  <c r="E630" i="2"/>
  <c r="E586" i="2"/>
  <c r="D629" i="2"/>
  <c r="K16" i="2" l="1"/>
  <c r="K6" i="2" s="1"/>
  <c r="E568" i="2"/>
  <c r="E14" i="2" s="1"/>
  <c r="G16" i="2"/>
  <c r="E587" i="2"/>
  <c r="E569" i="2" s="1"/>
  <c r="E15" i="2" s="1"/>
  <c r="D630" i="2"/>
  <c r="C629" i="2"/>
  <c r="D586" i="2"/>
  <c r="D568" i="2" l="1"/>
  <c r="D14" i="2" s="1"/>
  <c r="G6" i="2"/>
  <c r="E576" i="2"/>
  <c r="E570" i="2" s="1"/>
  <c r="E588" i="2"/>
  <c r="F16" i="2"/>
  <c r="E469" i="2"/>
  <c r="E463" i="2" s="1"/>
  <c r="D587" i="2"/>
  <c r="D569" i="2" s="1"/>
  <c r="D15" i="2" s="1"/>
  <c r="C630" i="2"/>
  <c r="B629" i="2"/>
  <c r="C586" i="2"/>
  <c r="B473" i="2" s="1"/>
  <c r="E565" i="2" l="1"/>
  <c r="F6" i="2"/>
  <c r="E16" i="2"/>
  <c r="D576" i="2"/>
  <c r="D570" i="2" s="1"/>
  <c r="D588" i="2"/>
  <c r="D469" i="2"/>
  <c r="D463" i="2" s="1"/>
  <c r="B630" i="2"/>
  <c r="C587" i="2"/>
  <c r="C568" i="2"/>
  <c r="B586" i="2"/>
  <c r="D565" i="2" l="1"/>
  <c r="C588" i="2"/>
  <c r="C469" i="2"/>
  <c r="C463" i="2" s="1"/>
  <c r="B568" i="2"/>
  <c r="C14" i="2"/>
  <c r="B14" i="2" s="1"/>
  <c r="B587" i="2"/>
  <c r="C569" i="2"/>
  <c r="E6" i="2"/>
  <c r="D16" i="2" l="1"/>
  <c r="C576" i="2"/>
  <c r="B474" i="2"/>
  <c r="B469" i="2" s="1"/>
  <c r="B463" i="2" s="1"/>
  <c r="B569" i="2"/>
  <c r="C15" i="2"/>
  <c r="B15" i="2" s="1"/>
  <c r="C565" i="2"/>
  <c r="D6" i="2" l="1"/>
  <c r="C570" i="2"/>
  <c r="C16" i="2"/>
  <c r="B13" i="2" l="1"/>
  <c r="C6" i="2"/>
  <c r="K370" i="2" l="1"/>
  <c r="K366" i="2" s="1"/>
  <c r="B813" i="2" l="1"/>
  <c r="H809" i="2"/>
  <c r="B812" i="2"/>
  <c r="H805" i="2" l="1"/>
  <c r="B805" i="2" s="1"/>
  <c r="B809" i="2"/>
  <c r="B724" i="2"/>
  <c r="H711" i="2"/>
  <c r="B711" i="2" s="1"/>
  <c r="B722" i="2" l="1"/>
  <c r="H716" i="2"/>
  <c r="H709" i="2" l="1"/>
  <c r="B669" i="2" s="1"/>
  <c r="B716" i="2"/>
  <c r="B709" i="2" s="1"/>
  <c r="K623" i="2" l="1"/>
  <c r="K620" i="2" s="1"/>
  <c r="K616" i="2" s="1"/>
  <c r="I624" i="2"/>
  <c r="H624" i="2"/>
  <c r="J624" i="2"/>
  <c r="J623" i="2" l="1"/>
  <c r="J620" i="2" s="1"/>
  <c r="J616" i="2" s="1"/>
  <c r="J595" i="2"/>
  <c r="J594" i="2" s="1"/>
  <c r="H623" i="2"/>
  <c r="H620" i="2" s="1"/>
  <c r="H616" i="2" s="1"/>
  <c r="H595" i="2"/>
  <c r="H594" i="2" s="1"/>
  <c r="I623" i="2"/>
  <c r="I620" i="2" s="1"/>
  <c r="I616" i="2" s="1"/>
  <c r="I595" i="2"/>
  <c r="I594" i="2" s="1"/>
  <c r="J588" i="2" l="1"/>
  <c r="J578" i="2"/>
  <c r="J26" i="2" s="1"/>
  <c r="J583" i="2"/>
  <c r="I588" i="2"/>
  <c r="I578" i="2"/>
  <c r="I26" i="2" s="1"/>
  <c r="I583" i="2"/>
  <c r="H588" i="2"/>
  <c r="H578" i="2"/>
  <c r="H26" i="2" s="1"/>
  <c r="H583" i="2"/>
  <c r="B594" i="2"/>
  <c r="B588" i="2" s="1"/>
  <c r="B623" i="2"/>
  <c r="B620" i="2" s="1"/>
  <c r="B616" i="2" s="1"/>
  <c r="B595" i="2"/>
  <c r="H24" i="2" l="1"/>
  <c r="H8" i="2"/>
  <c r="I24" i="2"/>
  <c r="I8" i="2"/>
  <c r="J24" i="2"/>
  <c r="J8" i="2"/>
  <c r="I576" i="2"/>
  <c r="I570" i="2" s="1"/>
  <c r="I565" i="2"/>
  <c r="H576" i="2"/>
  <c r="H570" i="2" s="1"/>
  <c r="H565" i="2"/>
  <c r="B578" i="2"/>
  <c r="B576" i="2" s="1"/>
  <c r="B570" i="2" s="1"/>
  <c r="J565" i="2"/>
  <c r="J576" i="2"/>
  <c r="J570" i="2" s="1"/>
  <c r="B583" i="2"/>
  <c r="B12" i="2" l="1"/>
  <c r="B565" i="2"/>
  <c r="J16" i="2"/>
  <c r="J6" i="2" s="1"/>
  <c r="H16" i="2"/>
  <c r="B26" i="2"/>
  <c r="B24" i="2" s="1"/>
  <c r="I16" i="2"/>
  <c r="I6" i="2" s="1"/>
  <c r="H6" i="2" l="1"/>
  <c r="B16" i="2"/>
  <c r="B6" i="2" s="1"/>
  <c r="B8" i="2"/>
  <c r="J370" i="2"/>
  <c r="J366" i="2" s="1"/>
  <c r="I370" i="2"/>
  <c r="I366" i="2" s="1"/>
  <c r="B373" i="2"/>
  <c r="B370" i="2" s="1"/>
  <c r="B366" i="2" s="1"/>
  <c r="H370" i="2"/>
  <c r="H366" i="2" s="1"/>
  <c r="J567" i="2"/>
  <c r="J563" i="2" s="1"/>
  <c r="J585" i="2"/>
  <c r="J581" i="2"/>
  <c r="J628" i="2"/>
  <c r="J627" i="2" s="1"/>
  <c r="K628" i="2"/>
  <c r="K585" i="2" s="1"/>
  <c r="K581" i="2" l="1"/>
  <c r="K567" i="2"/>
  <c r="K563" i="2" s="1"/>
  <c r="I628" i="2"/>
  <c r="K627" i="2"/>
  <c r="I585" i="2" l="1"/>
  <c r="I627" i="2"/>
  <c r="H628" i="2"/>
  <c r="I567" i="2" l="1"/>
  <c r="I563" i="2" s="1"/>
  <c r="I581" i="2"/>
  <c r="H627" i="2"/>
  <c r="H585" i="2"/>
  <c r="G628" i="2"/>
  <c r="H567" i="2" l="1"/>
  <c r="H563" i="2" s="1"/>
  <c r="H581" i="2"/>
  <c r="F628" i="2"/>
  <c r="G627" i="2"/>
  <c r="G585" i="2"/>
  <c r="G567" i="2" l="1"/>
  <c r="G563" i="2" s="1"/>
  <c r="G581" i="2"/>
  <c r="F585" i="2"/>
  <c r="F627" i="2"/>
  <c r="E628" i="2"/>
  <c r="D628" i="2" l="1"/>
  <c r="E627" i="2"/>
  <c r="E585" i="2"/>
  <c r="F581" i="2"/>
  <c r="F567" i="2"/>
  <c r="F563" i="2" s="1"/>
  <c r="E567" i="2" l="1"/>
  <c r="E563" i="2" s="1"/>
  <c r="E581" i="2"/>
  <c r="D627" i="2"/>
  <c r="C628" i="2"/>
  <c r="D585" i="2"/>
  <c r="B628" i="2" l="1"/>
  <c r="B627" i="2" s="1"/>
  <c r="C627" i="2"/>
  <c r="C585" i="2"/>
  <c r="D581" i="2"/>
  <c r="D567" i="2"/>
  <c r="D563" i="2" s="1"/>
  <c r="C567" i="2" l="1"/>
  <c r="C581" i="2"/>
  <c r="B585" i="2"/>
  <c r="B581" i="2" s="1"/>
  <c r="C563" i="2" l="1"/>
  <c r="B567" i="2"/>
  <c r="B563" i="2" s="1"/>
</calcChain>
</file>

<file path=xl/sharedStrings.xml><?xml version="1.0" encoding="utf-8"?>
<sst xmlns="http://schemas.openxmlformats.org/spreadsheetml/2006/main" count="1036" uniqueCount="179">
  <si>
    <t>Ietekmes novērtējums uz valsts un pašvaldību budžetiem </t>
  </si>
  <si>
    <t>5.pielikums Sabiedrības veselības pamatnostādnēm 2021.2027.gadam</t>
  </si>
  <si>
    <t>Uzdevums</t>
  </si>
  <si>
    <t>Finansējums kopā</t>
  </si>
  <si>
    <t>Uzdevumu īstenošanai plānotais finansējums atbilstoši likumam "Par vidēja termiņa budžeta ietvaru 2022., 2023. un 2024.gadam"</t>
  </si>
  <si>
    <t>Nepieciešamais papildu finansējums</t>
  </si>
  <si>
    <t>NAP 2027 pasākuma Nr.</t>
  </si>
  <si>
    <t>Ietver finansējumu Pamatnostādņu norādītajiem uzdevumiem</t>
  </si>
  <si>
    <t xml:space="preserve">Finansējums kopā </t>
  </si>
  <si>
    <t>tajā skaitā sadalījumā pa resoriem:</t>
  </si>
  <si>
    <t>Veselības ministrija</t>
  </si>
  <si>
    <t>Zemkopības ministrija</t>
  </si>
  <si>
    <t>Izglītības un zinātnes ministrija</t>
  </si>
  <si>
    <t>Labklājības ministrija</t>
  </si>
  <si>
    <t>Pašvaldību budžets</t>
  </si>
  <si>
    <t>Privātais sektors</t>
  </si>
  <si>
    <t>Publiski atvasināto personu (izņemot pašvaldības) budžets</t>
  </si>
  <si>
    <t>Vidēja termiņa budžeta ietvara likums, kopā</t>
  </si>
  <si>
    <t>tajā skaitā*:</t>
  </si>
  <si>
    <t>valsts pamatfunkciju īstenošana</t>
  </si>
  <si>
    <t>Eiropas Savienības politiku instrumentu un pārējās ārvalstu finanšu palīdzības līdzfinansēto projektu un pasākumu īstenošana**</t>
  </si>
  <si>
    <t>1. RĪCĪBAS VIRZIENS: VESELĪGS UN AKTĪVS DZĪVESVEIDS</t>
  </si>
  <si>
    <t>1. Kopsavilkums</t>
  </si>
  <si>
    <t xml:space="preserve">1.1. Veicināt veselīga un sabalansēta uztura lietošanu, īstenojot vienotu uztura politiku </t>
  </si>
  <si>
    <t>1.1.1., 1.1.5., 1.1.7., 1.1.12., 1.6.1., 1.6.3., 1.8.6.</t>
  </si>
  <si>
    <t>Nr.364</t>
  </si>
  <si>
    <t>tajā skaitā Eiropas Sociālā fonda (ESF+) finansējums, 2021.-2027.gada plānošanas perioda Darbības programmas 4.1.2.specifiskā atbalsta mērķa ietvaros (veselības veicināšana)</t>
  </si>
  <si>
    <t>1.1.1. Izglītot iedzīvotājus par veselīga uztura paradumiem, īstenojot dažādām mērķgrupām paredzētus pasākumus</t>
  </si>
  <si>
    <t xml:space="preserve">1.1.5.Nodrošināt vienotas pārtikas sastāva un patēriņa datubāzes attīstīšanu un uzturēšanu, nodrošinot datu analīzi, ņemot vērā pārtikas nekaitīguma jomas aktualitātes un Eiropas Komisijas izstrādātos dokumentus, uztura politikas veidošanai un pārtikas nekaitīguma riska novērtēšanai. </t>
  </si>
  <si>
    <t xml:space="preserve">Zemkopības ministrijas finansējums kopā </t>
  </si>
  <si>
    <t>1.1.12. Palielināt valsts piešķirtos budžeta līdzekļus viena izglītojamā ēdināšanai dienā 1.-4. klasē, vienlaikus izvērtējot iespēju, sadarbībā ar pašvaldībām, ieviest valsts apmaksātu ēdināšanu arī citās klašu grupās.</t>
  </si>
  <si>
    <t>1.2. Veicināt lielāku iedzīvotāju fizisko aktivitāti ikdienā, īstenojot vienotu fizisko aktivitāšu veicināšanas politiku</t>
  </si>
  <si>
    <t>1.2.1., 1.2.2, 1.2.4., 1.2.5., 1.2.6., 1.2.7., 1.2.8., 1.7.4., 1.8.6.</t>
  </si>
  <si>
    <t>Nr.363</t>
  </si>
  <si>
    <t>1.2.1. Izglītot iedzīvotājus par fizisko aktivitāšu nozīmi veselības stiprināšanā, par piemērotākajām fiziskajām aktivitātēm, kā arī traumu profilaksi un iespējām būt fiziski aktīviem ikdienā, īstenojot dažādām mērķagrupām paredzētus pasākumus.</t>
  </si>
  <si>
    <t>1.2.4. Sadarbībā ar pašvaldībām, sporta un fitnesa organizācijām īstenot sabiedrības, īpaši fitnesā iesaistīto iedzīvotāju, izglītošanas pasākumus par dopingu un tā lietošanas negatīvo ietekmi uz veselību.</t>
  </si>
  <si>
    <t>1.2.5. Sadarbībā ar augstskolām, veikt dopinga lietošanas izplatības pētījumus sabiedrībā, t.sk. specifisku iedzīvotāju grupu vidū (piem., fitnesa klubu apmeklētāji), vienlaikus apzinot sabiedrības viedokli un attieksmi par dopinga lietošanu sportā un fiziskajās aktivitātēs, lai nodrošinātu pierādījumos balstītu informāciju par  dopinga izplatības tendencēm un to ietekmējošiem faktoriem.</t>
  </si>
  <si>
    <t>1.2.8. Palielināt primārās aprūpes speciālistu lomu un iesaisti pacientu izglītošanā par fizisko aktivitāšu nozīmi veselības saglabāšanā un veicināšanā, aktualizējot fizisko aktivitāšu recepti un metodisko materiālu primārās aprūpes speciālistiem un veicinot tā izmantošanu un ieviešanu praksē.</t>
  </si>
  <si>
    <t>1.3. Mazināt dažāda veida atkarību izraisošo vielu lietošanu un procesu atkarības, īstenojot vienotu atkarību mazināšanas politiku</t>
  </si>
  <si>
    <t>1.3.1., 1.3.5., 1.3.6., 1.3.7., 1.3.9., 1.3.10., 1.3.13., 1.8.6.</t>
  </si>
  <si>
    <t>Nr.354, Nr.355,Nr.357., 114, 115</t>
  </si>
  <si>
    <t>Iekšlietu ministrija</t>
  </si>
  <si>
    <t>1.3.1. Īstenot sabiedrības informēšanas un izglītošanas pasākumus dažādām mērķa grupām par atkarību izraisošo vielu lietošanas, kā arī  procesu un dažādu jauno moderno tehnoloģiju pārmērīga patēriņa ietekmi uz veselību un ar to saistītājiem riskiem.</t>
  </si>
  <si>
    <t>1.3.13. Ieviest valsts apmaksātu smēķēšanas atmešanas programmu iedzīvotājiem</t>
  </si>
  <si>
    <t>saistīts ar Nr.355</t>
  </si>
  <si>
    <t>1.4. Uzlabot iedzīvotāju seksuālo un reproduktīvo veselību, īstenojot vienotu seksuālās un reproduktīvās veselības veicināšanas politiku sabiedrībā</t>
  </si>
  <si>
    <t xml:space="preserve"> 1.4.1., 1.4.2., 1.4.3., 1.4.4., 1.8.6.</t>
  </si>
  <si>
    <t>Nr.356, Nr.358</t>
  </si>
  <si>
    <t xml:space="preserve">1.4.1. Īstenot izglītojošus un informatīvus pasākumus par seksuālās un reproduktīvās veselības jautājumiem dažādām iedzīvotāju mērķa grupām, tai skaitā  iespēju robežās pielāgojot tos personām ar īpašām vajadzībām (cilvēki ar garīga rakstura, redzes un dzirdes traucējumiem), kā arī īstenot profilakses pasākumus pioritārajām riska grupām un sociālās atstumtības riskam pakļautajiem iedzīvotājiem, veidojot atbalsta grupas. </t>
  </si>
  <si>
    <t>1.4.3. Nodrošināt valsts apmaksātas kontracepcijas pieejamību sievietēm, kuras ir pakļautas sociālās atstumtības un nabadzības riskam, kā arī jauniešiem</t>
  </si>
  <si>
    <t>Nr.358</t>
  </si>
  <si>
    <t>1.4.4. Sniegt atbalstu pašvaldībām veselības veicināšanas un slimību profilakses pieejas īstenošanai jauniešu centros pašvaldībās, lai organizētu veselības veicināšanas un slimību profilakses pasākumus jauniešiem t.sk. par seksuālo un reproduktīvo veselību, kā arī citām veselības tēmām.</t>
  </si>
  <si>
    <t> </t>
  </si>
  <si>
    <t>1.5. Uzlabot iedzīvotāju psihoemocionālo labklājību, īstenojot vienotu psihiskās veselības politiku sabiedrībā</t>
  </si>
  <si>
    <t xml:space="preserve"> 1.5.1., 1.5.2., 1.5.3., 1.5.4., 1.8.6.</t>
  </si>
  <si>
    <t>Nr.351</t>
  </si>
  <si>
    <t>1.5.1. Īstenot informēšanas un izglītošanas aktivitātes dažādām sabiedrības grupām par psihiskās veselības jautājumiem, organizējot pasākumus/atbalsta grupas psihiskās un emocionālās veselības stiprināšanai (piemēram, bērnu emocionālā audzināšana vecākiem, stresa vadība, izdegšanas profilakse, informācijas tehnoloģiju pārmērīgas izmantošanas radītās sekas bērniem, jauniešiem, strādājošiem, aktīvs novecošanās process), pašnāvību profilaksei, pēcdzemdību depresijas novēršanai u.c.</t>
  </si>
  <si>
    <t>1.5.3. Izstrādāt un ieviest vadlīnijas un rekomendācijas ņirgāšanās mazināšanai  izglītības iestādēs, ņemot vērā labās prakses piemērus un programmas, paredzot arī apmācības pašvaldību pārstāvjiem un izglītības iestādes personālam.</t>
  </si>
  <si>
    <t>1.7. Veicināt veselīgu un drošu dzīves un darba vidi, mazinot traumatismu un mirstību no ārējiem nāves cēloņiem</t>
  </si>
  <si>
    <t xml:space="preserve">1.7.1., 1.7.9., 1.7.10., 1.6.1., 1.6.3. </t>
  </si>
  <si>
    <t>Nr.353, Nr.368, Nr.360</t>
  </si>
  <si>
    <t>tajā skaitā Eiropas Sociālā fonda (ESF+) finansējums, 2021.-2027.gada plānošanas perioda Darbības programmas 4.1.2.specifiskā atbalsta mērķa ietvaros (veselības veicināšana) / 2.2.3.specifiskā atbalsta mērķa ietvaros (dzeramā ūdens kvalitātes uzraudzība)</t>
  </si>
  <si>
    <t>1.7.1. Īstenot jaunajiem vecākiem prenatālo un agrīnās bērnības jauno vecāku prasmju programmas par bērnu drošību, rīcību dzīvībai bīstamās situācijās un pirmās palīdzības sniegšanu, zīdīšanas konsultācijas, nodarbības grūtniecēm un ģimenēm ar jaundzimušajiem par bērnu aprūpi, tai skaitā K vitamīna nozīmi jaundzimušajam.</t>
  </si>
  <si>
    <t>1.7.9. Turpināt izglītības iestāžu iekštelpu vides pētījumus (gaisa kvalitāte, ventilācijas intensitāte, dažādu ēku siltināšanas metožu ietekme uz izglītības iestāžu iekštelpu gaisa kvalitāti u.c.).</t>
  </si>
  <si>
    <t>1.7.10. Īstenot pasākumus, lai veicinātu dzeramā ūdens kvalitātes un nekaitīguma uzraudzību, jo īpaši mazajās dzeramā ūdens apgādes sistēmās – dzeramā ūdens drošības plānu izstrāde, ūdens apsaimniekotāju apmācība (par dzeramā ūdens kvalitāti, ko saņem iedzīvotāji, kas izmanto individuālas ūdens ņemšanas vietas vai tādas ūdensapgādes sistēmas, kuras izmanto mazāk par 50 personām vai kurās ūdens ieguves apjoms nepārsniedz 10 m3 diennaktī).</t>
  </si>
  <si>
    <t>1.8. Stiprināt pašvaldību, izglītības iestāžu un darba devēju lomu slimību profilaksē un veselības veicināšanā</t>
  </si>
  <si>
    <t>1.8.7.</t>
  </si>
  <si>
    <t>1.8.7. Palielināt darba devēju lomu un iesaisti darbinieku  veselības veicināšanā un saglabāšanā, īstenojot informēšanas un izglītošanas pasākumus par veselības veicināšanu darbavietās.</t>
  </si>
  <si>
    <t xml:space="preserve">2. RĪCĪBAS VIRZIENS: INFEKCIJU IZPLATĪBAS MAZINĀŠANA </t>
  </si>
  <si>
    <t>2. Kopsavilkums</t>
  </si>
  <si>
    <t>2.1. Palielināt vakcinācijas aptveri un novērst vakcīnu apgādes traucējumu ietekmi uz vakcināciju</t>
  </si>
  <si>
    <t xml:space="preserve"> 2.1.1., 2.1.3., 2.1.4., 2.1.8., 2.3.5., 2.3.6. </t>
  </si>
  <si>
    <t>tajā skaitā Atveseļošanās un noturības mehānisma ietvaros*****</t>
  </si>
  <si>
    <t>2.1.1. Organizēt informatīvi izglītojošus pasākumus dažādām sabiedrības grupām, piemēram, jaunajiem vecākiem, personām ar hroniskām slimībām par vakcināciju un vakcīnregulējamām infekcijām.</t>
  </si>
  <si>
    <t>2.1.4. Paplašināt riska grupu vakcināciju un pilnveidot vakcinācijas kalendāru, t.sk. pret gripu, izvērtēt iespēju ieviest grūtnieču vakcināciju pret garo klepu, zēnu vakcināciju pret cilvēka papilomas vīrusa infekciju  un citām infekcijām, atbilstoši PVO un ECDC rekomendācijām</t>
  </si>
  <si>
    <t>2.2. Mazināt infekcijas slimību izplatīšanās riskus</t>
  </si>
  <si>
    <t>2.2.3., 2.2.4.</t>
  </si>
  <si>
    <t>tajā skaitā Atveseļošanās un noturības mehānisma ietvaros</t>
  </si>
  <si>
    <t>2.2.3. Īstenot pasākumus, lai uzlabotu infekcijas slimību diagnostikas un infekcijas slimību profilakses, kaitējuma mazināšanas un atbalsta pasākumu sasaisti ar veselības aprūpes pakalpojumu pieejamību Latvijas jauniešu un pieaugušo iedzīvotāju vidū, kā arī īpaši sociālās atstumtības un paaugstinātam infekcijas riskam pakļautajām iedzīvotāju grupām, (piemēram intravenozo narkotiku lietotāji, prostitūcijā iesaistītas personas, vīrieši, kuriem ir dzimumattiecības ar vīriešiem u.c.).</t>
  </si>
  <si>
    <t>2.3. Stiprināt infekcijas slimību epidemioloģisko uzraudzību</t>
  </si>
  <si>
    <t>2.3.4., 2.3.8.</t>
  </si>
  <si>
    <t>2.3.4. Īstenot pasākumus, lai uzlabotu hronisko infekcijas slimību (t.sk. tuberkulozes) reģistru datu kvalitāti un novērstu datu nepilnības, tai skaitā nodrošinot pilnvērtīgu tuberkulozes gadījumu reģistrāciju.</t>
  </si>
  <si>
    <t>2.4. Mazināt antimikrobiālās rezistences izplatības riskus</t>
  </si>
  <si>
    <t>2.4.2., 2.4.4., 2.4.5.</t>
  </si>
  <si>
    <t>2.4.2. Palielināt sabiedrības izpratni par antimikrobiālo rezistenci, organizējot informēšanas kampaņas</t>
  </si>
  <si>
    <t>3. Kopsavilkums</t>
  </si>
  <si>
    <t>3.1.1.- 3.1.4. Uzlabot valsts apmaksāto ambulatoro un stacionāro pakalpojumu un kompensējamo medikamentu pieejamību:
(3.1.1 Uzlabot valsts apmaksāto ambulatoro pakalpojumu pieejamību,
3.1.2.Uzlabot valsts apmaksāto zobārstniecības pakalpojumu pieejamību,
3.1.3.Uzlabot valsts apmaksāto stacionāro pakalpojumu pieejamību,
3.1.4.Uzlabot kompensējamo zāļu un medicīnas ierīču pieejamību)</t>
  </si>
  <si>
    <t>Nr.312, Nr.332, Nr.341, Nr.317, Nr.343, Nr.336, Nr.320, Nr.341, Nr.317, Nr.319</t>
  </si>
  <si>
    <t>3.1.7. Attīstīt veselības aprūpi onkoloģijā, t.sk. hematoonkoloģijā, uzlabojot pakalpojumu pieejamību un kvalitāti, sekmēt audzēju agrīnu diagnostiku un mūsdienīgu to ārstēšanu, balstoties uz personalizētas medicīnas principiem</t>
  </si>
  <si>
    <t>3.1.7.1., 3.1.7.2.</t>
  </si>
  <si>
    <t xml:space="preserve">3.1.9. Attīstīt atkarību ārstēšanu, uzlabojot pakalpojumu pieejamību un zāļu terapijas iespējas agrīnai diagnostikai un labākiem  ārstēšanas rezultātiem </t>
  </si>
  <si>
    <t>3.2.3. Uzlabot pacientu ar hroniskām slimībām veselības aprūpes koordināciju, integrāciju un pēctecību</t>
  </si>
  <si>
    <t>3.2.3.12.</t>
  </si>
  <si>
    <t>Nr.342</t>
  </si>
  <si>
    <t>3.2.6. Veicināt transplantējamo orgānu un audu pieejamību</t>
  </si>
  <si>
    <t xml:space="preserve">3.3.2. Veicināt veselības komunikācijas un iedzīvotāju veselībpratības pilnveidošanu, tā paaugstinot iedzīvotāju rūpes par savu veselību </t>
  </si>
  <si>
    <t>3.3.2.1., 3.3.2.3., 3.1.7.4., 3.1.12.15., 3.2.6.3.</t>
  </si>
  <si>
    <t>Nr.335, Nr.336</t>
  </si>
  <si>
    <t>tajā skaitā Eiropas Sociālā fonda (ESF+) finansējums, 2021.-2027.gada plānošanas perioda Darbības programmas 4.1.2.specifiskā atbalsta mērķa ietvaros (kvalitāte)</t>
  </si>
  <si>
    <t>4. Kopsavilkums</t>
  </si>
  <si>
    <t>4.1. Uzlabot cilvēkresursu pieejamību (piesaiste, saglabāšana, ģeogrāfiskais izvietojums) valsts apmaksātajā veselības aprūpes sistēmā, tajā skaitā, veicinot ilgtspējīgas veselības izglītības sistēmas attīstību</t>
  </si>
  <si>
    <t>4.1.2., 4.1.6., 4.1.7., 4.1.10., 4.1.11., 4.1.12., 4.3.3.</t>
  </si>
  <si>
    <t>Nr.328</t>
  </si>
  <si>
    <t>tajā skaitā Eiropas Sociālā fonda (ESF+) finansējums, 2021.-2027.gada plānošanas perioda Darbības programmas 4.1.2.specifiskā atbalsta mērķa ietvaros (ārstniecības personu piesaiste/tālākizglītība)</t>
  </si>
  <si>
    <t>4.1.2. Plānot un nodrošināt medicīnas pamatstudiju un rezidentūras vietu skaita pieaugumu (vismaz 250 rezidentūras vietas), prioritāri palielinot vietu skaitu profesijās ar novecojošu vecuma struktūru  un atbilstoši iedzīvotāju un veselības nozares vajadzībām, kā arī veicinot medicīnas koledžu pāreju uz 100% nodrošinājumu pēc optimālajiem koeficientiem.</t>
  </si>
  <si>
    <t>Veselības ministrija, Izglītības un zinātnes ministrija</t>
  </si>
  <si>
    <t>tajā skaitā Eiropas Sociālā fonda (ESF+) finansējums, 2021.-2027.gada plānošanas perioda Darbības programmas 4.1.2.specifiskā atbalsta mērķa ietvaros (tālākizglītība)</t>
  </si>
  <si>
    <t>4.1.6. Stiprināt darba devēja lomu  speciālistu piesaistē un noturēšanā valsts apmaksātajā veselības sektorā, tai skaitā veicinot paaudžu nomaiņu (īpaši primārajā aprūpē).</t>
  </si>
  <si>
    <t>tajā skaitā Eiropas Sociālā fonda (ESF+) finansējums, 2021.-2027.gada plānošanas perioda Darbības programmas 4.1.2.specifiskā atbalsta mērķa ietvaros (piesaiste)</t>
  </si>
  <si>
    <t>Nr.331</t>
  </si>
  <si>
    <t>4.1.12. Nodrošināt vispārējās aprūpes māsas profesijas ieviešanu, tai skaitā veicinot māsu atgriešanos profesijā.</t>
  </si>
  <si>
    <t>4.2. Uzlabot cilvēkresursu kvalitāti atbilstoši veselības aprūpes pakalpojumu attīstībai un pieprasījumam darba tirgū</t>
  </si>
  <si>
    <t>tajā skaitā Eiropas Sociālā fonda (ESF+) finansējums</t>
  </si>
  <si>
    <t>tajā skaitā Atveseļošanās un noturības mehānisma ietvaros (IZM)</t>
  </si>
  <si>
    <t>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(sasaistē ar 5.7.2.)</t>
  </si>
  <si>
    <t>Nr.329</t>
  </si>
  <si>
    <r>
      <t>4.2.5. Veicināt investīciju piesaisti studiju vides attīstībai, tostarp infrastruktūras un aprīkojuma modernizācijai RSU un RSU SKMK.</t>
    </r>
    <r>
      <rPr>
        <b/>
        <vertAlign val="superscript"/>
        <sz val="10"/>
        <rFont val="Calibri"/>
        <family val="2"/>
        <scheme val="minor"/>
      </rPr>
      <t>2</t>
    </r>
  </si>
  <si>
    <t>5. RĪCĪBAS VIRZIENS:  VESELĪBAS APRŪPES ILGTSPĒJA, PĀRVALDĪBAS STIPRINĀŠANA, EFEKTĪVA VESELĪBAS APRŪPES RESURSU IZLIETOŠANA</t>
  </si>
  <si>
    <t>5. Kopsavilkums</t>
  </si>
  <si>
    <t>tajā skaitā sadalījums pa resoriem:</t>
  </si>
  <si>
    <t xml:space="preserve">5.1. Pilnveidot veselības aprūpes pakalpojumu kvalitāti un uzlabot pacientu drošību </t>
  </si>
  <si>
    <t>5.1.1., 5.1.3., 5.1.4., 5.1.5., 5.1.6., 3.2.1.3., 3.2.5.5., 3.1.12.11.</t>
  </si>
  <si>
    <t>Nr.337</t>
  </si>
  <si>
    <t>5.1.1. Pilnveidot veselības aprūpes personāla zināšanas un prasmes pacientu drošības un veselības aprūpes kvalitātes vadības jautājumos, tai skaitā pacienta drošības atgadījuma analīzē ārstniecības iestādē (sasaistē ar 4.rīcības virzienu).</t>
  </si>
  <si>
    <t>5.1.3. Ieviest uz starptautiski atzītām vadlīnijām profesionāļu izstrādātus klīniskos algoritmus un klīniskos pacientu ceļus veselības aprūpē un  adaptēt starptautiski atzītas vadlīnijas, nodrošinot to pieejamību digitālā formātā gan ārstniecības personām, gan sabiedrībai un veikt klīnisko algoritmu un klīnisko ceļu ieviešanas monitoringu.</t>
  </si>
  <si>
    <t>5.7. Uzlabot ārstniecības iestāžu infrastruktūru, tai skaitā nodrošināt specializēto slimnīcu attīstību</t>
  </si>
  <si>
    <t>5.7.1., 5.7.2., 5.7.3., 5.7.4., 5.7.5., 5.7.6., 5.7.7., 5.7.8., 5.7.9., 5.7.10., 3.1.7.2., 3.2.1.4., 3.1.12.12.</t>
  </si>
  <si>
    <t>Nr. 344, Nr.345, Nr.333, Nr.346, Nr.347</t>
  </si>
  <si>
    <t>tajā skaitā Eiropas Reģionālās attīstības fonda (ERAF) finansējums, 2021.-2027.gada plānošanas perioda Darbības programmas 4.1.1.specifiskā atbalsta mērķa ietvaros (infrastruktūra)</t>
  </si>
  <si>
    <t>5.7.1. Attīstīt ģimenes ārstu, zobārstniecības prakšu un primārās veselības aprūpes centru infrastruktūru (ēku atjaunošana, pārbūve, būvniecība un aprīkošana, vides pieejamības nodrošināšana,  automašīnu iegāde primārās veselības aprūpes centriem).</t>
  </si>
  <si>
    <t>5.7.2. Attīstīt VSIA “Bērnu klīniskā universitātes slimnīca”, VSIA “P.Stradiņa klīniskās universitātes slimnīca” un SIA “Rīgas Austrumu klīniskā universitātes slimnīca” infrastruktūru, optimizējot infrastruktūras uzturēšanas izmaksas (tai skaitā veikt ēku atjaunošanu, pārbūvi, būvniecību, medicīnisko iekārtu, stratēģiski nozīmīgu jauno tehnoloģiju plānošanu, iegādi, nomaiņu, tostarp veicinot vides pieejamību, pacientu plūsmu nodalīšanu, infekciju kontroles pasākumu uzlabošanu un optimālu gultu skaitu, tai skaitā izolācijas boksu un observācijas gultu skaitu), kā arī nodrošināt izcilības centru izveidi zināšanu pārnesē.</t>
  </si>
  <si>
    <t>tajā skaitā Eiropas Reģionālās attīstības fonda (ERAF) finansējums, 2021.-2027.gada plānošanas perioda Darbības programmas 4.1.1.specifiskā atbalsta mērķa ietvaros (infrastruktūra (PSKUS B korpuss, RAKUS iekārtas)</t>
  </si>
  <si>
    <t>5.7.3. Attīstīt ārstniecības iestāžu infrastruktūru hroniski slimo un nedziedināmi slimo pacientu aprūpei, tai skaitā hospice tipa pakalpojumu nodrošināšanai (ēku atjaunošana, pārbūve, būvniecība, vides pieejamības nodrošināšana, medicīnas ierīču un aprīkojuma iegāde).</t>
  </si>
  <si>
    <t>5.7.5. Attīstīt psihiatrijas profila ārstniecības iestāžu infrastruktūru – ēku atjaunošana, pārbūve, būvniecība, vides pieejamības nodrošināšana, medicīnas ierīču un aprīkojuma iegāde</t>
  </si>
  <si>
    <t>5.7.6. Nodrošināt operatīvā medicīniskā transportlīdzekļu  parka un medicīnas iekārtu atjaunošanu NMPD</t>
  </si>
  <si>
    <t>5.7.7. Stiprināt NMPD kapacitāti neatliekamās medicīniskās palīdzības sniegšanai ārkārtas situācijās</t>
  </si>
  <si>
    <t>5.7.9. Izveidot modernu tiesu medicīnas-patoloģijas infrastruktūru VTMEC, lai nodrošinātu atbilstošu funkcijas izpildi ikdienā un vienlaikus būtu gatava izmantošanai ārkārtas situācijās</t>
  </si>
  <si>
    <t>5.8. Izveidot un uzturēt nepieciešamo materiālo rezervju sistēmu katastrofu un ārkārtas situācijām</t>
  </si>
  <si>
    <t>5.8.1., 5.8.2.</t>
  </si>
  <si>
    <t>Nr.366</t>
  </si>
  <si>
    <t>5.8.1. Pārskatīt valsts materiālo rezervju plānošanu, optimizēt ārkārtas situācijās un katastrofās nepieciešamo valsts materiālo rezervju resursu nomenklatūru, tās veidus, apjomu un izmaksas. Izveidot nozares operatīvās rezerves un nodrošināt to uzturēšanu, kā arī pieejamību katastrofu un ārkārtas situācijas gadījumā, nodrošinot pakalpojuma sniegšanu lielam pacientu skaitam, neietekmējot ikdienas pakalpojumu sniegšanu.</t>
  </si>
  <si>
    <t>5.8.2. Paredzēt nepieciešamās ģeneratoru jaudas un degvielas pieejamību neatliekamo medicīnisko palīdzību sniedzošās ārstniecības iestādēs 24/7, lai ārkārtas situācijās, tai skaitā ilgstošas elektroapgādes pārtraukumu gadījumā, nodrošinātu veselības aprūpes pakalpojumu sniegšanu minētajās ārstniecības iestādēs</t>
  </si>
  <si>
    <t>5.9. Stiprināt VM resora kapacitāti sabiedrības veselības, veselības aprūpes un farmācijas jomā, t.sk. infrastruktūru</t>
  </si>
  <si>
    <t>5.9., 2.3.7., 5.2.1., 5.3.</t>
  </si>
  <si>
    <t>5.10. Radīt jaunas zināšanas, prasmes un inovācijas, attīstīt produktus, procesus un pakalpojumus veselības nozaru problēmu risināšanai un stratēģisko attīstības mērķu sasniegšanai, kā arī nodrošināt nepieciešamos datus veselības politikas plānošanai un novērtēšanai, veicinot pētniecību un pētniecības rezultātu pārnesi tautsaimniecībā</t>
  </si>
  <si>
    <t>5.10.1., 5.10.2., 5.10.6., 5.10.7., 1.7.11., 2.3.9., 1.4.5.</t>
  </si>
  <si>
    <t>5.10.1. Izveidot un īstenot Valsts pētījumu programmu sabiedrības veselībā</t>
  </si>
  <si>
    <t>5.11. Attīstīt veselības aprūpes pakalpojumus un uzlabot to efektivitāti, ieviešot inovācijas fondu veselības aprūpē</t>
  </si>
  <si>
    <t>5.11., 3.2.3.2.</t>
  </si>
  <si>
    <t>5.12. Veicināt veselības nozares digitālo transformāciju</t>
  </si>
  <si>
    <t xml:space="preserve">5.12.1., 5.12.2., 5.12.3., 5.12.4., 5.12.5, 5.12.6., 5.12.7., 5.12.9., 2.3.2., 2.3.3., 3.1.2.3., 3.1.7.2., 3.1.7.7., 3.1.12.7., 3.2.2.2., 3.2.4.7., 4.3.1., 4.3.2., 5.1.2., 5.1.7. </t>
  </si>
  <si>
    <t>Nr.348</t>
  </si>
  <si>
    <t>5.12.5. Nodrošināt resursus veselības nozares informācijas sistēmu uzturēšanai un pieaugošā datu apjoma uzkrāšanai</t>
  </si>
  <si>
    <t>* ja finanšu informācija jāatspoguļo arī attiecībā uz valsts speciālo sociālās apdrošināšanas budžetu, tabulu papildina ar atsevišķu rindu, ko izvieto kā nākamo aiz rindas "valsts pamatfunkciju īstenošana". Savukārt, ja nepieciešamā finanšu informācija attiecas tikai uz valsts speciālo sociālās apdrošināšanas budžetu, rindu "valsts pamatfunkciju īstenošana" aizstāj ar rindu "valsts sociālās apdrošināšanas speciālais budžets".</t>
  </si>
  <si>
    <t>** Norāda Eiropas Savienības un pārējo ārvalstu finanšu palīdzību regulējošos tiesību aktus vai to projektus, kas nosaka attiecīgā finansējuma piešķiršanas nosacījumus.</t>
  </si>
  <si>
    <t>***Norādīts tikai  Atveseļošanas un noturības mehānisma finansējums</t>
  </si>
  <si>
    <t>*****  Atveseļošanās un noturības mehānisma finansējums ir norādīts ar PVN, taču no atbalsta instrumenta PVN izdevumi nav attiecināmi un ANM plānā šīs izmaksas nav norādītas</t>
  </si>
  <si>
    <r>
      <rPr>
        <vertAlign val="superscript"/>
        <sz val="10"/>
        <rFont val="Calibri"/>
        <family val="2"/>
        <scheme val="minor"/>
      </rPr>
      <t>2</t>
    </r>
    <r>
      <rPr>
        <sz val="10"/>
        <rFont val="Calibri"/>
        <family val="2"/>
        <scheme val="minor"/>
      </rPr>
      <t xml:space="preserve"> - 4.2.5.uzdevuma finansējums tiks precizēts EK Strukturālo reformu atbalsta ģenerāldirektorāta (DG REFORM) Tehniskā atbalsta instrumenta (Technical Support Instrument) projekta par veselības darbspēka stratēģiju Latvijā ietvaros. Izglītības un zinātnes ministrijas  4.2.Prioritātes “Izglītība, prasmes un mūžizglītība” 4.2.1.SAM “Uzlabot piekļuvi iekļaujošiem un kvalitatīviem pakalpojumiem izglītībā, mācībās un mūžizglītībā, attīstot infrastruktūru, tostarp stiprinot tālmācību, tiešsaistes izglītību un mācības”, kas tiks īstenots atklātas projektu iesniegumu atlases veidā, tādējādi negarantē finansējuma saņemšanu uzdevuma īstenošanai.</t>
    </r>
  </si>
  <si>
    <t>4.2.1. Pilnveidot ārstniecības personu pirmsdiploma un pēcdiploma izglītību, integrējot aktuālo caurviju kompetenču apguvi augstskolu izglītības programmās, tai skaitā, par pacientu drošību, komunikāciju, vardarbību, dzimumu līdztiesību, par digitālajām prasmēm, datu analīzi, veselības aprūpes statistiku, diagnožu un nāves cēloņu kodēšanu u.c., kā arī palielinot praktisko nodarbību īpatsvaru studiju procesā, veicinot moderno tehnoloģiju izmantošanu, tai skaitā darba vidē balstītas mācības, simulāciju mācības. (sasaistē ar 4.2.2. un 4.2.5.) 1</t>
  </si>
  <si>
    <t>`</t>
  </si>
  <si>
    <t>2.3.8. Palielināt PVD, BIOR, LDC kapacitāti, lai  uzlabotu  zoonožu un zoonožu ierosinātāju diagnostiku un uzraudzību.</t>
  </si>
  <si>
    <t>Veselības ministrija, Iekšlietu ministrija</t>
  </si>
  <si>
    <t>2022****</t>
  </si>
  <si>
    <t>**** Atveseļošanās un noturības mehānisma finansējums ir norādīs sākot ar 2022.gadu</t>
  </si>
  <si>
    <t>4. RĪCĪBAS VIRZIENS: CILVĒKRESURSU NODROŠINĀJUMS UN PRASMJU PILNVEIDE</t>
  </si>
  <si>
    <t>3. RĪCĪBAS VIRZIENS: UZ CILVĒKU CENTRĒTA UN INTEGRĒTA VESELĪBAS APRŪPE</t>
  </si>
  <si>
    <r>
      <t xml:space="preserve">Aprēķinātais papildus nepieciešamais finansējums </t>
    </r>
    <r>
      <rPr>
        <i/>
        <u/>
        <sz val="9"/>
        <rFont val="Calibri"/>
        <family val="2"/>
        <scheme val="minor"/>
      </rPr>
      <t>ir indikatīvs un var tikt precizēts</t>
    </r>
    <r>
      <rPr>
        <i/>
        <sz val="9"/>
        <rFont val="Calibri"/>
        <family val="2"/>
        <scheme val="minor"/>
      </rPr>
      <t>. Detalizēti aprēķini Pamatnostādņu konkrētu uzdevumu īstenošanai tiks veikti, izstrādājot īstermiņa plānošanas dokumentus, no uzdevumiem izrietošus konceptuālos ziņojumus, sniedzot priekšlikumus nozares prioritārajiem pasākumiem.</t>
    </r>
  </si>
  <si>
    <t>3.1.9.1., 3.1.9.2., 1.3.2.</t>
  </si>
  <si>
    <t>4.2.1., 4.2.2., 4.2.5., 1.7.2., 3.1.5.2., 3.1.6.3., 3.1.7.8., 3.1.8.8., 3.1.12.9., 3.2.2.3., 3.2.3.5., 3.2.4.7., 3.2.5.4., 3.2.6.4., 5.8.4., 3.3.1.1., 2.4.3.</t>
  </si>
  <si>
    <t>valsts pamatfunkciju īstenošana******</t>
  </si>
  <si>
    <t>****** Uzdevumu īstenošanai plānotajā finansējuma  atbilstoši likumam "Par vidēja termiņa budžeta ietvaru 2022., 2023. un 2024.gadam" nav iekļauta medicīnas personu darba samaksas daļa veselības aprūpes pakalpojumu tarifos, lai finansējums nepārklātos ar 4.1.11.pasākumu.</t>
  </si>
  <si>
    <t>3.2.6.1. Iestāties Scandiatransplant orgānu apmaiņas organizācijā, tai skaitā īstenojot iestāšanās prasības Eiropas Imunoģenētikas federācijas (European Federation for Immunogenetics) standartiem (Standards for Histocompatibility &amp; Immunogenetics testing) atbilstošas laboratorijas darbībai, prasības nepieciešamajam infrastruktūras resursu, materiāltehniskajam un IT nodrošinājumam</t>
  </si>
  <si>
    <t xml:space="preserve"> 3.2.6.1., 3.2.6.5.</t>
  </si>
  <si>
    <r>
      <rPr>
        <vertAlign val="superscript"/>
        <sz val="10"/>
        <rFont val="Calibri"/>
        <family val="2"/>
        <scheme val="minor"/>
      </rPr>
      <t>1</t>
    </r>
    <r>
      <rPr>
        <sz val="10"/>
        <rFont val="Calibri"/>
        <family val="2"/>
        <scheme val="minor"/>
      </rPr>
      <t xml:space="preserve"> -4.2.1.uzdevuma izpildei norādītais finansējums (IZM ANM Investīcija 2.3.1.1.i.: Augsta līmeņa digitālo prasmju apguves nodrošināšana, IZM ANM Reforma 5.2.1.r. Augstākās izglītības un zinātnes izcilības un pārvaldības reforma)  tiks precizēts detalizētas investīciju ieviešanas izstrādes laikā.</t>
    </r>
  </si>
  <si>
    <t>5.12.1. Attīstīt digitālos risinājumus uz pacientu centrētas veselības aprūpes nodrošināšanai, tai skaitā telemedicīnu visos veselības aprūpes līmeņos, pacienta elektronisko veselības karti digitālās veselības platformā, veicot arī veselības nozares datu standartizāciju, pārrobežu  veselības datu apmaiņu.</t>
  </si>
  <si>
    <t>3.2.6.5. Izveidot ārpusģimenes cilmes šūnu transplantācijas pakalpojumu un kaula smadzeņu donoru reģistru</t>
  </si>
  <si>
    <r>
      <t>4.1.11. Uzlabot  ārstniecības personu darba samaksas konkuretspēju, izstrādājot un ieviešot ārstniecības personu atalgojuma modeli, kurā tiek ņemts vērā sniegto pakalpojuma līmenis un veids</t>
    </r>
    <r>
      <rPr>
        <b/>
        <vertAlign val="superscript"/>
        <sz val="10"/>
        <rFont val="Calibri"/>
        <family val="2"/>
        <scheme val="minor"/>
      </rPr>
      <t>3</t>
    </r>
  </si>
  <si>
    <r>
      <rPr>
        <vertAlign val="superscript"/>
        <sz val="10"/>
        <rFont val="Calibri"/>
        <family val="2"/>
        <scheme val="minor"/>
      </rPr>
      <t>3</t>
    </r>
    <r>
      <rPr>
        <sz val="10"/>
        <rFont val="Calibri"/>
        <family val="2"/>
        <scheme val="minor"/>
      </rPr>
      <t xml:space="preserve"> - Pasākuma finansēšanai papildus nepieciešamais finansējums ir indikatīvs un uz Pamatnostadņu izstrādes brīdi to nav iespējams precīzi sadalīt resoru griezumā. Detalizēti aprēķini sadalījumā pa resoriem tiks veikti, sniedzot priekšlikumu starpnozaru prioritārajam pasākumam.</t>
    </r>
  </si>
  <si>
    <t>3.1.1.1., 3.1.1.2., 3.1.1.3., 3.1.1.4., 3.1.1.5., 3.1.1.6., 3.1.1.7., 3.1.5.1., 3.1.5.3., 3.1.5.5., 3.1.5.11., 3.1.5.12., 3.1.6.1., 3.1.6.5., 3.1.7.3., 3.1.7.5., 3.1.7.6., 3.1.7.9., 3.1.7.10., 3.1.8.2., 3.1.8.3., 3.1.8.4., 3.1.8.5., 3.1.8.6., 3.1.8.7., 3.1.8.9., 3.1.8.10., 3.1.8.11., 3.1.8.12., 3.1.8.13., 3.1.9.1., 3.1.9.2., 3.1.10.2., 3.1.10.3., 3.1.10.4., 3.1.11., 3.1.12.2., 3.1.12.3., 3.1.12.6., 3.1.12.8., 3.1.12.12., 3.1.12.14., 3.1.12.16., 3.2.1.1., 3.2.1.2., 3.2.1.5., 3.2.2.1., 3.2.3.1., 3.2.3.2., 3.2.3.3., 3.2.3.6., 3.2.3.8., 3.2.3.9., 3.2.3.11., 3.2.4.1., 3.2.4.2., 3.2.4.3., 3.2.4.6., 3.2.5.1., 3.2.5.2., 3.2.5.3.,  3.1.2.1., 3.1.2.2., 3.1.2.4., 3.1.2.5., 3.1.5.8.
3.1.3.1., 3.1.3.2., 3.1.3.3., 3.1.3.4., 3.1.5.10., 3.1.6.2., 3.1.6.4., 3.1.8.14., 3.1.11., 3.2.3.4., 3.2.4.4., 5.6.2.
3.1.4.1., 3.1.10.1., 3.1.12.10., 3.1.12.5., 1.3.2., 2.3.1., 2.4.1., 3.1.8.1., 3.1.12.1., 5.12.10.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</si>
</sst>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_-* #,##0_-;\-* #,##0_-;_-* &quot;-&quot;??_-;_-@_-"/>
  </numFmts>
  <fonts count="19" x14ac:knownFonts="1">
    <font>
      <sz val="11"/>
      <color theme="1"/>
      <name val="Calibri"/>
      <family val="2"/>
      <charset val="186"/>
      <scheme val="minor"/>
    </font>
    <font>
      <b/>
      <sz val="10"/>
      <name val="Calibri"/>
      <family val="2"/>
      <scheme val="minor"/>
    </font>
    <font>
      <sz val="10"/>
      <name val="Calibri"/>
      <family val="2"/>
      <scheme val="minor"/>
    </font>
    <font>
      <strike/>
      <sz val="10"/>
      <name val="Calibri"/>
      <family val="2"/>
      <scheme val="minor"/>
    </font>
    <font>
      <b/>
      <sz val="10"/>
      <name val="Calibri"/>
      <family val="2"/>
      <charset val="186"/>
      <scheme val="minor"/>
    </font>
    <font>
      <sz val="10"/>
      <name val="Calibri"/>
      <family val="2"/>
      <charset val="186"/>
      <scheme val="minor"/>
    </font>
    <font>
      <sz val="12"/>
      <name val="Calibri"/>
      <family val="2"/>
    </font>
    <font>
      <sz val="12"/>
      <name val="Times New Roman"/>
      <family val="1"/>
    </font>
    <font>
      <sz val="11"/>
      <name val="Calibri"/>
      <family val="2"/>
      <scheme val="minor"/>
    </font>
    <font>
      <vertAlign val="superscript"/>
      <sz val="10"/>
      <name val="Calibri"/>
      <family val="2"/>
      <scheme val="minor"/>
    </font>
    <font>
      <b/>
      <vertAlign val="superscript"/>
      <sz val="10"/>
      <name val="Calibri"/>
      <family val="2"/>
      <scheme val="minor"/>
    </font>
    <font>
      <sz val="11"/>
      <color theme="1"/>
      <name val="Calibri"/>
      <family val="2"/>
      <charset val="186"/>
      <scheme val="minor"/>
    </font>
    <font>
      <b/>
      <sz val="11"/>
      <name val="Calibri"/>
      <family val="2"/>
      <scheme val="minor"/>
    </font>
    <font>
      <sz val="10"/>
      <name val="Calibri"/>
      <family val="2"/>
    </font>
    <font>
      <b/>
      <sz val="10"/>
      <name val="Calibri"/>
      <family val="2"/>
    </font>
    <font>
      <i/>
      <sz val="9"/>
      <name val="Calibri"/>
      <family val="2"/>
      <scheme val="minor"/>
    </font>
    <font>
      <i/>
      <u/>
      <sz val="9"/>
      <name val="Calibri"/>
      <family val="2"/>
      <scheme val="minor"/>
    </font>
    <font>
      <b/>
      <sz val="12"/>
      <name val="Calibri"/>
      <family val="2"/>
      <scheme val="minor"/>
    </font>
    <font>
      <sz val="11"/>
      <name val="Calibri"/>
      <family val="2"/>
      <charset val="186"/>
      <scheme val="minor"/>
    </font>
  </fonts>
  <fills count="14">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00"/>
        <bgColor indexed="64"/>
      </patternFill>
    </fill>
    <fill>
      <patternFill patternType="solid">
        <fgColor rgb="FFFF0000"/>
        <bgColor indexed="64"/>
      </patternFill>
    </fill>
    <fill>
      <patternFill patternType="solid">
        <fgColor rgb="FFFFFFFF"/>
        <bgColor indexed="64"/>
      </patternFill>
    </fill>
    <fill>
      <patternFill patternType="solid">
        <fgColor theme="6" tint="0.59999389629810485"/>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6" tint="0.79998168889431442"/>
        <bgColor indexed="64"/>
      </patternFill>
    </fill>
  </fills>
  <borders count="78">
    <border>
      <left/>
      <right/>
      <top/>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indexed="64"/>
      </right>
      <top/>
      <bottom style="thin">
        <color indexed="64"/>
      </bottom>
      <diagonal/>
    </border>
    <border>
      <left/>
      <right/>
      <top style="medium">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bottom style="thin">
        <color indexed="64"/>
      </bottom>
      <diagonal/>
    </border>
    <border>
      <left style="thin">
        <color rgb="FF000000"/>
      </left>
      <right style="thin">
        <color rgb="FF000000"/>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style="thin">
        <color indexed="64"/>
      </right>
      <top/>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
      <left/>
      <right/>
      <top style="medium">
        <color indexed="64"/>
      </top>
      <bottom/>
      <diagonal/>
    </border>
    <border>
      <left style="thin">
        <color rgb="FF000000"/>
      </left>
      <right style="thin">
        <color rgb="FF000000"/>
      </right>
      <top/>
      <bottom/>
      <diagonal/>
    </border>
    <border>
      <left/>
      <right style="thin">
        <color indexed="64"/>
      </right>
      <top style="thin">
        <color indexed="64"/>
      </top>
      <bottom style="medium">
        <color indexed="64"/>
      </bottom>
      <diagonal/>
    </border>
    <border>
      <left/>
      <right/>
      <top/>
      <bottom style="thin">
        <color rgb="FF000000"/>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bottom style="medium">
        <color indexed="64"/>
      </bottom>
      <diagonal/>
    </border>
    <border>
      <left style="thin">
        <color rgb="FF000000"/>
      </left>
      <right style="thin">
        <color rgb="FF000000"/>
      </right>
      <top style="thin">
        <color rgb="FF000000"/>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medium">
        <color indexed="64"/>
      </bottom>
      <diagonal/>
    </border>
    <border>
      <left/>
      <right/>
      <top style="medium">
        <color rgb="FF000000"/>
      </top>
      <bottom style="medium">
        <color rgb="FF000000"/>
      </bottom>
      <diagonal/>
    </border>
    <border>
      <left style="medium">
        <color indexed="64"/>
      </left>
      <right style="medium">
        <color indexed="64"/>
      </right>
      <top style="thin">
        <color indexed="64"/>
      </top>
      <bottom style="medium">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rgb="FF000000"/>
      </left>
      <right style="thin">
        <color indexed="64"/>
      </right>
      <top style="thin">
        <color rgb="FF000000"/>
      </top>
      <bottom style="medium">
        <color indexed="64"/>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rgb="FF000000"/>
      </right>
      <top/>
      <bottom/>
      <diagonal/>
    </border>
    <border>
      <left/>
      <right style="thin">
        <color indexed="64"/>
      </right>
      <top style="thin">
        <color rgb="FF000000"/>
      </top>
      <bottom/>
      <diagonal/>
    </border>
    <border>
      <left style="thin">
        <color indexed="64"/>
      </left>
      <right style="thin">
        <color rgb="FF000000"/>
      </right>
      <top style="medium">
        <color indexed="64"/>
      </top>
      <bottom style="medium">
        <color indexed="64"/>
      </bottom>
      <diagonal/>
    </border>
    <border>
      <left style="thin">
        <color rgb="FF000000"/>
      </left>
      <right style="thin">
        <color indexed="64"/>
      </right>
      <top style="medium">
        <color indexed="64"/>
      </top>
      <bottom style="medium">
        <color indexed="64"/>
      </bottom>
      <diagonal/>
    </border>
    <border>
      <left style="thin">
        <color indexed="64"/>
      </left>
      <right/>
      <top style="medium">
        <color rgb="FF000000"/>
      </top>
      <bottom style="medium">
        <color rgb="FF000000"/>
      </bottom>
      <diagonal/>
    </border>
    <border>
      <left/>
      <right style="thin">
        <color indexed="64"/>
      </right>
      <top style="medium">
        <color rgb="FF000000"/>
      </top>
      <bottom style="medium">
        <color rgb="FF000000"/>
      </bottom>
      <diagonal/>
    </border>
    <border>
      <left style="thin">
        <color rgb="FF000000"/>
      </left>
      <right style="thin">
        <color indexed="64"/>
      </right>
      <top style="medium">
        <color indexed="64"/>
      </top>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style="thin">
        <color indexed="64"/>
      </left>
      <right style="thin">
        <color rgb="FF000000"/>
      </right>
      <top/>
      <bottom style="thin">
        <color indexed="64"/>
      </bottom>
      <diagonal/>
    </border>
    <border>
      <left style="thin">
        <color rgb="FF000000"/>
      </left>
      <right style="thin">
        <color rgb="FF000000"/>
      </right>
      <top/>
      <bottom style="thin">
        <color indexed="64"/>
      </bottom>
      <diagonal/>
    </border>
    <border>
      <left/>
      <right style="medium">
        <color indexed="64"/>
      </right>
      <top style="medium">
        <color indexed="64"/>
      </top>
      <bottom style="medium">
        <color indexed="64"/>
      </bottom>
      <diagonal/>
    </border>
  </borders>
  <cellStyleXfs count="3">
    <xf numFmtId="0" fontId="0" fillId="0" borderId="0"/>
    <xf numFmtId="0" fontId="11" fillId="0" borderId="0"/>
    <xf numFmtId="43" fontId="11" fillId="0" borderId="0" applyFont="0" applyFill="0" applyBorder="0" applyAlignment="0" applyProtection="0"/>
  </cellStyleXfs>
  <cellXfs count="545">
    <xf numFmtId="0" fontId="0" fillId="0" borderId="0" xfId="0"/>
    <xf numFmtId="3" fontId="2" fillId="2" borderId="5" xfId="0" applyNumberFormat="1" applyFont="1" applyFill="1" applyBorder="1" applyAlignment="1">
      <alignment horizontal="right" vertical="center"/>
    </xf>
    <xf numFmtId="3" fontId="2" fillId="2" borderId="5" xfId="0" applyNumberFormat="1" applyFont="1" applyFill="1" applyBorder="1" applyAlignment="1">
      <alignment horizontal="right" vertical="center" wrapText="1"/>
    </xf>
    <xf numFmtId="3" fontId="2" fillId="2" borderId="5" xfId="0" applyNumberFormat="1" applyFont="1" applyFill="1" applyBorder="1" applyAlignment="1">
      <alignment vertical="center" wrapText="1"/>
    </xf>
    <xf numFmtId="3" fontId="1" fillId="2" borderId="5" xfId="0" applyNumberFormat="1" applyFont="1" applyFill="1" applyBorder="1" applyAlignment="1">
      <alignment horizontal="right" vertical="center"/>
    </xf>
    <xf numFmtId="3" fontId="2" fillId="2" borderId="5" xfId="0" applyNumberFormat="1" applyFont="1" applyFill="1" applyBorder="1" applyAlignment="1">
      <alignment vertical="center"/>
    </xf>
    <xf numFmtId="3" fontId="1" fillId="2" borderId="5" xfId="0" applyNumberFormat="1" applyFont="1" applyFill="1" applyBorder="1" applyAlignment="1">
      <alignment vertical="center"/>
    </xf>
    <xf numFmtId="3" fontId="1" fillId="2" borderId="3" xfId="0" applyNumberFormat="1" applyFont="1" applyFill="1" applyBorder="1" applyAlignment="1">
      <alignment horizontal="right" vertical="center"/>
    </xf>
    <xf numFmtId="3" fontId="1" fillId="2" borderId="3" xfId="0" applyNumberFormat="1" applyFont="1" applyFill="1" applyBorder="1" applyAlignment="1">
      <alignment vertical="center"/>
    </xf>
    <xf numFmtId="3" fontId="2" fillId="2" borderId="3" xfId="0" applyNumberFormat="1" applyFont="1" applyFill="1" applyBorder="1" applyAlignment="1">
      <alignment horizontal="right" vertical="center"/>
    </xf>
    <xf numFmtId="3" fontId="2" fillId="2" borderId="3" xfId="0" applyNumberFormat="1" applyFont="1" applyFill="1" applyBorder="1" applyAlignment="1">
      <alignment vertical="center"/>
    </xf>
    <xf numFmtId="3" fontId="2" fillId="2" borderId="4" xfId="0" applyNumberFormat="1" applyFont="1" applyFill="1" applyBorder="1" applyAlignment="1">
      <alignment vertical="center" wrapText="1"/>
    </xf>
    <xf numFmtId="3" fontId="2" fillId="2" borderId="10" xfId="0" applyNumberFormat="1" applyFont="1" applyFill="1" applyBorder="1" applyAlignment="1">
      <alignment vertical="center"/>
    </xf>
    <xf numFmtId="3" fontId="2" fillId="2" borderId="4" xfId="0" applyNumberFormat="1" applyFont="1" applyFill="1" applyBorder="1" applyAlignment="1">
      <alignment horizontal="right" vertical="center" wrapText="1"/>
    </xf>
    <xf numFmtId="3" fontId="1" fillId="2" borderId="10" xfId="0" applyNumberFormat="1" applyFont="1" applyFill="1" applyBorder="1" applyAlignment="1">
      <alignment horizontal="right" vertical="center"/>
    </xf>
    <xf numFmtId="3" fontId="1" fillId="2" borderId="10" xfId="0" applyNumberFormat="1" applyFont="1" applyFill="1" applyBorder="1" applyAlignment="1">
      <alignment vertical="center"/>
    </xf>
    <xf numFmtId="3" fontId="1" fillId="2" borderId="12" xfId="0" applyNumberFormat="1" applyFont="1" applyFill="1" applyBorder="1" applyAlignment="1">
      <alignment horizontal="right" vertical="center"/>
    </xf>
    <xf numFmtId="3" fontId="1" fillId="2" borderId="12" xfId="0" applyNumberFormat="1" applyFont="1" applyFill="1" applyBorder="1" applyAlignment="1">
      <alignment vertical="center"/>
    </xf>
    <xf numFmtId="3" fontId="1" fillId="2" borderId="13" xfId="0" applyNumberFormat="1" applyFont="1" applyFill="1" applyBorder="1" applyAlignment="1">
      <alignment horizontal="right" vertical="center"/>
    </xf>
    <xf numFmtId="3" fontId="1" fillId="2" borderId="13" xfId="0" applyNumberFormat="1" applyFont="1" applyFill="1" applyBorder="1" applyAlignment="1">
      <alignment vertical="center"/>
    </xf>
    <xf numFmtId="3" fontId="2" fillId="2" borderId="12" xfId="0" applyNumberFormat="1" applyFont="1" applyFill="1" applyBorder="1" applyAlignment="1">
      <alignment horizontal="right" vertical="center"/>
    </xf>
    <xf numFmtId="3" fontId="2" fillId="2" borderId="12" xfId="0" applyNumberFormat="1" applyFont="1" applyFill="1" applyBorder="1" applyAlignment="1">
      <alignment vertical="center"/>
    </xf>
    <xf numFmtId="3" fontId="2" fillId="2" borderId="17" xfId="0" applyNumberFormat="1" applyFont="1" applyFill="1" applyBorder="1" applyAlignment="1">
      <alignment vertical="center"/>
    </xf>
    <xf numFmtId="3" fontId="2" fillId="2" borderId="10" xfId="0" applyNumberFormat="1" applyFont="1" applyFill="1" applyBorder="1" applyAlignment="1">
      <alignment horizontal="right" vertical="center"/>
    </xf>
    <xf numFmtId="3" fontId="2" fillId="2" borderId="7" xfId="0" applyNumberFormat="1" applyFont="1" applyFill="1" applyBorder="1" applyAlignment="1">
      <alignment vertical="center"/>
    </xf>
    <xf numFmtId="3" fontId="1" fillId="2" borderId="19" xfId="0" applyNumberFormat="1" applyFont="1" applyFill="1" applyBorder="1" applyAlignment="1">
      <alignment vertical="center" wrapText="1"/>
    </xf>
    <xf numFmtId="3" fontId="1" fillId="2" borderId="16" xfId="0" applyNumberFormat="1" applyFont="1" applyFill="1" applyBorder="1" applyAlignment="1">
      <alignment vertical="center" wrapText="1"/>
    </xf>
    <xf numFmtId="3" fontId="2" fillId="2" borderId="17" xfId="0" applyNumberFormat="1" applyFont="1" applyFill="1" applyBorder="1" applyAlignment="1">
      <alignment horizontal="right" vertical="center"/>
    </xf>
    <xf numFmtId="0" fontId="1" fillId="2" borderId="19" xfId="0" applyFont="1" applyFill="1" applyBorder="1" applyAlignment="1">
      <alignment vertical="center" wrapText="1"/>
    </xf>
    <xf numFmtId="3" fontId="2" fillId="2" borderId="7" xfId="0" applyNumberFormat="1" applyFont="1" applyFill="1" applyBorder="1" applyAlignment="1">
      <alignment horizontal="right" vertical="center"/>
    </xf>
    <xf numFmtId="3" fontId="1" fillId="0" borderId="3" xfId="0" applyNumberFormat="1" applyFont="1" applyBorder="1" applyAlignment="1">
      <alignment vertical="center"/>
    </xf>
    <xf numFmtId="3" fontId="1" fillId="0" borderId="5" xfId="0" applyNumberFormat="1" applyFont="1" applyBorder="1" applyAlignment="1">
      <alignment vertical="center"/>
    </xf>
    <xf numFmtId="3" fontId="1" fillId="2" borderId="5" xfId="0" applyNumberFormat="1" applyFont="1" applyFill="1" applyBorder="1" applyAlignment="1">
      <alignment horizontal="right" vertical="center" wrapText="1"/>
    </xf>
    <xf numFmtId="3" fontId="2" fillId="2" borderId="13" xfId="0" applyNumberFormat="1" applyFont="1" applyFill="1" applyBorder="1" applyAlignment="1">
      <alignment horizontal="right" vertical="center"/>
    </xf>
    <xf numFmtId="3" fontId="2" fillId="2" borderId="13" xfId="0" applyNumberFormat="1" applyFont="1" applyFill="1" applyBorder="1" applyAlignment="1">
      <alignment vertical="center"/>
    </xf>
    <xf numFmtId="0" fontId="2" fillId="0" borderId="0" xfId="0" applyFont="1" applyAlignment="1">
      <alignment horizontal="right" vertical="center" wrapText="1"/>
    </xf>
    <xf numFmtId="3" fontId="1" fillId="2" borderId="24" xfId="0" applyNumberFormat="1" applyFont="1" applyFill="1" applyBorder="1" applyAlignment="1">
      <alignment vertical="center"/>
    </xf>
    <xf numFmtId="3" fontId="2" fillId="2" borderId="26" xfId="0" applyNumberFormat="1" applyFont="1" applyFill="1" applyBorder="1" applyAlignment="1">
      <alignment vertical="center" wrapText="1"/>
    </xf>
    <xf numFmtId="3" fontId="1" fillId="2" borderId="27" xfId="0" applyNumberFormat="1" applyFont="1" applyFill="1" applyBorder="1" applyAlignment="1">
      <alignment vertical="center"/>
    </xf>
    <xf numFmtId="3" fontId="1" fillId="2" borderId="29" xfId="0" applyNumberFormat="1" applyFont="1" applyFill="1" applyBorder="1" applyAlignment="1">
      <alignment vertical="center"/>
    </xf>
    <xf numFmtId="3" fontId="1" fillId="2" borderId="30" xfId="0" applyNumberFormat="1" applyFont="1" applyFill="1" applyBorder="1" applyAlignment="1">
      <alignment vertical="center"/>
    </xf>
    <xf numFmtId="3" fontId="2" fillId="2" borderId="29" xfId="0" applyNumberFormat="1" applyFont="1" applyFill="1" applyBorder="1" applyAlignment="1">
      <alignment vertical="center"/>
    </xf>
    <xf numFmtId="3" fontId="2" fillId="2" borderId="18" xfId="0" applyNumberFormat="1" applyFont="1" applyFill="1" applyBorder="1" applyAlignment="1">
      <alignment vertical="center"/>
    </xf>
    <xf numFmtId="3" fontId="2" fillId="2" borderId="30" xfId="0" applyNumberFormat="1" applyFont="1" applyFill="1" applyBorder="1" applyAlignment="1">
      <alignment vertical="center"/>
    </xf>
    <xf numFmtId="3" fontId="1" fillId="8" borderId="3" xfId="0" applyNumberFormat="1" applyFont="1" applyFill="1" applyBorder="1" applyAlignment="1">
      <alignment vertical="center"/>
    </xf>
    <xf numFmtId="3" fontId="1" fillId="8" borderId="19" xfId="0" applyNumberFormat="1" applyFont="1" applyFill="1" applyBorder="1" applyAlignment="1">
      <alignment vertical="center"/>
    </xf>
    <xf numFmtId="3" fontId="1" fillId="8" borderId="5" xfId="0" applyNumberFormat="1" applyFont="1" applyFill="1" applyBorder="1" applyAlignment="1">
      <alignment vertical="center"/>
    </xf>
    <xf numFmtId="3" fontId="1" fillId="8" borderId="24" xfId="0" applyNumberFormat="1" applyFont="1" applyFill="1" applyBorder="1" applyAlignment="1">
      <alignment vertical="center"/>
    </xf>
    <xf numFmtId="3" fontId="1" fillId="8" borderId="12" xfId="0" applyNumberFormat="1" applyFont="1" applyFill="1" applyBorder="1" applyAlignment="1">
      <alignment horizontal="right" vertical="center"/>
    </xf>
    <xf numFmtId="3" fontId="1" fillId="8" borderId="12" xfId="0" applyNumberFormat="1" applyFont="1" applyFill="1" applyBorder="1" applyAlignment="1">
      <alignment vertical="center"/>
    </xf>
    <xf numFmtId="3" fontId="5" fillId="8" borderId="4" xfId="0" applyNumberFormat="1" applyFont="1" applyFill="1" applyBorder="1" applyAlignment="1">
      <alignment vertical="center" wrapText="1"/>
    </xf>
    <xf numFmtId="3" fontId="1" fillId="3" borderId="5" xfId="0" applyNumberFormat="1"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4" borderId="4" xfId="0" applyFont="1" applyFill="1" applyBorder="1" applyAlignment="1">
      <alignment vertical="center" wrapText="1"/>
    </xf>
    <xf numFmtId="0" fontId="1" fillId="2" borderId="13" xfId="0" applyFont="1" applyFill="1" applyBorder="1" applyAlignment="1">
      <alignment vertical="center" wrapText="1"/>
    </xf>
    <xf numFmtId="3" fontId="1" fillId="4" borderId="4" xfId="0" applyNumberFormat="1" applyFont="1" applyFill="1" applyBorder="1" applyAlignment="1">
      <alignment vertical="center" wrapText="1"/>
    </xf>
    <xf numFmtId="3" fontId="1" fillId="8" borderId="13" xfId="0" applyNumberFormat="1" applyFont="1" applyFill="1" applyBorder="1" applyAlignment="1">
      <alignment vertical="center" wrapText="1"/>
    </xf>
    <xf numFmtId="3" fontId="1" fillId="3" borderId="4" xfId="0" applyNumberFormat="1"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3" fontId="2" fillId="0" borderId="7" xfId="0" applyNumberFormat="1" applyFont="1" applyBorder="1" applyAlignment="1">
      <alignment horizontal="right" vertical="center" wrapText="1"/>
    </xf>
    <xf numFmtId="3" fontId="2" fillId="0" borderId="12" xfId="0" applyNumberFormat="1" applyFont="1" applyBorder="1" applyAlignment="1">
      <alignment vertical="center"/>
    </xf>
    <xf numFmtId="3" fontId="2" fillId="2" borderId="12" xfId="0" applyNumberFormat="1" applyFont="1" applyFill="1" applyBorder="1" applyAlignment="1">
      <alignment vertical="center" wrapText="1"/>
    </xf>
    <xf numFmtId="3" fontId="2" fillId="0" borderId="5" xfId="0" applyNumberFormat="1" applyFont="1" applyBorder="1" applyAlignment="1">
      <alignment vertical="center"/>
    </xf>
    <xf numFmtId="3" fontId="1" fillId="0" borderId="5" xfId="0" applyNumberFormat="1" applyFont="1" applyBorder="1" applyAlignment="1">
      <alignment horizontal="right" vertical="center"/>
    </xf>
    <xf numFmtId="3" fontId="2" fillId="0" borderId="5" xfId="0" applyNumberFormat="1" applyFont="1" applyBorder="1" applyAlignment="1">
      <alignment horizontal="right" vertical="center"/>
    </xf>
    <xf numFmtId="3" fontId="2" fillId="0" borderId="5" xfId="0" applyNumberFormat="1" applyFont="1" applyBorder="1" applyAlignment="1">
      <alignment vertical="center" wrapText="1"/>
    </xf>
    <xf numFmtId="3" fontId="1" fillId="0" borderId="13" xfId="0" applyNumberFormat="1" applyFont="1" applyBorder="1" applyAlignment="1">
      <alignment horizontal="right" vertical="center"/>
    </xf>
    <xf numFmtId="3" fontId="1" fillId="0" borderId="13" xfId="0" applyNumberFormat="1" applyFont="1" applyBorder="1" applyAlignment="1">
      <alignment vertical="center"/>
    </xf>
    <xf numFmtId="3" fontId="2" fillId="0" borderId="12" xfId="0" applyNumberFormat="1" applyFont="1" applyBorder="1" applyAlignment="1">
      <alignment horizontal="right" vertical="center"/>
    </xf>
    <xf numFmtId="3" fontId="1" fillId="0" borderId="12" xfId="0" applyNumberFormat="1" applyFont="1" applyBorder="1" applyAlignment="1">
      <alignment horizontal="right" vertical="center"/>
    </xf>
    <xf numFmtId="3" fontId="1" fillId="0" borderId="12" xfId="0" applyNumberFormat="1" applyFont="1" applyBorder="1" applyAlignment="1">
      <alignment vertical="center"/>
    </xf>
    <xf numFmtId="3" fontId="1" fillId="2" borderId="3" xfId="0" applyNumberFormat="1" applyFont="1" applyFill="1" applyBorder="1" applyAlignment="1">
      <alignment vertical="center" wrapText="1"/>
    </xf>
    <xf numFmtId="3" fontId="2" fillId="0" borderId="0" xfId="0" applyNumberFormat="1" applyFont="1" applyAlignment="1">
      <alignment horizontal="center" vertical="center" wrapText="1"/>
    </xf>
    <xf numFmtId="3" fontId="1" fillId="0" borderId="3" xfId="0" applyNumberFormat="1" applyFont="1" applyBorder="1" applyAlignment="1">
      <alignment horizontal="center" vertical="center"/>
    </xf>
    <xf numFmtId="3" fontId="1" fillId="0" borderId="5" xfId="0" applyNumberFormat="1" applyFont="1" applyFill="1" applyBorder="1" applyAlignment="1">
      <alignment vertical="center"/>
    </xf>
    <xf numFmtId="3" fontId="1" fillId="4" borderId="14" xfId="0" applyNumberFormat="1" applyFont="1" applyFill="1" applyBorder="1" applyAlignment="1">
      <alignment vertical="center" wrapText="1"/>
    </xf>
    <xf numFmtId="0" fontId="7" fillId="0" borderId="0" xfId="0" applyFont="1" applyAlignment="1">
      <alignment horizontal="left" vertical="center" wrapText="1" readingOrder="1"/>
    </xf>
    <xf numFmtId="0" fontId="7" fillId="0" borderId="0" xfId="0" quotePrefix="1" applyFont="1" applyAlignment="1">
      <alignment horizontal="left" vertical="center" wrapText="1" readingOrder="1"/>
    </xf>
    <xf numFmtId="0" fontId="6" fillId="0" borderId="0" xfId="0" applyFont="1" applyAlignment="1">
      <alignment horizontal="left" vertical="center" wrapText="1"/>
    </xf>
    <xf numFmtId="0" fontId="1" fillId="0" borderId="0" xfId="0" applyFont="1" applyAlignment="1">
      <alignment vertical="center"/>
    </xf>
    <xf numFmtId="0" fontId="1" fillId="2" borderId="0" xfId="0" applyFont="1" applyFill="1" applyAlignment="1">
      <alignment vertical="center"/>
    </xf>
    <xf numFmtId="0" fontId="2" fillId="0" borderId="0" xfId="0" applyFont="1" applyFill="1" applyAlignment="1">
      <alignment vertical="center"/>
    </xf>
    <xf numFmtId="3" fontId="2" fillId="0" borderId="0" xfId="0" applyNumberFormat="1" applyFont="1" applyAlignment="1">
      <alignment vertical="center"/>
    </xf>
    <xf numFmtId="3" fontId="1" fillId="0" borderId="3" xfId="0" applyNumberFormat="1" applyFont="1" applyBorder="1" applyAlignment="1">
      <alignment vertical="center" wrapText="1"/>
    </xf>
    <xf numFmtId="3" fontId="1" fillId="0" borderId="3" xfId="0" applyNumberFormat="1" applyFont="1" applyBorder="1" applyAlignment="1">
      <alignment horizontal="right" vertical="center" wrapText="1"/>
    </xf>
    <xf numFmtId="3" fontId="1" fillId="0" borderId="5" xfId="0" applyNumberFormat="1" applyFont="1" applyBorder="1" applyAlignment="1">
      <alignment horizontal="right" vertical="center" wrapText="1"/>
    </xf>
    <xf numFmtId="3" fontId="1" fillId="2" borderId="5" xfId="0" applyNumberFormat="1" applyFont="1" applyFill="1" applyBorder="1" applyAlignment="1">
      <alignment vertical="center" wrapText="1"/>
    </xf>
    <xf numFmtId="3" fontId="2" fillId="0" borderId="5" xfId="0" applyNumberFormat="1" applyFont="1" applyBorder="1" applyAlignment="1">
      <alignment horizontal="right" vertical="center" wrapText="1"/>
    </xf>
    <xf numFmtId="3" fontId="2" fillId="2" borderId="7" xfId="0" applyNumberFormat="1" applyFont="1" applyFill="1" applyBorder="1" applyAlignment="1">
      <alignment horizontal="right" vertical="center" wrapText="1"/>
    </xf>
    <xf numFmtId="0" fontId="2" fillId="2" borderId="0" xfId="0" applyFont="1" applyFill="1" applyAlignment="1">
      <alignment vertical="center"/>
    </xf>
    <xf numFmtId="3" fontId="1" fillId="0" borderId="0" xfId="0" applyNumberFormat="1" applyFont="1" applyAlignment="1">
      <alignment vertical="center"/>
    </xf>
    <xf numFmtId="3" fontId="2" fillId="0" borderId="0" xfId="0" applyNumberFormat="1" applyFont="1" applyAlignment="1">
      <alignment vertical="center" wrapText="1"/>
    </xf>
    <xf numFmtId="3" fontId="2" fillId="2" borderId="11" xfId="0" applyNumberFormat="1" applyFont="1" applyFill="1" applyBorder="1" applyAlignment="1">
      <alignment horizontal="right" vertical="center" wrapText="1"/>
    </xf>
    <xf numFmtId="3" fontId="2" fillId="2" borderId="11" xfId="0" applyNumberFormat="1" applyFont="1" applyFill="1" applyBorder="1" applyAlignment="1">
      <alignment vertical="center" wrapText="1"/>
    </xf>
    <xf numFmtId="3" fontId="2" fillId="2" borderId="28" xfId="0" applyNumberFormat="1" applyFont="1" applyFill="1" applyBorder="1" applyAlignment="1">
      <alignment vertical="center" wrapText="1"/>
    </xf>
    <xf numFmtId="3" fontId="2" fillId="2" borderId="8" xfId="0" applyNumberFormat="1" applyFont="1" applyFill="1" applyBorder="1" applyAlignment="1">
      <alignment horizontal="right" vertical="center" wrapText="1"/>
    </xf>
    <xf numFmtId="3" fontId="2" fillId="2" borderId="24" xfId="0" applyNumberFormat="1" applyFont="1" applyFill="1" applyBorder="1" applyAlignment="1">
      <alignment vertical="center" wrapText="1"/>
    </xf>
    <xf numFmtId="3" fontId="2" fillId="2" borderId="12" xfId="0" applyNumberFormat="1" applyFont="1" applyFill="1" applyBorder="1" applyAlignment="1">
      <alignment horizontal="right" vertical="center" wrapText="1"/>
    </xf>
    <xf numFmtId="3" fontId="2" fillId="8" borderId="12" xfId="0" applyNumberFormat="1" applyFont="1" applyFill="1" applyBorder="1" applyAlignment="1">
      <alignment vertical="center" wrapText="1"/>
    </xf>
    <xf numFmtId="3" fontId="2" fillId="0" borderId="12" xfId="0" applyNumberFormat="1" applyFont="1" applyBorder="1" applyAlignment="1">
      <alignment horizontal="right" vertical="center" wrapText="1"/>
    </xf>
    <xf numFmtId="0" fontId="2" fillId="6" borderId="0" xfId="0" applyFont="1" applyFill="1" applyAlignment="1">
      <alignment vertical="center"/>
    </xf>
    <xf numFmtId="3" fontId="2" fillId="2" borderId="3" xfId="0" applyNumberFormat="1" applyFont="1" applyFill="1" applyBorder="1" applyAlignment="1">
      <alignment horizontal="right" vertical="center" wrapText="1"/>
    </xf>
    <xf numFmtId="3" fontId="2" fillId="2" borderId="3" xfId="0" applyNumberFormat="1" applyFont="1" applyFill="1" applyBorder="1" applyAlignment="1">
      <alignment vertical="center" wrapText="1"/>
    </xf>
    <xf numFmtId="3" fontId="1" fillId="2" borderId="13" xfId="0" applyNumberFormat="1" applyFont="1" applyFill="1" applyBorder="1" applyAlignment="1">
      <alignment vertical="center" wrapText="1"/>
    </xf>
    <xf numFmtId="3" fontId="2" fillId="2" borderId="29" xfId="0" applyNumberFormat="1" applyFont="1" applyFill="1" applyBorder="1" applyAlignment="1">
      <alignment vertical="center" wrapText="1"/>
    </xf>
    <xf numFmtId="3" fontId="2" fillId="2" borderId="17" xfId="0" applyNumberFormat="1" applyFont="1" applyFill="1" applyBorder="1" applyAlignment="1">
      <alignment horizontal="right" vertical="center" wrapText="1"/>
    </xf>
    <xf numFmtId="3" fontId="2" fillId="2" borderId="17" xfId="0" applyNumberFormat="1" applyFont="1" applyFill="1" applyBorder="1" applyAlignment="1">
      <alignment vertical="center" wrapText="1"/>
    </xf>
    <xf numFmtId="3" fontId="2" fillId="2" borderId="18" xfId="0" applyNumberFormat="1" applyFont="1" applyFill="1" applyBorder="1" applyAlignment="1">
      <alignment vertical="center" wrapText="1"/>
    </xf>
    <xf numFmtId="3" fontId="2" fillId="8" borderId="17" xfId="0" applyNumberFormat="1" applyFont="1" applyFill="1" applyBorder="1" applyAlignment="1">
      <alignment vertical="center" wrapText="1"/>
    </xf>
    <xf numFmtId="3" fontId="2" fillId="8" borderId="17" xfId="0" applyNumberFormat="1" applyFont="1" applyFill="1" applyBorder="1" applyAlignment="1">
      <alignment horizontal="right" vertical="center" wrapText="1"/>
    </xf>
    <xf numFmtId="3" fontId="5" fillId="0" borderId="17" xfId="0" applyNumberFormat="1" applyFont="1" applyBorder="1" applyAlignment="1">
      <alignment vertical="center" wrapText="1"/>
    </xf>
    <xf numFmtId="3" fontId="5" fillId="0" borderId="12" xfId="0" applyNumberFormat="1" applyFont="1" applyBorder="1" applyAlignment="1">
      <alignment vertical="center" wrapText="1"/>
    </xf>
    <xf numFmtId="3" fontId="5" fillId="0" borderId="12" xfId="0" applyNumberFormat="1" applyFont="1" applyBorder="1" applyAlignment="1">
      <alignment horizontal="right" vertical="center" wrapText="1"/>
    </xf>
    <xf numFmtId="3" fontId="5" fillId="0" borderId="31" xfId="0" applyNumberFormat="1" applyFont="1" applyBorder="1" applyAlignment="1">
      <alignment vertical="center" wrapText="1"/>
    </xf>
    <xf numFmtId="3" fontId="5" fillId="0" borderId="7" xfId="0" applyNumberFormat="1" applyFont="1" applyBorder="1" applyAlignment="1">
      <alignment horizontal="right" vertical="center" wrapText="1"/>
    </xf>
    <xf numFmtId="0" fontId="2" fillId="7" borderId="0" xfId="0" applyFont="1" applyFill="1" applyAlignment="1">
      <alignment vertical="center"/>
    </xf>
    <xf numFmtId="3" fontId="1" fillId="2" borderId="12" xfId="0" applyNumberFormat="1" applyFont="1" applyFill="1" applyBorder="1" applyAlignment="1">
      <alignment vertical="center" wrapText="1"/>
    </xf>
    <xf numFmtId="3" fontId="1" fillId="2" borderId="24" xfId="0" applyNumberFormat="1" applyFont="1" applyFill="1" applyBorder="1" applyAlignment="1">
      <alignment vertical="center" wrapText="1"/>
    </xf>
    <xf numFmtId="3" fontId="2" fillId="8" borderId="18" xfId="0" applyNumberFormat="1" applyFont="1" applyFill="1" applyBorder="1" applyAlignment="1">
      <alignment vertical="center" wrapText="1"/>
    </xf>
    <xf numFmtId="3" fontId="2" fillId="8" borderId="5" xfId="0" applyNumberFormat="1" applyFont="1" applyFill="1" applyBorder="1" applyAlignment="1">
      <alignment vertical="center" wrapText="1"/>
    </xf>
    <xf numFmtId="3" fontId="2" fillId="8" borderId="7" xfId="0" applyNumberFormat="1" applyFont="1" applyFill="1" applyBorder="1" applyAlignment="1">
      <alignment vertical="center" wrapText="1"/>
    </xf>
    <xf numFmtId="3" fontId="2" fillId="8" borderId="25" xfId="0" applyNumberFormat="1" applyFont="1" applyFill="1" applyBorder="1" applyAlignment="1">
      <alignment vertical="center" wrapText="1"/>
    </xf>
    <xf numFmtId="3" fontId="1" fillId="2" borderId="10" xfId="0" applyNumberFormat="1" applyFont="1" applyFill="1" applyBorder="1" applyAlignment="1">
      <alignment horizontal="center" vertical="center" wrapText="1"/>
    </xf>
    <xf numFmtId="3" fontId="1" fillId="2" borderId="9" xfId="0" applyNumberFormat="1" applyFont="1" applyFill="1" applyBorder="1" applyAlignment="1">
      <alignment vertical="center" wrapText="1"/>
    </xf>
    <xf numFmtId="3" fontId="2" fillId="8" borderId="12" xfId="0" applyNumberFormat="1" applyFont="1" applyFill="1" applyBorder="1" applyAlignment="1">
      <alignment horizontal="right" vertical="center" wrapText="1"/>
    </xf>
    <xf numFmtId="3" fontId="2" fillId="8" borderId="29" xfId="0" applyNumberFormat="1" applyFont="1" applyFill="1" applyBorder="1" applyAlignment="1">
      <alignment vertical="center" wrapText="1"/>
    </xf>
    <xf numFmtId="3" fontId="2" fillId="0" borderId="17" xfId="0" applyNumberFormat="1" applyFont="1" applyBorder="1" applyAlignment="1">
      <alignment vertical="center" wrapText="1"/>
    </xf>
    <xf numFmtId="3" fontId="2" fillId="0" borderId="17" xfId="0" applyNumberFormat="1" applyFont="1" applyBorder="1" applyAlignment="1">
      <alignment horizontal="right" vertical="center" wrapText="1"/>
    </xf>
    <xf numFmtId="3" fontId="2" fillId="2" borderId="7" xfId="0" applyNumberFormat="1" applyFont="1" applyFill="1" applyBorder="1" applyAlignment="1">
      <alignment vertical="center" wrapText="1"/>
    </xf>
    <xf numFmtId="3" fontId="2" fillId="2" borderId="25" xfId="0" applyNumberFormat="1" applyFont="1" applyFill="1" applyBorder="1" applyAlignment="1">
      <alignment vertical="center" wrapText="1"/>
    </xf>
    <xf numFmtId="3" fontId="2" fillId="8" borderId="5" xfId="0" applyNumberFormat="1" applyFont="1" applyFill="1" applyBorder="1" applyAlignment="1">
      <alignment vertical="center"/>
    </xf>
    <xf numFmtId="0" fontId="2" fillId="8" borderId="0" xfId="0" applyFont="1" applyFill="1" applyAlignment="1">
      <alignment vertical="center"/>
    </xf>
    <xf numFmtId="3" fontId="2" fillId="0" borderId="12" xfId="0" applyNumberFormat="1" applyFont="1" applyBorder="1" applyAlignment="1">
      <alignment vertical="center" wrapText="1"/>
    </xf>
    <xf numFmtId="3" fontId="1" fillId="0" borderId="5" xfId="0" applyNumberFormat="1" applyFont="1" applyBorder="1" applyAlignment="1">
      <alignment vertical="center" wrapText="1"/>
    </xf>
    <xf numFmtId="3" fontId="3" fillId="2" borderId="5" xfId="0" applyNumberFormat="1" applyFont="1" applyFill="1" applyBorder="1" applyAlignment="1">
      <alignment vertical="center" wrapText="1"/>
    </xf>
    <xf numFmtId="3" fontId="2" fillId="8" borderId="5" xfId="0" applyNumberFormat="1" applyFont="1" applyFill="1" applyBorder="1" applyAlignment="1">
      <alignment horizontal="right" vertical="center" wrapText="1"/>
    </xf>
    <xf numFmtId="3" fontId="1" fillId="2" borderId="8" xfId="0" applyNumberFormat="1" applyFont="1" applyFill="1" applyBorder="1" applyAlignment="1">
      <alignment horizontal="right" vertical="center" wrapText="1"/>
    </xf>
    <xf numFmtId="3" fontId="1" fillId="2" borderId="7" xfId="0" applyNumberFormat="1" applyFont="1" applyFill="1" applyBorder="1" applyAlignment="1">
      <alignment vertical="center"/>
    </xf>
    <xf numFmtId="3" fontId="2" fillId="8" borderId="32" xfId="0" applyNumberFormat="1" applyFont="1" applyFill="1" applyBorder="1" applyAlignment="1">
      <alignment horizontal="right" vertical="center"/>
    </xf>
    <xf numFmtId="3" fontId="2" fillId="8" borderId="12" xfId="0" applyNumberFormat="1" applyFont="1" applyFill="1" applyBorder="1" applyAlignment="1">
      <alignment vertical="center"/>
    </xf>
    <xf numFmtId="165" fontId="2" fillId="0" borderId="0" xfId="2" applyNumberFormat="1" applyFont="1" applyFill="1" applyBorder="1" applyAlignment="1">
      <alignment vertical="center"/>
    </xf>
    <xf numFmtId="3" fontId="2" fillId="8" borderId="17" xfId="0" applyNumberFormat="1" applyFont="1" applyFill="1" applyBorder="1" applyAlignment="1">
      <alignment vertical="center"/>
    </xf>
    <xf numFmtId="3" fontId="2" fillId="0" borderId="17" xfId="0" applyNumberFormat="1" applyFont="1" applyBorder="1" applyAlignment="1">
      <alignment vertical="center"/>
    </xf>
    <xf numFmtId="3" fontId="2" fillId="0" borderId="7" xfId="0" applyNumberFormat="1" applyFont="1" applyBorder="1" applyAlignment="1">
      <alignment vertical="center"/>
    </xf>
    <xf numFmtId="3" fontId="5" fillId="0" borderId="5" xfId="0" applyNumberFormat="1" applyFont="1" applyBorder="1" applyAlignment="1">
      <alignment vertical="center"/>
    </xf>
    <xf numFmtId="0" fontId="2" fillId="5" borderId="4"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4" borderId="4" xfId="0" applyFont="1" applyFill="1" applyBorder="1" applyAlignment="1">
      <alignment vertical="center" wrapText="1"/>
    </xf>
    <xf numFmtId="0" fontId="2" fillId="2" borderId="16" xfId="0" applyFont="1" applyFill="1" applyBorder="1" applyAlignment="1">
      <alignment vertical="center" wrapText="1"/>
    </xf>
    <xf numFmtId="1" fontId="2" fillId="0" borderId="0" xfId="0" applyNumberFormat="1" applyFont="1" applyAlignment="1">
      <alignment vertical="center"/>
    </xf>
    <xf numFmtId="164" fontId="1" fillId="0" borderId="0" xfId="0" applyNumberFormat="1" applyFont="1" applyAlignment="1">
      <alignment vertical="center"/>
    </xf>
    <xf numFmtId="164" fontId="2" fillId="0" borderId="0" xfId="0" applyNumberFormat="1" applyFont="1" applyAlignment="1">
      <alignment vertical="center"/>
    </xf>
    <xf numFmtId="0" fontId="2" fillId="4" borderId="4" xfId="0" applyFont="1" applyFill="1" applyBorder="1" applyAlignment="1">
      <alignment vertical="center"/>
    </xf>
    <xf numFmtId="3" fontId="2" fillId="2" borderId="13" xfId="0" applyNumberFormat="1" applyFont="1" applyFill="1" applyBorder="1" applyAlignment="1">
      <alignment horizontal="right" vertical="center" wrapText="1"/>
    </xf>
    <xf numFmtId="3" fontId="2" fillId="2" borderId="13" xfId="0" applyNumberFormat="1" applyFont="1" applyFill="1" applyBorder="1" applyAlignment="1">
      <alignment vertical="center" wrapText="1"/>
    </xf>
    <xf numFmtId="3" fontId="2" fillId="8" borderId="13" xfId="0" applyNumberFormat="1" applyFont="1" applyFill="1" applyBorder="1" applyAlignment="1">
      <alignment vertical="center" wrapText="1"/>
    </xf>
    <xf numFmtId="3" fontId="2" fillId="8" borderId="37" xfId="0" applyNumberFormat="1" applyFont="1" applyFill="1" applyBorder="1" applyAlignment="1">
      <alignment vertical="center" wrapText="1"/>
    </xf>
    <xf numFmtId="3" fontId="1" fillId="8" borderId="19" xfId="0" applyNumberFormat="1" applyFont="1" applyFill="1" applyBorder="1" applyAlignment="1">
      <alignment vertical="center" wrapText="1"/>
    </xf>
    <xf numFmtId="3" fontId="1" fillId="8" borderId="16" xfId="0" applyNumberFormat="1" applyFont="1" applyFill="1" applyBorder="1" applyAlignment="1">
      <alignment vertical="center" wrapText="1"/>
    </xf>
    <xf numFmtId="3" fontId="1" fillId="8" borderId="3" xfId="0" applyNumberFormat="1" applyFont="1" applyFill="1" applyBorder="1" applyAlignment="1">
      <alignment vertical="center" wrapText="1"/>
    </xf>
    <xf numFmtId="0" fontId="3" fillId="0" borderId="0" xfId="0" applyFont="1" applyAlignment="1">
      <alignment vertical="center"/>
    </xf>
    <xf numFmtId="0" fontId="3" fillId="2" borderId="0" xfId="0" applyFont="1" applyFill="1" applyAlignment="1">
      <alignment vertical="center"/>
    </xf>
    <xf numFmtId="3" fontId="2" fillId="0" borderId="12" xfId="0" applyNumberFormat="1" applyFont="1" applyFill="1" applyBorder="1" applyAlignment="1">
      <alignment vertical="center" wrapText="1"/>
    </xf>
    <xf numFmtId="3" fontId="2" fillId="0" borderId="8" xfId="0" applyNumberFormat="1" applyFont="1" applyFill="1" applyBorder="1" applyAlignment="1">
      <alignment horizontal="right" vertical="center" wrapText="1"/>
    </xf>
    <xf numFmtId="3" fontId="2" fillId="0" borderId="8" xfId="0" applyNumberFormat="1" applyFont="1" applyFill="1" applyBorder="1" applyAlignment="1">
      <alignment vertical="center" wrapText="1"/>
    </xf>
    <xf numFmtId="3" fontId="2" fillId="0" borderId="17" xfId="0" applyNumberFormat="1" applyFont="1" applyFill="1" applyBorder="1" applyAlignment="1">
      <alignment vertical="center" wrapText="1"/>
    </xf>
    <xf numFmtId="0" fontId="12" fillId="0" borderId="3" xfId="0" applyFont="1" applyFill="1" applyBorder="1" applyAlignment="1">
      <alignment vertical="center"/>
    </xf>
    <xf numFmtId="0" fontId="1" fillId="0" borderId="0" xfId="0" applyFont="1" applyFill="1" applyAlignment="1">
      <alignment vertical="center"/>
    </xf>
    <xf numFmtId="3" fontId="1" fillId="0" borderId="5" xfId="0" applyNumberFormat="1" applyFont="1" applyFill="1" applyBorder="1" applyAlignment="1">
      <alignment horizontal="right" vertical="center" wrapText="1"/>
    </xf>
    <xf numFmtId="3" fontId="2" fillId="0" borderId="5" xfId="0" applyNumberFormat="1" applyFont="1" applyFill="1" applyBorder="1" applyAlignment="1">
      <alignment vertical="center"/>
    </xf>
    <xf numFmtId="3" fontId="2" fillId="0" borderId="5" xfId="0" applyNumberFormat="1" applyFont="1" applyFill="1" applyBorder="1" applyAlignment="1">
      <alignment horizontal="right" vertical="center" wrapText="1"/>
    </xf>
    <xf numFmtId="0" fontId="5" fillId="0" borderId="0" xfId="0" applyFont="1" applyFill="1" applyAlignment="1">
      <alignment vertical="center"/>
    </xf>
    <xf numFmtId="3" fontId="1" fillId="0" borderId="3" xfId="0" applyNumberFormat="1" applyFont="1" applyFill="1" applyBorder="1" applyAlignment="1">
      <alignment vertical="center" wrapText="1"/>
    </xf>
    <xf numFmtId="3" fontId="2" fillId="0" borderId="40" xfId="0" applyNumberFormat="1" applyFont="1" applyFill="1" applyBorder="1" applyAlignment="1">
      <alignment vertical="center"/>
    </xf>
    <xf numFmtId="3" fontId="1" fillId="8" borderId="5" xfId="0" applyNumberFormat="1" applyFont="1" applyFill="1" applyBorder="1" applyAlignment="1">
      <alignment horizontal="right" vertical="center" wrapText="1"/>
    </xf>
    <xf numFmtId="3" fontId="1" fillId="0" borderId="19" xfId="0" applyNumberFormat="1" applyFont="1" applyFill="1" applyBorder="1" applyAlignment="1">
      <alignment vertical="center" wrapText="1"/>
    </xf>
    <xf numFmtId="3" fontId="2" fillId="0" borderId="5" xfId="0" applyNumberFormat="1" applyFont="1" applyFill="1" applyBorder="1" applyAlignment="1">
      <alignment vertical="center" wrapText="1"/>
    </xf>
    <xf numFmtId="3" fontId="2" fillId="0" borderId="40" xfId="0" applyNumberFormat="1" applyFont="1" applyFill="1" applyBorder="1" applyAlignment="1">
      <alignment horizontal="right" vertical="center" wrapText="1"/>
    </xf>
    <xf numFmtId="3" fontId="1" fillId="0" borderId="5" xfId="0" applyNumberFormat="1" applyFont="1" applyFill="1" applyBorder="1" applyAlignment="1">
      <alignment horizontal="right" vertical="center"/>
    </xf>
    <xf numFmtId="3" fontId="2" fillId="0" borderId="5" xfId="0" applyNumberFormat="1" applyFont="1" applyFill="1" applyBorder="1" applyAlignment="1">
      <alignment horizontal="right" vertical="center"/>
    </xf>
    <xf numFmtId="3" fontId="2" fillId="0" borderId="7" xfId="0" applyNumberFormat="1" applyFont="1" applyBorder="1" applyAlignment="1">
      <alignment vertical="center" wrapText="1"/>
    </xf>
    <xf numFmtId="3" fontId="2" fillId="0" borderId="37" xfId="0" applyNumberFormat="1" applyFont="1" applyBorder="1" applyAlignment="1">
      <alignment horizontal="right" vertical="center" wrapText="1"/>
    </xf>
    <xf numFmtId="3" fontId="2" fillId="0" borderId="37" xfId="0" applyNumberFormat="1" applyFont="1" applyBorder="1" applyAlignment="1">
      <alignment vertical="center" wrapText="1"/>
    </xf>
    <xf numFmtId="3" fontId="2" fillId="0" borderId="13" xfId="0" applyNumberFormat="1" applyFont="1" applyBorder="1" applyAlignment="1">
      <alignment horizontal="right" vertical="center" wrapText="1"/>
    </xf>
    <xf numFmtId="3" fontId="2" fillId="0" borderId="25" xfId="0" applyNumberFormat="1" applyFont="1" applyBorder="1" applyAlignment="1">
      <alignment vertical="center" wrapText="1"/>
    </xf>
    <xf numFmtId="3" fontId="1" fillId="2" borderId="4" xfId="0" applyNumberFormat="1" applyFont="1" applyFill="1" applyBorder="1" applyAlignment="1">
      <alignment horizontal="right" vertical="center" wrapText="1"/>
    </xf>
    <xf numFmtId="0" fontId="2" fillId="0" borderId="0" xfId="0" applyFont="1" applyAlignment="1">
      <alignment horizontal="center" vertical="center"/>
    </xf>
    <xf numFmtId="0" fontId="2" fillId="0" borderId="0" xfId="0" applyFont="1" applyAlignment="1">
      <alignment horizontal="center" vertical="center" wrapText="1"/>
    </xf>
    <xf numFmtId="0" fontId="1" fillId="4" borderId="5" xfId="0" applyFont="1" applyFill="1" applyBorder="1" applyAlignment="1">
      <alignment horizontal="center" vertical="center" wrapText="1"/>
    </xf>
    <xf numFmtId="3" fontId="1" fillId="4" borderId="3" xfId="0" applyNumberFormat="1" applyFont="1" applyFill="1" applyBorder="1" applyAlignment="1">
      <alignment horizontal="center" vertical="center" wrapText="1"/>
    </xf>
    <xf numFmtId="3" fontId="1" fillId="4" borderId="5" xfId="0" applyNumberFormat="1" applyFont="1" applyFill="1" applyBorder="1" applyAlignment="1">
      <alignment horizontal="center" vertical="center" wrapText="1"/>
    </xf>
    <xf numFmtId="0" fontId="1" fillId="4" borderId="5" xfId="0" applyFont="1" applyFill="1" applyBorder="1" applyAlignment="1">
      <alignment horizontal="center" vertical="center"/>
    </xf>
    <xf numFmtId="3" fontId="1" fillId="0" borderId="0" xfId="0" applyNumberFormat="1" applyFont="1" applyFill="1" applyAlignment="1">
      <alignment vertical="center"/>
    </xf>
    <xf numFmtId="3" fontId="2" fillId="0" borderId="0" xfId="0" applyNumberFormat="1" applyFont="1" applyFill="1" applyAlignment="1">
      <alignment vertical="center"/>
    </xf>
    <xf numFmtId="1" fontId="2" fillId="0" borderId="0" xfId="0" applyNumberFormat="1" applyFont="1" applyFill="1" applyAlignment="1">
      <alignment vertical="center"/>
    </xf>
    <xf numFmtId="3" fontId="2" fillId="0" borderId="7" xfId="0" applyNumberFormat="1" applyFont="1" applyFill="1" applyBorder="1" applyAlignment="1">
      <alignment horizontal="right" vertical="center" wrapText="1"/>
    </xf>
    <xf numFmtId="3" fontId="2" fillId="0" borderId="7" xfId="0" applyNumberFormat="1" applyFont="1" applyFill="1" applyBorder="1" applyAlignment="1">
      <alignment vertical="center"/>
    </xf>
    <xf numFmtId="3" fontId="1" fillId="0" borderId="7" xfId="0" applyNumberFormat="1" applyFont="1" applyFill="1" applyBorder="1" applyAlignment="1">
      <alignment horizontal="right" vertical="center" wrapText="1"/>
    </xf>
    <xf numFmtId="3" fontId="2" fillId="0" borderId="12" xfId="0" applyNumberFormat="1" applyFont="1" applyFill="1" applyBorder="1" applyAlignment="1">
      <alignment horizontal="right" vertical="center" wrapText="1"/>
    </xf>
    <xf numFmtId="3" fontId="2" fillId="0" borderId="12" xfId="0" applyNumberFormat="1" applyFont="1" applyFill="1" applyBorder="1" applyAlignment="1">
      <alignment vertical="center"/>
    </xf>
    <xf numFmtId="3" fontId="1" fillId="0" borderId="42" xfId="0" applyNumberFormat="1" applyFont="1" applyFill="1" applyBorder="1" applyAlignment="1">
      <alignment vertical="center" wrapText="1"/>
    </xf>
    <xf numFmtId="3" fontId="1" fillId="0" borderId="46" xfId="0" applyNumberFormat="1" applyFont="1" applyFill="1" applyBorder="1" applyAlignment="1">
      <alignment vertical="center" wrapText="1"/>
    </xf>
    <xf numFmtId="3" fontId="1" fillId="2" borderId="12" xfId="0" applyNumberFormat="1" applyFont="1" applyFill="1" applyBorder="1" applyAlignment="1">
      <alignment horizontal="right" vertical="center" wrapText="1"/>
    </xf>
    <xf numFmtId="0" fontId="8" fillId="0" borderId="16" xfId="0" applyFont="1" applyFill="1" applyBorder="1" applyAlignment="1">
      <alignment vertical="center" wrapText="1"/>
    </xf>
    <xf numFmtId="3" fontId="1" fillId="0" borderId="3" xfId="0" applyNumberFormat="1" applyFont="1" applyFill="1" applyBorder="1" applyAlignment="1">
      <alignment horizontal="right" vertical="center"/>
    </xf>
    <xf numFmtId="3" fontId="2" fillId="0" borderId="4" xfId="0" applyNumberFormat="1" applyFont="1" applyFill="1" applyBorder="1" applyAlignment="1">
      <alignment horizontal="right" vertical="center" wrapText="1"/>
    </xf>
    <xf numFmtId="3" fontId="2" fillId="0" borderId="4" xfId="0" applyNumberFormat="1" applyFont="1" applyFill="1" applyBorder="1" applyAlignment="1">
      <alignment vertical="center" wrapText="1"/>
    </xf>
    <xf numFmtId="3" fontId="2" fillId="0" borderId="17" xfId="0" applyNumberFormat="1" applyFont="1" applyFill="1" applyBorder="1" applyAlignment="1">
      <alignment vertical="center"/>
    </xf>
    <xf numFmtId="3" fontId="2" fillId="0" borderId="3" xfId="0" applyNumberFormat="1" applyFont="1" applyFill="1" applyBorder="1" applyAlignment="1">
      <alignment vertical="center"/>
    </xf>
    <xf numFmtId="3" fontId="2" fillId="11" borderId="3" xfId="0" applyNumberFormat="1" applyFont="1" applyFill="1" applyBorder="1" applyAlignment="1">
      <alignment horizontal="right" vertical="center"/>
    </xf>
    <xf numFmtId="3" fontId="2" fillId="11" borderId="3" xfId="0" applyNumberFormat="1" applyFont="1" applyFill="1" applyBorder="1" applyAlignment="1">
      <alignment vertical="center"/>
    </xf>
    <xf numFmtId="3" fontId="1" fillId="0" borderId="4" xfId="0" applyNumberFormat="1" applyFont="1" applyFill="1" applyBorder="1" applyAlignment="1">
      <alignment vertical="center" wrapText="1"/>
    </xf>
    <xf numFmtId="3" fontId="1" fillId="0" borderId="5" xfId="0" applyNumberFormat="1" applyFont="1" applyFill="1" applyBorder="1" applyAlignment="1">
      <alignment horizontal="center" vertical="center" wrapText="1"/>
    </xf>
    <xf numFmtId="3" fontId="1" fillId="0" borderId="16" xfId="0" applyNumberFormat="1" applyFont="1" applyFill="1" applyBorder="1" applyAlignment="1">
      <alignment vertical="center" wrapText="1"/>
    </xf>
    <xf numFmtId="3" fontId="2" fillId="0" borderId="12" xfId="0" applyNumberFormat="1" applyFont="1" applyFill="1" applyBorder="1" applyAlignment="1">
      <alignment horizontal="right" vertical="center"/>
    </xf>
    <xf numFmtId="3" fontId="1" fillId="0" borderId="4" xfId="0" applyNumberFormat="1" applyFont="1" applyFill="1" applyBorder="1" applyAlignment="1">
      <alignment horizontal="center" vertical="center" wrapText="1"/>
    </xf>
    <xf numFmtId="3" fontId="2" fillId="0" borderId="3" xfId="0" applyNumberFormat="1" applyFont="1" applyFill="1" applyBorder="1" applyAlignment="1">
      <alignment horizontal="right" vertical="center" wrapText="1"/>
    </xf>
    <xf numFmtId="3" fontId="5" fillId="0" borderId="3" xfId="0" applyNumberFormat="1" applyFont="1" applyFill="1" applyBorder="1" applyAlignment="1">
      <alignment vertical="center"/>
    </xf>
    <xf numFmtId="3" fontId="1" fillId="0" borderId="13" xfId="0" applyNumberFormat="1" applyFont="1" applyFill="1" applyBorder="1" applyAlignment="1">
      <alignment vertical="center"/>
    </xf>
    <xf numFmtId="3" fontId="1" fillId="0" borderId="12" xfId="0" applyNumberFormat="1" applyFont="1" applyFill="1" applyBorder="1" applyAlignment="1">
      <alignment vertical="center" wrapText="1"/>
    </xf>
    <xf numFmtId="3" fontId="1" fillId="0" borderId="12" xfId="0" applyNumberFormat="1" applyFont="1" applyFill="1" applyBorder="1" applyAlignment="1">
      <alignment vertical="center"/>
    </xf>
    <xf numFmtId="3" fontId="2" fillId="0" borderId="17" xfId="0" applyNumberFormat="1" applyFont="1" applyFill="1" applyBorder="1" applyAlignment="1">
      <alignment horizontal="right" vertical="center" wrapText="1"/>
    </xf>
    <xf numFmtId="0" fontId="1" fillId="0" borderId="3" xfId="0" applyFont="1" applyFill="1" applyBorder="1" applyAlignment="1">
      <alignment vertical="center" wrapText="1"/>
    </xf>
    <xf numFmtId="0" fontId="1" fillId="0" borderId="19" xfId="0" applyFont="1" applyFill="1" applyBorder="1" applyAlignment="1">
      <alignment vertical="center" wrapText="1"/>
    </xf>
    <xf numFmtId="3" fontId="2" fillId="0" borderId="32" xfId="0" applyNumberFormat="1" applyFont="1" applyBorder="1" applyAlignment="1">
      <alignment horizontal="right" vertical="center"/>
    </xf>
    <xf numFmtId="3" fontId="1" fillId="0" borderId="5" xfId="0" applyNumberFormat="1" applyFont="1" applyFill="1" applyBorder="1" applyAlignment="1">
      <alignment vertical="center" wrapText="1"/>
    </xf>
    <xf numFmtId="3" fontId="2" fillId="12" borderId="12" xfId="0" applyNumberFormat="1" applyFont="1" applyFill="1" applyBorder="1" applyAlignment="1">
      <alignment horizontal="right" vertical="center"/>
    </xf>
    <xf numFmtId="3" fontId="2" fillId="12" borderId="17" xfId="0" applyNumberFormat="1" applyFont="1" applyFill="1" applyBorder="1" applyAlignment="1">
      <alignment vertical="center"/>
    </xf>
    <xf numFmtId="3" fontId="13" fillId="0" borderId="7" xfId="0" applyNumberFormat="1" applyFont="1" applyBorder="1" applyAlignment="1">
      <alignment vertical="center"/>
    </xf>
    <xf numFmtId="3" fontId="13" fillId="0" borderId="8" xfId="0" applyNumberFormat="1" applyFont="1" applyBorder="1" applyAlignment="1">
      <alignment vertical="center"/>
    </xf>
    <xf numFmtId="0" fontId="1" fillId="0" borderId="5" xfId="0" applyFont="1" applyFill="1" applyBorder="1" applyAlignment="1">
      <alignment horizontal="center" vertical="center" wrapText="1"/>
    </xf>
    <xf numFmtId="0" fontId="1" fillId="0" borderId="4" xfId="0" applyFont="1" applyFill="1" applyBorder="1" applyAlignment="1">
      <alignment vertical="center" wrapText="1"/>
    </xf>
    <xf numFmtId="0" fontId="1" fillId="0" borderId="16" xfId="0" applyFont="1" applyFill="1" applyBorder="1" applyAlignment="1">
      <alignment vertical="center" wrapText="1"/>
    </xf>
    <xf numFmtId="3" fontId="1" fillId="0" borderId="13" xfId="0" applyNumberFormat="1" applyFont="1" applyFill="1" applyBorder="1" applyAlignment="1">
      <alignment horizontal="right" vertical="center"/>
    </xf>
    <xf numFmtId="3" fontId="1" fillId="0" borderId="12" xfId="0" applyNumberFormat="1" applyFont="1" applyFill="1" applyBorder="1" applyAlignment="1">
      <alignment horizontal="right" vertical="center"/>
    </xf>
    <xf numFmtId="3" fontId="2" fillId="0" borderId="7" xfId="0" applyNumberFormat="1" applyFont="1" applyFill="1" applyBorder="1" applyAlignment="1">
      <alignment vertical="center" wrapText="1"/>
    </xf>
    <xf numFmtId="3" fontId="2" fillId="0" borderId="25" xfId="0" applyNumberFormat="1" applyFont="1" applyFill="1" applyBorder="1" applyAlignment="1">
      <alignment vertical="center" wrapText="1"/>
    </xf>
    <xf numFmtId="0" fontId="1" fillId="8" borderId="13" xfId="0" applyFont="1" applyFill="1" applyBorder="1" applyAlignment="1">
      <alignment vertical="center" wrapText="1"/>
    </xf>
    <xf numFmtId="3" fontId="14" fillId="0" borderId="14" xfId="0" applyNumberFormat="1" applyFont="1" applyFill="1" applyBorder="1" applyAlignment="1">
      <alignment vertical="center"/>
    </xf>
    <xf numFmtId="0" fontId="13" fillId="0" borderId="14" xfId="0" applyFont="1" applyFill="1" applyBorder="1" applyAlignment="1">
      <alignment vertical="center" wrapText="1"/>
    </xf>
    <xf numFmtId="3" fontId="13" fillId="0" borderId="14" xfId="0" applyNumberFormat="1" applyFont="1" applyFill="1" applyBorder="1" applyAlignment="1">
      <alignment vertical="center" wrapText="1"/>
    </xf>
    <xf numFmtId="3" fontId="1" fillId="0" borderId="15" xfId="0" applyNumberFormat="1" applyFont="1" applyFill="1" applyBorder="1" applyAlignment="1">
      <alignment vertical="center" wrapText="1"/>
    </xf>
    <xf numFmtId="3" fontId="1" fillId="0" borderId="3" xfId="0" applyNumberFormat="1" applyFont="1" applyFill="1" applyBorder="1" applyAlignment="1">
      <alignment vertical="center"/>
    </xf>
    <xf numFmtId="3" fontId="2" fillId="0" borderId="4" xfId="0" applyNumberFormat="1" applyFont="1" applyFill="1" applyBorder="1" applyAlignment="1">
      <alignment horizontal="right" vertical="center"/>
    </xf>
    <xf numFmtId="3" fontId="2" fillId="0" borderId="38" xfId="0" applyNumberFormat="1" applyFont="1" applyFill="1" applyBorder="1" applyAlignment="1">
      <alignment horizontal="right" vertical="center" wrapText="1"/>
    </xf>
    <xf numFmtId="3" fontId="2" fillId="2" borderId="40" xfId="0" applyNumberFormat="1" applyFont="1" applyFill="1" applyBorder="1" applyAlignment="1">
      <alignment horizontal="right" vertical="center" wrapText="1"/>
    </xf>
    <xf numFmtId="3" fontId="2" fillId="2" borderId="40" xfId="0" applyNumberFormat="1" applyFont="1" applyFill="1" applyBorder="1" applyAlignment="1">
      <alignment vertical="center"/>
    </xf>
    <xf numFmtId="3" fontId="3" fillId="2" borderId="40" xfId="0" applyNumberFormat="1" applyFont="1" applyFill="1" applyBorder="1" applyAlignment="1">
      <alignment vertical="center"/>
    </xf>
    <xf numFmtId="3" fontId="2" fillId="0" borderId="16" xfId="0" applyNumberFormat="1" applyFont="1" applyFill="1" applyBorder="1" applyAlignment="1">
      <alignment vertical="center" wrapText="1"/>
    </xf>
    <xf numFmtId="0" fontId="1" fillId="10" borderId="22" xfId="0" applyFont="1" applyFill="1" applyBorder="1" applyAlignment="1">
      <alignment horizontal="center" vertical="center" wrapText="1"/>
    </xf>
    <xf numFmtId="3" fontId="2" fillId="9" borderId="5" xfId="0" applyNumberFormat="1" applyFont="1" applyFill="1" applyBorder="1" applyAlignment="1">
      <alignment horizontal="right" vertical="center" wrapText="1"/>
    </xf>
    <xf numFmtId="3" fontId="2" fillId="9" borderId="5" xfId="0" applyNumberFormat="1" applyFont="1" applyFill="1" applyBorder="1" applyAlignment="1">
      <alignment horizontal="right" vertical="center"/>
    </xf>
    <xf numFmtId="3" fontId="2" fillId="9" borderId="5" xfId="0" applyNumberFormat="1" applyFont="1" applyFill="1" applyBorder="1" applyAlignment="1">
      <alignment vertical="center"/>
    </xf>
    <xf numFmtId="0" fontId="1" fillId="13" borderId="22" xfId="0" applyFont="1" applyFill="1" applyBorder="1" applyAlignment="1">
      <alignment horizontal="center" vertical="center" wrapText="1"/>
    </xf>
    <xf numFmtId="3" fontId="2" fillId="0" borderId="7" xfId="0" applyNumberFormat="1" applyFont="1" applyFill="1" applyBorder="1" applyAlignment="1">
      <alignment horizontal="right" vertical="center"/>
    </xf>
    <xf numFmtId="3" fontId="1" fillId="0" borderId="19" xfId="0" applyNumberFormat="1" applyFont="1" applyFill="1" applyBorder="1" applyAlignment="1">
      <alignment vertical="center"/>
    </xf>
    <xf numFmtId="3" fontId="1" fillId="0" borderId="16" xfId="0" applyNumberFormat="1" applyFont="1" applyFill="1" applyBorder="1" applyAlignment="1">
      <alignment vertical="center"/>
    </xf>
    <xf numFmtId="3" fontId="1" fillId="0" borderId="12" xfId="0" applyNumberFormat="1" applyFont="1" applyFill="1" applyBorder="1" applyAlignment="1">
      <alignment horizontal="right" vertical="center" wrapText="1"/>
    </xf>
    <xf numFmtId="3" fontId="2" fillId="0" borderId="44" xfId="0" applyNumberFormat="1" applyFont="1" applyFill="1" applyBorder="1" applyAlignment="1">
      <alignment vertical="center"/>
    </xf>
    <xf numFmtId="3" fontId="2" fillId="8" borderId="7" xfId="0" applyNumberFormat="1" applyFont="1" applyFill="1" applyBorder="1" applyAlignment="1">
      <alignment horizontal="right" vertical="center" wrapText="1"/>
    </xf>
    <xf numFmtId="3" fontId="1" fillId="0" borderId="39" xfId="0" applyNumberFormat="1" applyFont="1" applyFill="1" applyBorder="1" applyAlignment="1">
      <alignment horizontal="right" vertical="center" wrapText="1"/>
    </xf>
    <xf numFmtId="3" fontId="1" fillId="0" borderId="39" xfId="0" applyNumberFormat="1" applyFont="1" applyFill="1" applyBorder="1" applyAlignment="1">
      <alignment vertical="center" wrapText="1"/>
    </xf>
    <xf numFmtId="3" fontId="3" fillId="0" borderId="4" xfId="0" applyNumberFormat="1" applyFont="1" applyFill="1" applyBorder="1" applyAlignment="1">
      <alignment vertical="center" wrapText="1"/>
    </xf>
    <xf numFmtId="3" fontId="2" fillId="0" borderId="38" xfId="0" applyNumberFormat="1" applyFont="1" applyFill="1" applyBorder="1" applyAlignment="1">
      <alignment vertical="center" wrapText="1"/>
    </xf>
    <xf numFmtId="3" fontId="1" fillId="0" borderId="14" xfId="0" applyNumberFormat="1" applyFont="1" applyBorder="1" applyAlignment="1">
      <alignment horizontal="center" vertical="center"/>
    </xf>
    <xf numFmtId="3" fontId="2" fillId="9" borderId="3" xfId="0" applyNumberFormat="1" applyFont="1" applyFill="1" applyBorder="1" applyAlignment="1">
      <alignment horizontal="right" vertical="center"/>
    </xf>
    <xf numFmtId="3" fontId="2" fillId="9" borderId="3" xfId="0" applyNumberFormat="1" applyFont="1" applyFill="1" applyBorder="1" applyAlignment="1">
      <alignment vertical="center"/>
    </xf>
    <xf numFmtId="3" fontId="1" fillId="2" borderId="36" xfId="0" applyNumberFormat="1" applyFont="1" applyFill="1" applyBorder="1" applyAlignment="1">
      <alignment vertical="center" wrapText="1"/>
    </xf>
    <xf numFmtId="0" fontId="2" fillId="0" borderId="0" xfId="0" applyFont="1" applyAlignment="1">
      <alignment horizontal="left" vertical="center"/>
    </xf>
    <xf numFmtId="0" fontId="1" fillId="10" borderId="21" xfId="0" applyFont="1" applyFill="1" applyBorder="1" applyAlignment="1">
      <alignment horizontal="center" vertical="center" wrapText="1"/>
    </xf>
    <xf numFmtId="3" fontId="1" fillId="2" borderId="3" xfId="0" applyNumberFormat="1" applyFont="1" applyFill="1" applyBorder="1" applyAlignment="1">
      <alignment horizontal="right" vertical="center" wrapText="1"/>
    </xf>
    <xf numFmtId="3" fontId="1" fillId="2" borderId="7" xfId="0" applyNumberFormat="1" applyFont="1" applyFill="1" applyBorder="1" applyAlignment="1">
      <alignment horizontal="right" vertical="center" wrapText="1"/>
    </xf>
    <xf numFmtId="3" fontId="2" fillId="9" borderId="7" xfId="0" applyNumberFormat="1" applyFont="1" applyFill="1" applyBorder="1" applyAlignment="1">
      <alignment horizontal="right" vertical="center" wrapText="1"/>
    </xf>
    <xf numFmtId="3" fontId="2" fillId="2" borderId="10" xfId="0" applyNumberFormat="1" applyFont="1" applyFill="1" applyBorder="1" applyAlignment="1">
      <alignment vertical="center" wrapText="1"/>
    </xf>
    <xf numFmtId="3" fontId="1" fillId="2" borderId="52" xfId="0" applyNumberFormat="1" applyFont="1" applyFill="1" applyBorder="1" applyAlignment="1">
      <alignment vertical="center"/>
    </xf>
    <xf numFmtId="3" fontId="2" fillId="2" borderId="52" xfId="0" applyNumberFormat="1" applyFont="1" applyFill="1" applyBorder="1" applyAlignment="1">
      <alignment vertical="center" wrapText="1"/>
    </xf>
    <xf numFmtId="3" fontId="2" fillId="2" borderId="53" xfId="0" applyNumberFormat="1" applyFont="1" applyFill="1" applyBorder="1" applyAlignment="1">
      <alignment vertical="center" wrapText="1"/>
    </xf>
    <xf numFmtId="3" fontId="2" fillId="8" borderId="53" xfId="0" applyNumberFormat="1" applyFont="1" applyFill="1" applyBorder="1" applyAlignment="1">
      <alignment vertical="center" wrapText="1"/>
    </xf>
    <xf numFmtId="3" fontId="2" fillId="8" borderId="52" xfId="0" applyNumberFormat="1" applyFont="1" applyFill="1" applyBorder="1" applyAlignment="1">
      <alignment vertical="center" wrapText="1"/>
    </xf>
    <xf numFmtId="3" fontId="2" fillId="0" borderId="40" xfId="0" applyNumberFormat="1" applyFont="1" applyFill="1" applyBorder="1" applyAlignment="1">
      <alignment vertical="center" wrapText="1"/>
    </xf>
    <xf numFmtId="3" fontId="1" fillId="0" borderId="54" xfId="0" applyNumberFormat="1" applyFont="1" applyFill="1" applyBorder="1" applyAlignment="1">
      <alignment vertical="center" wrapText="1"/>
    </xf>
    <xf numFmtId="3" fontId="1" fillId="0" borderId="55" xfId="0" applyNumberFormat="1" applyFont="1" applyFill="1" applyBorder="1" applyAlignment="1">
      <alignment vertical="center" wrapText="1"/>
    </xf>
    <xf numFmtId="3" fontId="1" fillId="2" borderId="56" xfId="0" applyNumberFormat="1" applyFont="1" applyFill="1" applyBorder="1" applyAlignment="1">
      <alignment vertical="center" wrapText="1"/>
    </xf>
    <xf numFmtId="3" fontId="2" fillId="2" borderId="57" xfId="0" applyNumberFormat="1" applyFont="1" applyFill="1" applyBorder="1" applyAlignment="1">
      <alignment vertical="center" wrapText="1"/>
    </xf>
    <xf numFmtId="3" fontId="1" fillId="0" borderId="14" xfId="0" applyNumberFormat="1" applyFont="1" applyFill="1" applyBorder="1" applyAlignment="1">
      <alignment vertical="center" wrapText="1"/>
    </xf>
    <xf numFmtId="3" fontId="2" fillId="0" borderId="52" xfId="0" applyNumberFormat="1" applyFont="1" applyFill="1" applyBorder="1" applyAlignment="1">
      <alignment vertical="center"/>
    </xf>
    <xf numFmtId="3" fontId="2" fillId="0" borderId="58" xfId="0" applyNumberFormat="1" applyFont="1" applyFill="1" applyBorder="1" applyAlignment="1">
      <alignment vertical="center"/>
    </xf>
    <xf numFmtId="3" fontId="1" fillId="2" borderId="14" xfId="0" applyNumberFormat="1" applyFont="1" applyFill="1" applyBorder="1" applyAlignment="1">
      <alignment vertical="center" wrapText="1"/>
    </xf>
    <xf numFmtId="3" fontId="1" fillId="2" borderId="56" xfId="0" applyNumberFormat="1" applyFont="1" applyFill="1" applyBorder="1" applyAlignment="1">
      <alignment horizontal="right" vertical="center"/>
    </xf>
    <xf numFmtId="3" fontId="1" fillId="0" borderId="53" xfId="0" applyNumberFormat="1" applyFont="1" applyFill="1" applyBorder="1" applyAlignment="1">
      <alignment horizontal="right" vertical="center" wrapText="1"/>
    </xf>
    <xf numFmtId="3" fontId="1" fillId="2" borderId="52" xfId="0" applyNumberFormat="1" applyFont="1" applyFill="1" applyBorder="1" applyAlignment="1">
      <alignment horizontal="right" vertical="center"/>
    </xf>
    <xf numFmtId="3" fontId="2" fillId="0" borderId="57" xfId="0" applyNumberFormat="1" applyFont="1" applyBorder="1" applyAlignment="1">
      <alignment vertical="center" wrapText="1"/>
    </xf>
    <xf numFmtId="3" fontId="5" fillId="0" borderId="53" xfId="0" applyNumberFormat="1" applyFont="1" applyBorder="1" applyAlignment="1">
      <alignment vertical="center" wrapText="1"/>
    </xf>
    <xf numFmtId="3" fontId="5" fillId="0" borderId="10" xfId="0" applyNumberFormat="1" applyFont="1" applyBorder="1" applyAlignment="1">
      <alignment horizontal="right" vertical="center" wrapText="1"/>
    </xf>
    <xf numFmtId="3" fontId="5" fillId="0" borderId="52" xfId="0" applyNumberFormat="1" applyFont="1" applyBorder="1" applyAlignment="1">
      <alignment vertical="center" wrapText="1"/>
    </xf>
    <xf numFmtId="3" fontId="5" fillId="0" borderId="57" xfId="0" applyNumberFormat="1" applyFont="1" applyBorder="1" applyAlignment="1">
      <alignment vertical="center" wrapText="1"/>
    </xf>
    <xf numFmtId="3" fontId="1" fillId="0" borderId="14" xfId="0" applyNumberFormat="1" applyFont="1" applyFill="1" applyBorder="1" applyAlignment="1">
      <alignment vertical="center"/>
    </xf>
    <xf numFmtId="3" fontId="2" fillId="0" borderId="53" xfId="0" applyNumberFormat="1" applyFont="1" applyFill="1" applyBorder="1" applyAlignment="1">
      <alignment horizontal="right" vertical="center" wrapText="1"/>
    </xf>
    <xf numFmtId="3" fontId="2" fillId="0" borderId="53" xfId="0" applyNumberFormat="1" applyFont="1" applyFill="1" applyBorder="1" applyAlignment="1">
      <alignment vertical="center" wrapText="1"/>
    </xf>
    <xf numFmtId="3" fontId="1" fillId="2" borderId="59" xfId="0" applyNumberFormat="1" applyFont="1" applyFill="1" applyBorder="1" applyAlignment="1">
      <alignment vertical="center" wrapText="1"/>
    </xf>
    <xf numFmtId="3" fontId="1" fillId="2" borderId="53" xfId="0" applyNumberFormat="1" applyFont="1" applyFill="1" applyBorder="1" applyAlignment="1">
      <alignment vertical="center" wrapText="1"/>
    </xf>
    <xf numFmtId="3" fontId="2" fillId="8" borderId="60" xfId="0" applyNumberFormat="1" applyFont="1" applyFill="1" applyBorder="1" applyAlignment="1">
      <alignment vertical="center" wrapText="1"/>
    </xf>
    <xf numFmtId="3" fontId="2" fillId="8" borderId="57" xfId="0" applyNumberFormat="1" applyFont="1" applyFill="1" applyBorder="1" applyAlignment="1">
      <alignment vertical="center" wrapText="1"/>
    </xf>
    <xf numFmtId="3" fontId="2" fillId="2" borderId="60" xfId="0" applyNumberFormat="1" applyFont="1" applyFill="1" applyBorder="1" applyAlignment="1">
      <alignment vertical="center" wrapText="1"/>
    </xf>
    <xf numFmtId="3" fontId="2" fillId="2" borderId="57" xfId="0" applyNumberFormat="1" applyFont="1" applyFill="1" applyBorder="1" applyAlignment="1">
      <alignment horizontal="right" vertical="center" wrapText="1"/>
    </xf>
    <xf numFmtId="3" fontId="1" fillId="0" borderId="61" xfId="0" applyNumberFormat="1" applyFont="1" applyFill="1" applyBorder="1" applyAlignment="1">
      <alignment vertical="center" wrapText="1"/>
    </xf>
    <xf numFmtId="3" fontId="2" fillId="0" borderId="14" xfId="0" applyNumberFormat="1" applyFont="1" applyFill="1" applyBorder="1" applyAlignment="1">
      <alignment vertical="center" wrapText="1"/>
    </xf>
    <xf numFmtId="3" fontId="1" fillId="8" borderId="59" xfId="0" applyNumberFormat="1" applyFont="1" applyFill="1" applyBorder="1" applyAlignment="1">
      <alignment vertical="center" wrapText="1"/>
    </xf>
    <xf numFmtId="3" fontId="1" fillId="8" borderId="56" xfId="0" applyNumberFormat="1" applyFont="1" applyFill="1" applyBorder="1" applyAlignment="1">
      <alignment vertical="center" wrapText="1"/>
    </xf>
    <xf numFmtId="3" fontId="1" fillId="8" borderId="53" xfId="0" applyNumberFormat="1" applyFont="1" applyFill="1" applyBorder="1" applyAlignment="1">
      <alignment vertical="center" wrapText="1"/>
    </xf>
    <xf numFmtId="3" fontId="1" fillId="8" borderId="52" xfId="0" applyNumberFormat="1" applyFont="1" applyFill="1" applyBorder="1" applyAlignment="1">
      <alignment horizontal="right" vertical="center"/>
    </xf>
    <xf numFmtId="3" fontId="2" fillId="0" borderId="60" xfId="0" applyNumberFormat="1" applyFont="1" applyBorder="1" applyAlignment="1">
      <alignment vertical="center" wrapText="1"/>
    </xf>
    <xf numFmtId="3" fontId="2" fillId="2" borderId="40" xfId="0" applyNumberFormat="1" applyFont="1" applyFill="1" applyBorder="1" applyAlignment="1">
      <alignment vertical="center" wrapText="1"/>
    </xf>
    <xf numFmtId="3" fontId="2" fillId="2" borderId="59" xfId="0" applyNumberFormat="1" applyFont="1" applyFill="1" applyBorder="1" applyAlignment="1">
      <alignment vertical="center" wrapText="1"/>
    </xf>
    <xf numFmtId="3" fontId="2" fillId="2" borderId="59" xfId="0" applyNumberFormat="1" applyFont="1" applyFill="1" applyBorder="1" applyAlignment="1">
      <alignment horizontal="right" vertical="center" wrapText="1"/>
    </xf>
    <xf numFmtId="3" fontId="1" fillId="2" borderId="56" xfId="0" applyNumberFormat="1" applyFont="1" applyFill="1" applyBorder="1" applyAlignment="1">
      <alignment vertical="center"/>
    </xf>
    <xf numFmtId="3" fontId="2" fillId="2" borderId="52" xfId="0" applyNumberFormat="1" applyFont="1" applyFill="1" applyBorder="1" applyAlignment="1">
      <alignment horizontal="right" vertical="center" wrapText="1"/>
    </xf>
    <xf numFmtId="3" fontId="1" fillId="0" borderId="56" xfId="0" applyNumberFormat="1" applyFont="1" applyBorder="1" applyAlignment="1">
      <alignment horizontal="right" vertical="center"/>
    </xf>
    <xf numFmtId="3" fontId="2" fillId="2" borderId="52" xfId="0" applyNumberFormat="1" applyFont="1" applyFill="1" applyBorder="1" applyAlignment="1">
      <alignment vertical="center"/>
    </xf>
    <xf numFmtId="3" fontId="1" fillId="0" borderId="52" xfId="0" applyNumberFormat="1" applyFont="1" applyBorder="1" applyAlignment="1">
      <alignment horizontal="right" vertical="center"/>
    </xf>
    <xf numFmtId="3" fontId="2" fillId="2" borderId="57" xfId="0" applyNumberFormat="1" applyFont="1" applyFill="1" applyBorder="1" applyAlignment="1">
      <alignment vertical="center"/>
    </xf>
    <xf numFmtId="0" fontId="1" fillId="8" borderId="56" xfId="0" applyFont="1" applyFill="1" applyBorder="1" applyAlignment="1">
      <alignment vertical="center" wrapText="1"/>
    </xf>
    <xf numFmtId="3" fontId="2" fillId="0" borderId="52" xfId="0" applyNumberFormat="1" applyFont="1" applyBorder="1" applyAlignment="1">
      <alignment vertical="center" wrapText="1"/>
    </xf>
    <xf numFmtId="0" fontId="1" fillId="0" borderId="14" xfId="0" applyFont="1" applyFill="1" applyBorder="1" applyAlignment="1">
      <alignment vertical="center" wrapText="1"/>
    </xf>
    <xf numFmtId="3" fontId="1" fillId="0" borderId="59" xfId="0" applyNumberFormat="1" applyFont="1" applyFill="1" applyBorder="1" applyAlignment="1">
      <alignment vertical="center" wrapText="1"/>
    </xf>
    <xf numFmtId="3" fontId="1" fillId="0" borderId="56" xfId="0" applyNumberFormat="1" applyFont="1" applyFill="1" applyBorder="1" applyAlignment="1">
      <alignment horizontal="right" vertical="center"/>
    </xf>
    <xf numFmtId="3" fontId="2" fillId="0" borderId="52" xfId="0" applyNumberFormat="1" applyFont="1" applyFill="1" applyBorder="1" applyAlignment="1">
      <alignment vertical="center" wrapText="1"/>
    </xf>
    <xf numFmtId="3" fontId="1" fillId="0" borderId="53" xfId="0" applyNumberFormat="1" applyFont="1" applyFill="1" applyBorder="1" applyAlignment="1">
      <alignment vertical="center" wrapText="1"/>
    </xf>
    <xf numFmtId="3" fontId="1" fillId="0" borderId="52" xfId="0" applyNumberFormat="1" applyFont="1" applyFill="1" applyBorder="1" applyAlignment="1">
      <alignment vertical="center"/>
    </xf>
    <xf numFmtId="3" fontId="2" fillId="0" borderId="60" xfId="0" applyNumberFormat="1" applyFont="1" applyFill="1" applyBorder="1" applyAlignment="1">
      <alignment vertical="center" wrapText="1"/>
    </xf>
    <xf numFmtId="3" fontId="2" fillId="0" borderId="57" xfId="0" applyNumberFormat="1" applyFont="1" applyFill="1" applyBorder="1" applyAlignment="1">
      <alignment vertical="center" wrapText="1"/>
    </xf>
    <xf numFmtId="0" fontId="1" fillId="2" borderId="59" xfId="0" applyFont="1" applyFill="1" applyBorder="1" applyAlignment="1">
      <alignment vertical="center" wrapText="1"/>
    </xf>
    <xf numFmtId="0" fontId="1" fillId="2" borderId="56" xfId="0" applyFont="1" applyFill="1" applyBorder="1" applyAlignment="1">
      <alignment vertical="center" wrapText="1"/>
    </xf>
    <xf numFmtId="3" fontId="2" fillId="0" borderId="53" xfId="0" applyNumberFormat="1" applyFont="1" applyBorder="1" applyAlignment="1">
      <alignment vertical="center" wrapText="1"/>
    </xf>
    <xf numFmtId="3" fontId="1" fillId="2" borderId="59" xfId="0" applyNumberFormat="1" applyFont="1" applyFill="1" applyBorder="1" applyAlignment="1">
      <alignment horizontal="right" vertical="center" wrapText="1"/>
    </xf>
    <xf numFmtId="3" fontId="2" fillId="2" borderId="52" xfId="0" applyNumberFormat="1" applyFont="1" applyFill="1" applyBorder="1" applyAlignment="1">
      <alignment horizontal="right" vertical="center"/>
    </xf>
    <xf numFmtId="3" fontId="2" fillId="12" borderId="59" xfId="0" applyNumberFormat="1" applyFont="1" applyFill="1" applyBorder="1" applyAlignment="1">
      <alignment horizontal="right" vertical="center" wrapText="1"/>
    </xf>
    <xf numFmtId="3" fontId="2" fillId="12" borderId="57" xfId="0" applyNumberFormat="1" applyFont="1" applyFill="1" applyBorder="1" applyAlignment="1">
      <alignment vertical="center"/>
    </xf>
    <xf numFmtId="3" fontId="2" fillId="2" borderId="64" xfId="0" applyNumberFormat="1" applyFont="1" applyFill="1" applyBorder="1" applyAlignment="1">
      <alignment horizontal="right" vertical="center" wrapText="1"/>
    </xf>
    <xf numFmtId="3" fontId="2" fillId="2" borderId="56" xfId="0" applyNumberFormat="1" applyFont="1" applyFill="1" applyBorder="1" applyAlignment="1">
      <alignment vertical="center"/>
    </xf>
    <xf numFmtId="3" fontId="2" fillId="2" borderId="10" xfId="0" applyNumberFormat="1" applyFont="1" applyFill="1" applyBorder="1" applyAlignment="1">
      <alignment horizontal="right" vertical="center" wrapText="1"/>
    </xf>
    <xf numFmtId="3" fontId="2" fillId="8" borderId="65" xfId="0" applyNumberFormat="1" applyFont="1" applyFill="1" applyBorder="1" applyAlignment="1">
      <alignment horizontal="right" vertical="center"/>
    </xf>
    <xf numFmtId="3" fontId="2" fillId="8" borderId="52" xfId="0" applyNumberFormat="1" applyFont="1" applyFill="1" applyBorder="1" applyAlignment="1">
      <alignment vertical="center"/>
    </xf>
    <xf numFmtId="3" fontId="2" fillId="0" borderId="57" xfId="0" applyNumberFormat="1" applyFont="1" applyBorder="1" applyAlignment="1">
      <alignment vertical="center"/>
    </xf>
    <xf numFmtId="3" fontId="2" fillId="0" borderId="57" xfId="0" applyNumberFormat="1" applyFont="1" applyFill="1" applyBorder="1" applyAlignment="1">
      <alignment vertical="center"/>
    </xf>
    <xf numFmtId="3" fontId="1" fillId="0" borderId="56" xfId="0" applyNumberFormat="1" applyFont="1" applyFill="1" applyBorder="1" applyAlignment="1">
      <alignment vertical="center"/>
    </xf>
    <xf numFmtId="3" fontId="1" fillId="2" borderId="53" xfId="0" applyNumberFormat="1" applyFont="1" applyFill="1" applyBorder="1" applyAlignment="1">
      <alignment horizontal="right" vertical="center" wrapText="1"/>
    </xf>
    <xf numFmtId="3" fontId="2" fillId="2" borderId="53" xfId="0" applyNumberFormat="1" applyFont="1" applyFill="1" applyBorder="1" applyAlignment="1">
      <alignment horizontal="right" vertical="center" wrapText="1"/>
    </xf>
    <xf numFmtId="3" fontId="2" fillId="8" borderId="52" xfId="0" applyNumberFormat="1" applyFont="1" applyFill="1" applyBorder="1" applyAlignment="1">
      <alignment horizontal="right" vertical="center" wrapText="1"/>
    </xf>
    <xf numFmtId="3" fontId="5" fillId="8" borderId="60" xfId="0" applyNumberFormat="1" applyFont="1" applyFill="1" applyBorder="1" applyAlignment="1">
      <alignment vertical="center" wrapText="1"/>
    </xf>
    <xf numFmtId="3" fontId="2" fillId="8" borderId="57" xfId="0" applyNumberFormat="1" applyFont="1" applyFill="1" applyBorder="1" applyAlignment="1">
      <alignment vertical="center"/>
    </xf>
    <xf numFmtId="3" fontId="2" fillId="11" borderId="3" xfId="0" applyNumberFormat="1" applyFont="1" applyFill="1" applyBorder="1" applyAlignment="1">
      <alignment horizontal="right" vertical="center" wrapText="1"/>
    </xf>
    <xf numFmtId="0" fontId="2" fillId="2" borderId="56" xfId="0" applyFont="1" applyFill="1" applyBorder="1" applyAlignment="1">
      <alignment vertical="center" wrapText="1"/>
    </xf>
    <xf numFmtId="0" fontId="8" fillId="0" borderId="14" xfId="0" applyFont="1" applyFill="1" applyBorder="1" applyAlignment="1">
      <alignment vertical="center" wrapText="1"/>
    </xf>
    <xf numFmtId="3" fontId="2" fillId="0" borderId="57" xfId="0" applyNumberFormat="1" applyFont="1" applyBorder="1" applyAlignment="1">
      <alignment horizontal="right" vertical="center" wrapText="1"/>
    </xf>
    <xf numFmtId="3" fontId="2" fillId="2" borderId="56" xfId="0" applyNumberFormat="1" applyFont="1" applyFill="1" applyBorder="1" applyAlignment="1">
      <alignment vertical="center" wrapText="1"/>
    </xf>
    <xf numFmtId="3" fontId="2" fillId="8" borderId="33" xfId="0" applyNumberFormat="1" applyFont="1" applyFill="1" applyBorder="1" applyAlignment="1">
      <alignment vertical="center" wrapText="1"/>
    </xf>
    <xf numFmtId="3" fontId="2" fillId="0" borderId="33" xfId="0" applyNumberFormat="1" applyFont="1" applyBorder="1" applyAlignment="1">
      <alignment vertical="center" wrapText="1"/>
    </xf>
    <xf numFmtId="3" fontId="1" fillId="8" borderId="5" xfId="0" applyNumberFormat="1" applyFont="1" applyFill="1" applyBorder="1" applyAlignment="1">
      <alignment vertical="center" wrapText="1"/>
    </xf>
    <xf numFmtId="3" fontId="1" fillId="2" borderId="62" xfId="0" applyNumberFormat="1" applyFont="1" applyFill="1" applyBorder="1" applyAlignment="1">
      <alignment vertical="center" wrapText="1"/>
    </xf>
    <xf numFmtId="3" fontId="1" fillId="2" borderId="70" xfId="0" applyNumberFormat="1" applyFont="1" applyFill="1" applyBorder="1" applyAlignment="1">
      <alignment vertical="center" wrapText="1"/>
    </xf>
    <xf numFmtId="3" fontId="1" fillId="0" borderId="5" xfId="0" applyNumberFormat="1" applyFont="1" applyFill="1" applyBorder="1" applyAlignment="1">
      <alignment horizontal="center" vertical="center"/>
    </xf>
    <xf numFmtId="3" fontId="1" fillId="4" borderId="4" xfId="0" applyNumberFormat="1" applyFont="1" applyFill="1" applyBorder="1" applyAlignment="1">
      <alignment horizontal="center" vertical="center" wrapText="1"/>
    </xf>
    <xf numFmtId="3" fontId="1" fillId="4" borderId="5" xfId="0" applyNumberFormat="1" applyFont="1" applyFill="1" applyBorder="1" applyAlignment="1">
      <alignment vertical="center" wrapText="1"/>
    </xf>
    <xf numFmtId="0" fontId="1" fillId="0" borderId="5" xfId="0" applyFont="1" applyFill="1" applyBorder="1" applyAlignment="1">
      <alignment vertical="center" wrapText="1"/>
    </xf>
    <xf numFmtId="0" fontId="1" fillId="0" borderId="10" xfId="0" applyFont="1" applyFill="1" applyBorder="1" applyAlignment="1">
      <alignment horizontal="center" vertical="center" wrapText="1"/>
    </xf>
    <xf numFmtId="3" fontId="1" fillId="0" borderId="14" xfId="0" applyNumberFormat="1" applyFont="1" applyFill="1" applyBorder="1" applyAlignment="1">
      <alignment horizontal="center" vertical="center" wrapText="1"/>
    </xf>
    <xf numFmtId="3" fontId="1" fillId="0" borderId="3" xfId="0" applyNumberFormat="1" applyFont="1" applyFill="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9" xfId="0" applyFont="1" applyFill="1" applyBorder="1" applyAlignment="1">
      <alignment horizontal="center" vertical="center" wrapText="1"/>
    </xf>
    <xf numFmtId="0" fontId="2"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3" fontId="5" fillId="0" borderId="5" xfId="0" applyNumberFormat="1" applyFont="1" applyFill="1" applyBorder="1" applyAlignment="1">
      <alignment horizontal="right" vertical="center"/>
    </xf>
    <xf numFmtId="0" fontId="14" fillId="0" borderId="24" xfId="0" applyFont="1" applyFill="1" applyBorder="1" applyAlignment="1">
      <alignment vertical="center" wrapText="1"/>
    </xf>
    <xf numFmtId="0" fontId="14" fillId="0" borderId="26" xfId="0" applyFont="1" applyFill="1" applyBorder="1" applyAlignment="1">
      <alignment vertical="center" wrapText="1"/>
    </xf>
    <xf numFmtId="0" fontId="14" fillId="0" borderId="4" xfId="0" applyFont="1" applyFill="1" applyBorder="1" applyAlignment="1">
      <alignment vertical="center" wrapText="1"/>
    </xf>
    <xf numFmtId="0" fontId="14" fillId="0" borderId="3" xfId="0" applyFont="1" applyFill="1" applyBorder="1" applyAlignment="1">
      <alignment vertical="center" wrapText="1"/>
    </xf>
    <xf numFmtId="0" fontId="13" fillId="0" borderId="3" xfId="0" applyFont="1" applyFill="1" applyBorder="1" applyAlignment="1">
      <alignment vertical="center" wrapText="1"/>
    </xf>
    <xf numFmtId="0" fontId="13" fillId="0" borderId="47" xfId="0" applyFont="1" applyFill="1" applyBorder="1" applyAlignment="1">
      <alignment vertical="center" wrapText="1"/>
    </xf>
    <xf numFmtId="0" fontId="18" fillId="0" borderId="0" xfId="0" applyFont="1" applyAlignment="1">
      <alignment vertical="center"/>
    </xf>
    <xf numFmtId="0" fontId="2" fillId="0" borderId="0" xfId="0" applyFont="1" applyAlignment="1">
      <alignment vertical="center"/>
    </xf>
    <xf numFmtId="3" fontId="1" fillId="0" borderId="9" xfId="0" applyNumberFormat="1" applyFont="1" applyFill="1" applyBorder="1" applyAlignment="1">
      <alignment horizontal="center" vertical="center" wrapText="1"/>
    </xf>
    <xf numFmtId="3" fontId="1" fillId="0" borderId="14" xfId="0" applyNumberFormat="1" applyFont="1" applyFill="1" applyBorder="1" applyAlignment="1">
      <alignment horizontal="center" vertical="center" wrapText="1"/>
    </xf>
    <xf numFmtId="3" fontId="1" fillId="0" borderId="10" xfId="0" applyNumberFormat="1" applyFont="1" applyFill="1" applyBorder="1" applyAlignment="1">
      <alignment horizontal="center" vertical="center" wrapText="1"/>
    </xf>
    <xf numFmtId="3" fontId="1" fillId="0" borderId="3" xfId="0" applyNumberFormat="1" applyFont="1" applyFill="1" applyBorder="1" applyAlignment="1">
      <alignment horizontal="center" vertical="center" wrapText="1"/>
    </xf>
    <xf numFmtId="3" fontId="1" fillId="0" borderId="9" xfId="0" applyNumberFormat="1" applyFont="1" applyBorder="1" applyAlignment="1">
      <alignment horizontal="center" vertical="center" wrapText="1"/>
    </xf>
    <xf numFmtId="3" fontId="1" fillId="0" borderId="14" xfId="0" applyNumberFormat="1" applyFont="1" applyBorder="1" applyAlignment="1">
      <alignment horizontal="center" vertical="center" wrapText="1"/>
    </xf>
    <xf numFmtId="3" fontId="1" fillId="0" borderId="10" xfId="0" applyNumberFormat="1" applyFont="1" applyBorder="1" applyAlignment="1">
      <alignment horizontal="center" vertical="center" wrapText="1"/>
    </xf>
    <xf numFmtId="3" fontId="1" fillId="0" borderId="3" xfId="0" applyNumberFormat="1" applyFont="1" applyBorder="1" applyAlignment="1">
      <alignment horizontal="center" vertical="center" wrapText="1"/>
    </xf>
    <xf numFmtId="0" fontId="2" fillId="0" borderId="9"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3" xfId="0" applyFont="1" applyFill="1" applyBorder="1" applyAlignment="1">
      <alignment horizontal="center" vertical="center" wrapText="1"/>
    </xf>
    <xf numFmtId="3" fontId="1" fillId="0" borderId="4" xfId="0" applyNumberFormat="1" applyFont="1" applyBorder="1" applyAlignment="1">
      <alignment horizontal="center" vertical="center" wrapText="1"/>
    </xf>
    <xf numFmtId="3" fontId="1" fillId="2" borderId="5" xfId="0" applyNumberFormat="1" applyFont="1" applyFill="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3" fontId="1" fillId="0" borderId="8" xfId="0" applyNumberFormat="1" applyFont="1" applyBorder="1" applyAlignment="1">
      <alignment horizontal="center" vertical="center" wrapText="1"/>
    </xf>
    <xf numFmtId="0" fontId="1" fillId="0" borderId="27" xfId="0" applyFont="1" applyBorder="1" applyAlignment="1">
      <alignment horizontal="center" vertical="center" wrapText="1"/>
    </xf>
    <xf numFmtId="0" fontId="1" fillId="8" borderId="64" xfId="0" applyFont="1" applyFill="1" applyBorder="1" applyAlignment="1">
      <alignment horizontal="center" vertical="center" wrapText="1"/>
    </xf>
    <xf numFmtId="0" fontId="1" fillId="8" borderId="75"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1" fillId="8" borderId="76" xfId="0" applyFont="1" applyFill="1" applyBorder="1" applyAlignment="1">
      <alignment horizontal="center" vertical="center" wrapText="1"/>
    </xf>
    <xf numFmtId="3" fontId="1" fillId="0" borderId="7" xfId="0" applyNumberFormat="1"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14" xfId="0" applyFont="1" applyBorder="1" applyAlignment="1">
      <alignment horizontal="center" vertical="center" wrapText="1"/>
    </xf>
    <xf numFmtId="3" fontId="1" fillId="0" borderId="45" xfId="0" applyNumberFormat="1" applyFont="1" applyFill="1" applyBorder="1" applyAlignment="1">
      <alignment vertical="center" wrapText="1"/>
    </xf>
    <xf numFmtId="3" fontId="1" fillId="0" borderId="2" xfId="0" applyNumberFormat="1" applyFont="1" applyFill="1" applyBorder="1" applyAlignment="1">
      <alignment vertical="center" wrapText="1"/>
    </xf>
    <xf numFmtId="3" fontId="1" fillId="0" borderId="49" xfId="0" applyNumberFormat="1" applyFont="1" applyFill="1" applyBorder="1" applyAlignment="1">
      <alignment vertical="center" wrapText="1"/>
    </xf>
    <xf numFmtId="3" fontId="1" fillId="3" borderId="45" xfId="0" applyNumberFormat="1" applyFont="1" applyFill="1" applyBorder="1" applyAlignment="1">
      <alignment horizontal="center" vertical="center" wrapText="1"/>
    </xf>
    <xf numFmtId="3" fontId="1" fillId="3" borderId="2" xfId="0" applyNumberFormat="1" applyFont="1" applyFill="1" applyBorder="1" applyAlignment="1">
      <alignment horizontal="center" vertical="center" wrapText="1"/>
    </xf>
    <xf numFmtId="3" fontId="1" fillId="3" borderId="49" xfId="0" applyNumberFormat="1" applyFont="1" applyFill="1" applyBorder="1" applyAlignment="1">
      <alignment horizontal="center" vertical="center" wrapText="1"/>
    </xf>
    <xf numFmtId="0" fontId="1" fillId="0" borderId="45" xfId="0" applyFont="1" applyBorder="1" applyAlignment="1">
      <alignment vertical="center" wrapText="1"/>
    </xf>
    <xf numFmtId="0" fontId="1" fillId="0" borderId="2" xfId="0" applyFont="1" applyBorder="1" applyAlignment="1">
      <alignment vertical="center" wrapText="1"/>
    </xf>
    <xf numFmtId="0" fontId="1" fillId="0" borderId="49" xfId="0" applyFont="1" applyBorder="1" applyAlignment="1">
      <alignment vertical="center" wrapText="1"/>
    </xf>
    <xf numFmtId="3" fontId="4" fillId="4" borderId="48" xfId="0" applyNumberFormat="1" applyFont="1" applyFill="1" applyBorder="1" applyAlignment="1">
      <alignment vertical="center" wrapText="1"/>
    </xf>
    <xf numFmtId="3" fontId="4" fillId="4" borderId="35" xfId="0" applyNumberFormat="1" applyFont="1" applyFill="1" applyBorder="1" applyAlignment="1">
      <alignment vertical="center" wrapText="1"/>
    </xf>
    <xf numFmtId="3" fontId="1" fillId="4" borderId="48" xfId="0" applyNumberFormat="1" applyFont="1" applyFill="1" applyBorder="1" applyAlignment="1">
      <alignment vertical="center" wrapText="1"/>
    </xf>
    <xf numFmtId="3" fontId="1" fillId="4" borderId="35" xfId="0" applyNumberFormat="1" applyFont="1" applyFill="1" applyBorder="1" applyAlignment="1">
      <alignment vertical="center" wrapText="1"/>
    </xf>
    <xf numFmtId="3" fontId="1" fillId="4" borderId="43" xfId="0" applyNumberFormat="1" applyFont="1" applyFill="1" applyBorder="1" applyAlignment="1">
      <alignment vertical="center" wrapText="1"/>
    </xf>
    <xf numFmtId="3" fontId="1" fillId="4" borderId="45" xfId="0" applyNumberFormat="1" applyFont="1" applyFill="1" applyBorder="1" applyAlignment="1">
      <alignment vertical="center" wrapText="1"/>
    </xf>
    <xf numFmtId="3" fontId="1" fillId="4" borderId="2" xfId="0" applyNumberFormat="1" applyFont="1" applyFill="1" applyBorder="1" applyAlignment="1">
      <alignment vertical="center" wrapText="1"/>
    </xf>
    <xf numFmtId="3" fontId="1" fillId="4" borderId="49" xfId="0" applyNumberFormat="1" applyFont="1" applyFill="1" applyBorder="1" applyAlignment="1">
      <alignment vertical="center" wrapText="1"/>
    </xf>
    <xf numFmtId="3" fontId="2" fillId="0" borderId="27" xfId="0" applyNumberFormat="1" applyFont="1" applyBorder="1" applyAlignment="1">
      <alignment horizontal="right" vertical="center"/>
    </xf>
    <xf numFmtId="0" fontId="2" fillId="0" borderId="27" xfId="0" applyFont="1" applyBorder="1" applyAlignment="1">
      <alignment horizontal="right" vertical="center"/>
    </xf>
    <xf numFmtId="3" fontId="1" fillId="0" borderId="7" xfId="0" applyNumberFormat="1" applyFont="1" applyBorder="1" applyAlignment="1">
      <alignment horizontal="center" vertical="center" wrapText="1"/>
    </xf>
    <xf numFmtId="3" fontId="1" fillId="0" borderId="19" xfId="0" applyNumberFormat="1" applyFont="1" applyFill="1" applyBorder="1" applyAlignment="1">
      <alignment horizontal="left" vertical="center" wrapText="1"/>
    </xf>
    <xf numFmtId="3" fontId="1" fillId="0" borderId="16" xfId="0" applyNumberFormat="1" applyFont="1" applyFill="1" applyBorder="1" applyAlignment="1">
      <alignment horizontal="left" vertical="center" wrapText="1"/>
    </xf>
    <xf numFmtId="3" fontId="1" fillId="0" borderId="14" xfId="0" applyNumberFormat="1" applyFont="1" applyFill="1" applyBorder="1" applyAlignment="1">
      <alignment horizontal="left" vertical="center" wrapText="1"/>
    </xf>
    <xf numFmtId="3" fontId="1" fillId="0" borderId="7" xfId="0" applyNumberFormat="1" applyFont="1" applyFill="1" applyBorder="1" applyAlignment="1">
      <alignment horizontal="center" vertical="center"/>
    </xf>
    <xf numFmtId="3" fontId="1" fillId="0" borderId="10" xfId="0" applyNumberFormat="1" applyFont="1" applyFill="1" applyBorder="1" applyAlignment="1">
      <alignment horizontal="center" vertical="center"/>
    </xf>
    <xf numFmtId="3" fontId="1" fillId="0" borderId="3" xfId="0" applyNumberFormat="1" applyFont="1" applyFill="1" applyBorder="1" applyAlignment="1">
      <alignment horizontal="center" vertical="center"/>
    </xf>
    <xf numFmtId="0" fontId="1" fillId="0" borderId="10" xfId="0" applyFont="1" applyBorder="1" applyAlignment="1">
      <alignment horizontal="center" vertical="center" wrapText="1"/>
    </xf>
    <xf numFmtId="0" fontId="1" fillId="0" borderId="0" xfId="0" applyFont="1" applyAlignment="1">
      <alignment horizontal="right" vertical="center" wrapText="1"/>
    </xf>
    <xf numFmtId="0" fontId="17" fillId="0" borderId="0" xfId="0" applyFont="1" applyAlignment="1">
      <alignment horizontal="center" vertical="center"/>
    </xf>
    <xf numFmtId="0" fontId="1" fillId="0" borderId="45"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49" xfId="0" applyFont="1" applyFill="1" applyBorder="1" applyAlignment="1">
      <alignment horizontal="left" vertical="center" wrapText="1"/>
    </xf>
    <xf numFmtId="3" fontId="1" fillId="0" borderId="45" xfId="0" applyNumberFormat="1" applyFont="1" applyFill="1" applyBorder="1" applyAlignment="1">
      <alignment vertical="center"/>
    </xf>
    <xf numFmtId="3" fontId="1" fillId="0" borderId="2" xfId="0" applyNumberFormat="1" applyFont="1" applyFill="1" applyBorder="1" applyAlignment="1">
      <alignment vertical="center"/>
    </xf>
    <xf numFmtId="3" fontId="1" fillId="0" borderId="49" xfId="0" applyNumberFormat="1" applyFont="1" applyFill="1" applyBorder="1" applyAlignment="1">
      <alignment vertical="center"/>
    </xf>
    <xf numFmtId="3" fontId="1" fillId="9" borderId="4" xfId="0" applyNumberFormat="1" applyFont="1" applyFill="1" applyBorder="1" applyAlignment="1">
      <alignment horizontal="center" vertical="center" wrapText="1"/>
    </xf>
    <xf numFmtId="3" fontId="1" fillId="9" borderId="5" xfId="0" applyNumberFormat="1" applyFont="1" applyFill="1" applyBorder="1" applyAlignment="1">
      <alignment horizontal="center" vertical="center" wrapText="1"/>
    </xf>
    <xf numFmtId="0" fontId="8" fillId="9" borderId="5" xfId="0" applyFont="1" applyFill="1" applyBorder="1" applyAlignment="1">
      <alignment horizontal="center" vertical="center" wrapText="1"/>
    </xf>
    <xf numFmtId="3" fontId="1" fillId="0" borderId="8" xfId="0" applyNumberFormat="1" applyFont="1" applyBorder="1" applyAlignment="1">
      <alignment horizontal="center" vertical="center"/>
    </xf>
    <xf numFmtId="3" fontId="1" fillId="0" borderId="9" xfId="0" applyNumberFormat="1" applyFont="1" applyBorder="1" applyAlignment="1">
      <alignment horizontal="center" vertical="center"/>
    </xf>
    <xf numFmtId="3" fontId="1" fillId="0" borderId="7" xfId="0" applyNumberFormat="1" applyFont="1" applyBorder="1" applyAlignment="1">
      <alignment horizontal="center" vertical="center"/>
    </xf>
    <xf numFmtId="3" fontId="1" fillId="0" borderId="10" xfId="0" applyNumberFormat="1" applyFont="1" applyBorder="1" applyAlignment="1">
      <alignment horizontal="center" vertical="center"/>
    </xf>
    <xf numFmtId="0" fontId="1" fillId="3" borderId="45"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49" xfId="0" applyFont="1" applyFill="1" applyBorder="1" applyAlignment="1">
      <alignment horizontal="center" vertical="center" wrapText="1"/>
    </xf>
    <xf numFmtId="0" fontId="1" fillId="2" borderId="45" xfId="0" applyFont="1" applyFill="1" applyBorder="1" applyAlignment="1">
      <alignment vertical="center" wrapText="1"/>
    </xf>
    <xf numFmtId="0" fontId="1" fillId="2" borderId="2" xfId="0" applyFont="1" applyFill="1" applyBorder="1" applyAlignment="1">
      <alignment vertical="center" wrapText="1"/>
    </xf>
    <xf numFmtId="0" fontId="1" fillId="2" borderId="49" xfId="0" applyFont="1" applyFill="1" applyBorder="1" applyAlignment="1">
      <alignment vertical="center" wrapText="1"/>
    </xf>
    <xf numFmtId="0" fontId="1" fillId="0" borderId="7" xfId="0" applyFont="1" applyBorder="1" applyAlignment="1">
      <alignment horizontal="center" vertical="center" wrapText="1"/>
    </xf>
    <xf numFmtId="0" fontId="1" fillId="10" borderId="73" xfId="0" applyFont="1" applyFill="1" applyBorder="1" applyAlignment="1">
      <alignment horizontal="center" vertical="center" wrapText="1"/>
    </xf>
    <xf numFmtId="0" fontId="1" fillId="10" borderId="72" xfId="0" applyFont="1" applyFill="1" applyBorder="1" applyAlignment="1">
      <alignment horizontal="center" vertical="center" wrapText="1"/>
    </xf>
    <xf numFmtId="0" fontId="15" fillId="9" borderId="74" xfId="0" applyFont="1" applyFill="1" applyBorder="1" applyAlignment="1">
      <alignment horizontal="center" vertical="center" wrapText="1"/>
    </xf>
    <xf numFmtId="0" fontId="15" fillId="9" borderId="2" xfId="0" applyFont="1" applyFill="1" applyBorder="1" applyAlignment="1">
      <alignment horizontal="center" vertical="center" wrapText="1"/>
    </xf>
    <xf numFmtId="0" fontId="15" fillId="9" borderId="49" xfId="0" applyFont="1" applyFill="1" applyBorder="1" applyAlignment="1">
      <alignment horizontal="center" vertical="center" wrapText="1"/>
    </xf>
    <xf numFmtId="0" fontId="1" fillId="9" borderId="41" xfId="0" applyFont="1" applyFill="1" applyBorder="1" applyAlignment="1">
      <alignment horizontal="center" vertical="center" wrapText="1"/>
    </xf>
    <xf numFmtId="0" fontId="1" fillId="9" borderId="71" xfId="0" applyFont="1" applyFill="1" applyBorder="1" applyAlignment="1">
      <alignment horizontal="center" vertical="center" wrapText="1"/>
    </xf>
    <xf numFmtId="0" fontId="1" fillId="9" borderId="34" xfId="0" applyFont="1" applyFill="1" applyBorder="1" applyAlignment="1">
      <alignment horizontal="center" vertical="center" wrapText="1"/>
    </xf>
    <xf numFmtId="0" fontId="1" fillId="9" borderId="51" xfId="0" applyFont="1" applyFill="1" applyBorder="1" applyAlignment="1">
      <alignment horizontal="center" vertical="center" wrapText="1"/>
    </xf>
    <xf numFmtId="0" fontId="1" fillId="9" borderId="72" xfId="0" applyFont="1" applyFill="1" applyBorder="1" applyAlignment="1">
      <alignment horizontal="center" vertical="center" wrapText="1"/>
    </xf>
    <xf numFmtId="0" fontId="1" fillId="9" borderId="22" xfId="0" applyFont="1" applyFill="1" applyBorder="1" applyAlignment="1">
      <alignment horizontal="center" vertical="center" wrapText="1"/>
    </xf>
    <xf numFmtId="0" fontId="1" fillId="9" borderId="6" xfId="0" applyFont="1" applyFill="1" applyBorder="1" applyAlignment="1">
      <alignment horizontal="center" vertical="center" wrapText="1"/>
    </xf>
    <xf numFmtId="0" fontId="1" fillId="0" borderId="19" xfId="0" applyFont="1" applyFill="1" applyBorder="1" applyAlignment="1">
      <alignment horizontal="left" vertical="center" wrapText="1"/>
    </xf>
    <xf numFmtId="0" fontId="1" fillId="0" borderId="16" xfId="0" applyFont="1" applyFill="1" applyBorder="1" applyAlignment="1">
      <alignment horizontal="left" vertical="center" wrapText="1"/>
    </xf>
    <xf numFmtId="0" fontId="1" fillId="0" borderId="14" xfId="0" applyFont="1" applyFill="1" applyBorder="1" applyAlignment="1">
      <alignment horizontal="left" vertical="center" wrapText="1"/>
    </xf>
    <xf numFmtId="0" fontId="1" fillId="4" borderId="45" xfId="0" applyFont="1" applyFill="1" applyBorder="1" applyAlignment="1">
      <alignment vertical="center" wrapText="1"/>
    </xf>
    <xf numFmtId="0" fontId="1" fillId="4" borderId="2" xfId="0" applyFont="1" applyFill="1" applyBorder="1" applyAlignment="1">
      <alignment vertical="center" wrapText="1"/>
    </xf>
    <xf numFmtId="0" fontId="1" fillId="4" borderId="49" xfId="0" applyFont="1" applyFill="1" applyBorder="1" applyAlignment="1">
      <alignment vertical="center" wrapText="1"/>
    </xf>
    <xf numFmtId="3" fontId="2" fillId="0" borderId="2" xfId="0" applyNumberFormat="1" applyFont="1" applyFill="1" applyBorder="1" applyAlignment="1">
      <alignment vertical="center" wrapText="1"/>
    </xf>
    <xf numFmtId="3" fontId="2" fillId="0" borderId="49" xfId="0" applyNumberFormat="1" applyFont="1" applyFill="1" applyBorder="1" applyAlignment="1">
      <alignment vertical="center" wrapText="1"/>
    </xf>
    <xf numFmtId="3" fontId="1" fillId="2" borderId="45" xfId="0" applyNumberFormat="1" applyFont="1" applyFill="1" applyBorder="1" applyAlignment="1">
      <alignment horizontal="left" vertical="center" wrapText="1"/>
    </xf>
    <xf numFmtId="3" fontId="1" fillId="2" borderId="2" xfId="0" applyNumberFormat="1" applyFont="1" applyFill="1" applyBorder="1" applyAlignment="1">
      <alignment horizontal="left" vertical="center" wrapText="1"/>
    </xf>
    <xf numFmtId="3" fontId="1" fillId="2" borderId="49" xfId="0" applyNumberFormat="1" applyFont="1" applyFill="1" applyBorder="1" applyAlignment="1">
      <alignment horizontal="left" vertical="center" wrapText="1"/>
    </xf>
    <xf numFmtId="3" fontId="1" fillId="5" borderId="45" xfId="0" applyNumberFormat="1" applyFont="1" applyFill="1" applyBorder="1" applyAlignment="1">
      <alignment horizontal="center" vertical="center" wrapText="1"/>
    </xf>
    <xf numFmtId="0" fontId="2" fillId="5" borderId="2" xfId="0" applyFont="1" applyFill="1" applyBorder="1" applyAlignment="1">
      <alignment horizontal="center" vertical="center" wrapText="1"/>
    </xf>
    <xf numFmtId="0" fontId="2" fillId="5" borderId="49" xfId="0" applyFont="1" applyFill="1" applyBorder="1" applyAlignment="1">
      <alignment horizontal="center" vertical="center" wrapText="1"/>
    </xf>
    <xf numFmtId="0" fontId="1" fillId="0" borderId="1" xfId="0" applyFont="1" applyFill="1" applyBorder="1" applyAlignment="1">
      <alignment vertical="center" wrapText="1"/>
    </xf>
    <xf numFmtId="3" fontId="1" fillId="0" borderId="1" xfId="0" applyNumberFormat="1" applyFont="1" applyFill="1" applyBorder="1" applyAlignment="1">
      <alignment vertical="center" wrapText="1"/>
    </xf>
    <xf numFmtId="3" fontId="1" fillId="4" borderId="66" xfId="0" applyNumberFormat="1" applyFont="1" applyFill="1" applyBorder="1" applyAlignment="1">
      <alignment vertical="center" wrapText="1"/>
    </xf>
    <xf numFmtId="3" fontId="1" fillId="4" borderId="20" xfId="0" applyNumberFormat="1" applyFont="1" applyFill="1" applyBorder="1" applyAlignment="1">
      <alignment vertical="center" wrapText="1"/>
    </xf>
    <xf numFmtId="3" fontId="1" fillId="4" borderId="67" xfId="0" applyNumberFormat="1" applyFont="1" applyFill="1" applyBorder="1" applyAlignment="1">
      <alignment vertical="center" wrapText="1"/>
    </xf>
    <xf numFmtId="0" fontId="1" fillId="5" borderId="45" xfId="0" applyFont="1" applyFill="1" applyBorder="1" applyAlignment="1">
      <alignment horizontal="center" vertical="center" wrapText="1"/>
    </xf>
    <xf numFmtId="0" fontId="1" fillId="5" borderId="2" xfId="0" applyFont="1" applyFill="1" applyBorder="1" applyAlignment="1">
      <alignment horizontal="center" vertical="center" wrapText="1"/>
    </xf>
    <xf numFmtId="0" fontId="1" fillId="5" borderId="49" xfId="0" applyFont="1" applyFill="1" applyBorder="1" applyAlignment="1">
      <alignment horizontal="center" vertical="center" wrapText="1"/>
    </xf>
    <xf numFmtId="0" fontId="2" fillId="0" borderId="0" xfId="0" applyFont="1" applyAlignment="1">
      <alignment vertical="center"/>
    </xf>
    <xf numFmtId="0" fontId="18" fillId="0" borderId="0" xfId="0" applyFont="1" applyAlignment="1">
      <alignment vertical="center"/>
    </xf>
    <xf numFmtId="0" fontId="2" fillId="0" borderId="0" xfId="0" applyFont="1" applyAlignment="1">
      <alignment horizontal="left" vertical="center" wrapText="1"/>
    </xf>
    <xf numFmtId="0" fontId="2" fillId="0" borderId="0" xfId="0" applyFont="1" applyAlignment="1">
      <alignment vertical="center" wrapText="1"/>
    </xf>
    <xf numFmtId="0" fontId="18" fillId="0" borderId="0" xfId="0" applyFont="1" applyAlignment="1">
      <alignment vertical="center" wrapText="1"/>
    </xf>
    <xf numFmtId="3" fontId="1" fillId="0" borderId="23" xfId="0" applyNumberFormat="1" applyFont="1" applyBorder="1" applyAlignment="1">
      <alignment horizontal="center" vertical="center" wrapText="1"/>
    </xf>
    <xf numFmtId="3" fontId="1" fillId="0" borderId="0" xfId="0" applyNumberFormat="1" applyFont="1" applyAlignment="1">
      <alignment horizontal="center" vertical="center" wrapText="1"/>
    </xf>
    <xf numFmtId="0" fontId="12" fillId="0" borderId="1" xfId="0" applyFont="1" applyFill="1" applyBorder="1" applyAlignment="1">
      <alignment vertical="center"/>
    </xf>
    <xf numFmtId="3" fontId="1" fillId="0" borderId="5" xfId="0" applyNumberFormat="1" applyFont="1" applyBorder="1" applyAlignment="1">
      <alignment horizontal="center" vertical="center" wrapText="1"/>
    </xf>
    <xf numFmtId="3" fontId="1" fillId="2" borderId="19" xfId="0" applyNumberFormat="1" applyFont="1" applyFill="1" applyBorder="1" applyAlignment="1">
      <alignment horizontal="left" vertical="center" wrapText="1"/>
    </xf>
    <xf numFmtId="3" fontId="1" fillId="2" borderId="16" xfId="0" applyNumberFormat="1" applyFont="1" applyFill="1" applyBorder="1" applyAlignment="1">
      <alignment horizontal="left" vertical="center" wrapText="1"/>
    </xf>
    <xf numFmtId="3" fontId="1" fillId="2" borderId="14" xfId="0" applyNumberFormat="1" applyFont="1" applyFill="1" applyBorder="1" applyAlignment="1">
      <alignment horizontal="left" vertical="center" wrapText="1"/>
    </xf>
    <xf numFmtId="3" fontId="1" fillId="4" borderId="1" xfId="0" applyNumberFormat="1" applyFont="1" applyFill="1" applyBorder="1" applyAlignment="1">
      <alignment vertical="center" wrapText="1"/>
    </xf>
    <xf numFmtId="0" fontId="2" fillId="4" borderId="1" xfId="0" applyFont="1" applyFill="1" applyBorder="1" applyAlignment="1">
      <alignment vertical="center"/>
    </xf>
    <xf numFmtId="3" fontId="1" fillId="0" borderId="3" xfId="0" applyNumberFormat="1" applyFont="1" applyFill="1" applyBorder="1" applyAlignment="1">
      <alignment horizontal="left" vertical="center" wrapText="1"/>
    </xf>
    <xf numFmtId="0" fontId="2" fillId="0" borderId="7" xfId="0" applyFont="1" applyBorder="1" applyAlignment="1">
      <alignment horizontal="center" vertical="center" wrapText="1"/>
    </xf>
    <xf numFmtId="0" fontId="2" fillId="0" borderId="10" xfId="0" applyFont="1" applyBorder="1" applyAlignment="1">
      <alignment horizontal="center" vertical="center" wrapText="1"/>
    </xf>
    <xf numFmtId="3" fontId="2" fillId="2" borderId="19" xfId="0" applyNumberFormat="1" applyFont="1" applyFill="1" applyBorder="1" applyAlignment="1">
      <alignment horizontal="center" vertical="center" wrapText="1"/>
    </xf>
    <xf numFmtId="3" fontId="2" fillId="2" borderId="16" xfId="0" applyNumberFormat="1" applyFont="1" applyFill="1" applyBorder="1" applyAlignment="1">
      <alignment horizontal="center" vertical="center" wrapText="1"/>
    </xf>
    <xf numFmtId="3" fontId="2" fillId="2" borderId="14" xfId="0" applyNumberFormat="1" applyFont="1" applyFill="1" applyBorder="1" applyAlignment="1">
      <alignment horizontal="center" vertical="center" wrapText="1"/>
    </xf>
    <xf numFmtId="0" fontId="14" fillId="0" borderId="62" xfId="0" applyFont="1" applyFill="1" applyBorder="1" applyAlignment="1">
      <alignment vertical="center" wrapText="1"/>
    </xf>
    <xf numFmtId="0" fontId="14" fillId="0" borderId="36" xfId="0" applyFont="1" applyFill="1" applyBorder="1" applyAlignment="1">
      <alignment vertical="center" wrapText="1"/>
    </xf>
    <xf numFmtId="0" fontId="14" fillId="0" borderId="63" xfId="0" applyFont="1" applyFill="1" applyBorder="1" applyAlignment="1">
      <alignment vertical="center" wrapText="1"/>
    </xf>
    <xf numFmtId="0" fontId="1" fillId="0" borderId="3" xfId="0" applyFont="1" applyBorder="1" applyAlignment="1">
      <alignment horizontal="center" vertical="center" wrapText="1"/>
    </xf>
    <xf numFmtId="0" fontId="2" fillId="4" borderId="2" xfId="0" applyFont="1" applyFill="1" applyBorder="1" applyAlignment="1">
      <alignment vertical="center" wrapText="1"/>
    </xf>
    <xf numFmtId="0" fontId="2" fillId="4" borderId="49" xfId="0" applyFont="1" applyFill="1" applyBorder="1" applyAlignment="1">
      <alignment vertical="center" wrapText="1"/>
    </xf>
    <xf numFmtId="3" fontId="1" fillId="0" borderId="8" xfId="0" applyNumberFormat="1" applyFont="1" applyFill="1" applyBorder="1" applyAlignment="1">
      <alignment horizontal="center" vertical="center" wrapText="1"/>
    </xf>
    <xf numFmtId="0" fontId="1" fillId="0" borderId="45" xfId="0" applyFont="1" applyFill="1" applyBorder="1" applyAlignment="1">
      <alignment vertical="center" wrapText="1"/>
    </xf>
    <xf numFmtId="0" fontId="1" fillId="0" borderId="2" xfId="0" applyFont="1" applyFill="1" applyBorder="1" applyAlignment="1">
      <alignment vertical="center" wrapText="1"/>
    </xf>
    <xf numFmtId="0" fontId="1" fillId="0" borderId="49" xfId="0" applyFont="1" applyFill="1" applyBorder="1" applyAlignment="1">
      <alignment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74" xfId="0" applyFont="1" applyFill="1" applyBorder="1" applyAlignment="1">
      <alignment vertical="center" wrapText="1"/>
    </xf>
    <xf numFmtId="0" fontId="1" fillId="0" borderId="77" xfId="0" applyFont="1" applyFill="1" applyBorder="1" applyAlignment="1">
      <alignment vertical="center" wrapText="1"/>
    </xf>
    <xf numFmtId="3" fontId="1" fillId="0" borderId="45" xfId="0" applyNumberFormat="1" applyFont="1" applyFill="1" applyBorder="1" applyAlignment="1">
      <alignment horizontal="left" vertical="center" wrapText="1"/>
    </xf>
    <xf numFmtId="3" fontId="1" fillId="0" borderId="2" xfId="0" applyNumberFormat="1" applyFont="1" applyFill="1" applyBorder="1" applyAlignment="1">
      <alignment horizontal="left" vertical="center" wrapText="1"/>
    </xf>
    <xf numFmtId="3" fontId="1" fillId="0" borderId="49" xfId="0" applyNumberFormat="1" applyFont="1" applyFill="1" applyBorder="1" applyAlignment="1">
      <alignment horizontal="left" vertical="center" wrapText="1"/>
    </xf>
    <xf numFmtId="3" fontId="1" fillId="0" borderId="47" xfId="0" applyNumberFormat="1" applyFont="1" applyFill="1" applyBorder="1" applyAlignment="1">
      <alignment vertical="center" wrapText="1"/>
    </xf>
    <xf numFmtId="0" fontId="8" fillId="0" borderId="2" xfId="0" applyFont="1" applyFill="1" applyBorder="1" applyAlignment="1">
      <alignment vertical="center" wrapText="1"/>
    </xf>
    <xf numFmtId="0" fontId="8" fillId="0" borderId="49" xfId="0" applyFont="1" applyFill="1" applyBorder="1" applyAlignment="1">
      <alignment vertical="center" wrapText="1"/>
    </xf>
    <xf numFmtId="3" fontId="1" fillId="4" borderId="68" xfId="0" applyNumberFormat="1" applyFont="1" applyFill="1" applyBorder="1" applyAlignment="1">
      <alignment vertical="center" wrapText="1"/>
    </xf>
    <xf numFmtId="3" fontId="1" fillId="4" borderId="50" xfId="0" applyNumberFormat="1" applyFont="1" applyFill="1" applyBorder="1" applyAlignment="1">
      <alignment vertical="center" wrapText="1"/>
    </xf>
    <xf numFmtId="3" fontId="1" fillId="4" borderId="69" xfId="0" applyNumberFormat="1" applyFont="1" applyFill="1" applyBorder="1" applyAlignment="1">
      <alignment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3" fontId="2" fillId="0" borderId="19" xfId="0" applyNumberFormat="1" applyFont="1" applyFill="1" applyBorder="1" applyAlignment="1">
      <alignment horizontal="center" vertical="center" wrapText="1"/>
    </xf>
    <xf numFmtId="3" fontId="2" fillId="0" borderId="16" xfId="0" applyNumberFormat="1" applyFont="1" applyFill="1" applyBorder="1" applyAlignment="1">
      <alignment horizontal="center" vertical="center" wrapText="1"/>
    </xf>
    <xf numFmtId="3" fontId="2" fillId="0" borderId="14" xfId="0" applyNumberFormat="1" applyFont="1" applyFill="1" applyBorder="1" applyAlignment="1">
      <alignment horizontal="center" vertical="center" wrapText="1"/>
    </xf>
    <xf numFmtId="0" fontId="1" fillId="5" borderId="48" xfId="0" applyFont="1" applyFill="1" applyBorder="1" applyAlignment="1">
      <alignment horizontal="center" vertical="center" wrapText="1"/>
    </xf>
    <xf numFmtId="0" fontId="1" fillId="5" borderId="35" xfId="0" applyFont="1" applyFill="1" applyBorder="1" applyAlignment="1">
      <alignment horizontal="center" vertical="center" wrapText="1"/>
    </xf>
  </cellXfs>
  <cellStyles count="3">
    <cellStyle name="Comma" xfId="2" builtinId="3"/>
    <cellStyle name="Normal" xfId="0" builtinId="0"/>
    <cellStyle name="Normal 2" xfId="1" xr:uid="{D084AF61-727F-4ABA-951D-E2394FEE15D9}"/>
  </cellStyles>
  <dxfs count="0"/>
  <tableStyles count="0" defaultTableStyle="TableStyleMedium2" defaultPivotStyle="PivotStyleLight16"/>
  <colors>
    <mruColors>
      <color rgb="FFFF66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E1BB7-F6EB-43F6-B337-F09C44A0CBBF}">
  <dimension ref="A1:BG967"/>
  <sheetViews>
    <sheetView tabSelected="1" zoomScaleNormal="100" zoomScaleSheetLayoutView="30" workbookViewId="0">
      <pane xSplit="1" ySplit="5" topLeftCell="B6" activePane="bottomRight" state="frozen"/>
      <selection pane="topRight" activeCell="B1" sqref="B1"/>
      <selection pane="bottomLeft" activeCell="A7" sqref="A7"/>
      <selection pane="bottomRight" activeCell="C525" sqref="C525"/>
    </sheetView>
  </sheetViews>
  <sheetFormatPr defaultColWidth="9.453125" defaultRowHeight="13" x14ac:dyDescent="0.35"/>
  <cols>
    <col min="1" max="1" width="50.453125" style="375" customWidth="1"/>
    <col min="2" max="2" width="15.453125" style="35" bestFit="1" customWidth="1"/>
    <col min="3" max="5" width="19.1796875" style="373" customWidth="1"/>
    <col min="6" max="11" width="14.453125" style="373" customWidth="1"/>
    <col min="12" max="12" width="15.26953125" style="373" customWidth="1"/>
    <col min="13" max="13" width="56.1796875" style="188" customWidth="1"/>
    <col min="14" max="14" width="13.54296875" style="373" customWidth="1"/>
    <col min="15" max="15" width="14.1796875" style="373" customWidth="1"/>
    <col min="16" max="16" width="13.54296875" style="373" customWidth="1"/>
    <col min="17" max="17" width="13.1796875" style="373" customWidth="1"/>
    <col min="18" max="18" width="12.453125" style="373" customWidth="1"/>
    <col min="19" max="16384" width="9.453125" style="373"/>
  </cols>
  <sheetData>
    <row r="1" spans="1:14" ht="24" customHeight="1" x14ac:dyDescent="0.35">
      <c r="A1" s="440" t="s">
        <v>0</v>
      </c>
      <c r="B1" s="440"/>
      <c r="C1" s="440"/>
      <c r="D1" s="440"/>
      <c r="E1" s="440"/>
      <c r="F1" s="440"/>
      <c r="G1" s="440"/>
      <c r="H1" s="440"/>
      <c r="I1" s="440"/>
      <c r="J1" s="440"/>
      <c r="K1" s="440"/>
      <c r="L1" s="440"/>
      <c r="M1" s="440"/>
    </row>
    <row r="2" spans="1:14" ht="21.65" customHeight="1" x14ac:dyDescent="0.35">
      <c r="A2" s="439" t="s">
        <v>1</v>
      </c>
      <c r="B2" s="439"/>
      <c r="C2" s="439"/>
      <c r="D2" s="439"/>
      <c r="E2" s="439"/>
      <c r="F2" s="439"/>
      <c r="G2" s="439"/>
      <c r="H2" s="439"/>
      <c r="I2" s="439"/>
      <c r="J2" s="439"/>
      <c r="K2" s="439"/>
      <c r="L2" s="439"/>
      <c r="M2" s="439"/>
    </row>
    <row r="3" spans="1:14" ht="26.25" customHeight="1" thickBot="1" x14ac:dyDescent="0.4">
      <c r="A3" s="466" t="s">
        <v>2</v>
      </c>
      <c r="B3" s="469" t="s">
        <v>3</v>
      </c>
      <c r="C3" s="469" t="s">
        <v>4</v>
      </c>
      <c r="D3" s="469"/>
      <c r="E3" s="469"/>
      <c r="F3" s="469" t="s">
        <v>5</v>
      </c>
      <c r="G3" s="469"/>
      <c r="H3" s="469"/>
      <c r="I3" s="469"/>
      <c r="J3" s="469"/>
      <c r="K3" s="472"/>
      <c r="L3" s="447" t="s">
        <v>6</v>
      </c>
      <c r="M3" s="448" t="s">
        <v>7</v>
      </c>
    </row>
    <row r="4" spans="1:14" ht="36.75" customHeight="1" thickBot="1" x14ac:dyDescent="0.4">
      <c r="A4" s="467"/>
      <c r="B4" s="470"/>
      <c r="C4" s="461">
        <v>2022</v>
      </c>
      <c r="D4" s="461">
        <v>2023</v>
      </c>
      <c r="E4" s="461">
        <v>2024</v>
      </c>
      <c r="F4" s="463" t="s">
        <v>166</v>
      </c>
      <c r="G4" s="464"/>
      <c r="H4" s="464"/>
      <c r="I4" s="464"/>
      <c r="J4" s="464"/>
      <c r="K4" s="465"/>
      <c r="L4" s="447"/>
      <c r="M4" s="448"/>
    </row>
    <row r="5" spans="1:14" ht="13.5" thickBot="1" x14ac:dyDescent="0.4">
      <c r="A5" s="468"/>
      <c r="B5" s="471"/>
      <c r="C5" s="462"/>
      <c r="D5" s="462"/>
      <c r="E5" s="462"/>
      <c r="F5" s="255" t="s">
        <v>162</v>
      </c>
      <c r="G5" s="251">
        <v>2023</v>
      </c>
      <c r="H5" s="251">
        <v>2024</v>
      </c>
      <c r="I5" s="251">
        <v>2025</v>
      </c>
      <c r="J5" s="251">
        <v>2026</v>
      </c>
      <c r="K5" s="271">
        <v>2027</v>
      </c>
      <c r="L5" s="447"/>
      <c r="M5" s="449"/>
      <c r="N5" s="84"/>
    </row>
    <row r="6" spans="1:14" s="81" customFormat="1" x14ac:dyDescent="0.35">
      <c r="A6" s="85" t="s">
        <v>8</v>
      </c>
      <c r="B6" s="30">
        <f>B13+B14+B15+B16</f>
        <v>8068475146.098835</v>
      </c>
      <c r="C6" s="30">
        <f t="shared" ref="C6:K6" si="0">C13+C14+C15+C16</f>
        <v>1442349589</v>
      </c>
      <c r="D6" s="30">
        <f t="shared" si="0"/>
        <v>1413144440</v>
      </c>
      <c r="E6" s="30">
        <f t="shared" si="0"/>
        <v>1413575206</v>
      </c>
      <c r="F6" s="30">
        <f t="shared" si="0"/>
        <v>30113673</v>
      </c>
      <c r="G6" s="30">
        <f t="shared" si="0"/>
        <v>385177498.63291699</v>
      </c>
      <c r="H6" s="30">
        <f t="shared" si="0"/>
        <v>576152716.90976906</v>
      </c>
      <c r="I6" s="30">
        <f t="shared" si="0"/>
        <v>741707581.60446739</v>
      </c>
      <c r="J6" s="30">
        <f t="shared" si="0"/>
        <v>928462498.39964032</v>
      </c>
      <c r="K6" s="30">
        <f t="shared" si="0"/>
        <v>1137791942.5520415</v>
      </c>
      <c r="L6" s="450"/>
      <c r="M6" s="452"/>
      <c r="N6" s="92"/>
    </row>
    <row r="7" spans="1:14" s="81" customFormat="1" x14ac:dyDescent="0.35">
      <c r="A7" s="67" t="s">
        <v>9</v>
      </c>
      <c r="B7" s="31"/>
      <c r="C7" s="31"/>
      <c r="D7" s="31"/>
      <c r="E7" s="31"/>
      <c r="F7" s="31"/>
      <c r="G7" s="31"/>
      <c r="H7" s="31"/>
      <c r="I7" s="31"/>
      <c r="J7" s="31"/>
      <c r="K7" s="31"/>
      <c r="L7" s="451"/>
      <c r="M7" s="453"/>
    </row>
    <row r="8" spans="1:14" s="81" customFormat="1" x14ac:dyDescent="0.35">
      <c r="A8" s="86" t="s">
        <v>10</v>
      </c>
      <c r="B8" s="30">
        <f t="shared" ref="B8:B18" si="1">SUM(C8:K8)</f>
        <v>7886554107.098835</v>
      </c>
      <c r="C8" s="30">
        <f>C20+C26</f>
        <v>1417218797</v>
      </c>
      <c r="D8" s="30">
        <f t="shared" ref="D8:K8" si="2">D20+D26</f>
        <v>1388017648</v>
      </c>
      <c r="E8" s="30">
        <f t="shared" si="2"/>
        <v>1388448414</v>
      </c>
      <c r="F8" s="30">
        <f t="shared" si="2"/>
        <v>30113673</v>
      </c>
      <c r="G8" s="30">
        <f t="shared" si="2"/>
        <v>357079439.63291699</v>
      </c>
      <c r="H8" s="30">
        <f t="shared" si="2"/>
        <v>558766729.90976906</v>
      </c>
      <c r="I8" s="30">
        <f t="shared" si="2"/>
        <v>721484394.60446739</v>
      </c>
      <c r="J8" s="30">
        <f t="shared" si="2"/>
        <v>908015855.39964032</v>
      </c>
      <c r="K8" s="30">
        <f t="shared" si="2"/>
        <v>1117409155.5520415</v>
      </c>
      <c r="L8" s="451"/>
      <c r="M8" s="453"/>
    </row>
    <row r="9" spans="1:14" s="81" customFormat="1" x14ac:dyDescent="0.35">
      <c r="A9" s="87" t="s">
        <v>11</v>
      </c>
      <c r="B9" s="31">
        <f t="shared" si="1"/>
        <v>8411030</v>
      </c>
      <c r="C9" s="31">
        <f>C21</f>
        <v>4000</v>
      </c>
      <c r="D9" s="31">
        <f t="shared" ref="D9:K9" si="3">D21</f>
        <v>0</v>
      </c>
      <c r="E9" s="31">
        <f t="shared" si="3"/>
        <v>0</v>
      </c>
      <c r="F9" s="31">
        <f t="shared" si="3"/>
        <v>0</v>
      </c>
      <c r="G9" s="31">
        <f t="shared" si="3"/>
        <v>2596726</v>
      </c>
      <c r="H9" s="31">
        <f t="shared" si="3"/>
        <v>1831326</v>
      </c>
      <c r="I9" s="31">
        <f t="shared" si="3"/>
        <v>1326326</v>
      </c>
      <c r="J9" s="31">
        <f t="shared" si="3"/>
        <v>1326326</v>
      </c>
      <c r="K9" s="31">
        <f t="shared" si="3"/>
        <v>1326326</v>
      </c>
      <c r="L9" s="451"/>
      <c r="M9" s="453"/>
    </row>
    <row r="10" spans="1:14" s="81" customFormat="1" x14ac:dyDescent="0.35">
      <c r="A10" s="87" t="s">
        <v>12</v>
      </c>
      <c r="B10" s="31">
        <f t="shared" si="1"/>
        <v>121474081</v>
      </c>
      <c r="C10" s="31">
        <f>C22+C27</f>
        <v>15286084</v>
      </c>
      <c r="D10" s="31">
        <f t="shared" ref="D10:K10" si="4">D22+D27</f>
        <v>15286084</v>
      </c>
      <c r="E10" s="31">
        <f t="shared" si="4"/>
        <v>15286084</v>
      </c>
      <c r="F10" s="31">
        <f t="shared" si="4"/>
        <v>0</v>
      </c>
      <c r="G10" s="31">
        <f t="shared" si="4"/>
        <v>21355181</v>
      </c>
      <c r="H10" s="31">
        <f t="shared" si="4"/>
        <v>11042548</v>
      </c>
      <c r="I10" s="31">
        <f t="shared" si="4"/>
        <v>14332548</v>
      </c>
      <c r="J10" s="31">
        <f t="shared" si="4"/>
        <v>14554004</v>
      </c>
      <c r="K10" s="31">
        <f t="shared" si="4"/>
        <v>14331548</v>
      </c>
      <c r="L10" s="451"/>
      <c r="M10" s="453"/>
    </row>
    <row r="11" spans="1:14" s="81" customFormat="1" x14ac:dyDescent="0.35">
      <c r="A11" s="87" t="s">
        <v>13</v>
      </c>
      <c r="B11" s="31">
        <f t="shared" si="1"/>
        <v>156000</v>
      </c>
      <c r="C11" s="31">
        <f>C23</f>
        <v>0</v>
      </c>
      <c r="D11" s="31">
        <f t="shared" ref="D11:K11" si="5">D23</f>
        <v>0</v>
      </c>
      <c r="E11" s="31">
        <f t="shared" si="5"/>
        <v>0</v>
      </c>
      <c r="F11" s="31">
        <f t="shared" si="5"/>
        <v>0</v>
      </c>
      <c r="G11" s="31">
        <f t="shared" si="5"/>
        <v>30000</v>
      </c>
      <c r="H11" s="31">
        <f t="shared" si="5"/>
        <v>30000</v>
      </c>
      <c r="I11" s="31">
        <f t="shared" si="5"/>
        <v>30000</v>
      </c>
      <c r="J11" s="31">
        <f t="shared" si="5"/>
        <v>32000</v>
      </c>
      <c r="K11" s="31">
        <f t="shared" si="5"/>
        <v>34000</v>
      </c>
      <c r="L11" s="451"/>
      <c r="M11" s="453"/>
    </row>
    <row r="12" spans="1:14" s="81" customFormat="1" x14ac:dyDescent="0.35">
      <c r="A12" s="87" t="s">
        <v>41</v>
      </c>
      <c r="B12" s="31">
        <f t="shared" ref="B12" si="6">SUM(C12:K12)</f>
        <v>522000</v>
      </c>
      <c r="C12" s="31">
        <f>C28</f>
        <v>0</v>
      </c>
      <c r="D12" s="31">
        <f t="shared" ref="D12:K12" si="7">D28</f>
        <v>0</v>
      </c>
      <c r="E12" s="31">
        <f t="shared" si="7"/>
        <v>0</v>
      </c>
      <c r="F12" s="31">
        <f t="shared" si="7"/>
        <v>0</v>
      </c>
      <c r="G12" s="31">
        <f t="shared" si="7"/>
        <v>0</v>
      </c>
      <c r="H12" s="31">
        <f t="shared" si="7"/>
        <v>52200</v>
      </c>
      <c r="I12" s="31">
        <f t="shared" si="7"/>
        <v>104400</v>
      </c>
      <c r="J12" s="31">
        <f t="shared" si="7"/>
        <v>104400</v>
      </c>
      <c r="K12" s="31">
        <f t="shared" si="7"/>
        <v>261000</v>
      </c>
      <c r="L12" s="451"/>
      <c r="M12" s="453"/>
    </row>
    <row r="13" spans="1:14" x14ac:dyDescent="0.35">
      <c r="A13" s="67" t="s">
        <v>14</v>
      </c>
      <c r="B13" s="64">
        <f t="shared" si="1"/>
        <v>51357928</v>
      </c>
      <c r="C13" s="64">
        <f>C38</f>
        <v>9840708</v>
      </c>
      <c r="D13" s="64">
        <f t="shared" ref="D13:K13" si="8">D38</f>
        <v>9840708</v>
      </c>
      <c r="E13" s="64">
        <f t="shared" si="8"/>
        <v>9840708</v>
      </c>
      <c r="F13" s="64">
        <f t="shared" si="8"/>
        <v>0</v>
      </c>
      <c r="G13" s="64">
        <f t="shared" si="8"/>
        <v>4116152</v>
      </c>
      <c r="H13" s="64">
        <f t="shared" si="8"/>
        <v>4429913</v>
      </c>
      <c r="I13" s="64">
        <f t="shared" si="8"/>
        <v>4429913</v>
      </c>
      <c r="J13" s="64">
        <f t="shared" si="8"/>
        <v>4429913</v>
      </c>
      <c r="K13" s="64">
        <f t="shared" si="8"/>
        <v>4429913</v>
      </c>
      <c r="L13" s="451"/>
      <c r="M13" s="453"/>
      <c r="N13" s="84"/>
    </row>
    <row r="14" spans="1:14" x14ac:dyDescent="0.35">
      <c r="A14" s="3" t="s">
        <v>15</v>
      </c>
      <c r="B14" s="64">
        <f t="shared" si="1"/>
        <v>0</v>
      </c>
      <c r="C14" s="64">
        <f t="shared" ref="C14:K14" si="9">C39+C341+C467+C568+C714</f>
        <v>0</v>
      </c>
      <c r="D14" s="64">
        <f t="shared" si="9"/>
        <v>0</v>
      </c>
      <c r="E14" s="64">
        <f t="shared" si="9"/>
        <v>0</v>
      </c>
      <c r="F14" s="66">
        <f t="shared" si="9"/>
        <v>0</v>
      </c>
      <c r="G14" s="66">
        <f t="shared" si="9"/>
        <v>0</v>
      </c>
      <c r="H14" s="66">
        <f t="shared" si="9"/>
        <v>0</v>
      </c>
      <c r="I14" s="66">
        <f t="shared" si="9"/>
        <v>0</v>
      </c>
      <c r="J14" s="66">
        <f t="shared" si="9"/>
        <v>0</v>
      </c>
      <c r="K14" s="1">
        <f t="shared" si="9"/>
        <v>0</v>
      </c>
      <c r="L14" s="451"/>
      <c r="M14" s="453"/>
    </row>
    <row r="15" spans="1:14" x14ac:dyDescent="0.35">
      <c r="A15" s="3" t="s">
        <v>16</v>
      </c>
      <c r="B15" s="64">
        <f t="shared" si="1"/>
        <v>0</v>
      </c>
      <c r="C15" s="64">
        <f t="shared" ref="C15:K15" si="10">C40+C342+C468+C569+C715</f>
        <v>0</v>
      </c>
      <c r="D15" s="64">
        <f t="shared" si="10"/>
        <v>0</v>
      </c>
      <c r="E15" s="64">
        <f t="shared" si="10"/>
        <v>0</v>
      </c>
      <c r="F15" s="66">
        <f t="shared" si="10"/>
        <v>0</v>
      </c>
      <c r="G15" s="66">
        <f t="shared" si="10"/>
        <v>0</v>
      </c>
      <c r="H15" s="66">
        <f t="shared" si="10"/>
        <v>0</v>
      </c>
      <c r="I15" s="66">
        <f t="shared" si="10"/>
        <v>0</v>
      </c>
      <c r="J15" s="66">
        <f t="shared" si="10"/>
        <v>0</v>
      </c>
      <c r="K15" s="1">
        <f t="shared" si="10"/>
        <v>0</v>
      </c>
      <c r="L15" s="451"/>
      <c r="M15" s="453"/>
    </row>
    <row r="16" spans="1:14" s="81" customFormat="1" x14ac:dyDescent="0.35">
      <c r="A16" s="88" t="s">
        <v>17</v>
      </c>
      <c r="B16" s="31">
        <f t="shared" si="1"/>
        <v>8017117218.098835</v>
      </c>
      <c r="C16" s="31">
        <f>C18+C24</f>
        <v>1432508881</v>
      </c>
      <c r="D16" s="31">
        <f t="shared" ref="D16:K16" si="11">D18+D24</f>
        <v>1403303732</v>
      </c>
      <c r="E16" s="31">
        <f t="shared" si="11"/>
        <v>1403734498</v>
      </c>
      <c r="F16" s="65">
        <f t="shared" si="11"/>
        <v>30113673</v>
      </c>
      <c r="G16" s="65">
        <f t="shared" si="11"/>
        <v>381061346.63291699</v>
      </c>
      <c r="H16" s="65">
        <f t="shared" si="11"/>
        <v>571722803.90976906</v>
      </c>
      <c r="I16" s="65">
        <f t="shared" si="11"/>
        <v>737277668.60446739</v>
      </c>
      <c r="J16" s="65">
        <f t="shared" si="11"/>
        <v>924032585.39964032</v>
      </c>
      <c r="K16" s="4">
        <f t="shared" si="11"/>
        <v>1133362029.5520415</v>
      </c>
      <c r="L16" s="451"/>
      <c r="M16" s="453"/>
      <c r="N16" s="92"/>
    </row>
    <row r="17" spans="1:59" x14ac:dyDescent="0.35">
      <c r="A17" s="3" t="s">
        <v>18</v>
      </c>
      <c r="B17" s="64">
        <f t="shared" si="1"/>
        <v>0</v>
      </c>
      <c r="C17" s="64"/>
      <c r="D17" s="64"/>
      <c r="E17" s="64"/>
      <c r="F17" s="66"/>
      <c r="G17" s="66"/>
      <c r="H17" s="66"/>
      <c r="I17" s="66"/>
      <c r="J17" s="66"/>
      <c r="K17" s="1"/>
      <c r="L17" s="451"/>
      <c r="M17" s="453"/>
    </row>
    <row r="18" spans="1:59" x14ac:dyDescent="0.35">
      <c r="A18" s="3" t="s">
        <v>19</v>
      </c>
      <c r="B18" s="64">
        <f t="shared" si="1"/>
        <v>7384785669.098835</v>
      </c>
      <c r="C18" s="64">
        <f>SUM(C20:C23)</f>
        <v>1432508881</v>
      </c>
      <c r="D18" s="64">
        <f t="shared" ref="D18:K18" si="12">SUM(D20:D23)</f>
        <v>1403303732</v>
      </c>
      <c r="E18" s="64">
        <f t="shared" si="12"/>
        <v>1403734498</v>
      </c>
      <c r="F18" s="64">
        <f t="shared" si="12"/>
        <v>0</v>
      </c>
      <c r="G18" s="64">
        <f t="shared" si="12"/>
        <v>318354043.9662503</v>
      </c>
      <c r="H18" s="64">
        <f t="shared" si="12"/>
        <v>462367992.24310237</v>
      </c>
      <c r="I18" s="64">
        <f t="shared" si="12"/>
        <v>617044853.93780077</v>
      </c>
      <c r="J18" s="64">
        <f t="shared" si="12"/>
        <v>784616985.73297369</v>
      </c>
      <c r="K18" s="64">
        <f t="shared" si="12"/>
        <v>962854682.21870828</v>
      </c>
      <c r="L18" s="451"/>
      <c r="M18" s="453"/>
    </row>
    <row r="19" spans="1:59" x14ac:dyDescent="0.35">
      <c r="A19" s="3" t="s">
        <v>9</v>
      </c>
      <c r="B19" s="64"/>
      <c r="C19" s="64"/>
      <c r="D19" s="64"/>
      <c r="E19" s="64"/>
      <c r="F19" s="66"/>
      <c r="G19" s="66"/>
      <c r="H19" s="66"/>
      <c r="I19" s="66"/>
      <c r="J19" s="66"/>
      <c r="K19" s="1"/>
      <c r="L19" s="451"/>
      <c r="M19" s="453"/>
    </row>
    <row r="20" spans="1:59" x14ac:dyDescent="0.35">
      <c r="A20" s="252" t="s">
        <v>10</v>
      </c>
      <c r="B20" s="254">
        <f>SUM(C20:K20)</f>
        <v>7276612558.098835</v>
      </c>
      <c r="C20" s="254">
        <f t="shared" ref="C20:K20" si="13">C45+C347+C473+C574+C720</f>
        <v>1417218797</v>
      </c>
      <c r="D20" s="254">
        <f t="shared" si="13"/>
        <v>1388017648</v>
      </c>
      <c r="E20" s="254">
        <f t="shared" si="13"/>
        <v>1388448414</v>
      </c>
      <c r="F20" s="254">
        <f t="shared" si="13"/>
        <v>0</v>
      </c>
      <c r="G20" s="254">
        <f t="shared" si="13"/>
        <v>306372136.9662503</v>
      </c>
      <c r="H20" s="254">
        <f t="shared" si="13"/>
        <v>449464118.24310237</v>
      </c>
      <c r="I20" s="254">
        <f t="shared" si="13"/>
        <v>604645979.93780077</v>
      </c>
      <c r="J20" s="254">
        <f t="shared" si="13"/>
        <v>771993655.73297369</v>
      </c>
      <c r="K20" s="254">
        <f t="shared" si="13"/>
        <v>950451808.21870828</v>
      </c>
      <c r="L20" s="451"/>
      <c r="M20" s="453"/>
      <c r="N20" s="84"/>
    </row>
    <row r="21" spans="1:59" x14ac:dyDescent="0.35">
      <c r="A21" s="2" t="s">
        <v>11</v>
      </c>
      <c r="B21" s="67">
        <f>SUM(C21:K21)</f>
        <v>8411030</v>
      </c>
      <c r="C21" s="67">
        <f t="shared" ref="C21:K21" si="14">C46+C348+C721</f>
        <v>4000</v>
      </c>
      <c r="D21" s="67">
        <f t="shared" si="14"/>
        <v>0</v>
      </c>
      <c r="E21" s="67">
        <f t="shared" si="14"/>
        <v>0</v>
      </c>
      <c r="F21" s="67">
        <f t="shared" si="14"/>
        <v>0</v>
      </c>
      <c r="G21" s="67">
        <f t="shared" si="14"/>
        <v>2596726</v>
      </c>
      <c r="H21" s="67">
        <f t="shared" si="14"/>
        <v>1831326</v>
      </c>
      <c r="I21" s="67">
        <f t="shared" si="14"/>
        <v>1326326</v>
      </c>
      <c r="J21" s="67">
        <f t="shared" si="14"/>
        <v>1326326</v>
      </c>
      <c r="K21" s="67">
        <f t="shared" si="14"/>
        <v>1326326</v>
      </c>
      <c r="L21" s="451"/>
      <c r="M21" s="453"/>
      <c r="N21" s="429"/>
    </row>
    <row r="22" spans="1:59" x14ac:dyDescent="0.35">
      <c r="A22" s="2" t="s">
        <v>12</v>
      </c>
      <c r="B22" s="67">
        <f>SUM(C22:K22)</f>
        <v>99606081</v>
      </c>
      <c r="C22" s="64">
        <f t="shared" ref="C22:K22" si="15">C47+C575</f>
        <v>15286084</v>
      </c>
      <c r="D22" s="64">
        <f t="shared" si="15"/>
        <v>15286084</v>
      </c>
      <c r="E22" s="64">
        <f t="shared" si="15"/>
        <v>15286084</v>
      </c>
      <c r="F22" s="64">
        <f t="shared" si="15"/>
        <v>0</v>
      </c>
      <c r="G22" s="64">
        <f t="shared" si="15"/>
        <v>9355181</v>
      </c>
      <c r="H22" s="64">
        <f t="shared" si="15"/>
        <v>11042548</v>
      </c>
      <c r="I22" s="64">
        <f t="shared" si="15"/>
        <v>11042548</v>
      </c>
      <c r="J22" s="64">
        <f t="shared" si="15"/>
        <v>11265004</v>
      </c>
      <c r="K22" s="64">
        <f t="shared" si="15"/>
        <v>11042548</v>
      </c>
      <c r="L22" s="451"/>
      <c r="M22" s="453"/>
      <c r="N22" s="430"/>
    </row>
    <row r="23" spans="1:59" x14ac:dyDescent="0.35">
      <c r="A23" s="2" t="s">
        <v>13</v>
      </c>
      <c r="B23" s="3">
        <f>SUM(C23:K23)</f>
        <v>156000</v>
      </c>
      <c r="C23" s="5">
        <f>C48</f>
        <v>0</v>
      </c>
      <c r="D23" s="5">
        <f t="shared" ref="D23:K23" si="16">D48</f>
        <v>0</v>
      </c>
      <c r="E23" s="5">
        <f t="shared" si="16"/>
        <v>0</v>
      </c>
      <c r="F23" s="5">
        <f t="shared" si="16"/>
        <v>0</v>
      </c>
      <c r="G23" s="5">
        <f t="shared" si="16"/>
        <v>30000</v>
      </c>
      <c r="H23" s="5">
        <f t="shared" si="16"/>
        <v>30000</v>
      </c>
      <c r="I23" s="5">
        <f t="shared" si="16"/>
        <v>30000</v>
      </c>
      <c r="J23" s="5">
        <f t="shared" si="16"/>
        <v>32000</v>
      </c>
      <c r="K23" s="5">
        <f t="shared" si="16"/>
        <v>34000</v>
      </c>
      <c r="L23" s="451"/>
      <c r="M23" s="453"/>
      <c r="N23" s="430"/>
    </row>
    <row r="24" spans="1:59" ht="39" x14ac:dyDescent="0.35">
      <c r="A24" s="3" t="s">
        <v>20</v>
      </c>
      <c r="B24" s="3">
        <f>SUM(B26:B27)</f>
        <v>631809549</v>
      </c>
      <c r="C24" s="5">
        <f>C26+C27+C28</f>
        <v>0</v>
      </c>
      <c r="D24" s="5">
        <f t="shared" ref="D24:K24" si="17">D26+D27+D28</f>
        <v>0</v>
      </c>
      <c r="E24" s="5">
        <f t="shared" si="17"/>
        <v>0</v>
      </c>
      <c r="F24" s="5">
        <f t="shared" si="17"/>
        <v>30113673</v>
      </c>
      <c r="G24" s="5">
        <f t="shared" si="17"/>
        <v>62707302.666666664</v>
      </c>
      <c r="H24" s="5">
        <f t="shared" si="17"/>
        <v>109354811.66666667</v>
      </c>
      <c r="I24" s="5">
        <f t="shared" si="17"/>
        <v>120232814.66666667</v>
      </c>
      <c r="J24" s="5">
        <f t="shared" si="17"/>
        <v>139415599.66666666</v>
      </c>
      <c r="K24" s="5">
        <f t="shared" si="17"/>
        <v>170507347.33333334</v>
      </c>
      <c r="L24" s="451"/>
      <c r="M24" s="453"/>
      <c r="N24" s="84"/>
    </row>
    <row r="25" spans="1:59" x14ac:dyDescent="0.35">
      <c r="A25" s="3" t="s">
        <v>9</v>
      </c>
      <c r="B25" s="3"/>
      <c r="C25" s="5"/>
      <c r="D25" s="5"/>
      <c r="E25" s="5"/>
      <c r="F25" s="1"/>
      <c r="G25" s="1"/>
      <c r="H25" s="1"/>
      <c r="I25" s="1"/>
      <c r="J25" s="1"/>
      <c r="K25" s="1"/>
      <c r="L25" s="451"/>
      <c r="M25" s="453"/>
    </row>
    <row r="26" spans="1:59" x14ac:dyDescent="0.35">
      <c r="A26" s="90" t="s">
        <v>10</v>
      </c>
      <c r="B26" s="3">
        <f>SUM(C26:K26)</f>
        <v>609941549</v>
      </c>
      <c r="C26" s="1">
        <f t="shared" ref="C26:K26" si="18">C51+C351+C476+C578+C724</f>
        <v>0</v>
      </c>
      <c r="D26" s="1">
        <f t="shared" si="18"/>
        <v>0</v>
      </c>
      <c r="E26" s="1">
        <f t="shared" si="18"/>
        <v>0</v>
      </c>
      <c r="F26" s="1">
        <f t="shared" si="18"/>
        <v>30113673</v>
      </c>
      <c r="G26" s="1">
        <f t="shared" si="18"/>
        <v>50707302.666666664</v>
      </c>
      <c r="H26" s="1">
        <f t="shared" si="18"/>
        <v>109302611.66666667</v>
      </c>
      <c r="I26" s="1">
        <f t="shared" si="18"/>
        <v>116838414.66666667</v>
      </c>
      <c r="J26" s="1">
        <f t="shared" si="18"/>
        <v>136022199.66666666</v>
      </c>
      <c r="K26" s="1">
        <f t="shared" si="18"/>
        <v>166957347.33333334</v>
      </c>
      <c r="L26" s="451"/>
      <c r="M26" s="453"/>
    </row>
    <row r="27" spans="1:59" x14ac:dyDescent="0.35">
      <c r="A27" s="90" t="s">
        <v>12</v>
      </c>
      <c r="B27" s="5">
        <f>SUM(C27:K27)</f>
        <v>21868000</v>
      </c>
      <c r="C27" s="5">
        <f>C579</f>
        <v>0</v>
      </c>
      <c r="D27" s="5">
        <f t="shared" ref="D27:K27" si="19">D579</f>
        <v>0</v>
      </c>
      <c r="E27" s="5">
        <f t="shared" si="19"/>
        <v>0</v>
      </c>
      <c r="F27" s="5">
        <f t="shared" si="19"/>
        <v>0</v>
      </c>
      <c r="G27" s="5">
        <f t="shared" si="19"/>
        <v>12000000</v>
      </c>
      <c r="H27" s="5">
        <f t="shared" si="19"/>
        <v>0</v>
      </c>
      <c r="I27" s="5">
        <f t="shared" si="19"/>
        <v>3290000</v>
      </c>
      <c r="J27" s="5">
        <f t="shared" si="19"/>
        <v>3289000</v>
      </c>
      <c r="K27" s="5">
        <f t="shared" si="19"/>
        <v>3289000</v>
      </c>
      <c r="L27" s="451"/>
      <c r="M27" s="453"/>
    </row>
    <row r="28" spans="1:59" ht="13.5" thickBot="1" x14ac:dyDescent="0.4">
      <c r="A28" s="90" t="s">
        <v>41</v>
      </c>
      <c r="B28" s="24">
        <f>SUM(C28:K28)</f>
        <v>522000</v>
      </c>
      <c r="C28" s="24">
        <f>C52</f>
        <v>0</v>
      </c>
      <c r="D28" s="24">
        <f t="shared" ref="D28:K28" si="20">D52</f>
        <v>0</v>
      </c>
      <c r="E28" s="24">
        <f t="shared" si="20"/>
        <v>0</v>
      </c>
      <c r="F28" s="24">
        <f t="shared" si="20"/>
        <v>0</v>
      </c>
      <c r="G28" s="24">
        <f t="shared" si="20"/>
        <v>0</v>
      </c>
      <c r="H28" s="24">
        <f t="shared" si="20"/>
        <v>52200</v>
      </c>
      <c r="I28" s="24">
        <f t="shared" si="20"/>
        <v>104400</v>
      </c>
      <c r="J28" s="24">
        <f t="shared" si="20"/>
        <v>104400</v>
      </c>
      <c r="K28" s="24">
        <f t="shared" si="20"/>
        <v>261000</v>
      </c>
      <c r="L28" s="266"/>
      <c r="M28" s="75"/>
    </row>
    <row r="29" spans="1:59" s="91" customFormat="1" ht="13.5" thickBot="1" x14ac:dyDescent="0.4">
      <c r="A29" s="454" t="s">
        <v>21</v>
      </c>
      <c r="B29" s="455"/>
      <c r="C29" s="455"/>
      <c r="D29" s="455"/>
      <c r="E29" s="455"/>
      <c r="F29" s="455"/>
      <c r="G29" s="455"/>
      <c r="H29" s="455"/>
      <c r="I29" s="455"/>
      <c r="J29" s="455"/>
      <c r="K29" s="456"/>
      <c r="L29" s="60"/>
      <c r="M29" s="52"/>
      <c r="N29" s="373"/>
      <c r="O29" s="373"/>
      <c r="P29" s="373"/>
      <c r="Q29" s="373"/>
      <c r="R29" s="373"/>
      <c r="S29" s="373"/>
      <c r="T29" s="373"/>
      <c r="U29" s="373"/>
      <c r="V29" s="373"/>
      <c r="W29" s="373"/>
      <c r="X29" s="373"/>
      <c r="Y29" s="373"/>
      <c r="Z29" s="373"/>
      <c r="AA29" s="373"/>
      <c r="AB29" s="373"/>
      <c r="AC29" s="373"/>
      <c r="AD29" s="373"/>
      <c r="AE29" s="373"/>
      <c r="AF29" s="373"/>
      <c r="AG29" s="373"/>
      <c r="AH29" s="373"/>
      <c r="AI29" s="373"/>
      <c r="AJ29" s="373"/>
      <c r="AK29" s="373"/>
      <c r="AL29" s="373"/>
      <c r="AM29" s="373"/>
      <c r="AN29" s="373"/>
      <c r="AO29" s="373"/>
      <c r="AP29" s="373"/>
      <c r="AQ29" s="373"/>
      <c r="AR29" s="373"/>
      <c r="AS29" s="373"/>
      <c r="AT29" s="373"/>
      <c r="AU29" s="373"/>
      <c r="AV29" s="373"/>
      <c r="AW29" s="373"/>
      <c r="AX29" s="373"/>
      <c r="AY29" s="373"/>
      <c r="AZ29" s="373"/>
      <c r="BA29" s="373"/>
      <c r="BB29" s="373"/>
      <c r="BC29" s="373"/>
      <c r="BD29" s="373"/>
      <c r="BE29" s="373"/>
      <c r="BF29" s="373"/>
      <c r="BG29" s="373"/>
    </row>
    <row r="30" spans="1:59" s="91" customFormat="1" ht="13.5" thickBot="1" x14ac:dyDescent="0.4">
      <c r="A30" s="457" t="s">
        <v>22</v>
      </c>
      <c r="B30" s="458"/>
      <c r="C30" s="458"/>
      <c r="D30" s="458"/>
      <c r="E30" s="458"/>
      <c r="F30" s="458"/>
      <c r="G30" s="458"/>
      <c r="H30" s="458"/>
      <c r="I30" s="458"/>
      <c r="J30" s="458"/>
      <c r="K30" s="459"/>
      <c r="L30" s="399"/>
      <c r="M30" s="460"/>
      <c r="N30" s="373"/>
      <c r="O30" s="373"/>
      <c r="P30" s="373"/>
      <c r="Q30" s="373"/>
      <c r="R30" s="373"/>
      <c r="S30" s="373"/>
      <c r="T30" s="373"/>
      <c r="U30" s="373"/>
      <c r="V30" s="373"/>
      <c r="W30" s="373"/>
      <c r="X30" s="373"/>
      <c r="Y30" s="373"/>
      <c r="Z30" s="373"/>
      <c r="AA30" s="373"/>
      <c r="AB30" s="373"/>
      <c r="AC30" s="373"/>
      <c r="AD30" s="373"/>
      <c r="AE30" s="373"/>
      <c r="AF30" s="373"/>
      <c r="AG30" s="373"/>
      <c r="AH30" s="373"/>
      <c r="AI30" s="373"/>
      <c r="AJ30" s="373"/>
      <c r="AK30" s="373"/>
      <c r="AL30" s="373"/>
      <c r="AM30" s="373"/>
      <c r="AN30" s="373"/>
      <c r="AO30" s="373"/>
      <c r="AP30" s="373"/>
      <c r="AQ30" s="373"/>
      <c r="AR30" s="373"/>
      <c r="AS30" s="373"/>
      <c r="AT30" s="373"/>
      <c r="AU30" s="373"/>
      <c r="AV30" s="373"/>
      <c r="AW30" s="373"/>
      <c r="AX30" s="373"/>
      <c r="AY30" s="373"/>
      <c r="AZ30" s="373"/>
      <c r="BA30" s="373"/>
      <c r="BB30" s="373"/>
      <c r="BC30" s="373"/>
      <c r="BD30" s="373"/>
      <c r="BE30" s="373"/>
      <c r="BF30" s="373"/>
      <c r="BG30" s="373"/>
    </row>
    <row r="31" spans="1:59" s="82" customFormat="1" x14ac:dyDescent="0.35">
      <c r="A31" s="73" t="s">
        <v>8</v>
      </c>
      <c r="B31" s="7">
        <f>B38+B39+B40+B41</f>
        <v>149747858.24000001</v>
      </c>
      <c r="C31" s="7">
        <f t="shared" ref="C31:K31" si="21">C38+C39+C40+C41</f>
        <v>19681416</v>
      </c>
      <c r="D31" s="7">
        <f t="shared" si="21"/>
        <v>19681416</v>
      </c>
      <c r="E31" s="7">
        <f t="shared" si="21"/>
        <v>19681416</v>
      </c>
      <c r="F31" s="7">
        <f t="shared" si="21"/>
        <v>0</v>
      </c>
      <c r="G31" s="7">
        <f t="shared" si="21"/>
        <v>10083733.666666668</v>
      </c>
      <c r="H31" s="7">
        <f t="shared" si="21"/>
        <v>14834016.666666666</v>
      </c>
      <c r="I31" s="7">
        <f t="shared" si="21"/>
        <v>18064999.746666666</v>
      </c>
      <c r="J31" s="7">
        <f t="shared" si="21"/>
        <v>19149474.746666666</v>
      </c>
      <c r="K31" s="7">
        <f t="shared" si="21"/>
        <v>28571385.413333334</v>
      </c>
      <c r="L31" s="400"/>
      <c r="M31" s="438"/>
      <c r="N31" s="81"/>
      <c r="O31" s="81"/>
      <c r="P31" s="81"/>
      <c r="Q31" s="81"/>
      <c r="R31" s="81"/>
      <c r="S31" s="81"/>
      <c r="T31" s="81"/>
      <c r="U31" s="81"/>
      <c r="V31" s="81"/>
      <c r="W31" s="81"/>
      <c r="X31" s="81"/>
      <c r="Y31" s="81"/>
      <c r="Z31" s="81"/>
      <c r="AA31" s="81"/>
      <c r="AB31" s="81"/>
      <c r="AC31" s="81"/>
      <c r="AD31" s="81"/>
      <c r="AE31" s="81"/>
      <c r="AF31" s="81"/>
      <c r="AG31" s="81"/>
      <c r="AH31" s="81"/>
      <c r="AI31" s="81"/>
      <c r="AJ31" s="81"/>
      <c r="AK31" s="81"/>
      <c r="AL31" s="81"/>
      <c r="AM31" s="81"/>
      <c r="AN31" s="81"/>
      <c r="AO31" s="81"/>
      <c r="AP31" s="81"/>
      <c r="AQ31" s="81"/>
      <c r="AR31" s="81"/>
      <c r="AS31" s="81"/>
      <c r="AT31" s="81"/>
      <c r="AU31" s="81"/>
      <c r="AV31" s="81"/>
      <c r="AW31" s="81"/>
      <c r="AX31" s="81"/>
      <c r="AY31" s="81"/>
      <c r="AZ31" s="81"/>
      <c r="BA31" s="81"/>
      <c r="BB31" s="81"/>
      <c r="BC31" s="81"/>
      <c r="BD31" s="81"/>
      <c r="BE31" s="81"/>
      <c r="BF31" s="81"/>
      <c r="BG31" s="81"/>
    </row>
    <row r="32" spans="1:59" s="82" customFormat="1" x14ac:dyDescent="0.35">
      <c r="A32" s="104" t="s">
        <v>9</v>
      </c>
      <c r="B32" s="7"/>
      <c r="C32" s="8"/>
      <c r="D32" s="8"/>
      <c r="E32" s="8"/>
      <c r="F32" s="8"/>
      <c r="G32" s="8"/>
      <c r="H32" s="8"/>
      <c r="I32" s="8"/>
      <c r="J32" s="8"/>
      <c r="K32" s="8"/>
      <c r="L32" s="400"/>
      <c r="M32" s="438"/>
      <c r="N32" s="81"/>
      <c r="O32" s="81"/>
      <c r="P32" s="81"/>
      <c r="Q32" s="81"/>
      <c r="R32" s="81"/>
      <c r="S32" s="81"/>
      <c r="T32" s="81"/>
      <c r="U32" s="81"/>
      <c r="V32" s="81"/>
      <c r="W32" s="81"/>
      <c r="X32" s="81"/>
      <c r="Y32" s="81"/>
      <c r="Z32" s="81"/>
      <c r="AA32" s="81"/>
      <c r="AB32" s="81"/>
      <c r="AC32" s="81"/>
      <c r="AD32" s="81"/>
      <c r="AE32" s="81"/>
      <c r="AF32" s="81"/>
      <c r="AG32" s="81"/>
      <c r="AH32" s="81"/>
      <c r="AI32" s="81"/>
      <c r="AJ32" s="81"/>
      <c r="AK32" s="81"/>
      <c r="AL32" s="81"/>
      <c r="AM32" s="81"/>
      <c r="AN32" s="81"/>
      <c r="AO32" s="81"/>
      <c r="AP32" s="81"/>
      <c r="AQ32" s="81"/>
      <c r="AR32" s="81"/>
      <c r="AS32" s="81"/>
      <c r="AT32" s="81"/>
      <c r="AU32" s="81"/>
      <c r="AV32" s="81"/>
      <c r="AW32" s="81"/>
      <c r="AX32" s="81"/>
      <c r="AY32" s="81"/>
      <c r="AZ32" s="81"/>
      <c r="BA32" s="81"/>
      <c r="BB32" s="81"/>
      <c r="BC32" s="81"/>
      <c r="BD32" s="81"/>
      <c r="BE32" s="81"/>
      <c r="BF32" s="81"/>
      <c r="BG32" s="81"/>
    </row>
    <row r="33" spans="1:59" s="82" customFormat="1" x14ac:dyDescent="0.35">
      <c r="A33" s="272" t="s">
        <v>10</v>
      </c>
      <c r="B33" s="7">
        <f>SUM(C33:K33)</f>
        <v>45374003.239999995</v>
      </c>
      <c r="C33" s="7">
        <f>C45+C51</f>
        <v>0</v>
      </c>
      <c r="D33" s="7">
        <f t="shared" ref="D33:K33" si="22">D45+D51</f>
        <v>0</v>
      </c>
      <c r="E33" s="7">
        <f t="shared" si="22"/>
        <v>0</v>
      </c>
      <c r="F33" s="7">
        <f t="shared" si="22"/>
        <v>0</v>
      </c>
      <c r="G33" s="7">
        <f t="shared" si="22"/>
        <v>1367250.6666666667</v>
      </c>
      <c r="H33" s="7">
        <f t="shared" si="22"/>
        <v>5816149.666666666</v>
      </c>
      <c r="I33" s="7">
        <f t="shared" si="22"/>
        <v>8994932.7466666661</v>
      </c>
      <c r="J33" s="7">
        <f t="shared" si="22"/>
        <v>9854951.7466666661</v>
      </c>
      <c r="K33" s="7">
        <f t="shared" si="22"/>
        <v>19340718.413333334</v>
      </c>
      <c r="L33" s="400"/>
      <c r="M33" s="438"/>
      <c r="N33" s="81"/>
      <c r="O33" s="81"/>
      <c r="P33" s="81"/>
      <c r="Q33" s="81"/>
      <c r="R33" s="81"/>
      <c r="S33" s="81"/>
      <c r="T33" s="81"/>
      <c r="U33" s="81"/>
      <c r="V33" s="81"/>
      <c r="W33" s="81"/>
      <c r="X33" s="81"/>
      <c r="Y33" s="81"/>
      <c r="Z33" s="81"/>
      <c r="AA33" s="81"/>
      <c r="AB33" s="81"/>
      <c r="AC33" s="81"/>
      <c r="AD33" s="81"/>
      <c r="AE33" s="81"/>
      <c r="AF33" s="81"/>
      <c r="AG33" s="81"/>
      <c r="AH33" s="81"/>
      <c r="AI33" s="81"/>
      <c r="AJ33" s="81"/>
      <c r="AK33" s="81"/>
      <c r="AL33" s="81"/>
      <c r="AM33" s="81"/>
      <c r="AN33" s="81"/>
      <c r="AO33" s="81"/>
      <c r="AP33" s="81"/>
      <c r="AQ33" s="81"/>
      <c r="AR33" s="81"/>
      <c r="AS33" s="81"/>
      <c r="AT33" s="81"/>
      <c r="AU33" s="81"/>
      <c r="AV33" s="81"/>
      <c r="AW33" s="81"/>
      <c r="AX33" s="81"/>
      <c r="AY33" s="81"/>
      <c r="AZ33" s="81"/>
      <c r="BA33" s="81"/>
      <c r="BB33" s="81"/>
      <c r="BC33" s="81"/>
      <c r="BD33" s="81"/>
      <c r="BE33" s="81"/>
      <c r="BF33" s="81"/>
      <c r="BG33" s="81"/>
    </row>
    <row r="34" spans="1:59" s="82" customFormat="1" x14ac:dyDescent="0.35">
      <c r="A34" s="32" t="s">
        <v>11</v>
      </c>
      <c r="B34" s="7">
        <f t="shared" ref="B34:B37" si="23">SUM(C34:K34)</f>
        <v>480000</v>
      </c>
      <c r="C34" s="7">
        <f>C46</f>
        <v>0</v>
      </c>
      <c r="D34" s="7">
        <f t="shared" ref="D34:K34" si="24">D46</f>
        <v>0</v>
      </c>
      <c r="E34" s="7">
        <f t="shared" si="24"/>
        <v>0</v>
      </c>
      <c r="F34" s="7">
        <f t="shared" si="24"/>
        <v>0</v>
      </c>
      <c r="G34" s="7">
        <f t="shared" si="24"/>
        <v>400000</v>
      </c>
      <c r="H34" s="7">
        <f t="shared" si="24"/>
        <v>20000</v>
      </c>
      <c r="I34" s="7">
        <f t="shared" si="24"/>
        <v>20000</v>
      </c>
      <c r="J34" s="7">
        <f t="shared" si="24"/>
        <v>20000</v>
      </c>
      <c r="K34" s="7">
        <f t="shared" si="24"/>
        <v>20000</v>
      </c>
      <c r="L34" s="400"/>
      <c r="M34" s="438"/>
      <c r="N34" s="81"/>
      <c r="O34" s="81"/>
      <c r="P34" s="81"/>
      <c r="Q34" s="81"/>
      <c r="R34" s="81"/>
      <c r="S34" s="81"/>
      <c r="T34" s="81"/>
      <c r="U34" s="81"/>
      <c r="V34" s="81"/>
      <c r="W34" s="81"/>
      <c r="X34" s="81"/>
      <c r="Y34" s="81"/>
      <c r="Z34" s="81"/>
      <c r="AA34" s="81"/>
      <c r="AB34" s="81"/>
      <c r="AC34" s="81"/>
      <c r="AD34" s="81"/>
      <c r="AE34" s="81"/>
      <c r="AF34" s="81"/>
      <c r="AG34" s="81"/>
      <c r="AH34" s="81"/>
      <c r="AI34" s="81"/>
      <c r="AJ34" s="81"/>
      <c r="AK34" s="81"/>
      <c r="AL34" s="81"/>
      <c r="AM34" s="81"/>
      <c r="AN34" s="81"/>
      <c r="AO34" s="81"/>
      <c r="AP34" s="81"/>
      <c r="AQ34" s="81"/>
      <c r="AR34" s="81"/>
      <c r="AS34" s="81"/>
      <c r="AT34" s="81"/>
      <c r="AU34" s="81"/>
      <c r="AV34" s="81"/>
      <c r="AW34" s="81"/>
      <c r="AX34" s="81"/>
      <c r="AY34" s="81"/>
      <c r="AZ34" s="81"/>
      <c r="BA34" s="81"/>
      <c r="BB34" s="81"/>
      <c r="BC34" s="81"/>
      <c r="BD34" s="81"/>
      <c r="BE34" s="81"/>
      <c r="BF34" s="81"/>
      <c r="BG34" s="81"/>
    </row>
    <row r="35" spans="1:59" s="82" customFormat="1" x14ac:dyDescent="0.35">
      <c r="A35" s="32" t="s">
        <v>12</v>
      </c>
      <c r="B35" s="7">
        <f t="shared" si="23"/>
        <v>51857927</v>
      </c>
      <c r="C35" s="7">
        <f>C47</f>
        <v>9840708</v>
      </c>
      <c r="D35" s="7">
        <f t="shared" ref="D35:K35" si="25">D47</f>
        <v>9840708</v>
      </c>
      <c r="E35" s="7">
        <f t="shared" si="25"/>
        <v>9840708</v>
      </c>
      <c r="F35" s="7">
        <f t="shared" si="25"/>
        <v>0</v>
      </c>
      <c r="G35" s="7">
        <f t="shared" si="25"/>
        <v>4170331</v>
      </c>
      <c r="H35" s="7">
        <f t="shared" si="25"/>
        <v>4485754</v>
      </c>
      <c r="I35" s="7">
        <f t="shared" si="25"/>
        <v>4485754</v>
      </c>
      <c r="J35" s="7">
        <f t="shared" si="25"/>
        <v>4708210</v>
      </c>
      <c r="K35" s="7">
        <f t="shared" si="25"/>
        <v>4485754</v>
      </c>
      <c r="L35" s="400"/>
      <c r="M35" s="438"/>
      <c r="N35" s="81"/>
      <c r="O35" s="81"/>
      <c r="P35" s="81"/>
      <c r="Q35" s="81"/>
      <c r="R35" s="81"/>
      <c r="S35" s="81"/>
      <c r="T35" s="81"/>
      <c r="U35" s="81"/>
      <c r="V35" s="81"/>
      <c r="W35" s="81"/>
      <c r="X35" s="81"/>
      <c r="Y35" s="81"/>
      <c r="Z35" s="81"/>
      <c r="AA35" s="81"/>
      <c r="AB35" s="81"/>
      <c r="AC35" s="81"/>
      <c r="AD35" s="81"/>
      <c r="AE35" s="81"/>
      <c r="AF35" s="81"/>
      <c r="AG35" s="81"/>
      <c r="AH35" s="81"/>
      <c r="AI35" s="81"/>
      <c r="AJ35" s="81"/>
      <c r="AK35" s="81"/>
      <c r="AL35" s="81"/>
      <c r="AM35" s="81"/>
      <c r="AN35" s="81"/>
      <c r="AO35" s="81"/>
      <c r="AP35" s="81"/>
      <c r="AQ35" s="81"/>
      <c r="AR35" s="81"/>
      <c r="AS35" s="81"/>
      <c r="AT35" s="81"/>
      <c r="AU35" s="81"/>
      <c r="AV35" s="81"/>
      <c r="AW35" s="81"/>
      <c r="AX35" s="81"/>
      <c r="AY35" s="81"/>
      <c r="AZ35" s="81"/>
      <c r="BA35" s="81"/>
      <c r="BB35" s="81"/>
      <c r="BC35" s="81"/>
      <c r="BD35" s="81"/>
      <c r="BE35" s="81"/>
      <c r="BF35" s="81"/>
      <c r="BG35" s="81"/>
    </row>
    <row r="36" spans="1:59" s="82" customFormat="1" x14ac:dyDescent="0.35">
      <c r="A36" s="32" t="s">
        <v>13</v>
      </c>
      <c r="B36" s="7">
        <f t="shared" si="23"/>
        <v>156000</v>
      </c>
      <c r="C36" s="7">
        <f>C48</f>
        <v>0</v>
      </c>
      <c r="D36" s="7">
        <f t="shared" ref="D36:K36" si="26">D48</f>
        <v>0</v>
      </c>
      <c r="E36" s="7">
        <f t="shared" si="26"/>
        <v>0</v>
      </c>
      <c r="F36" s="7">
        <f t="shared" si="26"/>
        <v>0</v>
      </c>
      <c r="G36" s="7">
        <f t="shared" si="26"/>
        <v>30000</v>
      </c>
      <c r="H36" s="7">
        <f t="shared" si="26"/>
        <v>30000</v>
      </c>
      <c r="I36" s="7">
        <f t="shared" si="26"/>
        <v>30000</v>
      </c>
      <c r="J36" s="7">
        <f t="shared" si="26"/>
        <v>32000</v>
      </c>
      <c r="K36" s="7">
        <f t="shared" si="26"/>
        <v>34000</v>
      </c>
      <c r="L36" s="400"/>
      <c r="M36" s="438"/>
      <c r="N36" s="81"/>
      <c r="O36" s="81"/>
      <c r="P36" s="81"/>
      <c r="Q36" s="81"/>
      <c r="R36" s="81"/>
      <c r="S36" s="81"/>
      <c r="T36" s="81"/>
      <c r="U36" s="81"/>
      <c r="V36" s="81"/>
      <c r="W36" s="81"/>
      <c r="X36" s="81"/>
      <c r="Y36" s="81"/>
      <c r="Z36" s="81"/>
      <c r="AA36" s="81"/>
      <c r="AB36" s="81"/>
      <c r="AC36" s="81"/>
      <c r="AD36" s="81"/>
      <c r="AE36" s="81"/>
      <c r="AF36" s="81"/>
      <c r="AG36" s="81"/>
      <c r="AH36" s="81"/>
      <c r="AI36" s="81"/>
      <c r="AJ36" s="81"/>
      <c r="AK36" s="81"/>
      <c r="AL36" s="81"/>
      <c r="AM36" s="81"/>
      <c r="AN36" s="81"/>
      <c r="AO36" s="81"/>
      <c r="AP36" s="81"/>
      <c r="AQ36" s="81"/>
      <c r="AR36" s="81"/>
      <c r="AS36" s="81"/>
      <c r="AT36" s="81"/>
      <c r="AU36" s="81"/>
      <c r="AV36" s="81"/>
      <c r="AW36" s="81"/>
      <c r="AX36" s="81"/>
      <c r="AY36" s="81"/>
      <c r="AZ36" s="81"/>
      <c r="BA36" s="81"/>
      <c r="BB36" s="81"/>
      <c r="BC36" s="81"/>
      <c r="BD36" s="81"/>
      <c r="BE36" s="81"/>
      <c r="BF36" s="81"/>
      <c r="BG36" s="81"/>
    </row>
    <row r="37" spans="1:59" s="82" customFormat="1" x14ac:dyDescent="0.35">
      <c r="A37" s="273" t="s">
        <v>41</v>
      </c>
      <c r="B37" s="7">
        <f t="shared" si="23"/>
        <v>522000</v>
      </c>
      <c r="C37" s="7">
        <f>C52</f>
        <v>0</v>
      </c>
      <c r="D37" s="7">
        <f t="shared" ref="D37:K37" si="27">D52</f>
        <v>0</v>
      </c>
      <c r="E37" s="7">
        <f t="shared" si="27"/>
        <v>0</v>
      </c>
      <c r="F37" s="7">
        <f t="shared" si="27"/>
        <v>0</v>
      </c>
      <c r="G37" s="7">
        <f t="shared" si="27"/>
        <v>0</v>
      </c>
      <c r="H37" s="7">
        <f t="shared" si="27"/>
        <v>52200</v>
      </c>
      <c r="I37" s="7">
        <f t="shared" si="27"/>
        <v>104400</v>
      </c>
      <c r="J37" s="7">
        <f t="shared" si="27"/>
        <v>104400</v>
      </c>
      <c r="K37" s="7">
        <f t="shared" si="27"/>
        <v>261000</v>
      </c>
      <c r="L37" s="400"/>
      <c r="M37" s="438"/>
      <c r="N37" s="81"/>
      <c r="O37" s="81"/>
      <c r="P37" s="81"/>
      <c r="Q37" s="81"/>
      <c r="R37" s="81"/>
      <c r="S37" s="81"/>
      <c r="T37" s="81"/>
      <c r="U37" s="81"/>
      <c r="V37" s="81"/>
      <c r="W37" s="81"/>
      <c r="X37" s="81"/>
      <c r="Y37" s="81"/>
      <c r="Z37" s="81"/>
      <c r="AA37" s="81"/>
      <c r="AB37" s="81"/>
      <c r="AC37" s="81"/>
      <c r="AD37" s="81"/>
      <c r="AE37" s="81"/>
      <c r="AF37" s="81"/>
      <c r="AG37" s="81"/>
      <c r="AH37" s="81"/>
      <c r="AI37" s="81"/>
      <c r="AJ37" s="81"/>
      <c r="AK37" s="81"/>
      <c r="AL37" s="81"/>
      <c r="AM37" s="81"/>
      <c r="AN37" s="81"/>
      <c r="AO37" s="81"/>
      <c r="AP37" s="81"/>
      <c r="AQ37" s="81"/>
      <c r="AR37" s="81"/>
      <c r="AS37" s="81"/>
      <c r="AT37" s="81"/>
      <c r="AU37" s="81"/>
      <c r="AV37" s="81"/>
      <c r="AW37" s="81"/>
      <c r="AX37" s="81"/>
      <c r="AY37" s="81"/>
      <c r="AZ37" s="81"/>
      <c r="BA37" s="81"/>
      <c r="BB37" s="81"/>
      <c r="BC37" s="81"/>
      <c r="BD37" s="81"/>
      <c r="BE37" s="81"/>
      <c r="BF37" s="81"/>
      <c r="BG37" s="81"/>
    </row>
    <row r="38" spans="1:59" s="91" customFormat="1" x14ac:dyDescent="0.35">
      <c r="A38" s="3" t="s">
        <v>14</v>
      </c>
      <c r="B38" s="9">
        <f>SUM(C38:K38)</f>
        <v>51357928</v>
      </c>
      <c r="C38" s="10">
        <f>C59</f>
        <v>9840708</v>
      </c>
      <c r="D38" s="10">
        <f t="shared" ref="D38:K38" si="28">D59</f>
        <v>9840708</v>
      </c>
      <c r="E38" s="10">
        <f t="shared" si="28"/>
        <v>9840708</v>
      </c>
      <c r="F38" s="10">
        <f t="shared" si="28"/>
        <v>0</v>
      </c>
      <c r="G38" s="10">
        <f t="shared" si="28"/>
        <v>4116152</v>
      </c>
      <c r="H38" s="10">
        <f t="shared" si="28"/>
        <v>4429913</v>
      </c>
      <c r="I38" s="10">
        <f t="shared" si="28"/>
        <v>4429913</v>
      </c>
      <c r="J38" s="10">
        <f t="shared" si="28"/>
        <v>4429913</v>
      </c>
      <c r="K38" s="10">
        <f t="shared" si="28"/>
        <v>4429913</v>
      </c>
      <c r="L38" s="400"/>
      <c r="M38" s="438"/>
      <c r="N38" s="373"/>
      <c r="O38" s="373"/>
      <c r="P38" s="373"/>
      <c r="Q38" s="373"/>
      <c r="R38" s="373"/>
      <c r="S38" s="373"/>
      <c r="T38" s="373"/>
      <c r="U38" s="373"/>
      <c r="V38" s="373"/>
      <c r="W38" s="373"/>
      <c r="X38" s="373"/>
      <c r="Y38" s="373"/>
      <c r="Z38" s="373"/>
      <c r="AA38" s="373"/>
      <c r="AB38" s="373"/>
      <c r="AC38" s="373"/>
      <c r="AD38" s="373"/>
      <c r="AE38" s="373"/>
      <c r="AF38" s="373"/>
      <c r="AG38" s="373"/>
      <c r="AH38" s="373"/>
      <c r="AI38" s="373"/>
      <c r="AJ38" s="373"/>
      <c r="AK38" s="373"/>
      <c r="AL38" s="373"/>
      <c r="AM38" s="373"/>
      <c r="AN38" s="373"/>
      <c r="AO38" s="373"/>
      <c r="AP38" s="373"/>
      <c r="AQ38" s="373"/>
      <c r="AR38" s="373"/>
      <c r="AS38" s="373"/>
      <c r="AT38" s="373"/>
      <c r="AU38" s="373"/>
      <c r="AV38" s="373"/>
      <c r="AW38" s="373"/>
      <c r="AX38" s="373"/>
      <c r="AY38" s="373"/>
      <c r="AZ38" s="373"/>
      <c r="BA38" s="373"/>
      <c r="BB38" s="373"/>
      <c r="BC38" s="373"/>
      <c r="BD38" s="373"/>
      <c r="BE38" s="373"/>
      <c r="BF38" s="373"/>
      <c r="BG38" s="373"/>
    </row>
    <row r="39" spans="1:59" s="91" customFormat="1" x14ac:dyDescent="0.35">
      <c r="A39" s="3" t="s">
        <v>15</v>
      </c>
      <c r="B39" s="9">
        <f>SUM(C39:K39)</f>
        <v>0</v>
      </c>
      <c r="C39" s="10">
        <f t="shared" ref="C39:K39" si="29">C60+C105+C159+C200+C243+C277+C318</f>
        <v>0</v>
      </c>
      <c r="D39" s="10">
        <f t="shared" si="29"/>
        <v>0</v>
      </c>
      <c r="E39" s="10">
        <f t="shared" si="29"/>
        <v>0</v>
      </c>
      <c r="F39" s="10">
        <f t="shared" si="29"/>
        <v>0</v>
      </c>
      <c r="G39" s="10">
        <f t="shared" si="29"/>
        <v>0</v>
      </c>
      <c r="H39" s="10">
        <f t="shared" si="29"/>
        <v>0</v>
      </c>
      <c r="I39" s="10">
        <f t="shared" si="29"/>
        <v>0</v>
      </c>
      <c r="J39" s="10">
        <f t="shared" si="29"/>
        <v>0</v>
      </c>
      <c r="K39" s="10">
        <f t="shared" si="29"/>
        <v>0</v>
      </c>
      <c r="L39" s="400"/>
      <c r="M39" s="438"/>
      <c r="N39" s="373"/>
      <c r="O39" s="373"/>
      <c r="P39" s="373"/>
      <c r="Q39" s="373"/>
      <c r="R39" s="373"/>
      <c r="S39" s="373"/>
      <c r="T39" s="373"/>
      <c r="U39" s="373"/>
      <c r="V39" s="373"/>
      <c r="W39" s="373"/>
      <c r="X39" s="373"/>
      <c r="Y39" s="373"/>
      <c r="Z39" s="373"/>
      <c r="AA39" s="373"/>
      <c r="AB39" s="373"/>
      <c r="AC39" s="373"/>
      <c r="AD39" s="373"/>
      <c r="AE39" s="373"/>
      <c r="AF39" s="373"/>
      <c r="AG39" s="373"/>
      <c r="AH39" s="373"/>
      <c r="AI39" s="373"/>
      <c r="AJ39" s="373"/>
      <c r="AK39" s="373"/>
      <c r="AL39" s="373"/>
      <c r="AM39" s="373"/>
      <c r="AN39" s="373"/>
      <c r="AO39" s="373"/>
      <c r="AP39" s="373"/>
      <c r="AQ39" s="373"/>
      <c r="AR39" s="373"/>
      <c r="AS39" s="373"/>
      <c r="AT39" s="373"/>
      <c r="AU39" s="373"/>
      <c r="AV39" s="373"/>
      <c r="AW39" s="373"/>
      <c r="AX39" s="373"/>
      <c r="AY39" s="373"/>
      <c r="AZ39" s="373"/>
      <c r="BA39" s="373"/>
      <c r="BB39" s="373"/>
      <c r="BC39" s="373"/>
      <c r="BD39" s="373"/>
      <c r="BE39" s="373"/>
      <c r="BF39" s="373"/>
      <c r="BG39" s="373"/>
    </row>
    <row r="40" spans="1:59" s="91" customFormat="1" x14ac:dyDescent="0.35">
      <c r="A40" s="3" t="s">
        <v>16</v>
      </c>
      <c r="B40" s="9">
        <f>SUM(C40:K40)</f>
        <v>0</v>
      </c>
      <c r="C40" s="10">
        <f t="shared" ref="C40:K40" si="30">C61+C106+C160+C201+C244+C278+C319</f>
        <v>0</v>
      </c>
      <c r="D40" s="10">
        <f t="shared" si="30"/>
        <v>0</v>
      </c>
      <c r="E40" s="10">
        <f t="shared" si="30"/>
        <v>0</v>
      </c>
      <c r="F40" s="10">
        <f t="shared" si="30"/>
        <v>0</v>
      </c>
      <c r="G40" s="10">
        <f t="shared" si="30"/>
        <v>0</v>
      </c>
      <c r="H40" s="10">
        <f t="shared" si="30"/>
        <v>0</v>
      </c>
      <c r="I40" s="10">
        <f t="shared" si="30"/>
        <v>0</v>
      </c>
      <c r="J40" s="10">
        <f t="shared" si="30"/>
        <v>0</v>
      </c>
      <c r="K40" s="10">
        <f t="shared" si="30"/>
        <v>0</v>
      </c>
      <c r="L40" s="400"/>
      <c r="M40" s="438"/>
      <c r="N40" s="373"/>
      <c r="O40" s="373"/>
      <c r="P40" s="373"/>
      <c r="Q40" s="373"/>
      <c r="R40" s="373"/>
      <c r="S40" s="373"/>
      <c r="T40" s="373"/>
      <c r="U40" s="373"/>
      <c r="V40" s="373"/>
      <c r="W40" s="373"/>
      <c r="X40" s="373"/>
      <c r="Y40" s="373"/>
      <c r="Z40" s="373"/>
      <c r="AA40" s="373"/>
      <c r="AB40" s="373"/>
      <c r="AC40" s="373"/>
      <c r="AD40" s="373"/>
      <c r="AE40" s="373"/>
      <c r="AF40" s="373"/>
      <c r="AG40" s="373"/>
      <c r="AH40" s="373"/>
      <c r="AI40" s="373"/>
      <c r="AJ40" s="373"/>
      <c r="AK40" s="373"/>
      <c r="AL40" s="373"/>
      <c r="AM40" s="373"/>
      <c r="AN40" s="373"/>
      <c r="AO40" s="373"/>
      <c r="AP40" s="373"/>
      <c r="AQ40" s="373"/>
      <c r="AR40" s="373"/>
      <c r="AS40" s="373"/>
      <c r="AT40" s="373"/>
      <c r="AU40" s="373"/>
      <c r="AV40" s="373"/>
      <c r="AW40" s="373"/>
      <c r="AX40" s="373"/>
      <c r="AY40" s="373"/>
      <c r="AZ40" s="373"/>
      <c r="BA40" s="373"/>
      <c r="BB40" s="373"/>
      <c r="BC40" s="373"/>
      <c r="BD40" s="373"/>
      <c r="BE40" s="373"/>
      <c r="BF40" s="373"/>
      <c r="BG40" s="373"/>
    </row>
    <row r="41" spans="1:59" s="82" customFormat="1" x14ac:dyDescent="0.35">
      <c r="A41" s="88" t="s">
        <v>17</v>
      </c>
      <c r="B41" s="7">
        <f>B43+B49</f>
        <v>98389930.24000001</v>
      </c>
      <c r="C41" s="7">
        <f t="shared" ref="C41:K41" si="31">C43+C49</f>
        <v>9840708</v>
      </c>
      <c r="D41" s="7">
        <f t="shared" si="31"/>
        <v>9840708</v>
      </c>
      <c r="E41" s="7">
        <f t="shared" si="31"/>
        <v>9840708</v>
      </c>
      <c r="F41" s="7">
        <f t="shared" si="31"/>
        <v>0</v>
      </c>
      <c r="G41" s="7">
        <f t="shared" si="31"/>
        <v>5967581.666666667</v>
      </c>
      <c r="H41" s="7">
        <f t="shared" si="31"/>
        <v>10404103.666666666</v>
      </c>
      <c r="I41" s="7">
        <f t="shared" si="31"/>
        <v>13635086.746666666</v>
      </c>
      <c r="J41" s="7">
        <f t="shared" si="31"/>
        <v>14719561.746666666</v>
      </c>
      <c r="K41" s="7">
        <f t="shared" si="31"/>
        <v>24141472.413333334</v>
      </c>
      <c r="L41" s="400"/>
      <c r="M41" s="438"/>
      <c r="N41" s="81"/>
      <c r="O41" s="81"/>
      <c r="P41" s="81"/>
      <c r="Q41" s="81"/>
      <c r="R41" s="81"/>
      <c r="S41" s="81"/>
      <c r="T41" s="81"/>
      <c r="U41" s="81"/>
      <c r="V41" s="81"/>
      <c r="W41" s="81"/>
      <c r="X41" s="81"/>
      <c r="Y41" s="81"/>
      <c r="Z41" s="81"/>
      <c r="AA41" s="81"/>
      <c r="AB41" s="81"/>
      <c r="AC41" s="81"/>
      <c r="AD41" s="81"/>
      <c r="AE41" s="81"/>
      <c r="AF41" s="81"/>
      <c r="AG41" s="81"/>
      <c r="AH41" s="81"/>
      <c r="AI41" s="81"/>
      <c r="AJ41" s="81"/>
      <c r="AK41" s="81"/>
      <c r="AL41" s="81"/>
      <c r="AM41" s="81"/>
      <c r="AN41" s="81"/>
      <c r="AO41" s="81"/>
      <c r="AP41" s="81"/>
      <c r="AQ41" s="81"/>
      <c r="AR41" s="81"/>
      <c r="AS41" s="81"/>
      <c r="AT41" s="81"/>
      <c r="AU41" s="81"/>
      <c r="AV41" s="81"/>
      <c r="AW41" s="81"/>
      <c r="AX41" s="81"/>
      <c r="AY41" s="81"/>
      <c r="AZ41" s="81"/>
      <c r="BA41" s="81"/>
      <c r="BB41" s="81"/>
      <c r="BC41" s="81"/>
      <c r="BD41" s="81"/>
      <c r="BE41" s="81"/>
      <c r="BF41" s="81"/>
      <c r="BG41" s="81"/>
    </row>
    <row r="42" spans="1:59" s="91" customFormat="1" x14ac:dyDescent="0.35">
      <c r="A42" s="3" t="s">
        <v>18</v>
      </c>
      <c r="B42" s="9"/>
      <c r="C42" s="10"/>
      <c r="D42" s="10"/>
      <c r="E42" s="10"/>
      <c r="F42" s="10"/>
      <c r="G42" s="10"/>
      <c r="H42" s="10"/>
      <c r="I42" s="10"/>
      <c r="J42" s="10"/>
      <c r="K42" s="10"/>
      <c r="L42" s="400"/>
      <c r="M42" s="438"/>
      <c r="N42" s="373"/>
      <c r="O42" s="373"/>
      <c r="P42" s="373"/>
      <c r="Q42" s="373"/>
      <c r="R42" s="373"/>
      <c r="S42" s="373"/>
      <c r="T42" s="373"/>
      <c r="U42" s="373"/>
      <c r="V42" s="373"/>
      <c r="W42" s="373"/>
      <c r="X42" s="373"/>
      <c r="Y42" s="373"/>
      <c r="Z42" s="373"/>
      <c r="AA42" s="373"/>
      <c r="AB42" s="373"/>
      <c r="AC42" s="373"/>
      <c r="AD42" s="373"/>
      <c r="AE42" s="373"/>
      <c r="AF42" s="373"/>
      <c r="AG42" s="373"/>
      <c r="AH42" s="373"/>
      <c r="AI42" s="373"/>
      <c r="AJ42" s="373"/>
      <c r="AK42" s="373"/>
      <c r="AL42" s="373"/>
      <c r="AM42" s="373"/>
      <c r="AN42" s="373"/>
      <c r="AO42" s="373"/>
      <c r="AP42" s="373"/>
      <c r="AQ42" s="373"/>
      <c r="AR42" s="373"/>
      <c r="AS42" s="373"/>
      <c r="AT42" s="373"/>
      <c r="AU42" s="373"/>
      <c r="AV42" s="373"/>
      <c r="AW42" s="373"/>
      <c r="AX42" s="373"/>
      <c r="AY42" s="373"/>
      <c r="AZ42" s="373"/>
      <c r="BA42" s="373"/>
      <c r="BB42" s="373"/>
      <c r="BC42" s="373"/>
      <c r="BD42" s="373"/>
      <c r="BE42" s="373"/>
      <c r="BF42" s="373"/>
      <c r="BG42" s="373"/>
    </row>
    <row r="43" spans="1:59" s="91" customFormat="1" x14ac:dyDescent="0.35">
      <c r="A43" s="3" t="s">
        <v>19</v>
      </c>
      <c r="B43" s="9">
        <f>SUM(B45:B48)</f>
        <v>71380422.24000001</v>
      </c>
      <c r="C43" s="9">
        <f t="shared" ref="C43:K43" si="32">SUM(C45:C48)</f>
        <v>9840708</v>
      </c>
      <c r="D43" s="9">
        <f t="shared" si="32"/>
        <v>9840708</v>
      </c>
      <c r="E43" s="9">
        <f t="shared" si="32"/>
        <v>9840708</v>
      </c>
      <c r="F43" s="9">
        <f t="shared" si="32"/>
        <v>0</v>
      </c>
      <c r="G43" s="9">
        <f t="shared" si="32"/>
        <v>5810197</v>
      </c>
      <c r="H43" s="9">
        <f t="shared" si="32"/>
        <v>8162373</v>
      </c>
      <c r="I43" s="9">
        <f t="shared" si="32"/>
        <v>9309010.0800000001</v>
      </c>
      <c r="J43" s="9">
        <f t="shared" si="32"/>
        <v>9349137.0800000001</v>
      </c>
      <c r="K43" s="9">
        <f t="shared" si="32"/>
        <v>9227581.0800000001</v>
      </c>
      <c r="L43" s="400"/>
      <c r="M43" s="438"/>
      <c r="N43" s="373"/>
      <c r="O43" s="373"/>
      <c r="P43" s="373"/>
      <c r="Q43" s="373"/>
      <c r="R43" s="373"/>
      <c r="S43" s="373"/>
      <c r="T43" s="373"/>
      <c r="U43" s="373"/>
      <c r="V43" s="373"/>
      <c r="W43" s="373"/>
      <c r="X43" s="373"/>
      <c r="Y43" s="373"/>
      <c r="Z43" s="373"/>
      <c r="AA43" s="373"/>
      <c r="AB43" s="373"/>
      <c r="AC43" s="373"/>
      <c r="AD43" s="373"/>
      <c r="AE43" s="373"/>
      <c r="AF43" s="373"/>
      <c r="AG43" s="373"/>
      <c r="AH43" s="373"/>
      <c r="AI43" s="373"/>
      <c r="AJ43" s="373"/>
      <c r="AK43" s="373"/>
      <c r="AL43" s="373"/>
      <c r="AM43" s="373"/>
      <c r="AN43" s="373"/>
      <c r="AO43" s="373"/>
      <c r="AP43" s="373"/>
      <c r="AQ43" s="373"/>
      <c r="AR43" s="373"/>
      <c r="AS43" s="373"/>
      <c r="AT43" s="373"/>
      <c r="AU43" s="373"/>
      <c r="AV43" s="373"/>
      <c r="AW43" s="373"/>
      <c r="AX43" s="373"/>
      <c r="AY43" s="373"/>
      <c r="AZ43" s="373"/>
      <c r="BA43" s="373"/>
      <c r="BB43" s="373"/>
      <c r="BC43" s="373"/>
      <c r="BD43" s="373"/>
      <c r="BE43" s="373"/>
      <c r="BF43" s="373"/>
      <c r="BG43" s="373"/>
    </row>
    <row r="44" spans="1:59" s="91" customFormat="1" x14ac:dyDescent="0.35">
      <c r="A44" s="130" t="s">
        <v>9</v>
      </c>
      <c r="B44" s="9"/>
      <c r="C44" s="10"/>
      <c r="D44" s="10"/>
      <c r="E44" s="10"/>
      <c r="F44" s="10"/>
      <c r="G44" s="10"/>
      <c r="H44" s="10"/>
      <c r="I44" s="10"/>
      <c r="J44" s="10"/>
      <c r="K44" s="10"/>
      <c r="L44" s="400"/>
      <c r="M44" s="438"/>
      <c r="N44" s="373"/>
      <c r="O44" s="373"/>
      <c r="P44" s="373"/>
      <c r="Q44" s="373"/>
      <c r="R44" s="373"/>
      <c r="S44" s="373"/>
      <c r="T44" s="373"/>
      <c r="U44" s="373"/>
      <c r="V44" s="373"/>
      <c r="W44" s="373"/>
      <c r="X44" s="373"/>
      <c r="Y44" s="373"/>
      <c r="Z44" s="373"/>
      <c r="AA44" s="373"/>
      <c r="AB44" s="373"/>
      <c r="AC44" s="373"/>
      <c r="AD44" s="373"/>
      <c r="AE44" s="373"/>
      <c r="AF44" s="373"/>
      <c r="AG44" s="373"/>
      <c r="AH44" s="373"/>
      <c r="AI44" s="373"/>
      <c r="AJ44" s="373"/>
      <c r="AK44" s="373"/>
      <c r="AL44" s="373"/>
      <c r="AM44" s="373"/>
      <c r="AN44" s="373"/>
      <c r="AO44" s="373"/>
      <c r="AP44" s="373"/>
      <c r="AQ44" s="373"/>
      <c r="AR44" s="373"/>
      <c r="AS44" s="373"/>
      <c r="AT44" s="373"/>
      <c r="AU44" s="373"/>
      <c r="AV44" s="373"/>
      <c r="AW44" s="373"/>
      <c r="AX44" s="373"/>
      <c r="AY44" s="373"/>
      <c r="AZ44" s="373"/>
      <c r="BA44" s="373"/>
      <c r="BB44" s="373"/>
      <c r="BC44" s="373"/>
      <c r="BD44" s="373"/>
      <c r="BE44" s="373"/>
      <c r="BF44" s="373"/>
      <c r="BG44" s="373"/>
    </row>
    <row r="45" spans="1:59" s="91" customFormat="1" x14ac:dyDescent="0.35">
      <c r="A45" s="274" t="s">
        <v>10</v>
      </c>
      <c r="B45" s="267">
        <f>SUM(C45:K45)</f>
        <v>18886495.240000002</v>
      </c>
      <c r="C45" s="268">
        <f>C66+C109+C163+C204+C249+C281</f>
        <v>0</v>
      </c>
      <c r="D45" s="268">
        <f t="shared" ref="D45:K45" si="33">D66+D109+D163+D204+D249+D281</f>
        <v>0</v>
      </c>
      <c r="E45" s="268">
        <f t="shared" si="33"/>
        <v>0</v>
      </c>
      <c r="F45" s="268">
        <f t="shared" si="33"/>
        <v>0</v>
      </c>
      <c r="G45" s="268">
        <f t="shared" si="33"/>
        <v>1209866</v>
      </c>
      <c r="H45" s="268">
        <f t="shared" si="33"/>
        <v>3626619</v>
      </c>
      <c r="I45" s="268">
        <f t="shared" si="33"/>
        <v>4773256.08</v>
      </c>
      <c r="J45" s="268">
        <f t="shared" si="33"/>
        <v>4588927.08</v>
      </c>
      <c r="K45" s="268">
        <f t="shared" si="33"/>
        <v>4687827.08</v>
      </c>
      <c r="L45" s="400"/>
      <c r="M45" s="438"/>
      <c r="N45" s="373"/>
      <c r="O45" s="373"/>
      <c r="P45" s="373"/>
      <c r="Q45" s="373"/>
      <c r="R45" s="373"/>
      <c r="S45" s="373"/>
      <c r="T45" s="373"/>
      <c r="U45" s="373"/>
      <c r="V45" s="373"/>
      <c r="W45" s="373"/>
      <c r="X45" s="373"/>
      <c r="Y45" s="373"/>
      <c r="Z45" s="373"/>
      <c r="AA45" s="373"/>
      <c r="AB45" s="373"/>
      <c r="AC45" s="373"/>
      <c r="AD45" s="373"/>
      <c r="AE45" s="373"/>
      <c r="AF45" s="373"/>
      <c r="AG45" s="373"/>
      <c r="AH45" s="373"/>
      <c r="AI45" s="373"/>
      <c r="AJ45" s="373"/>
      <c r="AK45" s="373"/>
      <c r="AL45" s="373"/>
      <c r="AM45" s="373"/>
      <c r="AN45" s="373"/>
      <c r="AO45" s="373"/>
      <c r="AP45" s="373"/>
      <c r="AQ45" s="373"/>
      <c r="AR45" s="373"/>
      <c r="AS45" s="373"/>
      <c r="AT45" s="373"/>
      <c r="AU45" s="373"/>
      <c r="AV45" s="373"/>
      <c r="AW45" s="373"/>
      <c r="AX45" s="373"/>
      <c r="AY45" s="373"/>
      <c r="AZ45" s="373"/>
      <c r="BA45" s="373"/>
      <c r="BB45" s="373"/>
      <c r="BC45" s="373"/>
      <c r="BD45" s="373"/>
      <c r="BE45" s="373"/>
      <c r="BF45" s="373"/>
      <c r="BG45" s="373"/>
    </row>
    <row r="46" spans="1:59" s="91" customFormat="1" x14ac:dyDescent="0.35">
      <c r="A46" s="90" t="s">
        <v>11</v>
      </c>
      <c r="B46" s="9">
        <f>SUM(C46:K46)</f>
        <v>480000</v>
      </c>
      <c r="C46" s="11">
        <f>C67</f>
        <v>0</v>
      </c>
      <c r="D46" s="11">
        <f t="shared" ref="D46:K46" si="34">D67</f>
        <v>0</v>
      </c>
      <c r="E46" s="11">
        <f t="shared" si="34"/>
        <v>0</v>
      </c>
      <c r="F46" s="11">
        <f t="shared" si="34"/>
        <v>0</v>
      </c>
      <c r="G46" s="11">
        <f t="shared" si="34"/>
        <v>400000</v>
      </c>
      <c r="H46" s="11">
        <f t="shared" si="34"/>
        <v>20000</v>
      </c>
      <c r="I46" s="11">
        <f t="shared" si="34"/>
        <v>20000</v>
      </c>
      <c r="J46" s="11">
        <f t="shared" si="34"/>
        <v>20000</v>
      </c>
      <c r="K46" s="11">
        <f t="shared" si="34"/>
        <v>20000</v>
      </c>
      <c r="L46" s="400"/>
      <c r="M46" s="438"/>
      <c r="N46" s="373"/>
      <c r="O46" s="373"/>
      <c r="P46" s="373"/>
      <c r="Q46" s="373"/>
      <c r="R46" s="373"/>
      <c r="S46" s="373"/>
      <c r="T46" s="373"/>
      <c r="U46" s="373"/>
      <c r="V46" s="373"/>
      <c r="W46" s="373"/>
      <c r="X46" s="373"/>
      <c r="Y46" s="373"/>
      <c r="Z46" s="373"/>
      <c r="AA46" s="373"/>
      <c r="AB46" s="373"/>
      <c r="AC46" s="373"/>
      <c r="AD46" s="373"/>
      <c r="AE46" s="373"/>
      <c r="AF46" s="373"/>
      <c r="AG46" s="373"/>
      <c r="AH46" s="373"/>
      <c r="AI46" s="373"/>
      <c r="AJ46" s="373"/>
      <c r="AK46" s="373"/>
      <c r="AL46" s="373"/>
      <c r="AM46" s="373"/>
      <c r="AN46" s="373"/>
      <c r="AO46" s="373"/>
      <c r="AP46" s="373"/>
      <c r="AQ46" s="373"/>
      <c r="AR46" s="373"/>
      <c r="AS46" s="373"/>
      <c r="AT46" s="373"/>
      <c r="AU46" s="373"/>
      <c r="AV46" s="373"/>
      <c r="AW46" s="373"/>
      <c r="AX46" s="373"/>
      <c r="AY46" s="373"/>
      <c r="AZ46" s="373"/>
      <c r="BA46" s="373"/>
      <c r="BB46" s="373"/>
      <c r="BC46" s="373"/>
      <c r="BD46" s="373"/>
      <c r="BE46" s="373"/>
      <c r="BF46" s="373"/>
      <c r="BG46" s="373"/>
    </row>
    <row r="47" spans="1:59" s="91" customFormat="1" x14ac:dyDescent="0.35">
      <c r="A47" s="90" t="s">
        <v>12</v>
      </c>
      <c r="B47" s="13">
        <f>SUM(C47:K47)</f>
        <v>51857927</v>
      </c>
      <c r="C47" s="5">
        <f>C68+C250</f>
        <v>9840708</v>
      </c>
      <c r="D47" s="5">
        <f t="shared" ref="D47:K47" si="35">D68+D250</f>
        <v>9840708</v>
      </c>
      <c r="E47" s="5">
        <f t="shared" si="35"/>
        <v>9840708</v>
      </c>
      <c r="F47" s="5">
        <f t="shared" si="35"/>
        <v>0</v>
      </c>
      <c r="G47" s="5">
        <f t="shared" si="35"/>
        <v>4170331</v>
      </c>
      <c r="H47" s="5">
        <f t="shared" si="35"/>
        <v>4485754</v>
      </c>
      <c r="I47" s="5">
        <f t="shared" si="35"/>
        <v>4485754</v>
      </c>
      <c r="J47" s="5">
        <f t="shared" si="35"/>
        <v>4708210</v>
      </c>
      <c r="K47" s="5">
        <f t="shared" si="35"/>
        <v>4485754</v>
      </c>
      <c r="L47" s="400"/>
      <c r="M47" s="438"/>
      <c r="N47" s="373"/>
      <c r="O47" s="373"/>
      <c r="P47" s="373"/>
      <c r="Q47" s="373"/>
      <c r="R47" s="373"/>
      <c r="S47" s="373"/>
      <c r="T47" s="373"/>
      <c r="U47" s="373"/>
      <c r="V47" s="373"/>
      <c r="W47" s="373"/>
      <c r="X47" s="373"/>
      <c r="Y47" s="373"/>
      <c r="Z47" s="373"/>
      <c r="AA47" s="373"/>
      <c r="AB47" s="373"/>
      <c r="AC47" s="373"/>
      <c r="AD47" s="373"/>
      <c r="AE47" s="373"/>
      <c r="AF47" s="373"/>
      <c r="AG47" s="373"/>
      <c r="AH47" s="373"/>
      <c r="AI47" s="373"/>
      <c r="AJ47" s="373"/>
      <c r="AK47" s="373"/>
      <c r="AL47" s="373"/>
      <c r="AM47" s="373"/>
      <c r="AN47" s="373"/>
      <c r="AO47" s="373"/>
      <c r="AP47" s="373"/>
      <c r="AQ47" s="373"/>
      <c r="AR47" s="373"/>
      <c r="AS47" s="373"/>
      <c r="AT47" s="373"/>
      <c r="AU47" s="373"/>
      <c r="AV47" s="373"/>
      <c r="AW47" s="373"/>
      <c r="AX47" s="373"/>
      <c r="AY47" s="373"/>
      <c r="AZ47" s="373"/>
      <c r="BA47" s="373"/>
      <c r="BB47" s="373"/>
      <c r="BC47" s="373"/>
      <c r="BD47" s="373"/>
      <c r="BE47" s="373"/>
      <c r="BF47" s="373"/>
      <c r="BG47" s="373"/>
    </row>
    <row r="48" spans="1:59" s="91" customFormat="1" x14ac:dyDescent="0.35">
      <c r="A48" s="2" t="s">
        <v>13</v>
      </c>
      <c r="B48" s="9">
        <f>SUM(C48:K48)</f>
        <v>156000</v>
      </c>
      <c r="C48" s="5">
        <f>C322</f>
        <v>0</v>
      </c>
      <c r="D48" s="5">
        <f t="shared" ref="D48:K48" si="36">D322</f>
        <v>0</v>
      </c>
      <c r="E48" s="5">
        <f t="shared" si="36"/>
        <v>0</v>
      </c>
      <c r="F48" s="5">
        <f t="shared" si="36"/>
        <v>0</v>
      </c>
      <c r="G48" s="5">
        <f t="shared" si="36"/>
        <v>30000</v>
      </c>
      <c r="H48" s="5">
        <f t="shared" si="36"/>
        <v>30000</v>
      </c>
      <c r="I48" s="5">
        <f t="shared" si="36"/>
        <v>30000</v>
      </c>
      <c r="J48" s="5">
        <f t="shared" si="36"/>
        <v>32000</v>
      </c>
      <c r="K48" s="5">
        <f t="shared" si="36"/>
        <v>34000</v>
      </c>
      <c r="L48" s="400"/>
      <c r="M48" s="438"/>
      <c r="N48" s="373"/>
      <c r="O48" s="373"/>
      <c r="P48" s="373"/>
      <c r="Q48" s="373"/>
      <c r="R48" s="373"/>
      <c r="S48" s="373"/>
      <c r="T48" s="373"/>
      <c r="U48" s="373"/>
      <c r="V48" s="373"/>
      <c r="W48" s="373"/>
      <c r="X48" s="373"/>
      <c r="Y48" s="373"/>
      <c r="Z48" s="373"/>
      <c r="AA48" s="373"/>
      <c r="AB48" s="373"/>
      <c r="AC48" s="373"/>
      <c r="AD48" s="373"/>
      <c r="AE48" s="373"/>
      <c r="AF48" s="373"/>
      <c r="AG48" s="373"/>
      <c r="AH48" s="373"/>
      <c r="AI48" s="373"/>
      <c r="AJ48" s="373"/>
      <c r="AK48" s="373"/>
      <c r="AL48" s="373"/>
      <c r="AM48" s="373"/>
      <c r="AN48" s="373"/>
      <c r="AO48" s="373"/>
      <c r="AP48" s="373"/>
      <c r="AQ48" s="373"/>
      <c r="AR48" s="373"/>
      <c r="AS48" s="373"/>
      <c r="AT48" s="373"/>
      <c r="AU48" s="373"/>
      <c r="AV48" s="373"/>
      <c r="AW48" s="373"/>
      <c r="AX48" s="373"/>
      <c r="AY48" s="373"/>
      <c r="AZ48" s="373"/>
      <c r="BA48" s="373"/>
      <c r="BB48" s="373"/>
      <c r="BC48" s="373"/>
      <c r="BD48" s="373"/>
      <c r="BE48" s="373"/>
      <c r="BF48" s="373"/>
      <c r="BG48" s="373"/>
    </row>
    <row r="49" spans="1:59" s="91" customFormat="1" ht="39" x14ac:dyDescent="0.35">
      <c r="A49" s="275" t="s">
        <v>20</v>
      </c>
      <c r="B49" s="9">
        <f>SUM(C49:K49)</f>
        <v>27009508</v>
      </c>
      <c r="C49" s="9">
        <f>C51+C52</f>
        <v>0</v>
      </c>
      <c r="D49" s="9">
        <f t="shared" ref="D49:K49" si="37">D51+D52</f>
        <v>0</v>
      </c>
      <c r="E49" s="9">
        <f t="shared" si="37"/>
        <v>0</v>
      </c>
      <c r="F49" s="9">
        <f t="shared" si="37"/>
        <v>0</v>
      </c>
      <c r="G49" s="9">
        <f t="shared" si="37"/>
        <v>157384.66666666666</v>
      </c>
      <c r="H49" s="9">
        <f t="shared" si="37"/>
        <v>2241730.6666666665</v>
      </c>
      <c r="I49" s="9">
        <f t="shared" si="37"/>
        <v>4326076.666666667</v>
      </c>
      <c r="J49" s="9">
        <f t="shared" si="37"/>
        <v>5370424.666666667</v>
      </c>
      <c r="K49" s="9">
        <f t="shared" si="37"/>
        <v>14913891.333333334</v>
      </c>
      <c r="L49" s="400"/>
      <c r="M49" s="438"/>
      <c r="N49" s="373"/>
      <c r="O49" s="373"/>
      <c r="P49" s="373"/>
      <c r="Q49" s="373"/>
      <c r="R49" s="373"/>
      <c r="S49" s="373"/>
      <c r="T49" s="373"/>
      <c r="U49" s="373"/>
      <c r="V49" s="373"/>
      <c r="W49" s="373"/>
      <c r="X49" s="373"/>
      <c r="Y49" s="373"/>
      <c r="Z49" s="373"/>
      <c r="AA49" s="373"/>
      <c r="AB49" s="373"/>
      <c r="AC49" s="373"/>
      <c r="AD49" s="373"/>
      <c r="AE49" s="373"/>
      <c r="AF49" s="373"/>
      <c r="AG49" s="373"/>
      <c r="AH49" s="373"/>
      <c r="AI49" s="373"/>
      <c r="AJ49" s="373"/>
      <c r="AK49" s="373"/>
      <c r="AL49" s="373"/>
      <c r="AM49" s="373"/>
      <c r="AN49" s="373"/>
      <c r="AO49" s="373"/>
      <c r="AP49" s="373"/>
      <c r="AQ49" s="373"/>
      <c r="AR49" s="373"/>
      <c r="AS49" s="373"/>
      <c r="AT49" s="373"/>
      <c r="AU49" s="373"/>
      <c r="AV49" s="373"/>
      <c r="AW49" s="373"/>
      <c r="AX49" s="373"/>
      <c r="AY49" s="373"/>
      <c r="AZ49" s="373"/>
      <c r="BA49" s="373"/>
      <c r="BB49" s="373"/>
      <c r="BC49" s="373"/>
      <c r="BD49" s="373"/>
      <c r="BE49" s="373"/>
      <c r="BF49" s="373"/>
      <c r="BG49" s="373"/>
    </row>
    <row r="50" spans="1:59" s="91" customFormat="1" x14ac:dyDescent="0.35">
      <c r="A50" s="130" t="s">
        <v>9</v>
      </c>
      <c r="B50" s="9"/>
      <c r="C50" s="10"/>
      <c r="D50" s="10"/>
      <c r="E50" s="10"/>
      <c r="F50" s="10"/>
      <c r="G50" s="10"/>
      <c r="H50" s="10"/>
      <c r="I50" s="10"/>
      <c r="J50" s="10"/>
      <c r="K50" s="10"/>
      <c r="L50" s="371"/>
      <c r="M50" s="370"/>
      <c r="N50" s="373"/>
      <c r="O50" s="373"/>
      <c r="P50" s="373"/>
      <c r="Q50" s="373"/>
      <c r="R50" s="373"/>
      <c r="S50" s="373"/>
      <c r="T50" s="373"/>
      <c r="U50" s="373"/>
      <c r="V50" s="373"/>
      <c r="W50" s="373"/>
      <c r="X50" s="373"/>
      <c r="Y50" s="373"/>
      <c r="Z50" s="373"/>
      <c r="AA50" s="373"/>
      <c r="AB50" s="373"/>
      <c r="AC50" s="373"/>
      <c r="AD50" s="373"/>
      <c r="AE50" s="373"/>
      <c r="AF50" s="373"/>
      <c r="AG50" s="373"/>
      <c r="AH50" s="373"/>
      <c r="AI50" s="373"/>
      <c r="AJ50" s="373"/>
      <c r="AK50" s="373"/>
      <c r="AL50" s="373"/>
      <c r="AM50" s="373"/>
      <c r="AN50" s="373"/>
      <c r="AO50" s="373"/>
      <c r="AP50" s="373"/>
      <c r="AQ50" s="373"/>
      <c r="AR50" s="373"/>
      <c r="AS50" s="373"/>
      <c r="AT50" s="373"/>
      <c r="AU50" s="373"/>
      <c r="AV50" s="373"/>
      <c r="AW50" s="373"/>
      <c r="AX50" s="373"/>
      <c r="AY50" s="373"/>
      <c r="AZ50" s="373"/>
      <c r="BA50" s="373"/>
      <c r="BB50" s="373"/>
      <c r="BC50" s="373"/>
      <c r="BD50" s="373"/>
      <c r="BE50" s="373"/>
      <c r="BF50" s="373"/>
      <c r="BG50" s="373"/>
    </row>
    <row r="51" spans="1:59" s="91" customFormat="1" x14ac:dyDescent="0.35">
      <c r="A51" s="90" t="s">
        <v>10</v>
      </c>
      <c r="B51" s="9">
        <f>SUM(C51:K51)</f>
        <v>26487508</v>
      </c>
      <c r="C51" s="10">
        <f>C69+C110+C167+C205+C251+C282</f>
        <v>0</v>
      </c>
      <c r="D51" s="10">
        <f t="shared" ref="D51:K51" si="38">D69+D110+D167+D205+D251+D282</f>
        <v>0</v>
      </c>
      <c r="E51" s="10">
        <f t="shared" si="38"/>
        <v>0</v>
      </c>
      <c r="F51" s="10">
        <f t="shared" si="38"/>
        <v>0</v>
      </c>
      <c r="G51" s="10">
        <f t="shared" si="38"/>
        <v>157384.66666666666</v>
      </c>
      <c r="H51" s="10">
        <f t="shared" si="38"/>
        <v>2189530.6666666665</v>
      </c>
      <c r="I51" s="10">
        <f t="shared" si="38"/>
        <v>4221676.666666667</v>
      </c>
      <c r="J51" s="10">
        <f t="shared" si="38"/>
        <v>5266024.666666667</v>
      </c>
      <c r="K51" s="10">
        <f t="shared" si="38"/>
        <v>14652891.333333334</v>
      </c>
      <c r="L51" s="371"/>
      <c r="M51" s="370"/>
      <c r="N51" s="373"/>
      <c r="O51" s="373"/>
      <c r="P51" s="373"/>
      <c r="Q51" s="373"/>
      <c r="R51" s="373"/>
      <c r="S51" s="373"/>
      <c r="T51" s="373"/>
      <c r="U51" s="373"/>
      <c r="V51" s="373"/>
      <c r="W51" s="373"/>
      <c r="X51" s="373"/>
      <c r="Y51" s="373"/>
      <c r="Z51" s="373"/>
      <c r="AA51" s="373"/>
      <c r="AB51" s="373"/>
      <c r="AC51" s="373"/>
      <c r="AD51" s="373"/>
      <c r="AE51" s="373"/>
      <c r="AF51" s="373"/>
      <c r="AG51" s="373"/>
      <c r="AH51" s="373"/>
      <c r="AI51" s="373"/>
      <c r="AJ51" s="373"/>
      <c r="AK51" s="373"/>
      <c r="AL51" s="373"/>
      <c r="AM51" s="373"/>
      <c r="AN51" s="373"/>
      <c r="AO51" s="373"/>
      <c r="AP51" s="373"/>
      <c r="AQ51" s="373"/>
      <c r="AR51" s="373"/>
      <c r="AS51" s="373"/>
      <c r="AT51" s="373"/>
      <c r="AU51" s="373"/>
      <c r="AV51" s="373"/>
      <c r="AW51" s="373"/>
      <c r="AX51" s="373"/>
      <c r="AY51" s="373"/>
      <c r="AZ51" s="373"/>
      <c r="BA51" s="373"/>
      <c r="BB51" s="373"/>
      <c r="BC51" s="373"/>
      <c r="BD51" s="373"/>
      <c r="BE51" s="373"/>
      <c r="BF51" s="373"/>
      <c r="BG51" s="373"/>
    </row>
    <row r="52" spans="1:59" s="91" customFormat="1" ht="13.5" thickBot="1" x14ac:dyDescent="0.4">
      <c r="A52" s="90" t="s">
        <v>41</v>
      </c>
      <c r="B52" s="9">
        <f>SUM(C52:K52)</f>
        <v>522000</v>
      </c>
      <c r="C52" s="10">
        <f>C168</f>
        <v>0</v>
      </c>
      <c r="D52" s="10">
        <f t="shared" ref="D52:K52" si="39">D168</f>
        <v>0</v>
      </c>
      <c r="E52" s="10">
        <f t="shared" si="39"/>
        <v>0</v>
      </c>
      <c r="F52" s="10">
        <f t="shared" si="39"/>
        <v>0</v>
      </c>
      <c r="G52" s="10">
        <f t="shared" si="39"/>
        <v>0</v>
      </c>
      <c r="H52" s="10">
        <f t="shared" si="39"/>
        <v>52200</v>
      </c>
      <c r="I52" s="10">
        <f t="shared" si="39"/>
        <v>104400</v>
      </c>
      <c r="J52" s="10">
        <f t="shared" si="39"/>
        <v>104400</v>
      </c>
      <c r="K52" s="10">
        <f t="shared" si="39"/>
        <v>261000</v>
      </c>
      <c r="L52" s="371"/>
      <c r="M52" s="370"/>
      <c r="N52" s="373"/>
      <c r="O52" s="373"/>
      <c r="P52" s="373"/>
      <c r="Q52" s="373"/>
      <c r="R52" s="373"/>
      <c r="S52" s="373"/>
      <c r="T52" s="373"/>
      <c r="U52" s="373"/>
      <c r="V52" s="373"/>
      <c r="W52" s="373"/>
      <c r="X52" s="373"/>
      <c r="Y52" s="373"/>
      <c r="Z52" s="373"/>
      <c r="AA52" s="373"/>
      <c r="AB52" s="373"/>
      <c r="AC52" s="373"/>
      <c r="AD52" s="373"/>
      <c r="AE52" s="373"/>
      <c r="AF52" s="373"/>
      <c r="AG52" s="373"/>
      <c r="AH52" s="373"/>
      <c r="AI52" s="373"/>
      <c r="AJ52" s="373"/>
      <c r="AK52" s="373"/>
      <c r="AL52" s="373"/>
      <c r="AM52" s="373"/>
      <c r="AN52" s="373"/>
      <c r="AO52" s="373"/>
      <c r="AP52" s="373"/>
      <c r="AQ52" s="373"/>
      <c r="AR52" s="373"/>
      <c r="AS52" s="373"/>
      <c r="AT52" s="373"/>
      <c r="AU52" s="373"/>
      <c r="AV52" s="373"/>
      <c r="AW52" s="373"/>
      <c r="AX52" s="373"/>
      <c r="AY52" s="373"/>
      <c r="AZ52" s="373"/>
      <c r="BA52" s="373"/>
      <c r="BB52" s="373"/>
      <c r="BC52" s="373"/>
      <c r="BD52" s="373"/>
      <c r="BE52" s="373"/>
      <c r="BF52" s="373"/>
      <c r="BG52" s="373"/>
    </row>
    <row r="53" spans="1:59" s="83" customFormat="1" ht="13.5" thickBot="1" x14ac:dyDescent="0.4">
      <c r="A53" s="476" t="s">
        <v>23</v>
      </c>
      <c r="B53" s="477"/>
      <c r="C53" s="477"/>
      <c r="D53" s="477"/>
      <c r="E53" s="477"/>
      <c r="F53" s="477"/>
      <c r="G53" s="477"/>
      <c r="H53" s="477"/>
      <c r="I53" s="477"/>
      <c r="J53" s="477"/>
      <c r="K53" s="478"/>
      <c r="L53" s="54"/>
      <c r="M53" s="190" t="s">
        <v>24</v>
      </c>
    </row>
    <row r="54" spans="1:59" s="91" customFormat="1" x14ac:dyDescent="0.35">
      <c r="A54" s="73" t="s">
        <v>8</v>
      </c>
      <c r="B54" s="7">
        <f>SUM(C54:K54)</f>
        <v>106083399</v>
      </c>
      <c r="C54" s="7">
        <f>C59+C60+C61+C62</f>
        <v>19681416</v>
      </c>
      <c r="D54" s="7">
        <f t="shared" ref="D54:K54" si="40">D59+D60+D61+D62</f>
        <v>19681416</v>
      </c>
      <c r="E54" s="7">
        <f t="shared" si="40"/>
        <v>19681416</v>
      </c>
      <c r="F54" s="7">
        <f t="shared" si="40"/>
        <v>0</v>
      </c>
      <c r="G54" s="7">
        <f t="shared" si="40"/>
        <v>8686483</v>
      </c>
      <c r="H54" s="7">
        <f t="shared" si="40"/>
        <v>9144467</v>
      </c>
      <c r="I54" s="7">
        <f t="shared" si="40"/>
        <v>9353267</v>
      </c>
      <c r="J54" s="7">
        <f t="shared" si="40"/>
        <v>9457667</v>
      </c>
      <c r="K54" s="7">
        <f t="shared" si="40"/>
        <v>10397267</v>
      </c>
      <c r="L54" s="450" t="s">
        <v>25</v>
      </c>
      <c r="M54" s="452"/>
      <c r="N54" s="373"/>
      <c r="O54" s="373"/>
      <c r="P54" s="373"/>
      <c r="Q54" s="373"/>
      <c r="R54" s="373"/>
      <c r="S54" s="373"/>
      <c r="T54" s="373"/>
      <c r="U54" s="373"/>
      <c r="V54" s="373"/>
      <c r="W54" s="373"/>
      <c r="X54" s="373"/>
      <c r="Y54" s="373"/>
      <c r="Z54" s="373"/>
      <c r="AA54" s="373"/>
      <c r="AB54" s="373"/>
      <c r="AC54" s="373"/>
      <c r="AD54" s="373"/>
      <c r="AE54" s="373"/>
      <c r="AF54" s="373"/>
      <c r="AG54" s="373"/>
      <c r="AH54" s="373"/>
      <c r="AI54" s="373"/>
      <c r="AJ54" s="373"/>
      <c r="AK54" s="373"/>
      <c r="AL54" s="373"/>
      <c r="AM54" s="373"/>
      <c r="AN54" s="373"/>
      <c r="AO54" s="373"/>
      <c r="AP54" s="373"/>
      <c r="AQ54" s="373"/>
      <c r="AR54" s="373"/>
      <c r="AS54" s="373"/>
      <c r="AT54" s="373"/>
      <c r="AU54" s="373"/>
      <c r="AV54" s="373"/>
      <c r="AW54" s="373"/>
      <c r="AX54" s="373"/>
      <c r="AY54" s="373"/>
      <c r="AZ54" s="373"/>
      <c r="BA54" s="373"/>
      <c r="BB54" s="373"/>
      <c r="BC54" s="373"/>
      <c r="BD54" s="373"/>
      <c r="BE54" s="373"/>
      <c r="BF54" s="373"/>
      <c r="BG54" s="373"/>
    </row>
    <row r="55" spans="1:59" s="91" customFormat="1" x14ac:dyDescent="0.35">
      <c r="A55" s="130" t="s">
        <v>9</v>
      </c>
      <c r="B55" s="4"/>
      <c r="C55" s="6"/>
      <c r="D55" s="6"/>
      <c r="E55" s="6"/>
      <c r="F55" s="6"/>
      <c r="G55" s="6"/>
      <c r="H55" s="6"/>
      <c r="I55" s="6"/>
      <c r="J55" s="36"/>
      <c r="K55" s="276"/>
      <c r="L55" s="451"/>
      <c r="M55" s="453"/>
      <c r="N55" s="373"/>
      <c r="O55" s="373"/>
      <c r="P55" s="373"/>
      <c r="Q55" s="373"/>
      <c r="R55" s="373"/>
      <c r="S55" s="373"/>
      <c r="T55" s="373"/>
      <c r="U55" s="373"/>
      <c r="V55" s="373"/>
      <c r="W55" s="373"/>
      <c r="X55" s="373"/>
      <c r="Y55" s="373"/>
      <c r="Z55" s="373"/>
      <c r="AA55" s="373"/>
      <c r="AB55" s="373"/>
      <c r="AC55" s="373"/>
      <c r="AD55" s="373"/>
      <c r="AE55" s="373"/>
      <c r="AF55" s="373"/>
      <c r="AG55" s="373"/>
      <c r="AH55" s="373"/>
      <c r="AI55" s="373"/>
      <c r="AJ55" s="373"/>
      <c r="AK55" s="373"/>
      <c r="AL55" s="373"/>
      <c r="AM55" s="373"/>
      <c r="AN55" s="373"/>
      <c r="AO55" s="373"/>
      <c r="AP55" s="373"/>
      <c r="AQ55" s="373"/>
      <c r="AR55" s="373"/>
      <c r="AS55" s="373"/>
      <c r="AT55" s="373"/>
      <c r="AU55" s="373"/>
      <c r="AV55" s="373"/>
      <c r="AW55" s="373"/>
      <c r="AX55" s="373"/>
      <c r="AY55" s="373"/>
      <c r="AZ55" s="373"/>
      <c r="BA55" s="373"/>
      <c r="BB55" s="373"/>
      <c r="BC55" s="373"/>
      <c r="BD55" s="373"/>
      <c r="BE55" s="373"/>
      <c r="BF55" s="373"/>
      <c r="BG55" s="373"/>
    </row>
    <row r="56" spans="1:59" s="91" customFormat="1" x14ac:dyDescent="0.35">
      <c r="A56" s="90" t="s">
        <v>10</v>
      </c>
      <c r="B56" s="9">
        <f t="shared" ref="B56:B62" si="41">SUM(C56:K56)</f>
        <v>2610000</v>
      </c>
      <c r="C56" s="1">
        <f>C66+C69</f>
        <v>0</v>
      </c>
      <c r="D56" s="1">
        <f t="shared" ref="D56:K56" si="42">D66+D69</f>
        <v>0</v>
      </c>
      <c r="E56" s="1">
        <f t="shared" si="42"/>
        <v>0</v>
      </c>
      <c r="F56" s="1">
        <f t="shared" si="42"/>
        <v>0</v>
      </c>
      <c r="G56" s="1">
        <f t="shared" si="42"/>
        <v>0</v>
      </c>
      <c r="H56" s="1">
        <f t="shared" si="42"/>
        <v>208800</v>
      </c>
      <c r="I56" s="1">
        <f t="shared" si="42"/>
        <v>417600</v>
      </c>
      <c r="J56" s="1">
        <f t="shared" si="42"/>
        <v>522000</v>
      </c>
      <c r="K56" s="1">
        <f t="shared" si="42"/>
        <v>1461600</v>
      </c>
      <c r="L56" s="451"/>
      <c r="M56" s="453"/>
      <c r="N56" s="373"/>
      <c r="O56" s="373"/>
      <c r="P56" s="373"/>
      <c r="Q56" s="373"/>
      <c r="R56" s="373"/>
      <c r="S56" s="373"/>
      <c r="T56" s="373"/>
      <c r="U56" s="373"/>
      <c r="V56" s="373"/>
      <c r="W56" s="373"/>
      <c r="X56" s="373"/>
      <c r="Y56" s="373"/>
      <c r="Z56" s="373"/>
      <c r="AA56" s="373"/>
      <c r="AB56" s="373"/>
      <c r="AC56" s="373"/>
      <c r="AD56" s="373"/>
      <c r="AE56" s="373"/>
      <c r="AF56" s="373"/>
      <c r="AG56" s="373"/>
      <c r="AH56" s="373"/>
      <c r="AI56" s="373"/>
      <c r="AJ56" s="373"/>
      <c r="AK56" s="373"/>
      <c r="AL56" s="373"/>
      <c r="AM56" s="373"/>
      <c r="AN56" s="373"/>
      <c r="AO56" s="373"/>
      <c r="AP56" s="373"/>
      <c r="AQ56" s="373"/>
      <c r="AR56" s="373"/>
      <c r="AS56" s="373"/>
      <c r="AT56" s="373"/>
      <c r="AU56" s="373"/>
      <c r="AV56" s="373"/>
      <c r="AW56" s="373"/>
      <c r="AX56" s="373"/>
      <c r="AY56" s="373"/>
      <c r="AZ56" s="373"/>
      <c r="BA56" s="373"/>
      <c r="BB56" s="373"/>
      <c r="BC56" s="373"/>
      <c r="BD56" s="373"/>
      <c r="BE56" s="373"/>
      <c r="BF56" s="373"/>
      <c r="BG56" s="373"/>
    </row>
    <row r="57" spans="1:59" s="91" customFormat="1" x14ac:dyDescent="0.35">
      <c r="A57" s="90" t="s">
        <v>11</v>
      </c>
      <c r="B57" s="9">
        <f t="shared" si="41"/>
        <v>480000</v>
      </c>
      <c r="C57" s="5">
        <f>C67</f>
        <v>0</v>
      </c>
      <c r="D57" s="5">
        <f t="shared" ref="D57:K57" si="43">D67</f>
        <v>0</v>
      </c>
      <c r="E57" s="5">
        <f t="shared" si="43"/>
        <v>0</v>
      </c>
      <c r="F57" s="5">
        <f t="shared" si="43"/>
        <v>0</v>
      </c>
      <c r="G57" s="5">
        <f t="shared" si="43"/>
        <v>400000</v>
      </c>
      <c r="H57" s="5">
        <f t="shared" si="43"/>
        <v>20000</v>
      </c>
      <c r="I57" s="5">
        <f t="shared" si="43"/>
        <v>20000</v>
      </c>
      <c r="J57" s="5">
        <f t="shared" si="43"/>
        <v>20000</v>
      </c>
      <c r="K57" s="5">
        <f t="shared" si="43"/>
        <v>20000</v>
      </c>
      <c r="L57" s="451"/>
      <c r="M57" s="453"/>
      <c r="N57" s="373"/>
      <c r="O57" s="373"/>
      <c r="P57" s="373"/>
      <c r="Q57" s="373"/>
      <c r="R57" s="373"/>
      <c r="S57" s="373"/>
      <c r="T57" s="373"/>
      <c r="U57" s="373"/>
      <c r="V57" s="373"/>
      <c r="W57" s="373"/>
      <c r="X57" s="373"/>
      <c r="Y57" s="373"/>
      <c r="Z57" s="373"/>
      <c r="AA57" s="373"/>
      <c r="AB57" s="373"/>
      <c r="AC57" s="373"/>
      <c r="AD57" s="373"/>
      <c r="AE57" s="373"/>
      <c r="AF57" s="373"/>
      <c r="AG57" s="373"/>
      <c r="AH57" s="373"/>
      <c r="AI57" s="373"/>
      <c r="AJ57" s="373"/>
      <c r="AK57" s="373"/>
      <c r="AL57" s="373"/>
      <c r="AM57" s="373"/>
      <c r="AN57" s="373"/>
      <c r="AO57" s="373"/>
      <c r="AP57" s="373"/>
      <c r="AQ57" s="373"/>
      <c r="AR57" s="373"/>
      <c r="AS57" s="373"/>
      <c r="AT57" s="373"/>
      <c r="AU57" s="373"/>
      <c r="AV57" s="373"/>
      <c r="AW57" s="373"/>
      <c r="AX57" s="373"/>
      <c r="AY57" s="373"/>
      <c r="AZ57" s="373"/>
      <c r="BA57" s="373"/>
      <c r="BB57" s="373"/>
      <c r="BC57" s="373"/>
      <c r="BD57" s="373"/>
      <c r="BE57" s="373"/>
      <c r="BF57" s="373"/>
      <c r="BG57" s="373"/>
    </row>
    <row r="58" spans="1:59" s="91" customFormat="1" x14ac:dyDescent="0.35">
      <c r="A58" s="90" t="s">
        <v>12</v>
      </c>
      <c r="B58" s="9">
        <f t="shared" si="41"/>
        <v>51635471</v>
      </c>
      <c r="C58" s="5">
        <f>C68</f>
        <v>9840708</v>
      </c>
      <c r="D58" s="5">
        <f t="shared" ref="D58:K58" si="44">D68</f>
        <v>9840708</v>
      </c>
      <c r="E58" s="5">
        <f t="shared" si="44"/>
        <v>9840708</v>
      </c>
      <c r="F58" s="5">
        <f t="shared" si="44"/>
        <v>0</v>
      </c>
      <c r="G58" s="5">
        <f t="shared" si="44"/>
        <v>4170331</v>
      </c>
      <c r="H58" s="5">
        <f t="shared" si="44"/>
        <v>4485754</v>
      </c>
      <c r="I58" s="5">
        <f t="shared" si="44"/>
        <v>4485754</v>
      </c>
      <c r="J58" s="5">
        <f t="shared" si="44"/>
        <v>4485754</v>
      </c>
      <c r="K58" s="5">
        <f t="shared" si="44"/>
        <v>4485754</v>
      </c>
      <c r="L58" s="451"/>
      <c r="M58" s="453"/>
      <c r="N58" s="373"/>
      <c r="O58" s="373"/>
      <c r="P58" s="373"/>
      <c r="Q58" s="373"/>
      <c r="R58" s="373"/>
      <c r="S58" s="373"/>
      <c r="T58" s="373"/>
      <c r="U58" s="373"/>
      <c r="V58" s="373"/>
      <c r="W58" s="373"/>
      <c r="X58" s="373"/>
      <c r="Y58" s="373"/>
      <c r="Z58" s="373"/>
      <c r="AA58" s="373"/>
      <c r="AB58" s="373"/>
      <c r="AC58" s="373"/>
      <c r="AD58" s="373"/>
      <c r="AE58" s="373"/>
      <c r="AF58" s="373"/>
      <c r="AG58" s="373"/>
      <c r="AH58" s="373"/>
      <c r="AI58" s="373"/>
      <c r="AJ58" s="373"/>
      <c r="AK58" s="373"/>
      <c r="AL58" s="373"/>
      <c r="AM58" s="373"/>
      <c r="AN58" s="373"/>
      <c r="AO58" s="373"/>
      <c r="AP58" s="373"/>
      <c r="AQ58" s="373"/>
      <c r="AR58" s="373"/>
      <c r="AS58" s="373"/>
      <c r="AT58" s="373"/>
      <c r="AU58" s="373"/>
      <c r="AV58" s="373"/>
      <c r="AW58" s="373"/>
      <c r="AX58" s="373"/>
      <c r="AY58" s="373"/>
      <c r="AZ58" s="373"/>
      <c r="BA58" s="373"/>
      <c r="BB58" s="373"/>
      <c r="BC58" s="373"/>
      <c r="BD58" s="373"/>
      <c r="BE58" s="373"/>
      <c r="BF58" s="373"/>
      <c r="BG58" s="373"/>
    </row>
    <row r="59" spans="1:59" s="91" customFormat="1" x14ac:dyDescent="0.35">
      <c r="A59" s="3" t="s">
        <v>14</v>
      </c>
      <c r="B59" s="9">
        <f t="shared" si="41"/>
        <v>51357928</v>
      </c>
      <c r="C59" s="95">
        <f>C94</f>
        <v>9840708</v>
      </c>
      <c r="D59" s="95">
        <f t="shared" ref="D59:K59" si="45">D94</f>
        <v>9840708</v>
      </c>
      <c r="E59" s="95">
        <f t="shared" si="45"/>
        <v>9840708</v>
      </c>
      <c r="F59" s="95">
        <f t="shared" si="45"/>
        <v>0</v>
      </c>
      <c r="G59" s="95">
        <f t="shared" si="45"/>
        <v>4116152</v>
      </c>
      <c r="H59" s="95">
        <f t="shared" si="45"/>
        <v>4429913</v>
      </c>
      <c r="I59" s="95">
        <f t="shared" si="45"/>
        <v>4429913</v>
      </c>
      <c r="J59" s="95">
        <f t="shared" si="45"/>
        <v>4429913</v>
      </c>
      <c r="K59" s="95">
        <f t="shared" si="45"/>
        <v>4429913</v>
      </c>
      <c r="L59" s="451"/>
      <c r="M59" s="453"/>
      <c r="N59" s="373"/>
      <c r="O59" s="373"/>
      <c r="P59" s="373"/>
      <c r="Q59" s="373"/>
      <c r="R59" s="373"/>
      <c r="S59" s="373"/>
      <c r="T59" s="373"/>
      <c r="U59" s="373"/>
      <c r="V59" s="373"/>
      <c r="W59" s="373"/>
      <c r="X59" s="373"/>
      <c r="Y59" s="373"/>
      <c r="Z59" s="373"/>
      <c r="AA59" s="373"/>
      <c r="AB59" s="373"/>
      <c r="AC59" s="373"/>
      <c r="AD59" s="373"/>
      <c r="AE59" s="373"/>
      <c r="AF59" s="373"/>
      <c r="AG59" s="373"/>
      <c r="AH59" s="373"/>
      <c r="AI59" s="373"/>
      <c r="AJ59" s="373"/>
      <c r="AK59" s="373"/>
      <c r="AL59" s="373"/>
      <c r="AM59" s="373"/>
      <c r="AN59" s="373"/>
      <c r="AO59" s="373"/>
      <c r="AP59" s="373"/>
      <c r="AQ59" s="373"/>
      <c r="AR59" s="373"/>
      <c r="AS59" s="373"/>
      <c r="AT59" s="373"/>
      <c r="AU59" s="373"/>
      <c r="AV59" s="373"/>
      <c r="AW59" s="373"/>
      <c r="AX59" s="373"/>
      <c r="AY59" s="373"/>
      <c r="AZ59" s="373"/>
      <c r="BA59" s="373"/>
      <c r="BB59" s="373"/>
      <c r="BC59" s="373"/>
      <c r="BD59" s="373"/>
      <c r="BE59" s="373"/>
      <c r="BF59" s="373"/>
      <c r="BG59" s="373"/>
    </row>
    <row r="60" spans="1:59" s="91" customFormat="1" x14ac:dyDescent="0.35">
      <c r="A60" s="3" t="s">
        <v>15</v>
      </c>
      <c r="B60" s="94">
        <f t="shared" si="41"/>
        <v>0</v>
      </c>
      <c r="C60" s="95">
        <v>0</v>
      </c>
      <c r="D60" s="95">
        <v>0</v>
      </c>
      <c r="E60" s="95">
        <v>0</v>
      </c>
      <c r="F60" s="95">
        <v>0</v>
      </c>
      <c r="G60" s="95">
        <v>0</v>
      </c>
      <c r="H60" s="95">
        <v>0</v>
      </c>
      <c r="I60" s="95">
        <v>0</v>
      </c>
      <c r="J60" s="96">
        <v>0</v>
      </c>
      <c r="K60" s="277">
        <v>0</v>
      </c>
      <c r="L60" s="451"/>
      <c r="M60" s="453"/>
      <c r="N60" s="373"/>
      <c r="O60" s="373"/>
      <c r="P60" s="373"/>
      <c r="Q60" s="373"/>
      <c r="R60" s="373"/>
      <c r="S60" s="373"/>
      <c r="T60" s="373"/>
      <c r="U60" s="373"/>
      <c r="V60" s="373"/>
      <c r="W60" s="373"/>
      <c r="X60" s="373"/>
      <c r="Y60" s="373"/>
      <c r="Z60" s="373"/>
      <c r="AA60" s="373"/>
      <c r="AB60" s="373"/>
      <c r="AC60" s="373"/>
      <c r="AD60" s="373"/>
      <c r="AE60" s="373"/>
      <c r="AF60" s="373"/>
      <c r="AG60" s="373"/>
      <c r="AH60" s="373"/>
      <c r="AI60" s="373"/>
      <c r="AJ60" s="373"/>
      <c r="AK60" s="373"/>
      <c r="AL60" s="373"/>
      <c r="AM60" s="373"/>
      <c r="AN60" s="373"/>
      <c r="AO60" s="373"/>
      <c r="AP60" s="373"/>
      <c r="AQ60" s="373"/>
      <c r="AR60" s="373"/>
      <c r="AS60" s="373"/>
      <c r="AT60" s="373"/>
      <c r="AU60" s="373"/>
      <c r="AV60" s="373"/>
      <c r="AW60" s="373"/>
      <c r="AX60" s="373"/>
      <c r="AY60" s="373"/>
      <c r="AZ60" s="373"/>
      <c r="BA60" s="373"/>
      <c r="BB60" s="373"/>
      <c r="BC60" s="373"/>
      <c r="BD60" s="373"/>
      <c r="BE60" s="373"/>
      <c r="BF60" s="373"/>
      <c r="BG60" s="373"/>
    </row>
    <row r="61" spans="1:59" s="91" customFormat="1" x14ac:dyDescent="0.35">
      <c r="A61" s="3" t="s">
        <v>16</v>
      </c>
      <c r="B61" s="94">
        <f t="shared" si="41"/>
        <v>0</v>
      </c>
      <c r="C61" s="95">
        <v>0</v>
      </c>
      <c r="D61" s="95">
        <v>0</v>
      </c>
      <c r="E61" s="95">
        <v>0</v>
      </c>
      <c r="F61" s="95">
        <v>0</v>
      </c>
      <c r="G61" s="95">
        <v>0</v>
      </c>
      <c r="H61" s="95">
        <v>0</v>
      </c>
      <c r="I61" s="95">
        <v>0</v>
      </c>
      <c r="J61" s="96">
        <v>0</v>
      </c>
      <c r="K61" s="277">
        <v>0</v>
      </c>
      <c r="L61" s="451"/>
      <c r="M61" s="453"/>
      <c r="N61" s="373"/>
      <c r="O61" s="373"/>
      <c r="P61" s="373"/>
      <c r="Q61" s="373"/>
      <c r="R61" s="373"/>
      <c r="S61" s="373"/>
      <c r="T61" s="373"/>
      <c r="U61" s="373"/>
      <c r="V61" s="373"/>
      <c r="W61" s="373"/>
      <c r="X61" s="373"/>
      <c r="Y61" s="373"/>
      <c r="Z61" s="373"/>
      <c r="AA61" s="373"/>
      <c r="AB61" s="373"/>
      <c r="AC61" s="373"/>
      <c r="AD61" s="373"/>
      <c r="AE61" s="373"/>
      <c r="AF61" s="373"/>
      <c r="AG61" s="373"/>
      <c r="AH61" s="373"/>
      <c r="AI61" s="373"/>
      <c r="AJ61" s="373"/>
      <c r="AK61" s="373"/>
      <c r="AL61" s="373"/>
      <c r="AM61" s="373"/>
      <c r="AN61" s="373"/>
      <c r="AO61" s="373"/>
      <c r="AP61" s="373"/>
      <c r="AQ61" s="373"/>
      <c r="AR61" s="373"/>
      <c r="AS61" s="373"/>
      <c r="AT61" s="373"/>
      <c r="AU61" s="373"/>
      <c r="AV61" s="373"/>
      <c r="AW61" s="373"/>
      <c r="AX61" s="373"/>
      <c r="AY61" s="373"/>
      <c r="AZ61" s="373"/>
      <c r="BA61" s="373"/>
      <c r="BB61" s="373"/>
      <c r="BC61" s="373"/>
      <c r="BD61" s="373"/>
      <c r="BE61" s="373"/>
      <c r="BF61" s="373"/>
      <c r="BG61" s="373"/>
    </row>
    <row r="62" spans="1:59" s="91" customFormat="1" x14ac:dyDescent="0.35">
      <c r="A62" s="88" t="s">
        <v>17</v>
      </c>
      <c r="B62" s="7">
        <f t="shared" si="41"/>
        <v>54725471</v>
      </c>
      <c r="C62" s="6">
        <f t="shared" ref="C62:K62" si="46">C64+C69</f>
        <v>9840708</v>
      </c>
      <c r="D62" s="6">
        <f t="shared" si="46"/>
        <v>9840708</v>
      </c>
      <c r="E62" s="6">
        <f t="shared" si="46"/>
        <v>9840708</v>
      </c>
      <c r="F62" s="6">
        <f t="shared" si="46"/>
        <v>0</v>
      </c>
      <c r="G62" s="6">
        <f t="shared" si="46"/>
        <v>4570331</v>
      </c>
      <c r="H62" s="6">
        <f t="shared" si="46"/>
        <v>4714554</v>
      </c>
      <c r="I62" s="6">
        <f t="shared" si="46"/>
        <v>4923354</v>
      </c>
      <c r="J62" s="36">
        <f t="shared" si="46"/>
        <v>5027754</v>
      </c>
      <c r="K62" s="276">
        <f t="shared" si="46"/>
        <v>5967354</v>
      </c>
      <c r="L62" s="451"/>
      <c r="M62" s="453"/>
      <c r="N62" s="373"/>
      <c r="O62" s="373"/>
      <c r="P62" s="373"/>
      <c r="Q62" s="373"/>
      <c r="R62" s="373"/>
      <c r="S62" s="373"/>
      <c r="T62" s="373"/>
      <c r="U62" s="373"/>
      <c r="V62" s="373"/>
      <c r="W62" s="373"/>
      <c r="X62" s="373"/>
      <c r="Y62" s="373"/>
      <c r="Z62" s="373"/>
      <c r="AA62" s="373"/>
      <c r="AB62" s="373"/>
      <c r="AC62" s="373"/>
      <c r="AD62" s="373"/>
      <c r="AE62" s="373"/>
      <c r="AF62" s="373"/>
      <c r="AG62" s="373"/>
      <c r="AH62" s="373"/>
      <c r="AI62" s="373"/>
      <c r="AJ62" s="373"/>
      <c r="AK62" s="373"/>
      <c r="AL62" s="373"/>
      <c r="AM62" s="373"/>
      <c r="AN62" s="373"/>
      <c r="AO62" s="373"/>
      <c r="AP62" s="373"/>
      <c r="AQ62" s="373"/>
      <c r="AR62" s="373"/>
      <c r="AS62" s="373"/>
      <c r="AT62" s="373"/>
      <c r="AU62" s="373"/>
      <c r="AV62" s="373"/>
      <c r="AW62" s="373"/>
      <c r="AX62" s="373"/>
      <c r="AY62" s="373"/>
      <c r="AZ62" s="373"/>
      <c r="BA62" s="373"/>
      <c r="BB62" s="373"/>
      <c r="BC62" s="373"/>
      <c r="BD62" s="373"/>
      <c r="BE62" s="373"/>
      <c r="BF62" s="373"/>
      <c r="BG62" s="373"/>
    </row>
    <row r="63" spans="1:59" s="91" customFormat="1" x14ac:dyDescent="0.35">
      <c r="A63" s="3" t="s">
        <v>18</v>
      </c>
      <c r="B63" s="13"/>
      <c r="C63" s="11"/>
      <c r="D63" s="11"/>
      <c r="E63" s="11"/>
      <c r="F63" s="11"/>
      <c r="G63" s="11"/>
      <c r="H63" s="11"/>
      <c r="I63" s="11"/>
      <c r="J63" s="37"/>
      <c r="K63" s="277"/>
      <c r="L63" s="451"/>
      <c r="M63" s="453"/>
      <c r="N63" s="373"/>
      <c r="O63" s="373"/>
      <c r="P63" s="373"/>
      <c r="Q63" s="373"/>
      <c r="R63" s="373"/>
      <c r="S63" s="373"/>
      <c r="T63" s="373"/>
      <c r="U63" s="373"/>
      <c r="V63" s="373"/>
      <c r="W63" s="373"/>
      <c r="X63" s="373"/>
      <c r="Y63" s="373"/>
      <c r="Z63" s="373"/>
      <c r="AA63" s="373"/>
      <c r="AB63" s="373"/>
      <c r="AC63" s="373"/>
      <c r="AD63" s="373"/>
      <c r="AE63" s="373"/>
      <c r="AF63" s="373"/>
      <c r="AG63" s="373"/>
      <c r="AH63" s="373"/>
      <c r="AI63" s="373"/>
      <c r="AJ63" s="373"/>
      <c r="AK63" s="373"/>
      <c r="AL63" s="373"/>
      <c r="AM63" s="373"/>
      <c r="AN63" s="373"/>
      <c r="AO63" s="373"/>
      <c r="AP63" s="373"/>
      <c r="AQ63" s="373"/>
      <c r="AR63" s="373"/>
      <c r="AS63" s="373"/>
      <c r="AT63" s="373"/>
      <c r="AU63" s="373"/>
      <c r="AV63" s="373"/>
      <c r="AW63" s="373"/>
      <c r="AX63" s="373"/>
      <c r="AY63" s="373"/>
      <c r="AZ63" s="373"/>
      <c r="BA63" s="373"/>
      <c r="BB63" s="373"/>
      <c r="BC63" s="373"/>
      <c r="BD63" s="373"/>
      <c r="BE63" s="373"/>
      <c r="BF63" s="373"/>
      <c r="BG63" s="373"/>
    </row>
    <row r="64" spans="1:59" s="91" customFormat="1" x14ac:dyDescent="0.35">
      <c r="A64" s="130" t="s">
        <v>19</v>
      </c>
      <c r="B64" s="9">
        <f>SUM(C64:K64)</f>
        <v>52115471</v>
      </c>
      <c r="C64" s="97">
        <f t="shared" ref="C64:K64" si="47">SUM(C66:C68)</f>
        <v>9840708</v>
      </c>
      <c r="D64" s="97">
        <f t="shared" si="47"/>
        <v>9840708</v>
      </c>
      <c r="E64" s="97">
        <f t="shared" si="47"/>
        <v>9840708</v>
      </c>
      <c r="F64" s="97">
        <f t="shared" si="47"/>
        <v>0</v>
      </c>
      <c r="G64" s="97">
        <f t="shared" si="47"/>
        <v>4570331</v>
      </c>
      <c r="H64" s="97">
        <f t="shared" si="47"/>
        <v>4505754</v>
      </c>
      <c r="I64" s="97">
        <f t="shared" si="47"/>
        <v>4505754</v>
      </c>
      <c r="J64" s="97">
        <f t="shared" si="47"/>
        <v>4505754</v>
      </c>
      <c r="K64" s="97">
        <f t="shared" si="47"/>
        <v>4505754</v>
      </c>
      <c r="L64" s="451"/>
      <c r="M64" s="453"/>
      <c r="N64" s="373"/>
      <c r="O64" s="373"/>
      <c r="P64" s="373"/>
      <c r="Q64" s="373"/>
      <c r="R64" s="373"/>
      <c r="S64" s="373"/>
      <c r="T64" s="373"/>
      <c r="U64" s="373"/>
      <c r="V64" s="373"/>
      <c r="W64" s="373"/>
      <c r="X64" s="373"/>
      <c r="Y64" s="373"/>
      <c r="Z64" s="373"/>
      <c r="AA64" s="373"/>
      <c r="AB64" s="373"/>
      <c r="AC64" s="373"/>
      <c r="AD64" s="373"/>
      <c r="AE64" s="373"/>
      <c r="AF64" s="373"/>
      <c r="AG64" s="373"/>
      <c r="AH64" s="373"/>
      <c r="AI64" s="373"/>
      <c r="AJ64" s="373"/>
      <c r="AK64" s="373"/>
      <c r="AL64" s="373"/>
      <c r="AM64" s="373"/>
      <c r="AN64" s="373"/>
      <c r="AO64" s="373"/>
      <c r="AP64" s="373"/>
      <c r="AQ64" s="373"/>
      <c r="AR64" s="373"/>
      <c r="AS64" s="373"/>
      <c r="AT64" s="373"/>
      <c r="AU64" s="373"/>
      <c r="AV64" s="373"/>
      <c r="AW64" s="373"/>
      <c r="AX64" s="373"/>
      <c r="AY64" s="373"/>
      <c r="AZ64" s="373"/>
      <c r="BA64" s="373"/>
      <c r="BB64" s="373"/>
      <c r="BC64" s="373"/>
      <c r="BD64" s="373"/>
      <c r="BE64" s="373"/>
      <c r="BF64" s="373"/>
      <c r="BG64" s="373"/>
    </row>
    <row r="65" spans="1:59" s="91" customFormat="1" x14ac:dyDescent="0.35">
      <c r="A65" s="130" t="s">
        <v>9</v>
      </c>
      <c r="B65" s="97"/>
      <c r="C65" s="3"/>
      <c r="D65" s="3"/>
      <c r="E65" s="3"/>
      <c r="F65" s="3"/>
      <c r="G65" s="3"/>
      <c r="H65" s="3"/>
      <c r="I65" s="3"/>
      <c r="J65" s="98"/>
      <c r="K65" s="277"/>
      <c r="L65" s="451"/>
      <c r="M65" s="453"/>
      <c r="N65" s="373"/>
      <c r="O65" s="373"/>
      <c r="P65" s="373"/>
      <c r="Q65" s="373"/>
      <c r="R65" s="373"/>
      <c r="S65" s="373"/>
      <c r="T65" s="373"/>
      <c r="U65" s="373"/>
      <c r="V65" s="373"/>
      <c r="W65" s="373"/>
      <c r="X65" s="373"/>
      <c r="Y65" s="373"/>
      <c r="Z65" s="373"/>
      <c r="AA65" s="373"/>
      <c r="AB65" s="373"/>
      <c r="AC65" s="373"/>
      <c r="AD65" s="373"/>
      <c r="AE65" s="373"/>
      <c r="AF65" s="373"/>
      <c r="AG65" s="373"/>
      <c r="AH65" s="373"/>
      <c r="AI65" s="373"/>
      <c r="AJ65" s="373"/>
      <c r="AK65" s="373"/>
      <c r="AL65" s="373"/>
      <c r="AM65" s="373"/>
      <c r="AN65" s="373"/>
      <c r="AO65" s="373"/>
      <c r="AP65" s="373"/>
      <c r="AQ65" s="373"/>
      <c r="AR65" s="373"/>
      <c r="AS65" s="373"/>
      <c r="AT65" s="373"/>
      <c r="AU65" s="373"/>
      <c r="AV65" s="373"/>
      <c r="AW65" s="373"/>
      <c r="AX65" s="373"/>
      <c r="AY65" s="373"/>
      <c r="AZ65" s="373"/>
      <c r="BA65" s="373"/>
      <c r="BB65" s="373"/>
      <c r="BC65" s="373"/>
      <c r="BD65" s="373"/>
      <c r="BE65" s="373"/>
      <c r="BF65" s="373"/>
      <c r="BG65" s="373"/>
    </row>
    <row r="66" spans="1:59" s="91" customFormat="1" x14ac:dyDescent="0.35">
      <c r="A66" s="90" t="s">
        <v>10</v>
      </c>
      <c r="B66" s="2">
        <f>SUM(C66:K66)</f>
        <v>0</v>
      </c>
      <c r="C66" s="3">
        <f>C79</f>
        <v>0</v>
      </c>
      <c r="D66" s="3">
        <f t="shared" ref="D66:K66" si="48">D79</f>
        <v>0</v>
      </c>
      <c r="E66" s="3">
        <f t="shared" si="48"/>
        <v>0</v>
      </c>
      <c r="F66" s="3">
        <f t="shared" si="48"/>
        <v>0</v>
      </c>
      <c r="G66" s="3">
        <f t="shared" si="48"/>
        <v>0</v>
      </c>
      <c r="H66" s="3">
        <f t="shared" si="48"/>
        <v>0</v>
      </c>
      <c r="I66" s="3">
        <f t="shared" si="48"/>
        <v>0</v>
      </c>
      <c r="J66" s="3">
        <f t="shared" si="48"/>
        <v>0</v>
      </c>
      <c r="K66" s="3">
        <f t="shared" si="48"/>
        <v>0</v>
      </c>
      <c r="L66" s="451"/>
      <c r="M66" s="453"/>
      <c r="N66" s="373"/>
      <c r="O66" s="373"/>
      <c r="P66" s="373"/>
      <c r="Q66" s="373"/>
      <c r="R66" s="373"/>
      <c r="S66" s="373"/>
      <c r="T66" s="373"/>
      <c r="U66" s="373"/>
      <c r="V66" s="373"/>
      <c r="W66" s="373"/>
      <c r="X66" s="373"/>
      <c r="Y66" s="373"/>
      <c r="Z66" s="373"/>
      <c r="AA66" s="373"/>
      <c r="AB66" s="373"/>
      <c r="AC66" s="373"/>
      <c r="AD66" s="373"/>
      <c r="AE66" s="373"/>
      <c r="AF66" s="373"/>
      <c r="AG66" s="373"/>
      <c r="AH66" s="373"/>
      <c r="AI66" s="373"/>
      <c r="AJ66" s="373"/>
      <c r="AK66" s="373"/>
      <c r="AL66" s="373"/>
      <c r="AM66" s="373"/>
      <c r="AN66" s="373"/>
      <c r="AO66" s="373"/>
      <c r="AP66" s="373"/>
      <c r="AQ66" s="373"/>
      <c r="AR66" s="373"/>
      <c r="AS66" s="373"/>
      <c r="AT66" s="373"/>
      <c r="AU66" s="373"/>
      <c r="AV66" s="373"/>
      <c r="AW66" s="373"/>
      <c r="AX66" s="373"/>
      <c r="AY66" s="373"/>
      <c r="AZ66" s="373"/>
      <c r="BA66" s="373"/>
      <c r="BB66" s="373"/>
      <c r="BC66" s="373"/>
      <c r="BD66" s="373"/>
      <c r="BE66" s="373"/>
      <c r="BF66" s="373"/>
      <c r="BG66" s="373"/>
    </row>
    <row r="67" spans="1:59" s="91" customFormat="1" x14ac:dyDescent="0.35">
      <c r="A67" s="90" t="s">
        <v>11</v>
      </c>
      <c r="B67" s="9">
        <f>SUM(C67:K67)</f>
        <v>480000</v>
      </c>
      <c r="C67" s="11">
        <f>C89</f>
        <v>0</v>
      </c>
      <c r="D67" s="11">
        <f t="shared" ref="D67:K67" si="49">D89</f>
        <v>0</v>
      </c>
      <c r="E67" s="11">
        <f t="shared" si="49"/>
        <v>0</v>
      </c>
      <c r="F67" s="11">
        <f t="shared" si="49"/>
        <v>0</v>
      </c>
      <c r="G67" s="11">
        <f t="shared" si="49"/>
        <v>400000</v>
      </c>
      <c r="H67" s="11">
        <f t="shared" si="49"/>
        <v>20000</v>
      </c>
      <c r="I67" s="11">
        <f t="shared" si="49"/>
        <v>20000</v>
      </c>
      <c r="J67" s="11">
        <f t="shared" si="49"/>
        <v>20000</v>
      </c>
      <c r="K67" s="11">
        <f t="shared" si="49"/>
        <v>20000</v>
      </c>
      <c r="L67" s="451"/>
      <c r="M67" s="453"/>
      <c r="N67" s="373"/>
      <c r="O67" s="373"/>
      <c r="P67" s="373"/>
      <c r="Q67" s="373"/>
      <c r="R67" s="373"/>
      <c r="S67" s="373"/>
      <c r="T67" s="373"/>
      <c r="U67" s="373"/>
      <c r="V67" s="373"/>
      <c r="W67" s="373"/>
      <c r="X67" s="373"/>
      <c r="Y67" s="373"/>
      <c r="Z67" s="373"/>
      <c r="AA67" s="373"/>
      <c r="AB67" s="373"/>
      <c r="AC67" s="373"/>
      <c r="AD67" s="373"/>
      <c r="AE67" s="373"/>
      <c r="AF67" s="373"/>
      <c r="AG67" s="373"/>
      <c r="AH67" s="373"/>
      <c r="AI67" s="373"/>
      <c r="AJ67" s="373"/>
      <c r="AK67" s="373"/>
      <c r="AL67" s="373"/>
      <c r="AM67" s="373"/>
      <c r="AN67" s="373"/>
      <c r="AO67" s="373"/>
      <c r="AP67" s="373"/>
      <c r="AQ67" s="373"/>
      <c r="AR67" s="373"/>
      <c r="AS67" s="373"/>
      <c r="AT67" s="373"/>
      <c r="AU67" s="373"/>
      <c r="AV67" s="373"/>
      <c r="AW67" s="373"/>
      <c r="AX67" s="373"/>
      <c r="AY67" s="373"/>
      <c r="AZ67" s="373"/>
      <c r="BA67" s="373"/>
      <c r="BB67" s="373"/>
      <c r="BC67" s="373"/>
      <c r="BD67" s="373"/>
      <c r="BE67" s="373"/>
      <c r="BF67" s="373"/>
      <c r="BG67" s="373"/>
    </row>
    <row r="68" spans="1:59" s="91" customFormat="1" x14ac:dyDescent="0.35">
      <c r="A68" s="90" t="s">
        <v>12</v>
      </c>
      <c r="B68" s="9">
        <f>SUM(C68:K68)</f>
        <v>51635471</v>
      </c>
      <c r="C68" s="24">
        <f>C99</f>
        <v>9840708</v>
      </c>
      <c r="D68" s="24">
        <f t="shared" ref="D68:K68" si="50">D99</f>
        <v>9840708</v>
      </c>
      <c r="E68" s="24">
        <f t="shared" si="50"/>
        <v>9840708</v>
      </c>
      <c r="F68" s="24">
        <f t="shared" si="50"/>
        <v>0</v>
      </c>
      <c r="G68" s="24">
        <f t="shared" si="50"/>
        <v>4170331</v>
      </c>
      <c r="H68" s="24">
        <f t="shared" si="50"/>
        <v>4485754</v>
      </c>
      <c r="I68" s="24">
        <f t="shared" si="50"/>
        <v>4485754</v>
      </c>
      <c r="J68" s="24">
        <f t="shared" si="50"/>
        <v>4485754</v>
      </c>
      <c r="K68" s="24">
        <f t="shared" si="50"/>
        <v>4485754</v>
      </c>
      <c r="L68" s="451"/>
      <c r="M68" s="453"/>
      <c r="N68" s="373"/>
      <c r="O68" s="373"/>
      <c r="P68" s="373"/>
      <c r="Q68" s="373"/>
      <c r="R68" s="373"/>
      <c r="S68" s="373"/>
      <c r="T68" s="373"/>
      <c r="U68" s="373"/>
      <c r="V68" s="373"/>
      <c r="W68" s="373"/>
      <c r="X68" s="373"/>
      <c r="Y68" s="373"/>
      <c r="Z68" s="373"/>
      <c r="AA68" s="373"/>
      <c r="AB68" s="373"/>
      <c r="AC68" s="373"/>
      <c r="AD68" s="373"/>
      <c r="AE68" s="373"/>
      <c r="AF68" s="373"/>
      <c r="AG68" s="373"/>
      <c r="AH68" s="373"/>
      <c r="AI68" s="373"/>
      <c r="AJ68" s="373"/>
      <c r="AK68" s="373"/>
      <c r="AL68" s="373"/>
      <c r="AM68" s="373"/>
      <c r="AN68" s="373"/>
      <c r="AO68" s="373"/>
      <c r="AP68" s="373"/>
      <c r="AQ68" s="373"/>
      <c r="AR68" s="373"/>
      <c r="AS68" s="373"/>
      <c r="AT68" s="373"/>
      <c r="AU68" s="373"/>
      <c r="AV68" s="373"/>
      <c r="AW68" s="373"/>
      <c r="AX68" s="373"/>
      <c r="AY68" s="373"/>
      <c r="AZ68" s="373"/>
      <c r="BA68" s="373"/>
      <c r="BB68" s="373"/>
      <c r="BC68" s="373"/>
      <c r="BD68" s="373"/>
      <c r="BE68" s="373"/>
      <c r="BF68" s="373"/>
      <c r="BG68" s="373"/>
    </row>
    <row r="69" spans="1:59" s="91" customFormat="1" ht="39" x14ac:dyDescent="0.35">
      <c r="A69" s="278" t="s">
        <v>20</v>
      </c>
      <c r="B69" s="9">
        <f>SUM(C69:K69)</f>
        <v>2610000</v>
      </c>
      <c r="C69" s="63">
        <f t="shared" ref="C69:K69" si="51">C70</f>
        <v>0</v>
      </c>
      <c r="D69" s="63">
        <f t="shared" si="51"/>
        <v>0</v>
      </c>
      <c r="E69" s="63">
        <f t="shared" si="51"/>
        <v>0</v>
      </c>
      <c r="F69" s="63">
        <f t="shared" si="51"/>
        <v>0</v>
      </c>
      <c r="G69" s="63">
        <f t="shared" si="51"/>
        <v>0</v>
      </c>
      <c r="H69" s="63">
        <f t="shared" si="51"/>
        <v>208800</v>
      </c>
      <c r="I69" s="63">
        <f t="shared" si="51"/>
        <v>417600</v>
      </c>
      <c r="J69" s="63">
        <f t="shared" si="51"/>
        <v>522000</v>
      </c>
      <c r="K69" s="277">
        <f t="shared" si="51"/>
        <v>1461600</v>
      </c>
      <c r="L69" s="451"/>
      <c r="M69" s="453"/>
      <c r="N69" s="373"/>
      <c r="O69" s="373"/>
      <c r="P69" s="373"/>
      <c r="Q69" s="373"/>
      <c r="R69" s="373"/>
      <c r="S69" s="373"/>
      <c r="T69" s="373"/>
      <c r="U69" s="373"/>
      <c r="V69" s="373"/>
      <c r="W69" s="373"/>
      <c r="X69" s="373"/>
      <c r="Y69" s="373"/>
      <c r="Z69" s="373"/>
      <c r="AA69" s="373"/>
      <c r="AB69" s="373"/>
      <c r="AC69" s="373"/>
      <c r="AD69" s="373"/>
      <c r="AE69" s="373"/>
      <c r="AF69" s="373"/>
      <c r="AG69" s="373"/>
      <c r="AH69" s="373"/>
      <c r="AI69" s="373"/>
      <c r="AJ69" s="373"/>
      <c r="AK69" s="373"/>
      <c r="AL69" s="373"/>
      <c r="AM69" s="373"/>
      <c r="AN69" s="373"/>
      <c r="AO69" s="373"/>
      <c r="AP69" s="373"/>
      <c r="AQ69" s="373"/>
      <c r="AR69" s="373"/>
      <c r="AS69" s="373"/>
      <c r="AT69" s="373"/>
      <c r="AU69" s="373"/>
      <c r="AV69" s="373"/>
      <c r="AW69" s="373"/>
      <c r="AX69" s="373"/>
      <c r="AY69" s="373"/>
      <c r="AZ69" s="373"/>
      <c r="BA69" s="373"/>
      <c r="BB69" s="373"/>
      <c r="BC69" s="373"/>
      <c r="BD69" s="373"/>
      <c r="BE69" s="373"/>
      <c r="BF69" s="373"/>
      <c r="BG69" s="373"/>
    </row>
    <row r="70" spans="1:59" s="102" customFormat="1" ht="54" customHeight="1" thickBot="1" x14ac:dyDescent="0.4">
      <c r="A70" s="279" t="s">
        <v>26</v>
      </c>
      <c r="B70" s="9">
        <f>SUM(C70:K70)</f>
        <v>2610000</v>
      </c>
      <c r="C70" s="100">
        <f>C80</f>
        <v>0</v>
      </c>
      <c r="D70" s="100">
        <f t="shared" ref="D70:K70" si="52">D80</f>
        <v>0</v>
      </c>
      <c r="E70" s="100">
        <f t="shared" si="52"/>
        <v>0</v>
      </c>
      <c r="F70" s="100">
        <f t="shared" si="52"/>
        <v>0</v>
      </c>
      <c r="G70" s="100">
        <f t="shared" si="52"/>
        <v>0</v>
      </c>
      <c r="H70" s="100">
        <f t="shared" si="52"/>
        <v>208800</v>
      </c>
      <c r="I70" s="100">
        <f t="shared" si="52"/>
        <v>417600</v>
      </c>
      <c r="J70" s="100">
        <f t="shared" si="52"/>
        <v>522000</v>
      </c>
      <c r="K70" s="280">
        <f t="shared" si="52"/>
        <v>1461600</v>
      </c>
      <c r="L70" s="451"/>
      <c r="M70" s="453"/>
      <c r="N70" s="373"/>
      <c r="O70" s="373"/>
      <c r="P70" s="373"/>
      <c r="Q70" s="373"/>
      <c r="R70" s="373"/>
      <c r="S70" s="373"/>
      <c r="T70" s="373"/>
      <c r="U70" s="373"/>
      <c r="V70" s="373"/>
      <c r="W70" s="373"/>
      <c r="X70" s="373"/>
      <c r="Y70" s="373"/>
      <c r="Z70" s="373"/>
      <c r="AA70" s="373"/>
      <c r="AB70" s="373"/>
      <c r="AC70" s="373"/>
      <c r="AD70" s="373"/>
      <c r="AE70" s="373"/>
      <c r="AF70" s="373"/>
      <c r="AG70" s="373"/>
      <c r="AH70" s="373"/>
      <c r="AI70" s="373"/>
      <c r="AJ70" s="373"/>
      <c r="AK70" s="373"/>
      <c r="AL70" s="373"/>
      <c r="AM70" s="373"/>
      <c r="AN70" s="373"/>
      <c r="AO70" s="373"/>
      <c r="AP70" s="373"/>
      <c r="AQ70" s="373"/>
      <c r="AR70" s="373"/>
      <c r="AS70" s="373"/>
      <c r="AT70" s="373"/>
      <c r="AU70" s="373"/>
      <c r="AV70" s="373"/>
      <c r="AW70" s="373"/>
      <c r="AX70" s="373"/>
      <c r="AY70" s="373"/>
      <c r="AZ70" s="373"/>
      <c r="BA70" s="373"/>
      <c r="BB70" s="373"/>
      <c r="BC70" s="373"/>
      <c r="BD70" s="373"/>
      <c r="BE70" s="373"/>
      <c r="BF70" s="373"/>
      <c r="BG70" s="373"/>
    </row>
    <row r="71" spans="1:59" s="83" customFormat="1" ht="18.75" customHeight="1" thickBot="1" x14ac:dyDescent="0.4">
      <c r="A71" s="441" t="s">
        <v>27</v>
      </c>
      <c r="B71" s="442"/>
      <c r="C71" s="442"/>
      <c r="D71" s="442"/>
      <c r="E71" s="442"/>
      <c r="F71" s="442"/>
      <c r="G71" s="442"/>
      <c r="H71" s="442"/>
      <c r="I71" s="442"/>
      <c r="J71" s="442"/>
      <c r="K71" s="443"/>
      <c r="L71" s="436"/>
      <c r="M71" s="436"/>
    </row>
    <row r="72" spans="1:59" s="83" customFormat="1" x14ac:dyDescent="0.35">
      <c r="A72" s="473" t="s">
        <v>10</v>
      </c>
      <c r="B72" s="474"/>
      <c r="C72" s="474"/>
      <c r="D72" s="474"/>
      <c r="E72" s="474"/>
      <c r="F72" s="474"/>
      <c r="G72" s="474"/>
      <c r="H72" s="474"/>
      <c r="I72" s="474"/>
      <c r="J72" s="474"/>
      <c r="K72" s="475"/>
      <c r="L72" s="436"/>
      <c r="M72" s="436"/>
    </row>
    <row r="73" spans="1:59" s="83" customFormat="1" x14ac:dyDescent="0.35">
      <c r="A73" s="174" t="s">
        <v>8</v>
      </c>
      <c r="B73" s="206">
        <f>B74+B75+B76+B77</f>
        <v>2610000</v>
      </c>
      <c r="C73" s="244">
        <f t="shared" ref="C73:K73" si="53">C74+C75+C76+C77</f>
        <v>0</v>
      </c>
      <c r="D73" s="244">
        <f t="shared" si="53"/>
        <v>0</v>
      </c>
      <c r="E73" s="244">
        <f t="shared" si="53"/>
        <v>0</v>
      </c>
      <c r="F73" s="244">
        <f t="shared" si="53"/>
        <v>0</v>
      </c>
      <c r="G73" s="244">
        <f t="shared" si="53"/>
        <v>0</v>
      </c>
      <c r="H73" s="244">
        <f t="shared" si="53"/>
        <v>208800</v>
      </c>
      <c r="I73" s="244">
        <f t="shared" si="53"/>
        <v>417600</v>
      </c>
      <c r="J73" s="244">
        <f t="shared" si="53"/>
        <v>522000</v>
      </c>
      <c r="K73" s="244">
        <f t="shared" si="53"/>
        <v>1461600</v>
      </c>
      <c r="L73" s="436"/>
      <c r="M73" s="436"/>
    </row>
    <row r="74" spans="1:59" s="83" customFormat="1" x14ac:dyDescent="0.35">
      <c r="A74" s="178" t="s">
        <v>14</v>
      </c>
      <c r="B74" s="207">
        <f>SUM(C74:K74)</f>
        <v>0</v>
      </c>
      <c r="C74" s="208"/>
      <c r="D74" s="208"/>
      <c r="E74" s="208"/>
      <c r="F74" s="208"/>
      <c r="G74" s="208"/>
      <c r="H74" s="208"/>
      <c r="I74" s="208"/>
      <c r="J74" s="208"/>
      <c r="K74" s="208"/>
      <c r="L74" s="436"/>
      <c r="M74" s="436"/>
    </row>
    <row r="75" spans="1:59" s="83" customFormat="1" x14ac:dyDescent="0.35">
      <c r="A75" s="178" t="s">
        <v>15</v>
      </c>
      <c r="B75" s="207">
        <f>SUM(C75:K75)</f>
        <v>0</v>
      </c>
      <c r="C75" s="208"/>
      <c r="D75" s="208"/>
      <c r="E75" s="208"/>
      <c r="F75" s="208"/>
      <c r="G75" s="208"/>
      <c r="H75" s="208"/>
      <c r="I75" s="208"/>
      <c r="J75" s="208"/>
      <c r="K75" s="208"/>
      <c r="L75" s="436"/>
      <c r="M75" s="436"/>
    </row>
    <row r="76" spans="1:59" s="83" customFormat="1" x14ac:dyDescent="0.35">
      <c r="A76" s="178" t="s">
        <v>16</v>
      </c>
      <c r="B76" s="207">
        <f>SUM(C76:K76)</f>
        <v>0</v>
      </c>
      <c r="C76" s="208"/>
      <c r="D76" s="208"/>
      <c r="E76" s="208"/>
      <c r="F76" s="208"/>
      <c r="G76" s="208"/>
      <c r="H76" s="208"/>
      <c r="I76" s="208"/>
      <c r="J76" s="208"/>
      <c r="K76" s="208"/>
      <c r="L76" s="436"/>
      <c r="M76" s="436"/>
    </row>
    <row r="77" spans="1:59" s="83" customFormat="1" x14ac:dyDescent="0.35">
      <c r="A77" s="227" t="s">
        <v>17</v>
      </c>
      <c r="B77" s="180">
        <f>B79+B80</f>
        <v>2610000</v>
      </c>
      <c r="C77" s="76">
        <f t="shared" ref="C77:K77" si="54">C79+C80</f>
        <v>0</v>
      </c>
      <c r="D77" s="76">
        <f t="shared" si="54"/>
        <v>0</v>
      </c>
      <c r="E77" s="76">
        <f t="shared" si="54"/>
        <v>0</v>
      </c>
      <c r="F77" s="76">
        <f t="shared" si="54"/>
        <v>0</v>
      </c>
      <c r="G77" s="76">
        <f t="shared" si="54"/>
        <v>0</v>
      </c>
      <c r="H77" s="76">
        <f t="shared" si="54"/>
        <v>208800</v>
      </c>
      <c r="I77" s="76">
        <f t="shared" si="54"/>
        <v>417600</v>
      </c>
      <c r="J77" s="76">
        <f t="shared" si="54"/>
        <v>522000</v>
      </c>
      <c r="K77" s="76">
        <f t="shared" si="54"/>
        <v>1461600</v>
      </c>
      <c r="L77" s="436"/>
      <c r="M77" s="436"/>
    </row>
    <row r="78" spans="1:59" s="83" customFormat="1" x14ac:dyDescent="0.35">
      <c r="A78" s="178" t="s">
        <v>18</v>
      </c>
      <c r="B78" s="207"/>
      <c r="C78" s="208"/>
      <c r="D78" s="208"/>
      <c r="E78" s="208"/>
      <c r="F78" s="208"/>
      <c r="G78" s="208"/>
      <c r="H78" s="208"/>
      <c r="I78" s="208"/>
      <c r="J78" s="208"/>
      <c r="K78" s="208"/>
      <c r="L78" s="436"/>
      <c r="M78" s="436"/>
    </row>
    <row r="79" spans="1:59" s="83" customFormat="1" x14ac:dyDescent="0.35">
      <c r="A79" s="178" t="s">
        <v>19</v>
      </c>
      <c r="B79" s="207">
        <f>SUM(C79:K79)</f>
        <v>0</v>
      </c>
      <c r="C79" s="171"/>
      <c r="D79" s="171"/>
      <c r="E79" s="171"/>
      <c r="F79" s="198"/>
      <c r="G79" s="198"/>
      <c r="H79" s="198"/>
      <c r="I79" s="198"/>
      <c r="J79" s="198"/>
      <c r="K79" s="198"/>
      <c r="L79" s="436"/>
      <c r="M79" s="436"/>
    </row>
    <row r="80" spans="1:59" s="83" customFormat="1" ht="39.5" thickBot="1" x14ac:dyDescent="0.4">
      <c r="A80" s="281" t="s">
        <v>20</v>
      </c>
      <c r="B80" s="246">
        <v>2610000</v>
      </c>
      <c r="C80" s="175">
        <v>0</v>
      </c>
      <c r="D80" s="175">
        <v>0</v>
      </c>
      <c r="E80" s="175">
        <v>0</v>
      </c>
      <c r="F80" s="175">
        <v>0</v>
      </c>
      <c r="G80" s="175">
        <v>0</v>
      </c>
      <c r="H80" s="175">
        <f>B80*0.6*0.1+B80*0.4*0.05</f>
        <v>208800</v>
      </c>
      <c r="I80" s="175">
        <f>B80*0.6*0.2+B80*0.4*0.1</f>
        <v>417600</v>
      </c>
      <c r="J80" s="175">
        <f>B80*0.6*0.2+B80*0.4*0.2</f>
        <v>522000</v>
      </c>
      <c r="K80" s="175">
        <f>B80-F80-G80-H80-I80-J80</f>
        <v>1461600</v>
      </c>
      <c r="L80" s="436"/>
      <c r="M80" s="436"/>
    </row>
    <row r="81" spans="1:13" s="83" customFormat="1" ht="24.75" customHeight="1" thickBot="1" x14ac:dyDescent="0.4">
      <c r="A81" s="412" t="s">
        <v>28</v>
      </c>
      <c r="B81" s="413"/>
      <c r="C81" s="413"/>
      <c r="D81" s="413"/>
      <c r="E81" s="413"/>
      <c r="F81" s="413"/>
      <c r="G81" s="413"/>
      <c r="H81" s="413"/>
      <c r="I81" s="413"/>
      <c r="J81" s="413"/>
      <c r="K81" s="414"/>
      <c r="L81" s="436"/>
      <c r="M81" s="436"/>
    </row>
    <row r="82" spans="1:13" s="83" customFormat="1" x14ac:dyDescent="0.35">
      <c r="A82" s="432" t="s">
        <v>11</v>
      </c>
      <c r="B82" s="433"/>
      <c r="C82" s="433"/>
      <c r="D82" s="433"/>
      <c r="E82" s="433"/>
      <c r="F82" s="433"/>
      <c r="G82" s="433"/>
      <c r="H82" s="433"/>
      <c r="I82" s="433"/>
      <c r="J82" s="433"/>
      <c r="K82" s="434"/>
      <c r="L82" s="436"/>
      <c r="M82" s="436"/>
    </row>
    <row r="83" spans="1:13" s="83" customFormat="1" x14ac:dyDescent="0.35">
      <c r="A83" s="174" t="s">
        <v>29</v>
      </c>
      <c r="B83" s="206">
        <f>B84+B85+B86+B87</f>
        <v>480000</v>
      </c>
      <c r="C83" s="244">
        <f t="shared" ref="C83:K83" si="55">C84+C85+C86+C87</f>
        <v>0</v>
      </c>
      <c r="D83" s="244">
        <f t="shared" si="55"/>
        <v>0</v>
      </c>
      <c r="E83" s="244">
        <f t="shared" si="55"/>
        <v>0</v>
      </c>
      <c r="F83" s="244">
        <f t="shared" si="55"/>
        <v>0</v>
      </c>
      <c r="G83" s="244">
        <f>G84+G86+G86+G87</f>
        <v>400000</v>
      </c>
      <c r="H83" s="244">
        <f t="shared" si="55"/>
        <v>20000</v>
      </c>
      <c r="I83" s="244">
        <f t="shared" si="55"/>
        <v>20000</v>
      </c>
      <c r="J83" s="244">
        <f t="shared" si="55"/>
        <v>20000</v>
      </c>
      <c r="K83" s="244">
        <f t="shared" si="55"/>
        <v>20000</v>
      </c>
      <c r="L83" s="436"/>
      <c r="M83" s="436"/>
    </row>
    <row r="84" spans="1:13" s="83" customFormat="1" x14ac:dyDescent="0.35">
      <c r="A84" s="178" t="s">
        <v>14</v>
      </c>
      <c r="B84" s="207">
        <f>SUM(C84:K84)</f>
        <v>0</v>
      </c>
      <c r="C84" s="208"/>
      <c r="D84" s="208"/>
      <c r="E84" s="208"/>
      <c r="F84" s="208"/>
      <c r="G84" s="208"/>
      <c r="H84" s="208"/>
      <c r="I84" s="208"/>
      <c r="J84" s="208"/>
      <c r="K84" s="208"/>
      <c r="L84" s="436"/>
      <c r="M84" s="436"/>
    </row>
    <row r="85" spans="1:13" s="83" customFormat="1" x14ac:dyDescent="0.35">
      <c r="A85" s="178" t="s">
        <v>15</v>
      </c>
      <c r="B85" s="207">
        <f>SUM(C85:K85)</f>
        <v>0</v>
      </c>
      <c r="C85" s="208"/>
      <c r="D85" s="208"/>
      <c r="E85" s="208"/>
      <c r="F85" s="208"/>
      <c r="G85" s="208"/>
      <c r="H85" s="208"/>
      <c r="I85" s="208"/>
      <c r="J85" s="208"/>
      <c r="K85" s="208"/>
      <c r="L85" s="436"/>
      <c r="M85" s="436"/>
    </row>
    <row r="86" spans="1:13" s="83" customFormat="1" x14ac:dyDescent="0.35">
      <c r="A86" s="178" t="s">
        <v>16</v>
      </c>
      <c r="B86" s="207">
        <f>SUM(C86:K86)</f>
        <v>0</v>
      </c>
      <c r="C86" s="208"/>
      <c r="D86" s="208"/>
      <c r="E86" s="208"/>
      <c r="F86" s="208"/>
      <c r="G86" s="208"/>
      <c r="H86" s="208"/>
      <c r="I86" s="208"/>
      <c r="J86" s="208"/>
      <c r="K86" s="208"/>
      <c r="L86" s="436"/>
      <c r="M86" s="436"/>
    </row>
    <row r="87" spans="1:13" s="83" customFormat="1" x14ac:dyDescent="0.35">
      <c r="A87" s="227" t="s">
        <v>17</v>
      </c>
      <c r="B87" s="180">
        <f>B89+B90</f>
        <v>480000</v>
      </c>
      <c r="C87" s="76">
        <f t="shared" ref="C87:K87" si="56">C89+C90</f>
        <v>0</v>
      </c>
      <c r="D87" s="76">
        <f t="shared" si="56"/>
        <v>0</v>
      </c>
      <c r="E87" s="76">
        <f t="shared" si="56"/>
        <v>0</v>
      </c>
      <c r="F87" s="76">
        <f t="shared" si="56"/>
        <v>0</v>
      </c>
      <c r="G87" s="76">
        <f t="shared" si="56"/>
        <v>400000</v>
      </c>
      <c r="H87" s="76">
        <f t="shared" si="56"/>
        <v>20000</v>
      </c>
      <c r="I87" s="76">
        <f t="shared" si="56"/>
        <v>20000</v>
      </c>
      <c r="J87" s="76">
        <f t="shared" si="56"/>
        <v>20000</v>
      </c>
      <c r="K87" s="76">
        <f t="shared" si="56"/>
        <v>20000</v>
      </c>
      <c r="L87" s="436"/>
      <c r="M87" s="436"/>
    </row>
    <row r="88" spans="1:13" s="83" customFormat="1" x14ac:dyDescent="0.35">
      <c r="A88" s="178" t="s">
        <v>18</v>
      </c>
      <c r="B88" s="207"/>
      <c r="C88" s="208"/>
      <c r="D88" s="208"/>
      <c r="E88" s="208"/>
      <c r="F88" s="208"/>
      <c r="G88" s="208"/>
      <c r="H88" s="208"/>
      <c r="I88" s="208"/>
      <c r="J88" s="208"/>
      <c r="K88" s="208"/>
      <c r="L88" s="436"/>
      <c r="M88" s="436"/>
    </row>
    <row r="89" spans="1:13" s="83" customFormat="1" x14ac:dyDescent="0.35">
      <c r="A89" s="178" t="s">
        <v>19</v>
      </c>
      <c r="B89" s="207">
        <f>SUM(C89:K89)</f>
        <v>480000</v>
      </c>
      <c r="C89" s="208">
        <v>0</v>
      </c>
      <c r="D89" s="208">
        <v>0</v>
      </c>
      <c r="E89" s="208">
        <v>0</v>
      </c>
      <c r="F89" s="208">
        <v>0</v>
      </c>
      <c r="G89" s="208">
        <v>400000</v>
      </c>
      <c r="H89" s="208">
        <v>20000</v>
      </c>
      <c r="I89" s="208">
        <v>20000</v>
      </c>
      <c r="J89" s="208">
        <v>20000</v>
      </c>
      <c r="K89" s="208">
        <v>20000</v>
      </c>
      <c r="L89" s="436"/>
      <c r="M89" s="436"/>
    </row>
    <row r="90" spans="1:13" s="83" customFormat="1" ht="39.5" thickBot="1" x14ac:dyDescent="0.4">
      <c r="A90" s="281" t="s">
        <v>20</v>
      </c>
      <c r="B90" s="207">
        <f>SUM(C90:K90)</f>
        <v>0</v>
      </c>
      <c r="C90" s="265"/>
      <c r="D90" s="265"/>
      <c r="E90" s="265"/>
      <c r="F90" s="265"/>
      <c r="G90" s="265"/>
      <c r="H90" s="265"/>
      <c r="I90" s="265"/>
      <c r="J90" s="265"/>
      <c r="K90" s="265"/>
      <c r="L90" s="436"/>
      <c r="M90" s="436"/>
    </row>
    <row r="91" spans="1:13" s="83" customFormat="1" ht="13.5" thickBot="1" x14ac:dyDescent="0.4">
      <c r="A91" s="412" t="s">
        <v>30</v>
      </c>
      <c r="B91" s="413"/>
      <c r="C91" s="413"/>
      <c r="D91" s="413"/>
      <c r="E91" s="413"/>
      <c r="F91" s="413"/>
      <c r="G91" s="413"/>
      <c r="H91" s="413"/>
      <c r="I91" s="413"/>
      <c r="J91" s="413"/>
      <c r="K91" s="414"/>
      <c r="L91" s="436"/>
      <c r="M91" s="436"/>
    </row>
    <row r="92" spans="1:13" s="83" customFormat="1" x14ac:dyDescent="0.35">
      <c r="A92" s="282" t="s">
        <v>12</v>
      </c>
      <c r="B92" s="262"/>
      <c r="C92" s="263"/>
      <c r="D92" s="263"/>
      <c r="E92" s="263"/>
      <c r="F92" s="263"/>
      <c r="G92" s="263"/>
      <c r="H92" s="263"/>
      <c r="I92" s="263"/>
      <c r="J92" s="263"/>
      <c r="K92" s="283"/>
      <c r="L92" s="436"/>
      <c r="M92" s="436"/>
    </row>
    <row r="93" spans="1:13" s="83" customFormat="1" x14ac:dyDescent="0.35">
      <c r="A93" s="174" t="s">
        <v>8</v>
      </c>
      <c r="B93" s="206">
        <f>B94+B95+B96+B97</f>
        <v>102993399</v>
      </c>
      <c r="C93" s="244">
        <f>C94+C95+C96+C97</f>
        <v>19681416</v>
      </c>
      <c r="D93" s="244">
        <f t="shared" ref="D93:K93" si="57">D94+D95+D96+D97</f>
        <v>19681416</v>
      </c>
      <c r="E93" s="244">
        <f t="shared" si="57"/>
        <v>19681416</v>
      </c>
      <c r="F93" s="244">
        <f t="shared" si="57"/>
        <v>0</v>
      </c>
      <c r="G93" s="244">
        <f t="shared" si="57"/>
        <v>8286483</v>
      </c>
      <c r="H93" s="244">
        <f t="shared" si="57"/>
        <v>8915667</v>
      </c>
      <c r="I93" s="244">
        <f t="shared" si="57"/>
        <v>8915667</v>
      </c>
      <c r="J93" s="244">
        <f t="shared" si="57"/>
        <v>8915667</v>
      </c>
      <c r="K93" s="244">
        <f t="shared" si="57"/>
        <v>8915667</v>
      </c>
      <c r="L93" s="436"/>
      <c r="M93" s="436"/>
    </row>
    <row r="94" spans="1:13" s="83" customFormat="1" x14ac:dyDescent="0.35">
      <c r="A94" s="178" t="s">
        <v>14</v>
      </c>
      <c r="B94" s="207">
        <f>SUM(C94:K94)</f>
        <v>51357928</v>
      </c>
      <c r="C94" s="208">
        <v>9840708</v>
      </c>
      <c r="D94" s="208">
        <v>9840708</v>
      </c>
      <c r="E94" s="208">
        <v>9840708</v>
      </c>
      <c r="F94" s="264"/>
      <c r="G94" s="208">
        <v>4116152</v>
      </c>
      <c r="H94" s="208">
        <v>4429913</v>
      </c>
      <c r="I94" s="208">
        <v>4429913</v>
      </c>
      <c r="J94" s="208">
        <v>4429913</v>
      </c>
      <c r="K94" s="208">
        <v>4429913</v>
      </c>
      <c r="L94" s="436"/>
      <c r="M94" s="436"/>
    </row>
    <row r="95" spans="1:13" s="83" customFormat="1" x14ac:dyDescent="0.35">
      <c r="A95" s="178" t="s">
        <v>15</v>
      </c>
      <c r="B95" s="207">
        <f>SUM(C95:K95)</f>
        <v>0</v>
      </c>
      <c r="C95" s="208"/>
      <c r="D95" s="208"/>
      <c r="E95" s="208"/>
      <c r="F95" s="264"/>
      <c r="G95" s="208"/>
      <c r="H95" s="208"/>
      <c r="I95" s="208"/>
      <c r="J95" s="208"/>
      <c r="K95" s="208"/>
      <c r="L95" s="436"/>
      <c r="M95" s="436"/>
    </row>
    <row r="96" spans="1:13" s="83" customFormat="1" x14ac:dyDescent="0.35">
      <c r="A96" s="178" t="s">
        <v>16</v>
      </c>
      <c r="B96" s="207">
        <f>SUM(C96:K96)</f>
        <v>0</v>
      </c>
      <c r="C96" s="208"/>
      <c r="D96" s="208"/>
      <c r="E96" s="208"/>
      <c r="F96" s="264"/>
      <c r="G96" s="208"/>
      <c r="H96" s="208"/>
      <c r="I96" s="208"/>
      <c r="J96" s="208"/>
      <c r="K96" s="208"/>
      <c r="L96" s="436"/>
      <c r="M96" s="436"/>
    </row>
    <row r="97" spans="1:59" s="83" customFormat="1" x14ac:dyDescent="0.35">
      <c r="A97" s="227" t="s">
        <v>17</v>
      </c>
      <c r="B97" s="180">
        <f>B99+B100</f>
        <v>51635471</v>
      </c>
      <c r="C97" s="76">
        <f>C99+C100</f>
        <v>9840708</v>
      </c>
      <c r="D97" s="76">
        <f t="shared" ref="D97:K97" si="58">D99+D100</f>
        <v>9840708</v>
      </c>
      <c r="E97" s="76">
        <f t="shared" si="58"/>
        <v>9840708</v>
      </c>
      <c r="F97" s="76">
        <f t="shared" si="58"/>
        <v>0</v>
      </c>
      <c r="G97" s="76">
        <f>G99+G100</f>
        <v>4170331</v>
      </c>
      <c r="H97" s="76">
        <f>H99+H100</f>
        <v>4485754</v>
      </c>
      <c r="I97" s="76">
        <f t="shared" si="58"/>
        <v>4485754</v>
      </c>
      <c r="J97" s="76">
        <f t="shared" si="58"/>
        <v>4485754</v>
      </c>
      <c r="K97" s="76">
        <f t="shared" si="58"/>
        <v>4485754</v>
      </c>
      <c r="L97" s="436"/>
      <c r="M97" s="436"/>
    </row>
    <row r="98" spans="1:59" s="83" customFormat="1" x14ac:dyDescent="0.35">
      <c r="A98" s="178" t="s">
        <v>18</v>
      </c>
      <c r="B98" s="207"/>
      <c r="C98" s="208"/>
      <c r="D98" s="208"/>
      <c r="E98" s="208"/>
      <c r="F98" s="264"/>
      <c r="G98" s="208"/>
      <c r="H98" s="208"/>
      <c r="I98" s="208"/>
      <c r="J98" s="208"/>
      <c r="K98" s="208"/>
      <c r="L98" s="436"/>
      <c r="M98" s="436"/>
    </row>
    <row r="99" spans="1:59" s="83" customFormat="1" x14ac:dyDescent="0.35">
      <c r="A99" s="178" t="s">
        <v>19</v>
      </c>
      <c r="B99" s="207">
        <f>SUM(C99:K99)</f>
        <v>51635471</v>
      </c>
      <c r="C99" s="171">
        <v>9840708</v>
      </c>
      <c r="D99" s="171">
        <v>9840708</v>
      </c>
      <c r="E99" s="171">
        <v>9840708</v>
      </c>
      <c r="F99" s="171">
        <v>0</v>
      </c>
      <c r="G99" s="171">
        <v>4170331</v>
      </c>
      <c r="H99" s="171">
        <v>4485754</v>
      </c>
      <c r="I99" s="171">
        <v>4485754</v>
      </c>
      <c r="J99" s="171">
        <v>4485754</v>
      </c>
      <c r="K99" s="171">
        <v>4485754</v>
      </c>
      <c r="L99" s="436"/>
      <c r="M99" s="436"/>
    </row>
    <row r="100" spans="1:59" s="83" customFormat="1" ht="39.5" thickBot="1" x14ac:dyDescent="0.4">
      <c r="A100" s="281" t="s">
        <v>20</v>
      </c>
      <c r="B100" s="246">
        <f>SUM(C100:K100)</f>
        <v>0</v>
      </c>
      <c r="C100" s="175"/>
      <c r="D100" s="175"/>
      <c r="E100" s="175"/>
      <c r="F100" s="175"/>
      <c r="G100" s="175"/>
      <c r="H100" s="175"/>
      <c r="I100" s="175"/>
      <c r="J100" s="175"/>
      <c r="K100" s="175"/>
      <c r="L100" s="437"/>
      <c r="M100" s="437"/>
    </row>
    <row r="101" spans="1:59" s="91" customFormat="1" ht="13.5" thickBot="1" x14ac:dyDescent="0.4">
      <c r="A101" s="423" t="s">
        <v>31</v>
      </c>
      <c r="B101" s="424"/>
      <c r="C101" s="424"/>
      <c r="D101" s="424"/>
      <c r="E101" s="424"/>
      <c r="F101" s="424"/>
      <c r="G101" s="424"/>
      <c r="H101" s="424"/>
      <c r="I101" s="424"/>
      <c r="J101" s="424"/>
      <c r="K101" s="425"/>
      <c r="L101" s="56"/>
      <c r="M101" s="192" t="s">
        <v>32</v>
      </c>
      <c r="N101" s="373"/>
      <c r="O101" s="373"/>
      <c r="P101" s="373"/>
      <c r="Q101" s="373"/>
      <c r="R101" s="373"/>
      <c r="S101" s="373"/>
      <c r="T101" s="373"/>
      <c r="U101" s="373"/>
      <c r="V101" s="373"/>
      <c r="W101" s="373"/>
      <c r="X101" s="373"/>
      <c r="Y101" s="373"/>
      <c r="Z101" s="373"/>
      <c r="AA101" s="373"/>
      <c r="AB101" s="373"/>
      <c r="AC101" s="373"/>
      <c r="AD101" s="373"/>
      <c r="AE101" s="373"/>
      <c r="AF101" s="373"/>
      <c r="AG101" s="373"/>
      <c r="AH101" s="373"/>
      <c r="AI101" s="373"/>
      <c r="AJ101" s="373"/>
      <c r="AK101" s="373"/>
      <c r="AL101" s="373"/>
      <c r="AM101" s="373"/>
      <c r="AN101" s="373"/>
      <c r="AO101" s="373"/>
      <c r="AP101" s="373"/>
      <c r="AQ101" s="373"/>
      <c r="AR101" s="373"/>
      <c r="AS101" s="373"/>
      <c r="AT101" s="373"/>
      <c r="AU101" s="373"/>
      <c r="AV101" s="373"/>
      <c r="AW101" s="373"/>
      <c r="AX101" s="373"/>
      <c r="AY101" s="373"/>
      <c r="AZ101" s="373"/>
      <c r="BA101" s="373"/>
      <c r="BB101" s="373"/>
      <c r="BC101" s="373"/>
      <c r="BD101" s="373"/>
      <c r="BE101" s="373"/>
      <c r="BF101" s="373"/>
      <c r="BG101" s="373"/>
    </row>
    <row r="102" spans="1:59" s="91" customFormat="1" x14ac:dyDescent="0.35">
      <c r="A102" s="25" t="s">
        <v>10</v>
      </c>
      <c r="B102" s="26"/>
      <c r="C102" s="26"/>
      <c r="D102" s="26"/>
      <c r="E102" s="26"/>
      <c r="F102" s="26"/>
      <c r="G102" s="26"/>
      <c r="H102" s="26"/>
      <c r="I102" s="26"/>
      <c r="J102" s="26"/>
      <c r="K102" s="284"/>
      <c r="L102" s="401" t="s">
        <v>33</v>
      </c>
      <c r="M102" s="431"/>
      <c r="N102" s="373"/>
      <c r="O102" s="373"/>
      <c r="P102" s="373"/>
      <c r="Q102" s="373"/>
      <c r="R102" s="373"/>
      <c r="S102" s="373"/>
      <c r="T102" s="373"/>
      <c r="U102" s="373"/>
      <c r="V102" s="373"/>
      <c r="W102" s="373"/>
      <c r="X102" s="373"/>
      <c r="Y102" s="373"/>
      <c r="Z102" s="373"/>
      <c r="AA102" s="373"/>
      <c r="AB102" s="373"/>
      <c r="AC102" s="373"/>
      <c r="AD102" s="373"/>
      <c r="AE102" s="373"/>
      <c r="AF102" s="373"/>
      <c r="AG102" s="373"/>
      <c r="AH102" s="373"/>
      <c r="AI102" s="373"/>
      <c r="AJ102" s="373"/>
      <c r="AK102" s="373"/>
      <c r="AL102" s="373"/>
      <c r="AM102" s="373"/>
      <c r="AN102" s="373"/>
      <c r="AO102" s="373"/>
      <c r="AP102" s="373"/>
      <c r="AQ102" s="373"/>
      <c r="AR102" s="373"/>
      <c r="AS102" s="373"/>
      <c r="AT102" s="373"/>
      <c r="AU102" s="373"/>
      <c r="AV102" s="373"/>
      <c r="AW102" s="373"/>
      <c r="AX102" s="373"/>
      <c r="AY102" s="373"/>
      <c r="AZ102" s="373"/>
      <c r="BA102" s="373"/>
      <c r="BB102" s="373"/>
      <c r="BC102" s="373"/>
      <c r="BD102" s="373"/>
      <c r="BE102" s="373"/>
      <c r="BF102" s="373"/>
      <c r="BG102" s="373"/>
    </row>
    <row r="103" spans="1:59" s="91" customFormat="1" x14ac:dyDescent="0.35">
      <c r="A103" s="73" t="s">
        <v>8</v>
      </c>
      <c r="B103" s="14">
        <f>B104+B105+B106+B107</f>
        <v>7184391.2400000002</v>
      </c>
      <c r="C103" s="15">
        <f t="shared" ref="C103:K103" si="59">C104+C105+C106+C107</f>
        <v>0</v>
      </c>
      <c r="D103" s="15">
        <f t="shared" si="59"/>
        <v>0</v>
      </c>
      <c r="E103" s="15">
        <f t="shared" si="59"/>
        <v>0</v>
      </c>
      <c r="F103" s="15">
        <f t="shared" si="59"/>
        <v>0</v>
      </c>
      <c r="G103" s="15">
        <f t="shared" si="59"/>
        <v>98900</v>
      </c>
      <c r="H103" s="15">
        <f t="shared" si="59"/>
        <v>195750</v>
      </c>
      <c r="I103" s="15">
        <f t="shared" si="59"/>
        <v>1538697.08</v>
      </c>
      <c r="J103" s="38">
        <f t="shared" si="59"/>
        <v>1745197.08</v>
      </c>
      <c r="K103" s="276">
        <f t="shared" si="59"/>
        <v>3605847.08</v>
      </c>
      <c r="L103" s="389"/>
      <c r="M103" s="391"/>
      <c r="N103" s="373"/>
      <c r="O103" s="373"/>
      <c r="P103" s="373"/>
      <c r="Q103" s="373"/>
      <c r="R103" s="373"/>
      <c r="S103" s="373"/>
      <c r="T103" s="373"/>
      <c r="U103" s="373"/>
      <c r="V103" s="373"/>
      <c r="W103" s="373"/>
      <c r="X103" s="373"/>
      <c r="Y103" s="373"/>
      <c r="Z103" s="373"/>
      <c r="AA103" s="373"/>
      <c r="AB103" s="373"/>
      <c r="AC103" s="373"/>
      <c r="AD103" s="373"/>
      <c r="AE103" s="373"/>
      <c r="AF103" s="373"/>
      <c r="AG103" s="373"/>
      <c r="AH103" s="373"/>
      <c r="AI103" s="373"/>
      <c r="AJ103" s="373"/>
      <c r="AK103" s="373"/>
      <c r="AL103" s="373"/>
      <c r="AM103" s="373"/>
      <c r="AN103" s="373"/>
      <c r="AO103" s="373"/>
      <c r="AP103" s="373"/>
      <c r="AQ103" s="373"/>
      <c r="AR103" s="373"/>
      <c r="AS103" s="373"/>
      <c r="AT103" s="373"/>
      <c r="AU103" s="373"/>
      <c r="AV103" s="373"/>
      <c r="AW103" s="373"/>
      <c r="AX103" s="373"/>
      <c r="AY103" s="373"/>
      <c r="AZ103" s="373"/>
      <c r="BA103" s="373"/>
      <c r="BB103" s="373"/>
      <c r="BC103" s="373"/>
      <c r="BD103" s="373"/>
      <c r="BE103" s="373"/>
      <c r="BF103" s="373"/>
      <c r="BG103" s="373"/>
    </row>
    <row r="104" spans="1:59" s="91" customFormat="1" x14ac:dyDescent="0.35">
      <c r="A104" s="98" t="s">
        <v>14</v>
      </c>
      <c r="B104" s="99">
        <f>SUM(C104:K104)</f>
        <v>0</v>
      </c>
      <c r="C104" s="63">
        <v>0</v>
      </c>
      <c r="D104" s="63">
        <v>0</v>
      </c>
      <c r="E104" s="63">
        <v>0</v>
      </c>
      <c r="F104" s="63">
        <v>0</v>
      </c>
      <c r="G104" s="63">
        <v>0</v>
      </c>
      <c r="H104" s="63">
        <v>0</v>
      </c>
      <c r="I104" s="63">
        <v>0</v>
      </c>
      <c r="J104" s="106">
        <v>0</v>
      </c>
      <c r="K104" s="277">
        <v>0</v>
      </c>
      <c r="L104" s="389"/>
      <c r="M104" s="391"/>
      <c r="N104" s="373"/>
      <c r="O104" s="373"/>
      <c r="P104" s="373"/>
      <c r="Q104" s="373"/>
      <c r="R104" s="373"/>
      <c r="S104" s="373"/>
      <c r="T104" s="373"/>
      <c r="U104" s="373"/>
      <c r="V104" s="373"/>
      <c r="W104" s="373"/>
      <c r="X104" s="373"/>
      <c r="Y104" s="373"/>
      <c r="Z104" s="373"/>
      <c r="AA104" s="373"/>
      <c r="AB104" s="373"/>
      <c r="AC104" s="373"/>
      <c r="AD104" s="373"/>
      <c r="AE104" s="373"/>
      <c r="AF104" s="373"/>
      <c r="AG104" s="373"/>
      <c r="AH104" s="373"/>
      <c r="AI104" s="373"/>
      <c r="AJ104" s="373"/>
      <c r="AK104" s="373"/>
      <c r="AL104" s="373"/>
      <c r="AM104" s="373"/>
      <c r="AN104" s="373"/>
      <c r="AO104" s="373"/>
      <c r="AP104" s="373"/>
      <c r="AQ104" s="373"/>
      <c r="AR104" s="373"/>
      <c r="AS104" s="373"/>
      <c r="AT104" s="373"/>
      <c r="AU104" s="373"/>
      <c r="AV104" s="373"/>
      <c r="AW104" s="373"/>
      <c r="AX104" s="373"/>
      <c r="AY104" s="373"/>
      <c r="AZ104" s="373"/>
      <c r="BA104" s="373"/>
      <c r="BB104" s="373"/>
      <c r="BC104" s="373"/>
      <c r="BD104" s="373"/>
      <c r="BE104" s="373"/>
      <c r="BF104" s="373"/>
      <c r="BG104" s="373"/>
    </row>
    <row r="105" spans="1:59" s="91" customFormat="1" x14ac:dyDescent="0.35">
      <c r="A105" s="98" t="s">
        <v>15</v>
      </c>
      <c r="B105" s="99">
        <f>SUM(C105:K105)</f>
        <v>0</v>
      </c>
      <c r="C105" s="63">
        <v>0</v>
      </c>
      <c r="D105" s="63">
        <v>0</v>
      </c>
      <c r="E105" s="63">
        <v>0</v>
      </c>
      <c r="F105" s="63">
        <v>0</v>
      </c>
      <c r="G105" s="63">
        <v>0</v>
      </c>
      <c r="H105" s="63">
        <v>0</v>
      </c>
      <c r="I105" s="63">
        <v>0</v>
      </c>
      <c r="J105" s="106">
        <v>0</v>
      </c>
      <c r="K105" s="277">
        <v>0</v>
      </c>
      <c r="L105" s="389"/>
      <c r="M105" s="391"/>
      <c r="N105" s="373"/>
      <c r="O105" s="373"/>
      <c r="P105" s="373"/>
      <c r="Q105" s="373"/>
      <c r="R105" s="373"/>
      <c r="S105" s="373"/>
      <c r="T105" s="373"/>
      <c r="U105" s="373"/>
      <c r="V105" s="373"/>
      <c r="W105" s="373"/>
      <c r="X105" s="373"/>
      <c r="Y105" s="373"/>
      <c r="Z105" s="373"/>
      <c r="AA105" s="373"/>
      <c r="AB105" s="373"/>
      <c r="AC105" s="373"/>
      <c r="AD105" s="373"/>
      <c r="AE105" s="373"/>
      <c r="AF105" s="373"/>
      <c r="AG105" s="373"/>
      <c r="AH105" s="373"/>
      <c r="AI105" s="373"/>
      <c r="AJ105" s="373"/>
      <c r="AK105" s="373"/>
      <c r="AL105" s="373"/>
      <c r="AM105" s="373"/>
      <c r="AN105" s="373"/>
      <c r="AO105" s="373"/>
      <c r="AP105" s="373"/>
      <c r="AQ105" s="373"/>
      <c r="AR105" s="373"/>
      <c r="AS105" s="373"/>
      <c r="AT105" s="373"/>
      <c r="AU105" s="373"/>
      <c r="AV105" s="373"/>
      <c r="AW105" s="373"/>
      <c r="AX105" s="373"/>
      <c r="AY105" s="373"/>
      <c r="AZ105" s="373"/>
      <c r="BA105" s="373"/>
      <c r="BB105" s="373"/>
      <c r="BC105" s="373"/>
      <c r="BD105" s="373"/>
      <c r="BE105" s="373"/>
      <c r="BF105" s="373"/>
      <c r="BG105" s="373"/>
    </row>
    <row r="106" spans="1:59" s="91" customFormat="1" x14ac:dyDescent="0.35">
      <c r="A106" s="98" t="s">
        <v>16</v>
      </c>
      <c r="B106" s="99">
        <f>SUM(C106:K106)</f>
        <v>0</v>
      </c>
      <c r="C106" s="63">
        <v>0</v>
      </c>
      <c r="D106" s="63">
        <v>0</v>
      </c>
      <c r="E106" s="63">
        <v>0</v>
      </c>
      <c r="F106" s="63">
        <v>0</v>
      </c>
      <c r="G106" s="63">
        <v>0</v>
      </c>
      <c r="H106" s="63">
        <v>0</v>
      </c>
      <c r="I106" s="63">
        <v>0</v>
      </c>
      <c r="J106" s="106">
        <v>0</v>
      </c>
      <c r="K106" s="277">
        <v>0</v>
      </c>
      <c r="L106" s="389"/>
      <c r="M106" s="391"/>
      <c r="N106" s="373"/>
      <c r="O106" s="373"/>
      <c r="P106" s="373"/>
      <c r="Q106" s="373"/>
      <c r="R106" s="373"/>
      <c r="S106" s="373"/>
      <c r="T106" s="373"/>
      <c r="U106" s="373"/>
      <c r="V106" s="373"/>
      <c r="W106" s="373"/>
      <c r="X106" s="373"/>
      <c r="Y106" s="373"/>
      <c r="Z106" s="373"/>
      <c r="AA106" s="373"/>
      <c r="AB106" s="373"/>
      <c r="AC106" s="373"/>
      <c r="AD106" s="373"/>
      <c r="AE106" s="373"/>
      <c r="AF106" s="373"/>
      <c r="AG106" s="373"/>
      <c r="AH106" s="373"/>
      <c r="AI106" s="373"/>
      <c r="AJ106" s="373"/>
      <c r="AK106" s="373"/>
      <c r="AL106" s="373"/>
      <c r="AM106" s="373"/>
      <c r="AN106" s="373"/>
      <c r="AO106" s="373"/>
      <c r="AP106" s="373"/>
      <c r="AQ106" s="373"/>
      <c r="AR106" s="373"/>
      <c r="AS106" s="373"/>
      <c r="AT106" s="373"/>
      <c r="AU106" s="373"/>
      <c r="AV106" s="373"/>
      <c r="AW106" s="373"/>
      <c r="AX106" s="373"/>
      <c r="AY106" s="373"/>
      <c r="AZ106" s="373"/>
      <c r="BA106" s="373"/>
      <c r="BB106" s="373"/>
      <c r="BC106" s="373"/>
      <c r="BD106" s="373"/>
      <c r="BE106" s="373"/>
      <c r="BF106" s="373"/>
      <c r="BG106" s="373"/>
    </row>
    <row r="107" spans="1:59" s="91" customFormat="1" x14ac:dyDescent="0.35">
      <c r="A107" s="119" t="s">
        <v>17</v>
      </c>
      <c r="B107" s="16">
        <f>B109+B110</f>
        <v>7184391.2400000002</v>
      </c>
      <c r="C107" s="17">
        <f t="shared" ref="C107:K107" si="60">C109+C110</f>
        <v>0</v>
      </c>
      <c r="D107" s="17">
        <f t="shared" si="60"/>
        <v>0</v>
      </c>
      <c r="E107" s="17">
        <f t="shared" si="60"/>
        <v>0</v>
      </c>
      <c r="F107" s="17">
        <f t="shared" si="60"/>
        <v>0</v>
      </c>
      <c r="G107" s="17">
        <f t="shared" si="60"/>
        <v>98900</v>
      </c>
      <c r="H107" s="17">
        <f t="shared" si="60"/>
        <v>195750</v>
      </c>
      <c r="I107" s="17">
        <f t="shared" si="60"/>
        <v>1538697.08</v>
      </c>
      <c r="J107" s="39">
        <f t="shared" si="60"/>
        <v>1745197.08</v>
      </c>
      <c r="K107" s="276">
        <f t="shared" si="60"/>
        <v>3605847.08</v>
      </c>
      <c r="L107" s="389"/>
      <c r="M107" s="391"/>
      <c r="N107" s="373"/>
      <c r="O107" s="373"/>
      <c r="P107" s="373"/>
      <c r="Q107" s="373"/>
      <c r="R107" s="373"/>
      <c r="S107" s="373"/>
      <c r="T107" s="373"/>
      <c r="U107" s="373"/>
      <c r="V107" s="373"/>
      <c r="W107" s="373"/>
      <c r="X107" s="373"/>
      <c r="Y107" s="373"/>
      <c r="Z107" s="373"/>
      <c r="AA107" s="373"/>
      <c r="AB107" s="373"/>
      <c r="AC107" s="373"/>
      <c r="AD107" s="373"/>
      <c r="AE107" s="373"/>
      <c r="AF107" s="373"/>
      <c r="AG107" s="373"/>
      <c r="AH107" s="373"/>
      <c r="AI107" s="373"/>
      <c r="AJ107" s="373"/>
      <c r="AK107" s="373"/>
      <c r="AL107" s="373"/>
      <c r="AM107" s="373"/>
      <c r="AN107" s="373"/>
      <c r="AO107" s="373"/>
      <c r="AP107" s="373"/>
      <c r="AQ107" s="373"/>
      <c r="AR107" s="373"/>
      <c r="AS107" s="373"/>
      <c r="AT107" s="373"/>
      <c r="AU107" s="373"/>
      <c r="AV107" s="373"/>
      <c r="AW107" s="373"/>
      <c r="AX107" s="373"/>
      <c r="AY107" s="373"/>
      <c r="AZ107" s="373"/>
      <c r="BA107" s="373"/>
      <c r="BB107" s="373"/>
      <c r="BC107" s="373"/>
      <c r="BD107" s="373"/>
      <c r="BE107" s="373"/>
      <c r="BF107" s="373"/>
      <c r="BG107" s="373"/>
    </row>
    <row r="108" spans="1:59" s="91" customFormat="1" x14ac:dyDescent="0.35">
      <c r="A108" s="98" t="s">
        <v>18</v>
      </c>
      <c r="B108" s="99"/>
      <c r="C108" s="63"/>
      <c r="D108" s="63"/>
      <c r="E108" s="63"/>
      <c r="F108" s="63"/>
      <c r="G108" s="63"/>
      <c r="H108" s="63"/>
      <c r="I108" s="63"/>
      <c r="J108" s="106"/>
      <c r="K108" s="277"/>
      <c r="L108" s="389"/>
      <c r="M108" s="391"/>
      <c r="N108" s="373"/>
      <c r="O108" s="373"/>
      <c r="P108" s="373"/>
      <c r="Q108" s="373"/>
      <c r="R108" s="373"/>
      <c r="S108" s="373"/>
      <c r="T108" s="373"/>
      <c r="U108" s="373"/>
      <c r="V108" s="373"/>
      <c r="W108" s="373"/>
      <c r="X108" s="373"/>
      <c r="Y108" s="373"/>
      <c r="Z108" s="373"/>
      <c r="AA108" s="373"/>
      <c r="AB108" s="373"/>
      <c r="AC108" s="373"/>
      <c r="AD108" s="373"/>
      <c r="AE108" s="373"/>
      <c r="AF108" s="373"/>
      <c r="AG108" s="373"/>
      <c r="AH108" s="373"/>
      <c r="AI108" s="373"/>
      <c r="AJ108" s="373"/>
      <c r="AK108" s="373"/>
      <c r="AL108" s="373"/>
      <c r="AM108" s="373"/>
      <c r="AN108" s="373"/>
      <c r="AO108" s="373"/>
      <c r="AP108" s="373"/>
      <c r="AQ108" s="373"/>
      <c r="AR108" s="373"/>
      <c r="AS108" s="373"/>
      <c r="AT108" s="373"/>
      <c r="AU108" s="373"/>
      <c r="AV108" s="373"/>
      <c r="AW108" s="373"/>
      <c r="AX108" s="373"/>
      <c r="AY108" s="373"/>
      <c r="AZ108" s="373"/>
      <c r="BA108" s="373"/>
      <c r="BB108" s="373"/>
      <c r="BC108" s="373"/>
      <c r="BD108" s="373"/>
      <c r="BE108" s="373"/>
      <c r="BF108" s="373"/>
      <c r="BG108" s="373"/>
    </row>
    <row r="109" spans="1:59" s="91" customFormat="1" x14ac:dyDescent="0.35">
      <c r="A109" s="131" t="s">
        <v>19</v>
      </c>
      <c r="B109" s="107">
        <f>SUM(C109:K109)</f>
        <v>3269391.24</v>
      </c>
      <c r="C109" s="108">
        <f>C119+C130+C140+C150</f>
        <v>0</v>
      </c>
      <c r="D109" s="108">
        <f t="shared" ref="D109:K109" si="61">D119+D130+D140+D150</f>
        <v>0</v>
      </c>
      <c r="E109" s="108">
        <f t="shared" si="61"/>
        <v>0</v>
      </c>
      <c r="F109" s="108">
        <f t="shared" si="61"/>
        <v>0</v>
      </c>
      <c r="G109" s="108">
        <f t="shared" si="61"/>
        <v>98900</v>
      </c>
      <c r="H109" s="108">
        <f t="shared" si="61"/>
        <v>0</v>
      </c>
      <c r="I109" s="108">
        <f t="shared" si="61"/>
        <v>1147197.08</v>
      </c>
      <c r="J109" s="108">
        <f t="shared" si="61"/>
        <v>962197.08</v>
      </c>
      <c r="K109" s="285">
        <f t="shared" si="61"/>
        <v>1061097.08</v>
      </c>
      <c r="L109" s="389"/>
      <c r="M109" s="391"/>
      <c r="N109" s="373"/>
      <c r="O109" s="373"/>
      <c r="P109" s="373"/>
      <c r="Q109" s="373"/>
      <c r="R109" s="373"/>
      <c r="S109" s="373"/>
      <c r="T109" s="373"/>
      <c r="U109" s="373"/>
      <c r="V109" s="373"/>
      <c r="W109" s="373"/>
      <c r="X109" s="373"/>
      <c r="Y109" s="373"/>
      <c r="Z109" s="373"/>
      <c r="AA109" s="373"/>
      <c r="AB109" s="373"/>
      <c r="AC109" s="373"/>
      <c r="AD109" s="373"/>
      <c r="AE109" s="373"/>
      <c r="AF109" s="373"/>
      <c r="AG109" s="373"/>
      <c r="AH109" s="373"/>
      <c r="AI109" s="373"/>
      <c r="AJ109" s="373"/>
      <c r="AK109" s="373"/>
      <c r="AL109" s="373"/>
      <c r="AM109" s="373"/>
      <c r="AN109" s="373"/>
      <c r="AO109" s="373"/>
      <c r="AP109" s="373"/>
      <c r="AQ109" s="373"/>
      <c r="AR109" s="373"/>
      <c r="AS109" s="373"/>
      <c r="AT109" s="373"/>
      <c r="AU109" s="373"/>
      <c r="AV109" s="373"/>
      <c r="AW109" s="373"/>
      <c r="AX109" s="373"/>
      <c r="AY109" s="373"/>
      <c r="AZ109" s="373"/>
      <c r="BA109" s="373"/>
      <c r="BB109" s="373"/>
      <c r="BC109" s="373"/>
      <c r="BD109" s="373"/>
      <c r="BE109" s="373"/>
      <c r="BF109" s="373"/>
      <c r="BG109" s="373"/>
    </row>
    <row r="110" spans="1:59" s="91" customFormat="1" ht="39.5" thickBot="1" x14ac:dyDescent="0.4">
      <c r="A110" s="278" t="s">
        <v>20</v>
      </c>
      <c r="B110" s="99">
        <f>SUM(C110:K110)</f>
        <v>3915000</v>
      </c>
      <c r="C110" s="63">
        <f>C120+C131+C141+C151</f>
        <v>0</v>
      </c>
      <c r="D110" s="63">
        <f t="shared" ref="D110:K110" si="62">D120+D131+D141+D151</f>
        <v>0</v>
      </c>
      <c r="E110" s="63">
        <f t="shared" si="62"/>
        <v>0</v>
      </c>
      <c r="F110" s="63">
        <f t="shared" si="62"/>
        <v>0</v>
      </c>
      <c r="G110" s="63">
        <f t="shared" si="62"/>
        <v>0</v>
      </c>
      <c r="H110" s="63">
        <f t="shared" si="62"/>
        <v>195750</v>
      </c>
      <c r="I110" s="63">
        <f t="shared" si="62"/>
        <v>391500</v>
      </c>
      <c r="J110" s="63">
        <f t="shared" si="62"/>
        <v>783000</v>
      </c>
      <c r="K110" s="277">
        <f t="shared" si="62"/>
        <v>2544750</v>
      </c>
      <c r="L110" s="389"/>
      <c r="M110" s="391"/>
      <c r="N110" s="373"/>
      <c r="O110" s="373"/>
      <c r="P110" s="373"/>
      <c r="Q110" s="373"/>
      <c r="R110" s="373"/>
      <c r="S110" s="373"/>
      <c r="T110" s="373"/>
      <c r="U110" s="373"/>
      <c r="V110" s="373"/>
      <c r="W110" s="373"/>
      <c r="X110" s="373"/>
      <c r="Y110" s="373"/>
      <c r="Z110" s="373"/>
      <c r="AA110" s="373"/>
      <c r="AB110" s="373"/>
      <c r="AC110" s="373"/>
      <c r="AD110" s="373"/>
      <c r="AE110" s="373"/>
      <c r="AF110" s="373"/>
      <c r="AG110" s="373"/>
      <c r="AH110" s="373"/>
      <c r="AI110" s="373"/>
      <c r="AJ110" s="373"/>
      <c r="AK110" s="373"/>
      <c r="AL110" s="373"/>
      <c r="AM110" s="373"/>
      <c r="AN110" s="373"/>
      <c r="AO110" s="373"/>
      <c r="AP110" s="373"/>
      <c r="AQ110" s="373"/>
      <c r="AR110" s="373"/>
      <c r="AS110" s="373"/>
      <c r="AT110" s="373"/>
      <c r="AU110" s="373"/>
      <c r="AV110" s="373"/>
      <c r="AW110" s="373"/>
      <c r="AX110" s="373"/>
      <c r="AY110" s="373"/>
      <c r="AZ110" s="373"/>
      <c r="BA110" s="373"/>
      <c r="BB110" s="373"/>
      <c r="BC110" s="373"/>
      <c r="BD110" s="373"/>
      <c r="BE110" s="373"/>
      <c r="BF110" s="373"/>
      <c r="BG110" s="373"/>
    </row>
    <row r="111" spans="1:59" s="83" customFormat="1" ht="13.5" thickBot="1" x14ac:dyDescent="0.4">
      <c r="A111" s="412" t="s">
        <v>34</v>
      </c>
      <c r="B111" s="413"/>
      <c r="C111" s="413"/>
      <c r="D111" s="413"/>
      <c r="E111" s="413"/>
      <c r="F111" s="413"/>
      <c r="G111" s="413"/>
      <c r="H111" s="413"/>
      <c r="I111" s="413"/>
      <c r="J111" s="413"/>
      <c r="K111" s="414"/>
      <c r="L111" s="387"/>
      <c r="M111" s="387"/>
    </row>
    <row r="112" spans="1:59" s="83" customFormat="1" x14ac:dyDescent="0.35">
      <c r="A112" s="177" t="s">
        <v>10</v>
      </c>
      <c r="B112" s="215"/>
      <c r="C112" s="215"/>
      <c r="D112" s="215"/>
      <c r="E112" s="215"/>
      <c r="F112" s="215"/>
      <c r="G112" s="215"/>
      <c r="H112" s="215"/>
      <c r="I112" s="215"/>
      <c r="J112" s="215"/>
      <c r="K112" s="286"/>
      <c r="L112" s="387"/>
      <c r="M112" s="387"/>
    </row>
    <row r="113" spans="1:59" s="83" customFormat="1" x14ac:dyDescent="0.35">
      <c r="A113" s="174" t="s">
        <v>8</v>
      </c>
      <c r="B113" s="206">
        <f>B114+B115+B116+B117</f>
        <v>3915000</v>
      </c>
      <c r="C113" s="244">
        <f>C114+C115+C116+C117</f>
        <v>0</v>
      </c>
      <c r="D113" s="244">
        <f t="shared" ref="D113:K113" si="63">D114+D115+D116+D117</f>
        <v>0</v>
      </c>
      <c r="E113" s="244">
        <f t="shared" si="63"/>
        <v>0</v>
      </c>
      <c r="F113" s="244">
        <f t="shared" si="63"/>
        <v>0</v>
      </c>
      <c r="G113" s="244">
        <f t="shared" si="63"/>
        <v>0</v>
      </c>
      <c r="H113" s="244">
        <f t="shared" si="63"/>
        <v>195750</v>
      </c>
      <c r="I113" s="244">
        <f t="shared" si="63"/>
        <v>391500</v>
      </c>
      <c r="J113" s="244">
        <f t="shared" si="63"/>
        <v>783000</v>
      </c>
      <c r="K113" s="244">
        <f t="shared" si="63"/>
        <v>2544750</v>
      </c>
      <c r="L113" s="387"/>
      <c r="M113" s="387"/>
    </row>
    <row r="114" spans="1:59" s="83" customFormat="1" x14ac:dyDescent="0.35">
      <c r="A114" s="178" t="s">
        <v>14</v>
      </c>
      <c r="B114" s="207">
        <f>SUM(C114:K114)</f>
        <v>0</v>
      </c>
      <c r="C114" s="208"/>
      <c r="D114" s="208"/>
      <c r="E114" s="208"/>
      <c r="F114" s="208"/>
      <c r="G114" s="208"/>
      <c r="H114" s="208"/>
      <c r="I114" s="208"/>
      <c r="J114" s="208"/>
      <c r="K114" s="208"/>
      <c r="L114" s="387"/>
      <c r="M114" s="387"/>
    </row>
    <row r="115" spans="1:59" s="83" customFormat="1" x14ac:dyDescent="0.35">
      <c r="A115" s="178" t="s">
        <v>15</v>
      </c>
      <c r="B115" s="207">
        <f>SUM(C115:K115)</f>
        <v>0</v>
      </c>
      <c r="C115" s="208"/>
      <c r="D115" s="208"/>
      <c r="E115" s="208"/>
      <c r="F115" s="208"/>
      <c r="G115" s="208"/>
      <c r="H115" s="208"/>
      <c r="I115" s="208"/>
      <c r="J115" s="208"/>
      <c r="K115" s="208"/>
      <c r="L115" s="387"/>
      <c r="M115" s="387"/>
    </row>
    <row r="116" spans="1:59" s="83" customFormat="1" x14ac:dyDescent="0.35">
      <c r="A116" s="178" t="s">
        <v>16</v>
      </c>
      <c r="B116" s="207">
        <f>SUM(C116:K116)</f>
        <v>0</v>
      </c>
      <c r="C116" s="208"/>
      <c r="D116" s="208"/>
      <c r="E116" s="208"/>
      <c r="F116" s="208"/>
      <c r="G116" s="208"/>
      <c r="H116" s="208"/>
      <c r="I116" s="208"/>
      <c r="J116" s="208"/>
      <c r="K116" s="208"/>
      <c r="L116" s="387"/>
      <c r="M116" s="387"/>
    </row>
    <row r="117" spans="1:59" s="83" customFormat="1" x14ac:dyDescent="0.35">
      <c r="A117" s="227" t="s">
        <v>17</v>
      </c>
      <c r="B117" s="180">
        <f>B119+B120</f>
        <v>3915000</v>
      </c>
      <c r="C117" s="76">
        <f>C119+C120</f>
        <v>0</v>
      </c>
      <c r="D117" s="76">
        <f t="shared" ref="D117:K117" si="64">D119+D120</f>
        <v>0</v>
      </c>
      <c r="E117" s="76">
        <f t="shared" si="64"/>
        <v>0</v>
      </c>
      <c r="F117" s="76">
        <f t="shared" si="64"/>
        <v>0</v>
      </c>
      <c r="G117" s="76">
        <f t="shared" si="64"/>
        <v>0</v>
      </c>
      <c r="H117" s="76">
        <f t="shared" si="64"/>
        <v>195750</v>
      </c>
      <c r="I117" s="76">
        <f t="shared" si="64"/>
        <v>391500</v>
      </c>
      <c r="J117" s="76">
        <f t="shared" si="64"/>
        <v>783000</v>
      </c>
      <c r="K117" s="76">
        <f t="shared" si="64"/>
        <v>2544750</v>
      </c>
      <c r="L117" s="387"/>
      <c r="M117" s="387"/>
    </row>
    <row r="118" spans="1:59" s="83" customFormat="1" x14ac:dyDescent="0.35">
      <c r="A118" s="178" t="s">
        <v>18</v>
      </c>
      <c r="B118" s="207"/>
      <c r="C118" s="208"/>
      <c r="D118" s="208"/>
      <c r="E118" s="208"/>
      <c r="F118" s="208"/>
      <c r="G118" s="208"/>
      <c r="H118" s="208"/>
      <c r="I118" s="208"/>
      <c r="J118" s="208"/>
      <c r="K118" s="208"/>
      <c r="L118" s="387"/>
      <c r="M118" s="387"/>
    </row>
    <row r="119" spans="1:59" s="83" customFormat="1" x14ac:dyDescent="0.35">
      <c r="A119" s="178" t="s">
        <v>19</v>
      </c>
      <c r="B119" s="207">
        <f>SUM(C119:K119)</f>
        <v>0</v>
      </c>
      <c r="C119" s="171"/>
      <c r="D119" s="171"/>
      <c r="E119" s="171"/>
      <c r="F119" s="171"/>
      <c r="G119" s="171"/>
      <c r="H119" s="171"/>
      <c r="I119" s="171"/>
      <c r="J119" s="171"/>
      <c r="K119" s="171"/>
      <c r="L119" s="387"/>
      <c r="M119" s="387"/>
    </row>
    <row r="120" spans="1:59" s="83" customFormat="1" ht="39" x14ac:dyDescent="0.35">
      <c r="A120" s="178" t="s">
        <v>20</v>
      </c>
      <c r="B120" s="172">
        <f>B121</f>
        <v>3915000</v>
      </c>
      <c r="C120" s="171">
        <f>C121</f>
        <v>0</v>
      </c>
      <c r="D120" s="171">
        <f t="shared" ref="D120:K120" si="65">D121</f>
        <v>0</v>
      </c>
      <c r="E120" s="171">
        <f t="shared" si="65"/>
        <v>0</v>
      </c>
      <c r="F120" s="171">
        <f t="shared" si="65"/>
        <v>0</v>
      </c>
      <c r="G120" s="171">
        <f t="shared" si="65"/>
        <v>0</v>
      </c>
      <c r="H120" s="171">
        <f t="shared" si="65"/>
        <v>195750</v>
      </c>
      <c r="I120" s="171">
        <f t="shared" si="65"/>
        <v>391500</v>
      </c>
      <c r="J120" s="171">
        <f t="shared" si="65"/>
        <v>783000</v>
      </c>
      <c r="K120" s="171">
        <f t="shared" si="65"/>
        <v>2544750</v>
      </c>
      <c r="L120" s="387"/>
      <c r="M120" s="387"/>
    </row>
    <row r="121" spans="1:59" s="102" customFormat="1" ht="39.5" thickBot="1" x14ac:dyDescent="0.4">
      <c r="A121" s="122" t="s">
        <v>26</v>
      </c>
      <c r="B121" s="261">
        <f>SUM(C121:K121)</f>
        <v>3915000</v>
      </c>
      <c r="C121" s="122">
        <v>0</v>
      </c>
      <c r="D121" s="122">
        <v>0</v>
      </c>
      <c r="E121" s="122">
        <v>0</v>
      </c>
      <c r="F121" s="122">
        <v>0</v>
      </c>
      <c r="G121" s="122">
        <v>0</v>
      </c>
      <c r="H121" s="122">
        <v>195750</v>
      </c>
      <c r="I121" s="122">
        <v>391500</v>
      </c>
      <c r="J121" s="122">
        <v>783000</v>
      </c>
      <c r="K121" s="122">
        <v>2544750</v>
      </c>
      <c r="L121" s="387"/>
      <c r="M121" s="387"/>
      <c r="N121" s="373"/>
      <c r="O121" s="373"/>
      <c r="P121" s="373"/>
      <c r="Q121" s="373"/>
      <c r="R121" s="373"/>
      <c r="S121" s="373"/>
      <c r="T121" s="373"/>
      <c r="U121" s="373"/>
      <c r="V121" s="373"/>
      <c r="W121" s="373"/>
      <c r="X121" s="373"/>
      <c r="Y121" s="373"/>
      <c r="Z121" s="373"/>
      <c r="AA121" s="373"/>
      <c r="AB121" s="373"/>
      <c r="AC121" s="373"/>
      <c r="AD121" s="373"/>
      <c r="AE121" s="373"/>
      <c r="AF121" s="373"/>
      <c r="AG121" s="373"/>
      <c r="AH121" s="373"/>
      <c r="AI121" s="373"/>
      <c r="AJ121" s="373"/>
      <c r="AK121" s="373"/>
      <c r="AL121" s="373"/>
      <c r="AM121" s="373"/>
      <c r="AN121" s="373"/>
      <c r="AO121" s="373"/>
      <c r="AP121" s="373"/>
      <c r="AQ121" s="373"/>
      <c r="AR121" s="373"/>
      <c r="AS121" s="373"/>
      <c r="AT121" s="373"/>
      <c r="AU121" s="373"/>
      <c r="AV121" s="373"/>
      <c r="AW121" s="373"/>
      <c r="AX121" s="373"/>
      <c r="AY121" s="373"/>
      <c r="AZ121" s="373"/>
      <c r="BA121" s="373"/>
      <c r="BB121" s="373"/>
      <c r="BC121" s="373"/>
      <c r="BD121" s="373"/>
      <c r="BE121" s="373"/>
      <c r="BF121" s="373"/>
      <c r="BG121" s="373"/>
    </row>
    <row r="122" spans="1:59" s="83" customFormat="1" ht="13.5" thickBot="1" x14ac:dyDescent="0.4">
      <c r="A122" s="412" t="s">
        <v>35</v>
      </c>
      <c r="B122" s="413"/>
      <c r="C122" s="413"/>
      <c r="D122" s="413"/>
      <c r="E122" s="413"/>
      <c r="F122" s="413"/>
      <c r="G122" s="413"/>
      <c r="H122" s="413"/>
      <c r="I122" s="413"/>
      <c r="J122" s="413"/>
      <c r="K122" s="414"/>
      <c r="L122" s="387"/>
      <c r="M122" s="387"/>
    </row>
    <row r="123" spans="1:59" s="83" customFormat="1" x14ac:dyDescent="0.35">
      <c r="A123" s="177" t="s">
        <v>10</v>
      </c>
      <c r="B123" s="215"/>
      <c r="C123" s="215"/>
      <c r="D123" s="215"/>
      <c r="E123" s="215"/>
      <c r="F123" s="215"/>
      <c r="G123" s="215"/>
      <c r="H123" s="215"/>
      <c r="I123" s="215"/>
      <c r="J123" s="215"/>
      <c r="K123" s="286"/>
      <c r="L123" s="387"/>
      <c r="M123" s="387"/>
    </row>
    <row r="124" spans="1:59" s="83" customFormat="1" x14ac:dyDescent="0.35">
      <c r="A124" s="174" t="s">
        <v>8</v>
      </c>
      <c r="B124" s="206">
        <f>B125+B126+B127+B128</f>
        <v>185000</v>
      </c>
      <c r="C124" s="206">
        <f t="shared" ref="C124:K124" si="66">C125+C126+C127+C128</f>
        <v>0</v>
      </c>
      <c r="D124" s="206">
        <f t="shared" si="66"/>
        <v>0</v>
      </c>
      <c r="E124" s="206">
        <f t="shared" si="66"/>
        <v>0</v>
      </c>
      <c r="F124" s="206">
        <f t="shared" si="66"/>
        <v>0</v>
      </c>
      <c r="G124" s="206">
        <f t="shared" si="66"/>
        <v>0</v>
      </c>
      <c r="H124" s="206">
        <f t="shared" si="66"/>
        <v>0</v>
      </c>
      <c r="I124" s="206">
        <f t="shared" si="66"/>
        <v>185000</v>
      </c>
      <c r="J124" s="206">
        <f t="shared" si="66"/>
        <v>0</v>
      </c>
      <c r="K124" s="206">
        <f t="shared" si="66"/>
        <v>0</v>
      </c>
      <c r="L124" s="387"/>
      <c r="M124" s="387"/>
    </row>
    <row r="125" spans="1:59" s="83" customFormat="1" x14ac:dyDescent="0.35">
      <c r="A125" s="178" t="s">
        <v>14</v>
      </c>
      <c r="B125" s="207">
        <f>SUM(C125:K125)</f>
        <v>0</v>
      </c>
      <c r="C125" s="208"/>
      <c r="D125" s="208"/>
      <c r="E125" s="208"/>
      <c r="F125" s="208"/>
      <c r="G125" s="208"/>
      <c r="H125" s="208"/>
      <c r="I125" s="208"/>
      <c r="J125" s="208"/>
      <c r="K125" s="208"/>
      <c r="L125" s="387"/>
      <c r="M125" s="387"/>
    </row>
    <row r="126" spans="1:59" s="83" customFormat="1" x14ac:dyDescent="0.35">
      <c r="A126" s="178" t="s">
        <v>15</v>
      </c>
      <c r="B126" s="207">
        <f>SUM(C126:K126)</f>
        <v>0</v>
      </c>
      <c r="C126" s="208"/>
      <c r="D126" s="208"/>
      <c r="E126" s="208"/>
      <c r="F126" s="208"/>
      <c r="G126" s="208"/>
      <c r="H126" s="208"/>
      <c r="I126" s="208"/>
      <c r="J126" s="208"/>
      <c r="K126" s="208"/>
      <c r="L126" s="387"/>
      <c r="M126" s="387"/>
    </row>
    <row r="127" spans="1:59" s="83" customFormat="1" x14ac:dyDescent="0.35">
      <c r="A127" s="178" t="s">
        <v>16</v>
      </c>
      <c r="B127" s="207">
        <f>SUM(C127:K127)</f>
        <v>0</v>
      </c>
      <c r="C127" s="208"/>
      <c r="D127" s="208"/>
      <c r="E127" s="208"/>
      <c r="F127" s="208"/>
      <c r="G127" s="208"/>
      <c r="H127" s="208"/>
      <c r="I127" s="208"/>
      <c r="J127" s="208"/>
      <c r="K127" s="208"/>
      <c r="L127" s="387"/>
      <c r="M127" s="387"/>
    </row>
    <row r="128" spans="1:59" s="83" customFormat="1" x14ac:dyDescent="0.35">
      <c r="A128" s="227" t="s">
        <v>17</v>
      </c>
      <c r="B128" s="180">
        <f>B130+B131</f>
        <v>185000</v>
      </c>
      <c r="C128" s="76">
        <f t="shared" ref="C128:K128" si="67">C130+C131</f>
        <v>0</v>
      </c>
      <c r="D128" s="76">
        <f t="shared" si="67"/>
        <v>0</v>
      </c>
      <c r="E128" s="76">
        <f t="shared" si="67"/>
        <v>0</v>
      </c>
      <c r="F128" s="76">
        <v>0</v>
      </c>
      <c r="G128" s="76">
        <f t="shared" si="67"/>
        <v>0</v>
      </c>
      <c r="H128" s="76">
        <f t="shared" si="67"/>
        <v>0</v>
      </c>
      <c r="I128" s="76">
        <f t="shared" si="67"/>
        <v>185000</v>
      </c>
      <c r="J128" s="76">
        <f t="shared" si="67"/>
        <v>0</v>
      </c>
      <c r="K128" s="76">
        <f t="shared" si="67"/>
        <v>0</v>
      </c>
      <c r="L128" s="387"/>
      <c r="M128" s="387"/>
    </row>
    <row r="129" spans="1:13" s="83" customFormat="1" x14ac:dyDescent="0.35">
      <c r="A129" s="178" t="s">
        <v>18</v>
      </c>
      <c r="B129" s="207"/>
      <c r="C129" s="208"/>
      <c r="D129" s="208"/>
      <c r="E129" s="208"/>
      <c r="F129" s="208"/>
      <c r="G129" s="208"/>
      <c r="H129" s="208"/>
      <c r="I129" s="208"/>
      <c r="J129" s="208"/>
      <c r="K129" s="208"/>
      <c r="L129" s="387"/>
      <c r="M129" s="387"/>
    </row>
    <row r="130" spans="1:13" s="83" customFormat="1" x14ac:dyDescent="0.35">
      <c r="A130" s="178" t="s">
        <v>19</v>
      </c>
      <c r="B130" s="207">
        <f>SUM(C130:K130)</f>
        <v>185000</v>
      </c>
      <c r="C130" s="171">
        <v>0</v>
      </c>
      <c r="D130" s="171">
        <v>0</v>
      </c>
      <c r="E130" s="171">
        <v>0</v>
      </c>
      <c r="F130" s="76">
        <v>0</v>
      </c>
      <c r="G130" s="171">
        <v>0</v>
      </c>
      <c r="H130" s="76">
        <v>0</v>
      </c>
      <c r="I130" s="171">
        <v>185000</v>
      </c>
      <c r="J130" s="76">
        <v>0</v>
      </c>
      <c r="K130" s="171">
        <v>0</v>
      </c>
      <c r="L130" s="387"/>
      <c r="M130" s="387"/>
    </row>
    <row r="131" spans="1:13" s="83" customFormat="1" ht="39.5" thickBot="1" x14ac:dyDescent="0.4">
      <c r="A131" s="281" t="s">
        <v>20</v>
      </c>
      <c r="B131" s="246">
        <f>SUM(C131:K131)</f>
        <v>0</v>
      </c>
      <c r="C131" s="175"/>
      <c r="D131" s="175"/>
      <c r="E131" s="175"/>
      <c r="F131" s="175"/>
      <c r="G131" s="175"/>
      <c r="H131" s="175"/>
      <c r="I131" s="175"/>
      <c r="J131" s="175"/>
      <c r="K131" s="175"/>
      <c r="L131" s="387"/>
      <c r="M131" s="387"/>
    </row>
    <row r="132" spans="1:13" s="83" customFormat="1" ht="13.5" thickBot="1" x14ac:dyDescent="0.4">
      <c r="A132" s="412" t="s">
        <v>36</v>
      </c>
      <c r="B132" s="413"/>
      <c r="C132" s="413"/>
      <c r="D132" s="413"/>
      <c r="E132" s="413"/>
      <c r="F132" s="413"/>
      <c r="G132" s="413"/>
      <c r="H132" s="413"/>
      <c r="I132" s="413"/>
      <c r="J132" s="413"/>
      <c r="K132" s="414"/>
      <c r="L132" s="387"/>
      <c r="M132" s="387"/>
    </row>
    <row r="133" spans="1:13" s="83" customFormat="1" x14ac:dyDescent="0.35">
      <c r="A133" s="177" t="s">
        <v>10</v>
      </c>
      <c r="B133" s="215"/>
      <c r="C133" s="215"/>
      <c r="D133" s="215"/>
      <c r="E133" s="215"/>
      <c r="F133" s="215"/>
      <c r="G133" s="215"/>
      <c r="H133" s="215"/>
      <c r="I133" s="215"/>
      <c r="J133" s="215"/>
      <c r="K133" s="286"/>
      <c r="L133" s="387"/>
      <c r="M133" s="387"/>
    </row>
    <row r="134" spans="1:13" s="83" customFormat="1" x14ac:dyDescent="0.35">
      <c r="A134" s="174" t="s">
        <v>8</v>
      </c>
      <c r="B134" s="206">
        <f>B135+B136+B137+B138</f>
        <v>197800</v>
      </c>
      <c r="C134" s="244">
        <f t="shared" ref="C134:K134" si="68">C135+C136+C137+C138</f>
        <v>0</v>
      </c>
      <c r="D134" s="244">
        <f t="shared" si="68"/>
        <v>0</v>
      </c>
      <c r="E134" s="244">
        <f t="shared" si="68"/>
        <v>0</v>
      </c>
      <c r="F134" s="244">
        <f t="shared" si="68"/>
        <v>0</v>
      </c>
      <c r="G134" s="244">
        <f t="shared" si="68"/>
        <v>98900</v>
      </c>
      <c r="H134" s="244">
        <f t="shared" si="68"/>
        <v>0</v>
      </c>
      <c r="I134" s="244">
        <f t="shared" si="68"/>
        <v>0</v>
      </c>
      <c r="J134" s="244">
        <f t="shared" si="68"/>
        <v>0</v>
      </c>
      <c r="K134" s="244">
        <f t="shared" si="68"/>
        <v>98900</v>
      </c>
      <c r="L134" s="387"/>
      <c r="M134" s="387"/>
    </row>
    <row r="135" spans="1:13" s="83" customFormat="1" x14ac:dyDescent="0.35">
      <c r="A135" s="178" t="s">
        <v>14</v>
      </c>
      <c r="B135" s="207">
        <f>SUM(C135:K135)</f>
        <v>0</v>
      </c>
      <c r="C135" s="208"/>
      <c r="D135" s="208"/>
      <c r="E135" s="208"/>
      <c r="F135" s="208"/>
      <c r="G135" s="208"/>
      <c r="H135" s="208"/>
      <c r="I135" s="208"/>
      <c r="J135" s="208"/>
      <c r="K135" s="208"/>
      <c r="L135" s="387"/>
      <c r="M135" s="387"/>
    </row>
    <row r="136" spans="1:13" s="83" customFormat="1" x14ac:dyDescent="0.35">
      <c r="A136" s="178" t="s">
        <v>15</v>
      </c>
      <c r="B136" s="207">
        <f>SUM(C136:K136)</f>
        <v>0</v>
      </c>
      <c r="C136" s="208"/>
      <c r="D136" s="208"/>
      <c r="E136" s="208"/>
      <c r="F136" s="208"/>
      <c r="G136" s="208"/>
      <c r="H136" s="208"/>
      <c r="I136" s="208"/>
      <c r="J136" s="208"/>
      <c r="K136" s="208"/>
      <c r="L136" s="387"/>
      <c r="M136" s="387"/>
    </row>
    <row r="137" spans="1:13" s="83" customFormat="1" x14ac:dyDescent="0.35">
      <c r="A137" s="178" t="s">
        <v>16</v>
      </c>
      <c r="B137" s="207">
        <f>SUM(C137:K137)</f>
        <v>0</v>
      </c>
      <c r="C137" s="208"/>
      <c r="D137" s="208"/>
      <c r="E137" s="208"/>
      <c r="F137" s="208"/>
      <c r="G137" s="208"/>
      <c r="H137" s="208"/>
      <c r="I137" s="208"/>
      <c r="J137" s="208"/>
      <c r="K137" s="208"/>
      <c r="L137" s="387"/>
      <c r="M137" s="387"/>
    </row>
    <row r="138" spans="1:13" s="83" customFormat="1" x14ac:dyDescent="0.35">
      <c r="A138" s="227" t="s">
        <v>17</v>
      </c>
      <c r="B138" s="180">
        <f>B140+B141</f>
        <v>197800</v>
      </c>
      <c r="C138" s="76">
        <f t="shared" ref="C138:J138" si="69">C140+C141</f>
        <v>0</v>
      </c>
      <c r="D138" s="76">
        <f t="shared" si="69"/>
        <v>0</v>
      </c>
      <c r="E138" s="76">
        <f t="shared" si="69"/>
        <v>0</v>
      </c>
      <c r="F138" s="76"/>
      <c r="G138" s="76">
        <f t="shared" si="69"/>
        <v>98900</v>
      </c>
      <c r="H138" s="76">
        <f t="shared" si="69"/>
        <v>0</v>
      </c>
      <c r="I138" s="76">
        <f t="shared" si="69"/>
        <v>0</v>
      </c>
      <c r="J138" s="76">
        <f t="shared" si="69"/>
        <v>0</v>
      </c>
      <c r="K138" s="76">
        <v>98900</v>
      </c>
      <c r="L138" s="387"/>
      <c r="M138" s="387"/>
    </row>
    <row r="139" spans="1:13" s="83" customFormat="1" x14ac:dyDescent="0.35">
      <c r="A139" s="178" t="s">
        <v>18</v>
      </c>
      <c r="B139" s="207"/>
      <c r="C139" s="208"/>
      <c r="D139" s="208"/>
      <c r="E139" s="208"/>
      <c r="F139" s="166"/>
      <c r="G139" s="166"/>
      <c r="H139" s="166"/>
      <c r="I139" s="166"/>
      <c r="J139" s="166"/>
      <c r="K139" s="166"/>
      <c r="L139" s="387"/>
      <c r="M139" s="387"/>
    </row>
    <row r="140" spans="1:13" s="83" customFormat="1" x14ac:dyDescent="0.35">
      <c r="A140" s="178" t="s">
        <v>19</v>
      </c>
      <c r="B140" s="207">
        <f>SUM(C140:K140)</f>
        <v>197800</v>
      </c>
      <c r="C140" s="171">
        <v>0</v>
      </c>
      <c r="D140" s="171">
        <v>0</v>
      </c>
      <c r="E140" s="171">
        <v>0</v>
      </c>
      <c r="F140" s="201">
        <v>0</v>
      </c>
      <c r="G140" s="201">
        <v>98900</v>
      </c>
      <c r="H140" s="201">
        <v>0</v>
      </c>
      <c r="I140" s="201">
        <v>0</v>
      </c>
      <c r="J140" s="201">
        <v>0</v>
      </c>
      <c r="K140" s="287">
        <v>98900</v>
      </c>
      <c r="L140" s="387"/>
      <c r="M140" s="387"/>
    </row>
    <row r="141" spans="1:13" s="83" customFormat="1" ht="39.5" thickBot="1" x14ac:dyDescent="0.4">
      <c r="A141" s="281" t="s">
        <v>20</v>
      </c>
      <c r="B141" s="246">
        <f>SUM(C141:K141)</f>
        <v>0</v>
      </c>
      <c r="C141" s="175"/>
      <c r="D141" s="175"/>
      <c r="E141" s="175"/>
      <c r="F141" s="260"/>
      <c r="G141" s="260"/>
      <c r="H141" s="260"/>
      <c r="I141" s="260"/>
      <c r="J141" s="260"/>
      <c r="K141" s="288"/>
      <c r="L141" s="387"/>
      <c r="M141" s="387"/>
    </row>
    <row r="142" spans="1:13" s="83" customFormat="1" ht="13.5" thickBot="1" x14ac:dyDescent="0.4">
      <c r="A142" s="412" t="s">
        <v>37</v>
      </c>
      <c r="B142" s="413"/>
      <c r="C142" s="413"/>
      <c r="D142" s="413"/>
      <c r="E142" s="413"/>
      <c r="F142" s="413"/>
      <c r="G142" s="413"/>
      <c r="H142" s="413"/>
      <c r="I142" s="413"/>
      <c r="J142" s="413"/>
      <c r="K142" s="414"/>
      <c r="L142" s="387"/>
      <c r="M142" s="387"/>
    </row>
    <row r="143" spans="1:13" s="83" customFormat="1" x14ac:dyDescent="0.35">
      <c r="A143" s="177" t="s">
        <v>10</v>
      </c>
      <c r="B143" s="215"/>
      <c r="C143" s="215"/>
      <c r="D143" s="215"/>
      <c r="E143" s="215"/>
      <c r="F143" s="215"/>
      <c r="G143" s="215"/>
      <c r="H143" s="215"/>
      <c r="I143" s="215"/>
      <c r="J143" s="215"/>
      <c r="K143" s="286"/>
      <c r="L143" s="387"/>
      <c r="M143" s="387"/>
    </row>
    <row r="144" spans="1:13" s="83" customFormat="1" x14ac:dyDescent="0.35">
      <c r="A144" s="174" t="s">
        <v>8</v>
      </c>
      <c r="B144" s="206">
        <f>B145+B146+B147+B148</f>
        <v>2886591.2399999998</v>
      </c>
      <c r="C144" s="244">
        <f>C145+C146+C147+C148</f>
        <v>0</v>
      </c>
      <c r="D144" s="244">
        <f t="shared" ref="D144:K144" si="70">D145+D146+D147+D148</f>
        <v>0</v>
      </c>
      <c r="E144" s="244">
        <f t="shared" si="70"/>
        <v>0</v>
      </c>
      <c r="F144" s="244">
        <f t="shared" si="70"/>
        <v>0</v>
      </c>
      <c r="G144" s="244">
        <f t="shared" si="70"/>
        <v>0</v>
      </c>
      <c r="H144" s="244">
        <f t="shared" si="70"/>
        <v>0</v>
      </c>
      <c r="I144" s="244">
        <f t="shared" si="70"/>
        <v>962197.08</v>
      </c>
      <c r="J144" s="244">
        <f t="shared" si="70"/>
        <v>962197.08</v>
      </c>
      <c r="K144" s="244">
        <f t="shared" si="70"/>
        <v>962197.08</v>
      </c>
      <c r="L144" s="387"/>
      <c r="M144" s="387"/>
    </row>
    <row r="145" spans="1:59" s="83" customFormat="1" x14ac:dyDescent="0.35">
      <c r="A145" s="178" t="s">
        <v>14</v>
      </c>
      <c r="B145" s="207">
        <f>SUM(C145:K145)</f>
        <v>0</v>
      </c>
      <c r="C145" s="208"/>
      <c r="D145" s="208"/>
      <c r="E145" s="208"/>
      <c r="F145" s="208"/>
      <c r="G145" s="208"/>
      <c r="H145" s="208"/>
      <c r="I145" s="208"/>
      <c r="J145" s="208"/>
      <c r="K145" s="208"/>
      <c r="L145" s="387"/>
      <c r="M145" s="387"/>
    </row>
    <row r="146" spans="1:59" s="83" customFormat="1" x14ac:dyDescent="0.35">
      <c r="A146" s="178" t="s">
        <v>15</v>
      </c>
      <c r="B146" s="207">
        <f>SUM(C146:K146)</f>
        <v>0</v>
      </c>
      <c r="C146" s="208"/>
      <c r="D146" s="208"/>
      <c r="E146" s="208"/>
      <c r="F146" s="208"/>
      <c r="G146" s="208"/>
      <c r="H146" s="208"/>
      <c r="I146" s="208"/>
      <c r="J146" s="208"/>
      <c r="K146" s="208"/>
      <c r="L146" s="387"/>
      <c r="M146" s="387"/>
    </row>
    <row r="147" spans="1:59" s="83" customFormat="1" x14ac:dyDescent="0.35">
      <c r="A147" s="178" t="s">
        <v>16</v>
      </c>
      <c r="B147" s="207">
        <f>SUM(C147:K147)</f>
        <v>0</v>
      </c>
      <c r="C147" s="208"/>
      <c r="D147" s="208"/>
      <c r="E147" s="208"/>
      <c r="F147" s="208"/>
      <c r="G147" s="208"/>
      <c r="H147" s="208"/>
      <c r="I147" s="208"/>
      <c r="J147" s="208"/>
      <c r="K147" s="208"/>
      <c r="L147" s="387"/>
      <c r="M147" s="387"/>
    </row>
    <row r="148" spans="1:59" s="83" customFormat="1" x14ac:dyDescent="0.35">
      <c r="A148" s="227" t="s">
        <v>17</v>
      </c>
      <c r="B148" s="180">
        <f>B150+B151</f>
        <v>2886591.2399999998</v>
      </c>
      <c r="C148" s="76">
        <f>C150+C151</f>
        <v>0</v>
      </c>
      <c r="D148" s="76">
        <f t="shared" ref="D148:H148" si="71">D150+D151</f>
        <v>0</v>
      </c>
      <c r="E148" s="76">
        <f t="shared" si="71"/>
        <v>0</v>
      </c>
      <c r="F148" s="76">
        <f t="shared" si="71"/>
        <v>0</v>
      </c>
      <c r="G148" s="76">
        <f t="shared" si="71"/>
        <v>0</v>
      </c>
      <c r="H148" s="76">
        <f t="shared" si="71"/>
        <v>0</v>
      </c>
      <c r="I148" s="76">
        <v>962197.08</v>
      </c>
      <c r="J148" s="76">
        <v>962197.08</v>
      </c>
      <c r="K148" s="76">
        <v>962197.08</v>
      </c>
      <c r="L148" s="387"/>
      <c r="M148" s="387"/>
    </row>
    <row r="149" spans="1:59" s="83" customFormat="1" x14ac:dyDescent="0.35">
      <c r="A149" s="178" t="s">
        <v>18</v>
      </c>
      <c r="B149" s="207"/>
      <c r="C149" s="208"/>
      <c r="D149" s="208"/>
      <c r="E149" s="208"/>
      <c r="F149" s="208"/>
      <c r="G149" s="208"/>
      <c r="H149" s="208"/>
      <c r="I149" s="208"/>
      <c r="J149" s="208"/>
      <c r="K149" s="208"/>
      <c r="L149" s="387"/>
      <c r="M149" s="387"/>
    </row>
    <row r="150" spans="1:59" s="83" customFormat="1" x14ac:dyDescent="0.35">
      <c r="A150" s="178" t="s">
        <v>19</v>
      </c>
      <c r="B150" s="207">
        <f>SUM(C150:K150)</f>
        <v>2886591.2399999998</v>
      </c>
      <c r="C150" s="171">
        <v>0</v>
      </c>
      <c r="D150" s="171">
        <v>0</v>
      </c>
      <c r="E150" s="171">
        <v>0</v>
      </c>
      <c r="F150" s="171">
        <v>0</v>
      </c>
      <c r="G150" s="171">
        <v>0</v>
      </c>
      <c r="H150" s="171">
        <v>0</v>
      </c>
      <c r="I150" s="171">
        <v>962197.08</v>
      </c>
      <c r="J150" s="171">
        <v>962197.08</v>
      </c>
      <c r="K150" s="171">
        <v>962197.08</v>
      </c>
      <c r="L150" s="387"/>
      <c r="M150" s="387"/>
    </row>
    <row r="151" spans="1:59" s="83" customFormat="1" ht="39.5" thickBot="1" x14ac:dyDescent="0.4">
      <c r="A151" s="281" t="s">
        <v>20</v>
      </c>
      <c r="B151" s="246">
        <f>SUM(C151:K151)</f>
        <v>0</v>
      </c>
      <c r="C151" s="175"/>
      <c r="D151" s="175"/>
      <c r="E151" s="175"/>
      <c r="F151" s="175"/>
      <c r="G151" s="175"/>
      <c r="H151" s="175"/>
      <c r="I151" s="175"/>
      <c r="J151" s="175"/>
      <c r="K151" s="175"/>
      <c r="L151" s="388"/>
      <c r="M151" s="388"/>
    </row>
    <row r="152" spans="1:59" s="91" customFormat="1" ht="17.25" customHeight="1" thickBot="1" x14ac:dyDescent="0.4">
      <c r="A152" s="423" t="s">
        <v>38</v>
      </c>
      <c r="B152" s="424"/>
      <c r="C152" s="424"/>
      <c r="D152" s="424"/>
      <c r="E152" s="424"/>
      <c r="F152" s="424"/>
      <c r="G152" s="424"/>
      <c r="H152" s="424"/>
      <c r="I152" s="424"/>
      <c r="J152" s="424"/>
      <c r="K152" s="425"/>
      <c r="L152" s="56"/>
      <c r="M152" s="192" t="s">
        <v>39</v>
      </c>
      <c r="N152" s="373"/>
      <c r="O152" s="373"/>
      <c r="P152" s="373"/>
      <c r="Q152" s="373"/>
      <c r="R152" s="373"/>
      <c r="S152" s="373"/>
      <c r="T152" s="373"/>
      <c r="U152" s="373"/>
      <c r="V152" s="373"/>
      <c r="W152" s="373"/>
      <c r="X152" s="373"/>
      <c r="Y152" s="373"/>
      <c r="Z152" s="373"/>
      <c r="AA152" s="373"/>
      <c r="AB152" s="373"/>
      <c r="AC152" s="373"/>
      <c r="AD152" s="373"/>
      <c r="AE152" s="373"/>
      <c r="AF152" s="373"/>
      <c r="AG152" s="373"/>
      <c r="AH152" s="373"/>
      <c r="AI152" s="373"/>
      <c r="AJ152" s="373"/>
      <c r="AK152" s="373"/>
      <c r="AL152" s="373"/>
      <c r="AM152" s="373"/>
      <c r="AN152" s="373"/>
      <c r="AO152" s="373"/>
      <c r="AP152" s="373"/>
      <c r="AQ152" s="373"/>
      <c r="AR152" s="373"/>
      <c r="AS152" s="373"/>
      <c r="AT152" s="373"/>
      <c r="AU152" s="373"/>
      <c r="AV152" s="373"/>
      <c r="AW152" s="373"/>
      <c r="AX152" s="373"/>
      <c r="AY152" s="373"/>
      <c r="AZ152" s="373"/>
      <c r="BA152" s="373"/>
      <c r="BB152" s="373"/>
      <c r="BC152" s="373"/>
      <c r="BD152" s="373"/>
      <c r="BE152" s="373"/>
      <c r="BF152" s="373"/>
      <c r="BG152" s="373"/>
    </row>
    <row r="153" spans="1:59" s="91" customFormat="1" ht="13" customHeight="1" x14ac:dyDescent="0.35">
      <c r="A153" s="25" t="s">
        <v>161</v>
      </c>
      <c r="B153" s="26"/>
      <c r="C153" s="26"/>
      <c r="D153" s="26"/>
      <c r="E153" s="26"/>
      <c r="F153" s="26"/>
      <c r="G153" s="26"/>
      <c r="H153" s="26"/>
      <c r="I153" s="26"/>
      <c r="J153" s="26"/>
      <c r="K153" s="289"/>
      <c r="L153" s="431" t="s">
        <v>40</v>
      </c>
      <c r="M153" s="431"/>
      <c r="N153" s="373"/>
      <c r="O153" s="373"/>
      <c r="P153" s="373"/>
      <c r="Q153" s="373"/>
      <c r="R153" s="373"/>
      <c r="S153" s="373"/>
      <c r="T153" s="373"/>
      <c r="U153" s="373"/>
      <c r="V153" s="373"/>
      <c r="W153" s="373"/>
      <c r="X153" s="373"/>
      <c r="Y153" s="373"/>
      <c r="Z153" s="373"/>
      <c r="AA153" s="373"/>
      <c r="AB153" s="373"/>
      <c r="AC153" s="373"/>
      <c r="AD153" s="373"/>
      <c r="AE153" s="373"/>
      <c r="AF153" s="373"/>
      <c r="AG153" s="373"/>
      <c r="AH153" s="373"/>
      <c r="AI153" s="373"/>
      <c r="AJ153" s="373"/>
      <c r="AK153" s="373"/>
      <c r="AL153" s="373"/>
      <c r="AM153" s="373"/>
      <c r="AN153" s="373"/>
      <c r="AO153" s="373"/>
      <c r="AP153" s="373"/>
      <c r="AQ153" s="373"/>
      <c r="AR153" s="373"/>
      <c r="AS153" s="373"/>
      <c r="AT153" s="373"/>
      <c r="AU153" s="373"/>
      <c r="AV153" s="373"/>
      <c r="AW153" s="373"/>
      <c r="AX153" s="373"/>
      <c r="AY153" s="373"/>
      <c r="AZ153" s="373"/>
      <c r="BA153" s="373"/>
      <c r="BB153" s="373"/>
      <c r="BC153" s="373"/>
      <c r="BD153" s="373"/>
      <c r="BE153" s="373"/>
      <c r="BF153" s="373"/>
      <c r="BG153" s="373"/>
    </row>
    <row r="154" spans="1:59" s="91" customFormat="1" x14ac:dyDescent="0.35">
      <c r="A154" s="25" t="s">
        <v>8</v>
      </c>
      <c r="B154" s="18">
        <f>B158+B159+B160+B161</f>
        <v>15829000</v>
      </c>
      <c r="C154" s="18">
        <f t="shared" ref="C154:K154" si="72">C158+C159+C160+C161</f>
        <v>0</v>
      </c>
      <c r="D154" s="18">
        <f t="shared" si="72"/>
        <v>0</v>
      </c>
      <c r="E154" s="18">
        <f t="shared" si="72"/>
        <v>0</v>
      </c>
      <c r="F154" s="18">
        <f t="shared" si="72"/>
        <v>0</v>
      </c>
      <c r="G154" s="18">
        <f t="shared" si="72"/>
        <v>0</v>
      </c>
      <c r="H154" s="18">
        <f t="shared" si="72"/>
        <v>3082900</v>
      </c>
      <c r="I154" s="18">
        <f t="shared" si="72"/>
        <v>3665800</v>
      </c>
      <c r="J154" s="18">
        <f t="shared" si="72"/>
        <v>3665800</v>
      </c>
      <c r="K154" s="290">
        <f t="shared" si="72"/>
        <v>5414500</v>
      </c>
      <c r="L154" s="391"/>
      <c r="M154" s="391"/>
      <c r="N154" s="373"/>
      <c r="O154" s="373"/>
      <c r="P154" s="373"/>
      <c r="Q154" s="373"/>
      <c r="R154" s="373"/>
      <c r="S154" s="373"/>
      <c r="T154" s="373"/>
      <c r="U154" s="373"/>
      <c r="V154" s="373"/>
      <c r="W154" s="373"/>
      <c r="X154" s="373"/>
      <c r="Y154" s="373"/>
      <c r="Z154" s="373"/>
      <c r="AA154" s="373"/>
      <c r="AB154" s="373"/>
      <c r="AC154" s="373"/>
      <c r="AD154" s="373"/>
      <c r="AE154" s="373"/>
      <c r="AF154" s="373"/>
      <c r="AG154" s="373"/>
      <c r="AH154" s="373"/>
      <c r="AI154" s="373"/>
      <c r="AJ154" s="373"/>
      <c r="AK154" s="373"/>
      <c r="AL154" s="373"/>
      <c r="AM154" s="373"/>
      <c r="AN154" s="373"/>
      <c r="AO154" s="373"/>
      <c r="AP154" s="373"/>
      <c r="AQ154" s="373"/>
      <c r="AR154" s="373"/>
      <c r="AS154" s="373"/>
      <c r="AT154" s="373"/>
      <c r="AU154" s="373"/>
      <c r="AV154" s="373"/>
      <c r="AW154" s="373"/>
      <c r="AX154" s="373"/>
      <c r="AY154" s="373"/>
      <c r="AZ154" s="373"/>
      <c r="BA154" s="373"/>
      <c r="BB154" s="373"/>
      <c r="BC154" s="373"/>
      <c r="BD154" s="373"/>
      <c r="BE154" s="373"/>
      <c r="BF154" s="373"/>
      <c r="BG154" s="373"/>
    </row>
    <row r="155" spans="1:59" s="83" customFormat="1" x14ac:dyDescent="0.35">
      <c r="A155" s="178" t="s">
        <v>9</v>
      </c>
      <c r="B155" s="227"/>
      <c r="C155" s="227"/>
      <c r="D155" s="227"/>
      <c r="E155" s="227"/>
      <c r="F155" s="227"/>
      <c r="G155" s="227"/>
      <c r="H155" s="227"/>
      <c r="I155" s="227"/>
      <c r="J155" s="227"/>
      <c r="K155" s="227"/>
      <c r="L155" s="391"/>
      <c r="M155" s="391"/>
    </row>
    <row r="156" spans="1:59" s="83" customFormat="1" x14ac:dyDescent="0.35">
      <c r="A156" s="170" t="s">
        <v>10</v>
      </c>
      <c r="B156" s="227">
        <f>SUM(C156:K156)</f>
        <v>15307000</v>
      </c>
      <c r="C156" s="227">
        <f>C163+C167</f>
        <v>0</v>
      </c>
      <c r="D156" s="227">
        <f t="shared" ref="D156:K156" si="73">D163+D167</f>
        <v>0</v>
      </c>
      <c r="E156" s="227">
        <f t="shared" si="73"/>
        <v>0</v>
      </c>
      <c r="F156" s="227">
        <f t="shared" si="73"/>
        <v>0</v>
      </c>
      <c r="G156" s="227">
        <f t="shared" si="73"/>
        <v>0</v>
      </c>
      <c r="H156" s="227">
        <f t="shared" si="73"/>
        <v>3030700</v>
      </c>
      <c r="I156" s="227">
        <f t="shared" si="73"/>
        <v>3561400</v>
      </c>
      <c r="J156" s="227">
        <f t="shared" si="73"/>
        <v>3561400</v>
      </c>
      <c r="K156" s="227">
        <f t="shared" si="73"/>
        <v>5153500</v>
      </c>
      <c r="L156" s="391"/>
      <c r="M156" s="391"/>
    </row>
    <row r="157" spans="1:59" s="83" customFormat="1" x14ac:dyDescent="0.35">
      <c r="A157" s="291" t="s">
        <v>41</v>
      </c>
      <c r="B157" s="227">
        <f>SUM(C157:K157)</f>
        <v>522000</v>
      </c>
      <c r="C157" s="227">
        <f>C168</f>
        <v>0</v>
      </c>
      <c r="D157" s="227">
        <f t="shared" ref="D157:K157" si="74">D168</f>
        <v>0</v>
      </c>
      <c r="E157" s="227">
        <f t="shared" si="74"/>
        <v>0</v>
      </c>
      <c r="F157" s="227">
        <f t="shared" si="74"/>
        <v>0</v>
      </c>
      <c r="G157" s="227">
        <f t="shared" si="74"/>
        <v>0</v>
      </c>
      <c r="H157" s="227">
        <f t="shared" si="74"/>
        <v>52200</v>
      </c>
      <c r="I157" s="227">
        <f t="shared" si="74"/>
        <v>104400</v>
      </c>
      <c r="J157" s="227">
        <f t="shared" si="74"/>
        <v>104400</v>
      </c>
      <c r="K157" s="227">
        <f t="shared" si="74"/>
        <v>261000</v>
      </c>
      <c r="L157" s="391"/>
      <c r="M157" s="391"/>
    </row>
    <row r="158" spans="1:59" s="91" customFormat="1" x14ac:dyDescent="0.35">
      <c r="A158" s="98" t="s">
        <v>14</v>
      </c>
      <c r="B158" s="99">
        <f>SUM(C158:K158)</f>
        <v>0</v>
      </c>
      <c r="C158" s="63">
        <v>0</v>
      </c>
      <c r="D158" s="63">
        <v>0</v>
      </c>
      <c r="E158" s="63">
        <v>0</v>
      </c>
      <c r="F158" s="63">
        <v>0</v>
      </c>
      <c r="G158" s="63">
        <v>0</v>
      </c>
      <c r="H158" s="63">
        <v>0</v>
      </c>
      <c r="I158" s="63">
        <v>0</v>
      </c>
      <c r="J158" s="63">
        <v>0</v>
      </c>
      <c r="K158" s="277">
        <v>0</v>
      </c>
      <c r="L158" s="391"/>
      <c r="M158" s="391"/>
      <c r="N158" s="373"/>
      <c r="O158" s="373"/>
      <c r="P158" s="373"/>
      <c r="Q158" s="373"/>
      <c r="R158" s="373"/>
      <c r="S158" s="373"/>
      <c r="T158" s="373"/>
      <c r="U158" s="373"/>
      <c r="V158" s="373"/>
      <c r="W158" s="373"/>
      <c r="X158" s="373"/>
      <c r="Y158" s="373"/>
      <c r="Z158" s="373"/>
      <c r="AA158" s="373"/>
      <c r="AB158" s="373"/>
      <c r="AC158" s="373"/>
      <c r="AD158" s="373"/>
      <c r="AE158" s="373"/>
      <c r="AF158" s="373"/>
      <c r="AG158" s="373"/>
      <c r="AH158" s="373"/>
      <c r="AI158" s="373"/>
      <c r="AJ158" s="373"/>
      <c r="AK158" s="373"/>
      <c r="AL158" s="373"/>
      <c r="AM158" s="373"/>
      <c r="AN158" s="373"/>
      <c r="AO158" s="373"/>
      <c r="AP158" s="373"/>
      <c r="AQ158" s="373"/>
      <c r="AR158" s="373"/>
      <c r="AS158" s="373"/>
      <c r="AT158" s="373"/>
      <c r="AU158" s="373"/>
      <c r="AV158" s="373"/>
      <c r="AW158" s="373"/>
      <c r="AX158" s="373"/>
      <c r="AY158" s="373"/>
      <c r="AZ158" s="373"/>
      <c r="BA158" s="373"/>
      <c r="BB158" s="373"/>
      <c r="BC158" s="373"/>
      <c r="BD158" s="373"/>
      <c r="BE158" s="373"/>
      <c r="BF158" s="373"/>
      <c r="BG158" s="373"/>
    </row>
    <row r="159" spans="1:59" s="91" customFormat="1" x14ac:dyDescent="0.35">
      <c r="A159" s="98" t="s">
        <v>15</v>
      </c>
      <c r="B159" s="99">
        <f>SUM(C159:K159)</f>
        <v>0</v>
      </c>
      <c r="C159" s="63">
        <v>0</v>
      </c>
      <c r="D159" s="63">
        <v>0</v>
      </c>
      <c r="E159" s="63">
        <v>0</v>
      </c>
      <c r="F159" s="63">
        <v>0</v>
      </c>
      <c r="G159" s="63">
        <v>0</v>
      </c>
      <c r="H159" s="63">
        <v>0</v>
      </c>
      <c r="I159" s="63">
        <v>0</v>
      </c>
      <c r="J159" s="63">
        <v>0</v>
      </c>
      <c r="K159" s="277">
        <v>0</v>
      </c>
      <c r="L159" s="391"/>
      <c r="M159" s="391"/>
      <c r="N159" s="373"/>
      <c r="O159" s="373"/>
      <c r="P159" s="373"/>
      <c r="Q159" s="373"/>
      <c r="R159" s="373"/>
      <c r="S159" s="373"/>
      <c r="T159" s="373"/>
      <c r="U159" s="373"/>
      <c r="V159" s="373"/>
      <c r="W159" s="373"/>
      <c r="X159" s="373"/>
      <c r="Y159" s="373"/>
      <c r="Z159" s="373"/>
      <c r="AA159" s="373"/>
      <c r="AB159" s="373"/>
      <c r="AC159" s="373"/>
      <c r="AD159" s="373"/>
      <c r="AE159" s="373"/>
      <c r="AF159" s="373"/>
      <c r="AG159" s="373"/>
      <c r="AH159" s="373"/>
      <c r="AI159" s="373"/>
      <c r="AJ159" s="373"/>
      <c r="AK159" s="373"/>
      <c r="AL159" s="373"/>
      <c r="AM159" s="373"/>
      <c r="AN159" s="373"/>
      <c r="AO159" s="373"/>
      <c r="AP159" s="373"/>
      <c r="AQ159" s="373"/>
      <c r="AR159" s="373"/>
      <c r="AS159" s="373"/>
      <c r="AT159" s="373"/>
      <c r="AU159" s="373"/>
      <c r="AV159" s="373"/>
      <c r="AW159" s="373"/>
      <c r="AX159" s="373"/>
      <c r="AY159" s="373"/>
      <c r="AZ159" s="373"/>
      <c r="BA159" s="373"/>
      <c r="BB159" s="373"/>
      <c r="BC159" s="373"/>
      <c r="BD159" s="373"/>
      <c r="BE159" s="373"/>
      <c r="BF159" s="373"/>
      <c r="BG159" s="373"/>
    </row>
    <row r="160" spans="1:59" s="91" customFormat="1" x14ac:dyDescent="0.35">
      <c r="A160" s="98" t="s">
        <v>16</v>
      </c>
      <c r="B160" s="99">
        <f>SUM(C160:K160)</f>
        <v>0</v>
      </c>
      <c r="C160" s="63">
        <v>0</v>
      </c>
      <c r="D160" s="63">
        <v>0</v>
      </c>
      <c r="E160" s="63">
        <v>0</v>
      </c>
      <c r="F160" s="63">
        <v>0</v>
      </c>
      <c r="G160" s="63">
        <v>0</v>
      </c>
      <c r="H160" s="63">
        <v>0</v>
      </c>
      <c r="I160" s="63">
        <v>0</v>
      </c>
      <c r="J160" s="63">
        <v>0</v>
      </c>
      <c r="K160" s="277">
        <v>0</v>
      </c>
      <c r="L160" s="391"/>
      <c r="M160" s="391"/>
      <c r="N160" s="373"/>
      <c r="O160" s="373"/>
      <c r="P160" s="373"/>
      <c r="Q160" s="373"/>
      <c r="R160" s="373"/>
      <c r="S160" s="373"/>
      <c r="T160" s="373"/>
      <c r="U160" s="373"/>
      <c r="V160" s="373"/>
      <c r="W160" s="373"/>
      <c r="X160" s="373"/>
      <c r="Y160" s="373"/>
      <c r="Z160" s="373"/>
      <c r="AA160" s="373"/>
      <c r="AB160" s="373"/>
      <c r="AC160" s="373"/>
      <c r="AD160" s="373"/>
      <c r="AE160" s="373"/>
      <c r="AF160" s="373"/>
      <c r="AG160" s="373"/>
      <c r="AH160" s="373"/>
      <c r="AI160" s="373"/>
      <c r="AJ160" s="373"/>
      <c r="AK160" s="373"/>
      <c r="AL160" s="373"/>
      <c r="AM160" s="373"/>
      <c r="AN160" s="373"/>
      <c r="AO160" s="373"/>
      <c r="AP160" s="373"/>
      <c r="AQ160" s="373"/>
      <c r="AR160" s="373"/>
      <c r="AS160" s="373"/>
      <c r="AT160" s="373"/>
      <c r="AU160" s="373"/>
      <c r="AV160" s="373"/>
      <c r="AW160" s="373"/>
      <c r="AX160" s="373"/>
      <c r="AY160" s="373"/>
      <c r="AZ160" s="373"/>
      <c r="BA160" s="373"/>
      <c r="BB160" s="373"/>
      <c r="BC160" s="373"/>
      <c r="BD160" s="373"/>
      <c r="BE160" s="373"/>
      <c r="BF160" s="373"/>
      <c r="BG160" s="373"/>
    </row>
    <row r="161" spans="1:59" s="91" customFormat="1" x14ac:dyDescent="0.35">
      <c r="A161" s="119" t="s">
        <v>17</v>
      </c>
      <c r="B161" s="16">
        <f>B163+B164</f>
        <v>15829000</v>
      </c>
      <c r="C161" s="16">
        <f t="shared" ref="C161:K161" si="75">C163+C164</f>
        <v>0</v>
      </c>
      <c r="D161" s="16">
        <f t="shared" si="75"/>
        <v>0</v>
      </c>
      <c r="E161" s="16">
        <f t="shared" si="75"/>
        <v>0</v>
      </c>
      <c r="F161" s="16">
        <f t="shared" si="75"/>
        <v>0</v>
      </c>
      <c r="G161" s="16">
        <f t="shared" si="75"/>
        <v>0</v>
      </c>
      <c r="H161" s="16">
        <f t="shared" si="75"/>
        <v>3082900</v>
      </c>
      <c r="I161" s="16">
        <f t="shared" si="75"/>
        <v>3665800</v>
      </c>
      <c r="J161" s="16">
        <f t="shared" si="75"/>
        <v>3665800</v>
      </c>
      <c r="K161" s="292">
        <f t="shared" si="75"/>
        <v>5414500</v>
      </c>
      <c r="L161" s="391"/>
      <c r="M161" s="391"/>
      <c r="N161" s="373"/>
      <c r="O161" s="373"/>
      <c r="P161" s="373"/>
      <c r="Q161" s="373"/>
      <c r="R161" s="373"/>
      <c r="S161" s="373"/>
      <c r="T161" s="373"/>
      <c r="U161" s="373"/>
      <c r="V161" s="373"/>
      <c r="W161" s="373"/>
      <c r="X161" s="373"/>
      <c r="Y161" s="373"/>
      <c r="Z161" s="373"/>
      <c r="AA161" s="373"/>
      <c r="AB161" s="373"/>
      <c r="AC161" s="373"/>
      <c r="AD161" s="373"/>
      <c r="AE161" s="373"/>
      <c r="AF161" s="373"/>
      <c r="AG161" s="373"/>
      <c r="AH161" s="373"/>
      <c r="AI161" s="373"/>
      <c r="AJ161" s="373"/>
      <c r="AK161" s="373"/>
      <c r="AL161" s="373"/>
      <c r="AM161" s="373"/>
      <c r="AN161" s="373"/>
      <c r="AO161" s="373"/>
      <c r="AP161" s="373"/>
      <c r="AQ161" s="373"/>
      <c r="AR161" s="373"/>
      <c r="AS161" s="373"/>
      <c r="AT161" s="373"/>
      <c r="AU161" s="373"/>
      <c r="AV161" s="373"/>
      <c r="AW161" s="373"/>
      <c r="AX161" s="373"/>
      <c r="AY161" s="373"/>
      <c r="AZ161" s="373"/>
      <c r="BA161" s="373"/>
      <c r="BB161" s="373"/>
      <c r="BC161" s="373"/>
      <c r="BD161" s="373"/>
      <c r="BE161" s="373"/>
      <c r="BF161" s="373"/>
      <c r="BG161" s="373"/>
    </row>
    <row r="162" spans="1:59" s="91" customFormat="1" x14ac:dyDescent="0.35">
      <c r="A162" s="98" t="s">
        <v>18</v>
      </c>
      <c r="B162" s="99"/>
      <c r="C162" s="63"/>
      <c r="D162" s="63"/>
      <c r="E162" s="63"/>
      <c r="F162" s="63"/>
      <c r="G162" s="63"/>
      <c r="H162" s="63"/>
      <c r="I162" s="63"/>
      <c r="J162" s="63"/>
      <c r="K162" s="277"/>
      <c r="L162" s="391"/>
      <c r="M162" s="391"/>
      <c r="N162" s="373"/>
      <c r="O162" s="373"/>
      <c r="P162" s="373"/>
      <c r="Q162" s="373"/>
      <c r="R162" s="373"/>
      <c r="S162" s="373"/>
      <c r="T162" s="373"/>
      <c r="U162" s="373"/>
      <c r="V162" s="373"/>
      <c r="W162" s="373"/>
      <c r="X162" s="373"/>
      <c r="Y162" s="373"/>
      <c r="Z162" s="373"/>
      <c r="AA162" s="373"/>
      <c r="AB162" s="373"/>
      <c r="AC162" s="373"/>
      <c r="AD162" s="373"/>
      <c r="AE162" s="373"/>
      <c r="AF162" s="373"/>
      <c r="AG162" s="373"/>
      <c r="AH162" s="373"/>
      <c r="AI162" s="373"/>
      <c r="AJ162" s="373"/>
      <c r="AK162" s="373"/>
      <c r="AL162" s="373"/>
      <c r="AM162" s="373"/>
      <c r="AN162" s="373"/>
      <c r="AO162" s="373"/>
      <c r="AP162" s="373"/>
      <c r="AQ162" s="373"/>
      <c r="AR162" s="373"/>
      <c r="AS162" s="373"/>
      <c r="AT162" s="373"/>
      <c r="AU162" s="373"/>
      <c r="AV162" s="373"/>
      <c r="AW162" s="373"/>
      <c r="AX162" s="373"/>
      <c r="AY162" s="373"/>
      <c r="AZ162" s="373"/>
      <c r="BA162" s="373"/>
      <c r="BB162" s="373"/>
      <c r="BC162" s="373"/>
      <c r="BD162" s="373"/>
      <c r="BE162" s="373"/>
      <c r="BF162" s="373"/>
      <c r="BG162" s="373"/>
    </row>
    <row r="163" spans="1:59" s="91" customFormat="1" x14ac:dyDescent="0.35">
      <c r="A163" s="98" t="s">
        <v>19</v>
      </c>
      <c r="B163" s="99">
        <f>SUM(C163:K163)</f>
        <v>10000000</v>
      </c>
      <c r="C163" s="63">
        <f t="shared" ref="C163:K163" si="76">C2142+C194</f>
        <v>0</v>
      </c>
      <c r="D163" s="63">
        <f t="shared" si="76"/>
        <v>0</v>
      </c>
      <c r="E163" s="63">
        <f t="shared" si="76"/>
        <v>0</v>
      </c>
      <c r="F163" s="63">
        <f t="shared" si="76"/>
        <v>0</v>
      </c>
      <c r="G163" s="63">
        <f t="shared" si="76"/>
        <v>0</v>
      </c>
      <c r="H163" s="63">
        <f t="shared" si="76"/>
        <v>2500000</v>
      </c>
      <c r="I163" s="63">
        <f t="shared" si="76"/>
        <v>2500000</v>
      </c>
      <c r="J163" s="63">
        <f t="shared" si="76"/>
        <v>2500000</v>
      </c>
      <c r="K163" s="277">
        <f t="shared" si="76"/>
        <v>2500000</v>
      </c>
      <c r="L163" s="391"/>
      <c r="M163" s="391"/>
      <c r="N163" s="373"/>
      <c r="O163" s="373"/>
      <c r="P163" s="373"/>
      <c r="Q163" s="373"/>
      <c r="R163" s="373"/>
      <c r="S163" s="373"/>
      <c r="T163" s="373"/>
      <c r="U163" s="373"/>
      <c r="V163" s="373"/>
      <c r="W163" s="373"/>
      <c r="X163" s="373"/>
      <c r="Y163" s="373"/>
      <c r="Z163" s="373"/>
      <c r="AA163" s="373"/>
      <c r="AB163" s="373"/>
      <c r="AC163" s="373"/>
      <c r="AD163" s="373"/>
      <c r="AE163" s="373"/>
      <c r="AF163" s="373"/>
      <c r="AG163" s="373"/>
      <c r="AH163" s="373"/>
      <c r="AI163" s="373"/>
      <c r="AJ163" s="373"/>
      <c r="AK163" s="373"/>
      <c r="AL163" s="373"/>
      <c r="AM163" s="373"/>
      <c r="AN163" s="373"/>
      <c r="AO163" s="373"/>
      <c r="AP163" s="373"/>
      <c r="AQ163" s="373"/>
      <c r="AR163" s="373"/>
      <c r="AS163" s="373"/>
      <c r="AT163" s="373"/>
      <c r="AU163" s="373"/>
      <c r="AV163" s="373"/>
      <c r="AW163" s="373"/>
      <c r="AX163" s="373"/>
      <c r="AY163" s="373"/>
      <c r="AZ163" s="373"/>
      <c r="BA163" s="373"/>
      <c r="BB163" s="373"/>
      <c r="BC163" s="373"/>
      <c r="BD163" s="373"/>
      <c r="BE163" s="373"/>
      <c r="BF163" s="373"/>
      <c r="BG163" s="373"/>
    </row>
    <row r="164" spans="1:59" s="91" customFormat="1" ht="39" x14ac:dyDescent="0.35">
      <c r="A164" s="186" t="s">
        <v>20</v>
      </c>
      <c r="B164" s="129">
        <f>SUM(C164:K164)</f>
        <v>5829000</v>
      </c>
      <c r="C164" s="128">
        <f>C165</f>
        <v>0</v>
      </c>
      <c r="D164" s="128">
        <f t="shared" ref="D164:K164" si="77">D165</f>
        <v>0</v>
      </c>
      <c r="E164" s="128">
        <f t="shared" si="77"/>
        <v>0</v>
      </c>
      <c r="F164" s="128"/>
      <c r="G164" s="128"/>
      <c r="H164" s="128">
        <f>H165</f>
        <v>582900</v>
      </c>
      <c r="I164" s="128">
        <f>I165</f>
        <v>1165800</v>
      </c>
      <c r="J164" s="128">
        <f t="shared" si="77"/>
        <v>1165800</v>
      </c>
      <c r="K164" s="293">
        <f t="shared" si="77"/>
        <v>2914500</v>
      </c>
      <c r="L164" s="391"/>
      <c r="M164" s="391"/>
      <c r="N164" s="373"/>
      <c r="O164" s="373"/>
      <c r="P164" s="373"/>
      <c r="Q164" s="373"/>
      <c r="R164" s="373"/>
      <c r="S164" s="373"/>
      <c r="T164" s="373"/>
      <c r="U164" s="373"/>
      <c r="V164" s="373"/>
      <c r="W164" s="373"/>
      <c r="X164" s="373"/>
      <c r="Y164" s="373"/>
      <c r="Z164" s="373"/>
      <c r="AA164" s="373"/>
      <c r="AB164" s="373"/>
      <c r="AC164" s="373"/>
      <c r="AD164" s="373"/>
      <c r="AE164" s="373"/>
      <c r="AF164" s="373"/>
      <c r="AG164" s="373"/>
      <c r="AH164" s="373"/>
      <c r="AI164" s="373"/>
      <c r="AJ164" s="373"/>
      <c r="AK164" s="373"/>
      <c r="AL164" s="373"/>
      <c r="AM164" s="373"/>
      <c r="AN164" s="373"/>
      <c r="AO164" s="373"/>
      <c r="AP164" s="373"/>
      <c r="AQ164" s="373"/>
      <c r="AR164" s="373"/>
      <c r="AS164" s="373"/>
      <c r="AT164" s="373"/>
      <c r="AU164" s="373"/>
      <c r="AV164" s="373"/>
      <c r="AW164" s="373"/>
      <c r="AX164" s="373"/>
      <c r="AY164" s="373"/>
      <c r="AZ164" s="373"/>
      <c r="BA164" s="373"/>
      <c r="BB164" s="373"/>
      <c r="BC164" s="373"/>
      <c r="BD164" s="373"/>
      <c r="BE164" s="373"/>
      <c r="BF164" s="373"/>
      <c r="BG164" s="373"/>
    </row>
    <row r="165" spans="1:59" s="102" customFormat="1" ht="39" x14ac:dyDescent="0.35">
      <c r="A165" s="182" t="s">
        <v>26</v>
      </c>
      <c r="B165" s="129">
        <f>SUM(C165:K165)</f>
        <v>5829000</v>
      </c>
      <c r="C165" s="128">
        <f t="shared" ref="C165:G165" si="78">SUM(C167:C168)</f>
        <v>0</v>
      </c>
      <c r="D165" s="128">
        <f t="shared" si="78"/>
        <v>0</v>
      </c>
      <c r="E165" s="128">
        <f t="shared" si="78"/>
        <v>0</v>
      </c>
      <c r="F165" s="128">
        <f t="shared" si="78"/>
        <v>0</v>
      </c>
      <c r="G165" s="128">
        <f t="shared" si="78"/>
        <v>0</v>
      </c>
      <c r="H165" s="128">
        <f>SUM(H167:H168)</f>
        <v>582900</v>
      </c>
      <c r="I165" s="128">
        <f>SUM(I167:I168)</f>
        <v>1165800</v>
      </c>
      <c r="J165" s="128">
        <f>SUM(J167:J168)</f>
        <v>1165800</v>
      </c>
      <c r="K165" s="293">
        <f>SUM(K167:K168)</f>
        <v>2914500</v>
      </c>
      <c r="L165" s="391"/>
      <c r="M165" s="391"/>
      <c r="N165" s="373"/>
      <c r="O165" s="373"/>
      <c r="P165" s="373"/>
      <c r="Q165" s="373"/>
      <c r="R165" s="373"/>
      <c r="S165" s="373"/>
      <c r="T165" s="373"/>
      <c r="U165" s="373"/>
      <c r="V165" s="373"/>
      <c r="W165" s="373"/>
      <c r="X165" s="373"/>
      <c r="Y165" s="373"/>
      <c r="Z165" s="373"/>
      <c r="AA165" s="373"/>
      <c r="AB165" s="373"/>
      <c r="AC165" s="373"/>
      <c r="AD165" s="373"/>
      <c r="AE165" s="373"/>
      <c r="AF165" s="373"/>
      <c r="AG165" s="373"/>
      <c r="AH165" s="373"/>
      <c r="AI165" s="373"/>
      <c r="AJ165" s="373"/>
      <c r="AK165" s="373"/>
      <c r="AL165" s="373"/>
      <c r="AM165" s="373"/>
      <c r="AN165" s="373"/>
      <c r="AO165" s="373"/>
      <c r="AP165" s="373"/>
      <c r="AQ165" s="373"/>
      <c r="AR165" s="373"/>
      <c r="AS165" s="373"/>
      <c r="AT165" s="373"/>
      <c r="AU165" s="373"/>
      <c r="AV165" s="373"/>
      <c r="AW165" s="373"/>
      <c r="AX165" s="373"/>
      <c r="AY165" s="373"/>
      <c r="AZ165" s="373"/>
      <c r="BA165" s="373"/>
      <c r="BB165" s="373"/>
      <c r="BC165" s="373"/>
      <c r="BD165" s="373"/>
      <c r="BE165" s="373"/>
      <c r="BF165" s="373"/>
      <c r="BG165" s="373"/>
    </row>
    <row r="166" spans="1:59" s="102" customFormat="1" x14ac:dyDescent="0.35">
      <c r="A166" s="294" t="s">
        <v>9</v>
      </c>
      <c r="B166" s="114"/>
      <c r="C166" s="115"/>
      <c r="D166" s="113"/>
      <c r="E166" s="113"/>
      <c r="F166" s="113"/>
      <c r="G166" s="113"/>
      <c r="H166" s="113"/>
      <c r="I166" s="113"/>
      <c r="J166" s="113"/>
      <c r="K166" s="296"/>
      <c r="L166" s="391"/>
      <c r="M166" s="391"/>
      <c r="N166" s="373"/>
      <c r="O166" s="373"/>
      <c r="P166" s="373"/>
      <c r="Q166" s="373"/>
      <c r="R166" s="373"/>
      <c r="S166" s="373"/>
      <c r="T166" s="373"/>
      <c r="U166" s="373"/>
      <c r="V166" s="373"/>
      <c r="W166" s="373"/>
      <c r="X166" s="373"/>
      <c r="Y166" s="373"/>
      <c r="Z166" s="373"/>
      <c r="AA166" s="373"/>
      <c r="AB166" s="373"/>
      <c r="AC166" s="373"/>
      <c r="AD166" s="373"/>
      <c r="AE166" s="373"/>
      <c r="AF166" s="373"/>
      <c r="AG166" s="373"/>
      <c r="AH166" s="373"/>
      <c r="AI166" s="373"/>
      <c r="AJ166" s="373"/>
      <c r="AK166" s="373"/>
      <c r="AL166" s="373"/>
      <c r="AM166" s="373"/>
      <c r="AN166" s="373"/>
      <c r="AO166" s="373"/>
      <c r="AP166" s="373"/>
      <c r="AQ166" s="373"/>
      <c r="AR166" s="373"/>
      <c r="AS166" s="373"/>
      <c r="AT166" s="373"/>
      <c r="AU166" s="373"/>
      <c r="AV166" s="373"/>
      <c r="AW166" s="373"/>
      <c r="AX166" s="373"/>
      <c r="AY166" s="373"/>
      <c r="AZ166" s="373"/>
      <c r="BA166" s="373"/>
      <c r="BB166" s="373"/>
      <c r="BC166" s="373"/>
      <c r="BD166" s="373"/>
      <c r="BE166" s="373"/>
      <c r="BF166" s="373"/>
      <c r="BG166" s="373"/>
    </row>
    <row r="167" spans="1:59" s="102" customFormat="1" x14ac:dyDescent="0.35">
      <c r="A167" s="295" t="s">
        <v>10</v>
      </c>
      <c r="B167" s="114">
        <f>SUM(C167:K167)</f>
        <v>5307000</v>
      </c>
      <c r="C167" s="113">
        <f>C184</f>
        <v>0</v>
      </c>
      <c r="D167" s="113">
        <f t="shared" ref="D167:K167" si="79">D184</f>
        <v>0</v>
      </c>
      <c r="E167" s="113">
        <f t="shared" si="79"/>
        <v>0</v>
      </c>
      <c r="F167" s="113">
        <f t="shared" si="79"/>
        <v>0</v>
      </c>
      <c r="G167" s="113">
        <f t="shared" si="79"/>
        <v>0</v>
      </c>
      <c r="H167" s="113">
        <f t="shared" si="79"/>
        <v>530700</v>
      </c>
      <c r="I167" s="113">
        <f t="shared" si="79"/>
        <v>1061400</v>
      </c>
      <c r="J167" s="113">
        <f t="shared" si="79"/>
        <v>1061400</v>
      </c>
      <c r="K167" s="296">
        <f t="shared" si="79"/>
        <v>2653500</v>
      </c>
      <c r="L167" s="391"/>
      <c r="M167" s="391"/>
      <c r="N167" s="373"/>
      <c r="O167" s="373"/>
      <c r="P167" s="373"/>
      <c r="Q167" s="373"/>
      <c r="R167" s="373"/>
      <c r="S167" s="373"/>
      <c r="T167" s="373"/>
      <c r="U167" s="373"/>
      <c r="V167" s="373"/>
      <c r="W167" s="373"/>
      <c r="X167" s="373"/>
      <c r="Y167" s="373"/>
      <c r="Z167" s="373"/>
      <c r="AA167" s="373"/>
      <c r="AB167" s="373"/>
      <c r="AC167" s="373"/>
      <c r="AD167" s="373"/>
      <c r="AE167" s="373"/>
      <c r="AF167" s="373"/>
      <c r="AG167" s="373"/>
      <c r="AH167" s="373"/>
      <c r="AI167" s="373"/>
      <c r="AJ167" s="373"/>
      <c r="AK167" s="373"/>
      <c r="AL167" s="373"/>
      <c r="AM167" s="373"/>
      <c r="AN167" s="373"/>
      <c r="AO167" s="373"/>
      <c r="AP167" s="373"/>
      <c r="AQ167" s="373"/>
      <c r="AR167" s="373"/>
      <c r="AS167" s="373"/>
      <c r="AT167" s="373"/>
      <c r="AU167" s="373"/>
      <c r="AV167" s="373"/>
      <c r="AW167" s="373"/>
      <c r="AX167" s="373"/>
      <c r="AY167" s="373"/>
      <c r="AZ167" s="373"/>
      <c r="BA167" s="373"/>
      <c r="BB167" s="373"/>
      <c r="BC167" s="373"/>
      <c r="BD167" s="373"/>
      <c r="BE167" s="373"/>
      <c r="BF167" s="373"/>
      <c r="BG167" s="373"/>
    </row>
    <row r="168" spans="1:59" s="102" customFormat="1" ht="13.5" thickBot="1" x14ac:dyDescent="0.4">
      <c r="A168" s="116" t="s">
        <v>41</v>
      </c>
      <c r="B168" s="114">
        <f>SUM(C168:K168)</f>
        <v>522000</v>
      </c>
      <c r="C168" s="112">
        <f>C185</f>
        <v>0</v>
      </c>
      <c r="D168" s="112">
        <f t="shared" ref="D168:K168" si="80">D185</f>
        <v>0</v>
      </c>
      <c r="E168" s="112">
        <f t="shared" si="80"/>
        <v>0</v>
      </c>
      <c r="F168" s="112">
        <f t="shared" si="80"/>
        <v>0</v>
      </c>
      <c r="G168" s="112">
        <f t="shared" si="80"/>
        <v>0</v>
      </c>
      <c r="H168" s="112">
        <f t="shared" si="80"/>
        <v>52200</v>
      </c>
      <c r="I168" s="112">
        <f t="shared" si="80"/>
        <v>104400</v>
      </c>
      <c r="J168" s="112">
        <f t="shared" si="80"/>
        <v>104400</v>
      </c>
      <c r="K168" s="297">
        <f t="shared" si="80"/>
        <v>261000</v>
      </c>
      <c r="L168" s="391"/>
      <c r="M168" s="391"/>
      <c r="N168" s="373"/>
      <c r="O168" s="373"/>
      <c r="P168" s="373"/>
      <c r="Q168" s="373"/>
      <c r="R168" s="373"/>
      <c r="S168" s="373"/>
      <c r="T168" s="373"/>
      <c r="U168" s="373"/>
      <c r="V168" s="373"/>
      <c r="W168" s="373"/>
      <c r="X168" s="373"/>
      <c r="Y168" s="373"/>
      <c r="Z168" s="373"/>
      <c r="AA168" s="373"/>
      <c r="AB168" s="373"/>
      <c r="AC168" s="373"/>
      <c r="AD168" s="373"/>
      <c r="AE168" s="373"/>
      <c r="AF168" s="373"/>
      <c r="AG168" s="373"/>
      <c r="AH168" s="373"/>
      <c r="AI168" s="373"/>
      <c r="AJ168" s="373"/>
      <c r="AK168" s="373"/>
      <c r="AL168" s="373"/>
      <c r="AM168" s="373"/>
      <c r="AN168" s="373"/>
      <c r="AO168" s="373"/>
      <c r="AP168" s="373"/>
      <c r="AQ168" s="373"/>
      <c r="AR168" s="373"/>
      <c r="AS168" s="373"/>
      <c r="AT168" s="373"/>
      <c r="AU168" s="373"/>
      <c r="AV168" s="373"/>
      <c r="AW168" s="373"/>
      <c r="AX168" s="373"/>
      <c r="AY168" s="373"/>
      <c r="AZ168" s="373"/>
      <c r="BA168" s="373"/>
      <c r="BB168" s="373"/>
      <c r="BC168" s="373"/>
      <c r="BD168" s="373"/>
      <c r="BE168" s="373"/>
      <c r="BF168" s="373"/>
      <c r="BG168" s="373"/>
    </row>
    <row r="169" spans="1:59" s="83" customFormat="1" ht="13.5" thickBot="1" x14ac:dyDescent="0.4">
      <c r="A169" s="444" t="s">
        <v>42</v>
      </c>
      <c r="B169" s="445"/>
      <c r="C169" s="445"/>
      <c r="D169" s="445"/>
      <c r="E169" s="445"/>
      <c r="F169" s="445"/>
      <c r="G169" s="445"/>
      <c r="H169" s="445"/>
      <c r="I169" s="445"/>
      <c r="J169" s="445"/>
      <c r="K169" s="446"/>
      <c r="L169" s="387"/>
      <c r="M169" s="387"/>
    </row>
    <row r="170" spans="1:59" s="83" customFormat="1" x14ac:dyDescent="0.35">
      <c r="A170" s="257" t="s">
        <v>161</v>
      </c>
      <c r="B170" s="258"/>
      <c r="C170" s="258"/>
      <c r="D170" s="258"/>
      <c r="E170" s="258"/>
      <c r="F170" s="258"/>
      <c r="G170" s="258"/>
      <c r="H170" s="258"/>
      <c r="I170" s="258"/>
      <c r="J170" s="258"/>
      <c r="K170" s="298"/>
      <c r="L170" s="387"/>
      <c r="M170" s="387"/>
    </row>
    <row r="171" spans="1:59" s="83" customFormat="1" x14ac:dyDescent="0.35">
      <c r="A171" s="174" t="s">
        <v>8</v>
      </c>
      <c r="B171" s="259">
        <f>SUM(C171:K171)</f>
        <v>5829000</v>
      </c>
      <c r="C171" s="244">
        <f>C175+C176+C177+C178</f>
        <v>0</v>
      </c>
      <c r="D171" s="244">
        <f t="shared" ref="D171:K171" si="81">D175+D176+D177+D178</f>
        <v>0</v>
      </c>
      <c r="E171" s="244">
        <f t="shared" si="81"/>
        <v>0</v>
      </c>
      <c r="F171" s="244">
        <f t="shared" si="81"/>
        <v>0</v>
      </c>
      <c r="G171" s="244">
        <f t="shared" si="81"/>
        <v>0</v>
      </c>
      <c r="H171" s="244">
        <f t="shared" si="81"/>
        <v>582900</v>
      </c>
      <c r="I171" s="244">
        <f t="shared" si="81"/>
        <v>1165800</v>
      </c>
      <c r="J171" s="244">
        <f t="shared" si="81"/>
        <v>1165800</v>
      </c>
      <c r="K171" s="244">
        <f t="shared" si="81"/>
        <v>2914500</v>
      </c>
      <c r="L171" s="387"/>
      <c r="M171" s="387"/>
    </row>
    <row r="172" spans="1:59" s="83" customFormat="1" x14ac:dyDescent="0.35">
      <c r="A172" s="178" t="s">
        <v>9</v>
      </c>
      <c r="B172" s="227"/>
      <c r="C172" s="227"/>
      <c r="D172" s="227"/>
      <c r="E172" s="227"/>
      <c r="F172" s="227"/>
      <c r="G172" s="227"/>
      <c r="H172" s="227"/>
      <c r="I172" s="227"/>
      <c r="J172" s="227"/>
      <c r="K172" s="227"/>
      <c r="L172" s="387"/>
      <c r="M172" s="387"/>
    </row>
    <row r="173" spans="1:59" s="83" customFormat="1" x14ac:dyDescent="0.35">
      <c r="A173" s="172" t="s">
        <v>10</v>
      </c>
      <c r="B173" s="227">
        <f t="shared" ref="B173:B178" si="82">SUM(C173:K173)</f>
        <v>5307000</v>
      </c>
      <c r="C173" s="227">
        <f>C180+C184</f>
        <v>0</v>
      </c>
      <c r="D173" s="227">
        <f t="shared" ref="D173:K173" si="83">D180+D184</f>
        <v>0</v>
      </c>
      <c r="E173" s="227">
        <f t="shared" si="83"/>
        <v>0</v>
      </c>
      <c r="F173" s="227">
        <f t="shared" si="83"/>
        <v>0</v>
      </c>
      <c r="G173" s="227">
        <f t="shared" si="83"/>
        <v>0</v>
      </c>
      <c r="H173" s="227">
        <f t="shared" si="83"/>
        <v>530700</v>
      </c>
      <c r="I173" s="227">
        <f t="shared" si="83"/>
        <v>1061400</v>
      </c>
      <c r="J173" s="227">
        <f t="shared" si="83"/>
        <v>1061400</v>
      </c>
      <c r="K173" s="227">
        <f t="shared" si="83"/>
        <v>2653500</v>
      </c>
      <c r="L173" s="387"/>
      <c r="M173" s="387"/>
    </row>
    <row r="174" spans="1:59" s="83" customFormat="1" x14ac:dyDescent="0.35">
      <c r="A174" s="299" t="s">
        <v>41</v>
      </c>
      <c r="B174" s="227">
        <f t="shared" si="82"/>
        <v>522000</v>
      </c>
      <c r="C174" s="227">
        <f>C185</f>
        <v>0</v>
      </c>
      <c r="D174" s="227">
        <f t="shared" ref="D174:K174" si="84">D185</f>
        <v>0</v>
      </c>
      <c r="E174" s="227">
        <f t="shared" si="84"/>
        <v>0</v>
      </c>
      <c r="F174" s="227">
        <f t="shared" si="84"/>
        <v>0</v>
      </c>
      <c r="G174" s="227">
        <f t="shared" si="84"/>
        <v>0</v>
      </c>
      <c r="H174" s="227">
        <f t="shared" si="84"/>
        <v>52200</v>
      </c>
      <c r="I174" s="227">
        <f t="shared" si="84"/>
        <v>104400</v>
      </c>
      <c r="J174" s="227">
        <f t="shared" si="84"/>
        <v>104400</v>
      </c>
      <c r="K174" s="227">
        <f t="shared" si="84"/>
        <v>261000</v>
      </c>
      <c r="L174" s="387"/>
      <c r="M174" s="387"/>
    </row>
    <row r="175" spans="1:59" s="83" customFormat="1" x14ac:dyDescent="0.35">
      <c r="A175" s="178" t="s">
        <v>14</v>
      </c>
      <c r="B175" s="207">
        <f t="shared" si="82"/>
        <v>0</v>
      </c>
      <c r="C175" s="208"/>
      <c r="D175" s="208"/>
      <c r="E175" s="208"/>
      <c r="F175" s="208"/>
      <c r="G175" s="208"/>
      <c r="H175" s="208"/>
      <c r="I175" s="208"/>
      <c r="J175" s="208"/>
      <c r="K175" s="208"/>
      <c r="L175" s="387"/>
      <c r="M175" s="387"/>
    </row>
    <row r="176" spans="1:59" s="83" customFormat="1" x14ac:dyDescent="0.35">
      <c r="A176" s="178" t="s">
        <v>15</v>
      </c>
      <c r="B176" s="207">
        <f t="shared" si="82"/>
        <v>0</v>
      </c>
      <c r="C176" s="208"/>
      <c r="D176" s="208"/>
      <c r="E176" s="208"/>
      <c r="F176" s="208"/>
      <c r="G176" s="208"/>
      <c r="H176" s="208"/>
      <c r="I176" s="208"/>
      <c r="J176" s="208"/>
      <c r="K176" s="208"/>
      <c r="L176" s="387"/>
      <c r="M176" s="387"/>
    </row>
    <row r="177" spans="1:13" s="83" customFormat="1" x14ac:dyDescent="0.35">
      <c r="A177" s="178" t="s">
        <v>16</v>
      </c>
      <c r="B177" s="207">
        <f t="shared" si="82"/>
        <v>0</v>
      </c>
      <c r="C177" s="208"/>
      <c r="D177" s="208"/>
      <c r="E177" s="208"/>
      <c r="F177" s="208"/>
      <c r="G177" s="208"/>
      <c r="H177" s="208"/>
      <c r="I177" s="208"/>
      <c r="J177" s="208"/>
      <c r="K177" s="208"/>
      <c r="L177" s="387"/>
      <c r="M177" s="387"/>
    </row>
    <row r="178" spans="1:13" s="83" customFormat="1" x14ac:dyDescent="0.35">
      <c r="A178" s="227" t="s">
        <v>17</v>
      </c>
      <c r="B178" s="259">
        <f t="shared" si="82"/>
        <v>5829000</v>
      </c>
      <c r="C178" s="76">
        <f>C180+C181</f>
        <v>0</v>
      </c>
      <c r="D178" s="76">
        <f t="shared" ref="D178:K178" si="85">D180+D181</f>
        <v>0</v>
      </c>
      <c r="E178" s="76">
        <f t="shared" si="85"/>
        <v>0</v>
      </c>
      <c r="F178" s="76">
        <f t="shared" si="85"/>
        <v>0</v>
      </c>
      <c r="G178" s="76">
        <f t="shared" si="85"/>
        <v>0</v>
      </c>
      <c r="H178" s="76">
        <f t="shared" si="85"/>
        <v>582900</v>
      </c>
      <c r="I178" s="76">
        <f t="shared" si="85"/>
        <v>1165800</v>
      </c>
      <c r="J178" s="76">
        <f t="shared" si="85"/>
        <v>1165800</v>
      </c>
      <c r="K178" s="76">
        <f t="shared" si="85"/>
        <v>2914500</v>
      </c>
      <c r="L178" s="387"/>
      <c r="M178" s="387"/>
    </row>
    <row r="179" spans="1:13" s="83" customFormat="1" x14ac:dyDescent="0.35">
      <c r="A179" s="178" t="s">
        <v>18</v>
      </c>
      <c r="B179" s="207"/>
      <c r="C179" s="208"/>
      <c r="D179" s="208"/>
      <c r="E179" s="208"/>
      <c r="F179" s="208"/>
      <c r="G179" s="208"/>
      <c r="H179" s="208"/>
      <c r="I179" s="208"/>
      <c r="J179" s="208"/>
      <c r="K179" s="208"/>
      <c r="L179" s="387"/>
      <c r="M179" s="387"/>
    </row>
    <row r="180" spans="1:13" s="83" customFormat="1" x14ac:dyDescent="0.35">
      <c r="A180" s="237" t="s">
        <v>19</v>
      </c>
      <c r="B180" s="165">
        <f>SUM(C180:K180)</f>
        <v>0</v>
      </c>
      <c r="C180" s="198">
        <v>0</v>
      </c>
      <c r="D180" s="198">
        <v>0</v>
      </c>
      <c r="E180" s="198">
        <v>0</v>
      </c>
      <c r="F180" s="198">
        <v>0</v>
      </c>
      <c r="G180" s="198">
        <v>0</v>
      </c>
      <c r="H180" s="198">
        <v>0</v>
      </c>
      <c r="I180" s="198">
        <v>0</v>
      </c>
      <c r="J180" s="198">
        <v>0</v>
      </c>
      <c r="K180" s="198">
        <v>0</v>
      </c>
      <c r="L180" s="387"/>
      <c r="M180" s="387"/>
    </row>
    <row r="181" spans="1:13" s="83" customFormat="1" ht="39" x14ac:dyDescent="0.35">
      <c r="A181" s="300" t="s">
        <v>20</v>
      </c>
      <c r="B181" s="200">
        <f>SUM(C181:K181)</f>
        <v>5829000</v>
      </c>
      <c r="C181" s="201">
        <f t="shared" ref="C181:G181" si="86">C182</f>
        <v>0</v>
      </c>
      <c r="D181" s="201">
        <f t="shared" si="86"/>
        <v>0</v>
      </c>
      <c r="E181" s="201">
        <f t="shared" si="86"/>
        <v>0</v>
      </c>
      <c r="F181" s="201">
        <f t="shared" si="86"/>
        <v>0</v>
      </c>
      <c r="G181" s="201">
        <f t="shared" si="86"/>
        <v>0</v>
      </c>
      <c r="H181" s="201">
        <f>H182</f>
        <v>582900</v>
      </c>
      <c r="I181" s="201">
        <f t="shared" ref="I181:K181" si="87">I182</f>
        <v>1165800</v>
      </c>
      <c r="J181" s="201">
        <f t="shared" si="87"/>
        <v>1165800</v>
      </c>
      <c r="K181" s="287">
        <f t="shared" si="87"/>
        <v>2914500</v>
      </c>
      <c r="L181" s="387"/>
      <c r="M181" s="387"/>
    </row>
    <row r="182" spans="1:13" s="83" customFormat="1" ht="39" x14ac:dyDescent="0.35">
      <c r="A182" s="300" t="s">
        <v>26</v>
      </c>
      <c r="B182" s="200">
        <f>SUM(C182:K182)</f>
        <v>5829000</v>
      </c>
      <c r="C182" s="201">
        <f t="shared" ref="C182:G182" si="88">C184+C185</f>
        <v>0</v>
      </c>
      <c r="D182" s="201">
        <f t="shared" si="88"/>
        <v>0</v>
      </c>
      <c r="E182" s="201">
        <f t="shared" si="88"/>
        <v>0</v>
      </c>
      <c r="F182" s="201">
        <f t="shared" si="88"/>
        <v>0</v>
      </c>
      <c r="G182" s="201">
        <f t="shared" si="88"/>
        <v>0</v>
      </c>
      <c r="H182" s="201">
        <f>H184+H185</f>
        <v>582900</v>
      </c>
      <c r="I182" s="201">
        <f t="shared" ref="I182:K182" si="89">I184+I185</f>
        <v>1165800</v>
      </c>
      <c r="J182" s="201">
        <f t="shared" si="89"/>
        <v>1165800</v>
      </c>
      <c r="K182" s="287">
        <f t="shared" si="89"/>
        <v>2914500</v>
      </c>
      <c r="L182" s="387"/>
      <c r="M182" s="387"/>
    </row>
    <row r="183" spans="1:13" s="83" customFormat="1" x14ac:dyDescent="0.35">
      <c r="A183" s="300" t="s">
        <v>9</v>
      </c>
      <c r="B183" s="200"/>
      <c r="C183" s="201"/>
      <c r="D183" s="201"/>
      <c r="E183" s="201"/>
      <c r="F183" s="201"/>
      <c r="G183" s="201"/>
      <c r="H183" s="201"/>
      <c r="I183" s="201"/>
      <c r="J183" s="201"/>
      <c r="K183" s="287"/>
      <c r="L183" s="387"/>
      <c r="M183" s="387"/>
    </row>
    <row r="184" spans="1:13" s="83" customFormat="1" x14ac:dyDescent="0.35">
      <c r="A184" s="299" t="s">
        <v>10</v>
      </c>
      <c r="B184" s="200">
        <f>SUM(C184:K184)</f>
        <v>5307000</v>
      </c>
      <c r="C184" s="201">
        <v>0</v>
      </c>
      <c r="D184" s="201">
        <v>0</v>
      </c>
      <c r="E184" s="201">
        <v>0</v>
      </c>
      <c r="F184" s="201">
        <v>0</v>
      </c>
      <c r="G184" s="201">
        <v>0</v>
      </c>
      <c r="H184" s="201">
        <v>530700</v>
      </c>
      <c r="I184" s="201">
        <v>1061400</v>
      </c>
      <c r="J184" s="201">
        <v>1061400</v>
      </c>
      <c r="K184" s="287">
        <v>2653500</v>
      </c>
      <c r="L184" s="387"/>
      <c r="M184" s="387"/>
    </row>
    <row r="185" spans="1:13" s="83" customFormat="1" ht="13.5" thickBot="1" x14ac:dyDescent="0.4">
      <c r="A185" s="299" t="s">
        <v>41</v>
      </c>
      <c r="B185" s="200">
        <f>SUM(C185:K185)</f>
        <v>522000</v>
      </c>
      <c r="C185" s="201">
        <v>0</v>
      </c>
      <c r="D185" s="201">
        <v>0</v>
      </c>
      <c r="E185" s="201">
        <v>0</v>
      </c>
      <c r="F185" s="201">
        <v>0</v>
      </c>
      <c r="G185" s="201">
        <v>0</v>
      </c>
      <c r="H185" s="201">
        <v>52200</v>
      </c>
      <c r="I185" s="201">
        <v>104400</v>
      </c>
      <c r="J185" s="201">
        <v>104400</v>
      </c>
      <c r="K185" s="287">
        <v>261000</v>
      </c>
      <c r="L185" s="387"/>
      <c r="M185" s="387"/>
    </row>
    <row r="186" spans="1:13" s="83" customFormat="1" ht="13.5" thickBot="1" x14ac:dyDescent="0.4">
      <c r="A186" s="412" t="s">
        <v>43</v>
      </c>
      <c r="B186" s="413"/>
      <c r="C186" s="413"/>
      <c r="D186" s="413"/>
      <c r="E186" s="413"/>
      <c r="F186" s="413"/>
      <c r="G186" s="413"/>
      <c r="H186" s="413"/>
      <c r="I186" s="413"/>
      <c r="J186" s="413"/>
      <c r="K186" s="414"/>
      <c r="L186" s="387" t="s">
        <v>44</v>
      </c>
      <c r="M186" s="387"/>
    </row>
    <row r="187" spans="1:13" s="83" customFormat="1" x14ac:dyDescent="0.35">
      <c r="A187" s="177" t="s">
        <v>10</v>
      </c>
      <c r="B187" s="215"/>
      <c r="C187" s="215"/>
      <c r="D187" s="215"/>
      <c r="E187" s="215"/>
      <c r="F187" s="215"/>
      <c r="G187" s="215"/>
      <c r="H187" s="215"/>
      <c r="I187" s="215"/>
      <c r="J187" s="215"/>
      <c r="K187" s="286"/>
      <c r="L187" s="387"/>
      <c r="M187" s="387"/>
    </row>
    <row r="188" spans="1:13" s="83" customFormat="1" x14ac:dyDescent="0.35">
      <c r="A188" s="174" t="s">
        <v>8</v>
      </c>
      <c r="B188" s="206">
        <f>B189+B190+B191+B192</f>
        <v>10000000</v>
      </c>
      <c r="C188" s="244">
        <f>C189+C190+C191+C192</f>
        <v>0</v>
      </c>
      <c r="D188" s="244">
        <f t="shared" ref="D188:K188" si="90">D189+D190+D191+D192</f>
        <v>0</v>
      </c>
      <c r="E188" s="244">
        <f t="shared" si="90"/>
        <v>0</v>
      </c>
      <c r="F188" s="244">
        <f t="shared" si="90"/>
        <v>0</v>
      </c>
      <c r="G188" s="244">
        <f t="shared" si="90"/>
        <v>0</v>
      </c>
      <c r="H188" s="244">
        <f t="shared" si="90"/>
        <v>2500000</v>
      </c>
      <c r="I188" s="244">
        <f t="shared" si="90"/>
        <v>2500000</v>
      </c>
      <c r="J188" s="244">
        <f t="shared" si="90"/>
        <v>2500000</v>
      </c>
      <c r="K188" s="244">
        <f t="shared" si="90"/>
        <v>2500000</v>
      </c>
      <c r="L188" s="387"/>
      <c r="M188" s="387"/>
    </row>
    <row r="189" spans="1:13" s="83" customFormat="1" x14ac:dyDescent="0.35">
      <c r="A189" s="178" t="s">
        <v>14</v>
      </c>
      <c r="B189" s="207">
        <f>SUM(C189:K189)</f>
        <v>0</v>
      </c>
      <c r="C189" s="208"/>
      <c r="D189" s="208"/>
      <c r="E189" s="208"/>
      <c r="F189" s="208"/>
      <c r="G189" s="208"/>
      <c r="H189" s="208"/>
      <c r="I189" s="208"/>
      <c r="J189" s="208"/>
      <c r="K189" s="208"/>
      <c r="L189" s="387"/>
      <c r="M189" s="387"/>
    </row>
    <row r="190" spans="1:13" s="83" customFormat="1" x14ac:dyDescent="0.35">
      <c r="A190" s="178" t="s">
        <v>15</v>
      </c>
      <c r="B190" s="207">
        <f>SUM(C190:K190)</f>
        <v>0</v>
      </c>
      <c r="C190" s="208"/>
      <c r="D190" s="208"/>
      <c r="E190" s="208"/>
      <c r="F190" s="208"/>
      <c r="G190" s="208"/>
      <c r="H190" s="208"/>
      <c r="I190" s="208"/>
      <c r="J190" s="208"/>
      <c r="K190" s="208"/>
      <c r="L190" s="387"/>
      <c r="M190" s="387"/>
    </row>
    <row r="191" spans="1:13" s="83" customFormat="1" x14ac:dyDescent="0.35">
      <c r="A191" s="178" t="s">
        <v>16</v>
      </c>
      <c r="B191" s="207">
        <f>SUM(C191:K191)</f>
        <v>0</v>
      </c>
      <c r="C191" s="208"/>
      <c r="D191" s="208"/>
      <c r="E191" s="208"/>
      <c r="F191" s="208"/>
      <c r="G191" s="208"/>
      <c r="H191" s="208"/>
      <c r="I191" s="208"/>
      <c r="J191" s="208"/>
      <c r="K191" s="208"/>
      <c r="L191" s="387"/>
      <c r="M191" s="387"/>
    </row>
    <row r="192" spans="1:13" s="83" customFormat="1" x14ac:dyDescent="0.35">
      <c r="A192" s="227" t="s">
        <v>17</v>
      </c>
      <c r="B192" s="180">
        <f>B194+B195</f>
        <v>10000000</v>
      </c>
      <c r="C192" s="76">
        <f>C194+C195</f>
        <v>0</v>
      </c>
      <c r="D192" s="76">
        <f t="shared" ref="D192:K192" si="91">D194+D195</f>
        <v>0</v>
      </c>
      <c r="E192" s="76">
        <f t="shared" si="91"/>
        <v>0</v>
      </c>
      <c r="F192" s="76">
        <f t="shared" si="91"/>
        <v>0</v>
      </c>
      <c r="G192" s="76">
        <f t="shared" si="91"/>
        <v>0</v>
      </c>
      <c r="H192" s="76">
        <f t="shared" si="91"/>
        <v>2500000</v>
      </c>
      <c r="I192" s="76">
        <f t="shared" si="91"/>
        <v>2500000</v>
      </c>
      <c r="J192" s="76">
        <f t="shared" si="91"/>
        <v>2500000</v>
      </c>
      <c r="K192" s="76">
        <f t="shared" si="91"/>
        <v>2500000</v>
      </c>
      <c r="L192" s="387"/>
      <c r="M192" s="387"/>
    </row>
    <row r="193" spans="1:59" s="83" customFormat="1" x14ac:dyDescent="0.35">
      <c r="A193" s="178" t="s">
        <v>18</v>
      </c>
      <c r="B193" s="207"/>
      <c r="C193" s="208"/>
      <c r="D193" s="208"/>
      <c r="E193" s="208"/>
      <c r="F193" s="208"/>
      <c r="G193" s="208"/>
      <c r="H193" s="208"/>
      <c r="I193" s="208"/>
      <c r="J193" s="208"/>
      <c r="K193" s="208"/>
      <c r="L193" s="387"/>
      <c r="M193" s="387"/>
    </row>
    <row r="194" spans="1:59" s="83" customFormat="1" x14ac:dyDescent="0.35">
      <c r="A194" s="178" t="s">
        <v>19</v>
      </c>
      <c r="B194" s="207">
        <f>SUM(C194:K194)</f>
        <v>10000000</v>
      </c>
      <c r="C194" s="171">
        <v>0</v>
      </c>
      <c r="D194" s="171">
        <v>0</v>
      </c>
      <c r="E194" s="171">
        <v>0</v>
      </c>
      <c r="F194" s="198">
        <v>0</v>
      </c>
      <c r="G194" s="198">
        <v>0</v>
      </c>
      <c r="H194" s="198">
        <v>2500000</v>
      </c>
      <c r="I194" s="198">
        <v>2500000</v>
      </c>
      <c r="J194" s="198">
        <v>2500000</v>
      </c>
      <c r="K194" s="198">
        <v>2500000</v>
      </c>
      <c r="L194" s="387"/>
      <c r="M194" s="387"/>
    </row>
    <row r="195" spans="1:59" s="83" customFormat="1" ht="39.5" thickBot="1" x14ac:dyDescent="0.4">
      <c r="A195" s="281" t="s">
        <v>20</v>
      </c>
      <c r="B195" s="179">
        <f>SUM(C195:K195)</f>
        <v>0</v>
      </c>
      <c r="C195" s="175"/>
      <c r="D195" s="175"/>
      <c r="E195" s="175"/>
      <c r="F195" s="175"/>
      <c r="G195" s="175"/>
      <c r="H195" s="175"/>
      <c r="I195" s="175"/>
      <c r="J195" s="175"/>
      <c r="K195" s="175"/>
      <c r="L195" s="388"/>
      <c r="M195" s="388"/>
    </row>
    <row r="196" spans="1:59" s="117" customFormat="1" ht="13.5" thickBot="1" x14ac:dyDescent="0.4">
      <c r="A196" s="423" t="s">
        <v>45</v>
      </c>
      <c r="B196" s="424"/>
      <c r="C196" s="424"/>
      <c r="D196" s="424"/>
      <c r="E196" s="424"/>
      <c r="F196" s="424"/>
      <c r="G196" s="424"/>
      <c r="H196" s="424"/>
      <c r="I196" s="424"/>
      <c r="J196" s="424"/>
      <c r="K196" s="425"/>
      <c r="L196" s="154"/>
      <c r="M196" s="193" t="s">
        <v>46</v>
      </c>
      <c r="N196" s="373"/>
      <c r="O196" s="373"/>
      <c r="P196" s="373"/>
      <c r="Q196" s="373"/>
      <c r="R196" s="373"/>
      <c r="S196" s="373"/>
      <c r="T196" s="373"/>
      <c r="U196" s="373"/>
      <c r="V196" s="373"/>
      <c r="W196" s="373"/>
      <c r="X196" s="373"/>
      <c r="Y196" s="373"/>
      <c r="Z196" s="373"/>
      <c r="AA196" s="373"/>
      <c r="AB196" s="373"/>
      <c r="AC196" s="373"/>
      <c r="AD196" s="373"/>
      <c r="AE196" s="373"/>
      <c r="AF196" s="373"/>
      <c r="AG196" s="373"/>
      <c r="AH196" s="373"/>
      <c r="AI196" s="373"/>
      <c r="AJ196" s="373"/>
      <c r="AK196" s="373"/>
      <c r="AL196" s="373"/>
      <c r="AM196" s="373"/>
      <c r="AN196" s="373"/>
      <c r="AO196" s="373"/>
      <c r="AP196" s="373"/>
      <c r="AQ196" s="373"/>
      <c r="AR196" s="373"/>
      <c r="AS196" s="373"/>
      <c r="AT196" s="373"/>
      <c r="AU196" s="373"/>
      <c r="AV196" s="373"/>
      <c r="AW196" s="373"/>
      <c r="AX196" s="373"/>
      <c r="AY196" s="373"/>
      <c r="AZ196" s="373"/>
      <c r="BA196" s="373"/>
      <c r="BB196" s="373"/>
      <c r="BC196" s="373"/>
      <c r="BD196" s="373"/>
      <c r="BE196" s="373"/>
      <c r="BF196" s="373"/>
      <c r="BG196" s="373"/>
    </row>
    <row r="197" spans="1:59" s="91" customFormat="1" x14ac:dyDescent="0.35">
      <c r="A197" s="301" t="s">
        <v>10</v>
      </c>
      <c r="B197" s="105"/>
      <c r="C197" s="105"/>
      <c r="D197" s="105"/>
      <c r="E197" s="105"/>
      <c r="F197" s="105"/>
      <c r="G197" s="105"/>
      <c r="H197" s="105"/>
      <c r="I197" s="105"/>
      <c r="J197" s="105"/>
      <c r="K197" s="284"/>
      <c r="L197" s="401" t="s">
        <v>47</v>
      </c>
      <c r="M197" s="431"/>
      <c r="N197" s="373"/>
      <c r="O197" s="373"/>
      <c r="P197" s="373"/>
      <c r="Q197" s="373"/>
      <c r="R197" s="373"/>
      <c r="S197" s="373"/>
      <c r="T197" s="373"/>
      <c r="U197" s="373"/>
      <c r="V197" s="373"/>
      <c r="W197" s="373"/>
      <c r="X197" s="373"/>
      <c r="Y197" s="373"/>
      <c r="Z197" s="373"/>
      <c r="AA197" s="373"/>
      <c r="AB197" s="373"/>
      <c r="AC197" s="373"/>
      <c r="AD197" s="373"/>
      <c r="AE197" s="373"/>
      <c r="AF197" s="373"/>
      <c r="AG197" s="373"/>
      <c r="AH197" s="373"/>
      <c r="AI197" s="373"/>
      <c r="AJ197" s="373"/>
      <c r="AK197" s="373"/>
      <c r="AL197" s="373"/>
      <c r="AM197" s="373"/>
      <c r="AN197" s="373"/>
      <c r="AO197" s="373"/>
      <c r="AP197" s="373"/>
      <c r="AQ197" s="373"/>
      <c r="AR197" s="373"/>
      <c r="AS197" s="373"/>
      <c r="AT197" s="373"/>
      <c r="AU197" s="373"/>
      <c r="AV197" s="373"/>
      <c r="AW197" s="373"/>
      <c r="AX197" s="373"/>
      <c r="AY197" s="373"/>
      <c r="AZ197" s="373"/>
      <c r="BA197" s="373"/>
      <c r="BB197" s="373"/>
      <c r="BC197" s="373"/>
      <c r="BD197" s="373"/>
      <c r="BE197" s="373"/>
      <c r="BF197" s="373"/>
      <c r="BG197" s="373"/>
    </row>
    <row r="198" spans="1:59" s="91" customFormat="1" x14ac:dyDescent="0.35">
      <c r="A198" s="302" t="s">
        <v>8</v>
      </c>
      <c r="B198" s="16">
        <f>B199+B200+B201+B202</f>
        <v>11262030</v>
      </c>
      <c r="C198" s="17">
        <f>C199+C200+C201+C202</f>
        <v>0</v>
      </c>
      <c r="D198" s="17">
        <f t="shared" ref="D198:K198" si="92">D199+D200+D201+D202</f>
        <v>0</v>
      </c>
      <c r="E198" s="17">
        <f t="shared" si="92"/>
        <v>0</v>
      </c>
      <c r="F198" s="17">
        <f t="shared" si="92"/>
        <v>0</v>
      </c>
      <c r="G198" s="17">
        <f t="shared" si="92"/>
        <v>1110966</v>
      </c>
      <c r="H198" s="17">
        <f t="shared" si="92"/>
        <v>1607562</v>
      </c>
      <c r="I198" s="17">
        <f t="shared" si="92"/>
        <v>2104158</v>
      </c>
      <c r="J198" s="17">
        <f t="shared" si="92"/>
        <v>2252406</v>
      </c>
      <c r="K198" s="276">
        <f t="shared" si="92"/>
        <v>4186938</v>
      </c>
      <c r="L198" s="389"/>
      <c r="M198" s="391"/>
      <c r="N198" s="373"/>
      <c r="O198" s="373"/>
      <c r="P198" s="373"/>
      <c r="Q198" s="373"/>
      <c r="R198" s="373"/>
      <c r="S198" s="373"/>
      <c r="T198" s="373"/>
      <c r="U198" s="373"/>
      <c r="V198" s="373"/>
      <c r="W198" s="373"/>
      <c r="X198" s="373"/>
      <c r="Y198" s="373"/>
      <c r="Z198" s="373"/>
      <c r="AA198" s="373"/>
      <c r="AB198" s="373"/>
      <c r="AC198" s="373"/>
      <c r="AD198" s="373"/>
      <c r="AE198" s="373"/>
      <c r="AF198" s="373"/>
      <c r="AG198" s="373"/>
      <c r="AH198" s="373"/>
      <c r="AI198" s="373"/>
      <c r="AJ198" s="373"/>
      <c r="AK198" s="373"/>
      <c r="AL198" s="373"/>
      <c r="AM198" s="373"/>
      <c r="AN198" s="373"/>
      <c r="AO198" s="373"/>
      <c r="AP198" s="373"/>
      <c r="AQ198" s="373"/>
      <c r="AR198" s="373"/>
      <c r="AS198" s="373"/>
      <c r="AT198" s="373"/>
      <c r="AU198" s="373"/>
      <c r="AV198" s="373"/>
      <c r="AW198" s="373"/>
      <c r="AX198" s="373"/>
      <c r="AY198" s="373"/>
      <c r="AZ198" s="373"/>
      <c r="BA198" s="373"/>
      <c r="BB198" s="373"/>
      <c r="BC198" s="373"/>
      <c r="BD198" s="373"/>
      <c r="BE198" s="373"/>
      <c r="BF198" s="373"/>
      <c r="BG198" s="373"/>
    </row>
    <row r="199" spans="1:59" s="91" customFormat="1" x14ac:dyDescent="0.35">
      <c r="A199" s="278" t="s">
        <v>14</v>
      </c>
      <c r="B199" s="99">
        <f>SUM(C199:K199)</f>
        <v>0</v>
      </c>
      <c r="C199" s="63">
        <v>0</v>
      </c>
      <c r="D199" s="63">
        <v>0</v>
      </c>
      <c r="E199" s="63">
        <v>0</v>
      </c>
      <c r="F199" s="63">
        <v>0</v>
      </c>
      <c r="G199" s="63">
        <v>0</v>
      </c>
      <c r="H199" s="63">
        <v>0</v>
      </c>
      <c r="I199" s="63">
        <v>0</v>
      </c>
      <c r="J199" s="63">
        <v>0</v>
      </c>
      <c r="K199" s="277">
        <v>0</v>
      </c>
      <c r="L199" s="389"/>
      <c r="M199" s="391"/>
      <c r="N199" s="373"/>
      <c r="O199" s="373"/>
      <c r="P199" s="373"/>
      <c r="Q199" s="373"/>
      <c r="R199" s="373"/>
      <c r="S199" s="373"/>
      <c r="T199" s="373"/>
      <c r="U199" s="373"/>
      <c r="V199" s="373"/>
      <c r="W199" s="373"/>
      <c r="X199" s="373"/>
      <c r="Y199" s="373"/>
      <c r="Z199" s="373"/>
      <c r="AA199" s="373"/>
      <c r="AB199" s="373"/>
      <c r="AC199" s="373"/>
      <c r="AD199" s="373"/>
      <c r="AE199" s="373"/>
      <c r="AF199" s="373"/>
      <c r="AG199" s="373"/>
      <c r="AH199" s="373"/>
      <c r="AI199" s="373"/>
      <c r="AJ199" s="373"/>
      <c r="AK199" s="373"/>
      <c r="AL199" s="373"/>
      <c r="AM199" s="373"/>
      <c r="AN199" s="373"/>
      <c r="AO199" s="373"/>
      <c r="AP199" s="373"/>
      <c r="AQ199" s="373"/>
      <c r="AR199" s="373"/>
      <c r="AS199" s="373"/>
      <c r="AT199" s="373"/>
      <c r="AU199" s="373"/>
      <c r="AV199" s="373"/>
      <c r="AW199" s="373"/>
      <c r="AX199" s="373"/>
      <c r="AY199" s="373"/>
      <c r="AZ199" s="373"/>
      <c r="BA199" s="373"/>
      <c r="BB199" s="373"/>
      <c r="BC199" s="373"/>
      <c r="BD199" s="373"/>
      <c r="BE199" s="373"/>
      <c r="BF199" s="373"/>
      <c r="BG199" s="373"/>
    </row>
    <row r="200" spans="1:59" s="91" customFormat="1" x14ac:dyDescent="0.35">
      <c r="A200" s="278" t="s">
        <v>15</v>
      </c>
      <c r="B200" s="99">
        <f>SUM(C200:K200)</f>
        <v>0</v>
      </c>
      <c r="C200" s="63">
        <v>0</v>
      </c>
      <c r="D200" s="63">
        <v>0</v>
      </c>
      <c r="E200" s="63">
        <v>0</v>
      </c>
      <c r="F200" s="63">
        <v>0</v>
      </c>
      <c r="G200" s="63">
        <v>0</v>
      </c>
      <c r="H200" s="63">
        <v>0</v>
      </c>
      <c r="I200" s="63">
        <v>0</v>
      </c>
      <c r="J200" s="63">
        <v>0</v>
      </c>
      <c r="K200" s="277">
        <v>0</v>
      </c>
      <c r="L200" s="389"/>
      <c r="M200" s="391"/>
      <c r="N200" s="373"/>
      <c r="O200" s="373"/>
      <c r="P200" s="373"/>
      <c r="Q200" s="373"/>
      <c r="R200" s="373"/>
      <c r="S200" s="373"/>
      <c r="T200" s="373"/>
      <c r="U200" s="373"/>
      <c r="V200" s="373"/>
      <c r="W200" s="373"/>
      <c r="X200" s="373"/>
      <c r="Y200" s="373"/>
      <c r="Z200" s="373"/>
      <c r="AA200" s="373"/>
      <c r="AB200" s="373"/>
      <c r="AC200" s="373"/>
      <c r="AD200" s="373"/>
      <c r="AE200" s="373"/>
      <c r="AF200" s="373"/>
      <c r="AG200" s="373"/>
      <c r="AH200" s="373"/>
      <c r="AI200" s="373"/>
      <c r="AJ200" s="373"/>
      <c r="AK200" s="373"/>
      <c r="AL200" s="373"/>
      <c r="AM200" s="373"/>
      <c r="AN200" s="373"/>
      <c r="AO200" s="373"/>
      <c r="AP200" s="373"/>
      <c r="AQ200" s="373"/>
      <c r="AR200" s="373"/>
      <c r="AS200" s="373"/>
      <c r="AT200" s="373"/>
      <c r="AU200" s="373"/>
      <c r="AV200" s="373"/>
      <c r="AW200" s="373"/>
      <c r="AX200" s="373"/>
      <c r="AY200" s="373"/>
      <c r="AZ200" s="373"/>
      <c r="BA200" s="373"/>
      <c r="BB200" s="373"/>
      <c r="BC200" s="373"/>
      <c r="BD200" s="373"/>
      <c r="BE200" s="373"/>
      <c r="BF200" s="373"/>
      <c r="BG200" s="373"/>
    </row>
    <row r="201" spans="1:59" s="91" customFormat="1" x14ac:dyDescent="0.35">
      <c r="A201" s="278" t="s">
        <v>16</v>
      </c>
      <c r="B201" s="99">
        <f>SUM(C201:K201)</f>
        <v>0</v>
      </c>
      <c r="C201" s="63">
        <v>0</v>
      </c>
      <c r="D201" s="63">
        <v>0</v>
      </c>
      <c r="E201" s="63">
        <v>0</v>
      </c>
      <c r="F201" s="63">
        <v>0</v>
      </c>
      <c r="G201" s="63">
        <v>0</v>
      </c>
      <c r="H201" s="63">
        <v>0</v>
      </c>
      <c r="I201" s="63">
        <v>0</v>
      </c>
      <c r="J201" s="63">
        <v>0</v>
      </c>
      <c r="K201" s="277">
        <v>0</v>
      </c>
      <c r="L201" s="389"/>
      <c r="M201" s="391"/>
      <c r="N201" s="373"/>
      <c r="O201" s="373"/>
      <c r="P201" s="373"/>
      <c r="Q201" s="373"/>
      <c r="R201" s="373"/>
      <c r="S201" s="373"/>
      <c r="T201" s="373"/>
      <c r="U201" s="373"/>
      <c r="V201" s="373"/>
      <c r="W201" s="373"/>
      <c r="X201" s="373"/>
      <c r="Y201" s="373"/>
      <c r="Z201" s="373"/>
      <c r="AA201" s="373"/>
      <c r="AB201" s="373"/>
      <c r="AC201" s="373"/>
      <c r="AD201" s="373"/>
      <c r="AE201" s="373"/>
      <c r="AF201" s="373"/>
      <c r="AG201" s="373"/>
      <c r="AH201" s="373"/>
      <c r="AI201" s="373"/>
      <c r="AJ201" s="373"/>
      <c r="AK201" s="373"/>
      <c r="AL201" s="373"/>
      <c r="AM201" s="373"/>
      <c r="AN201" s="373"/>
      <c r="AO201" s="373"/>
      <c r="AP201" s="373"/>
      <c r="AQ201" s="373"/>
      <c r="AR201" s="373"/>
      <c r="AS201" s="373"/>
      <c r="AT201" s="373"/>
      <c r="AU201" s="373"/>
      <c r="AV201" s="373"/>
      <c r="AW201" s="373"/>
      <c r="AX201" s="373"/>
      <c r="AY201" s="373"/>
      <c r="AZ201" s="373"/>
      <c r="BA201" s="373"/>
      <c r="BB201" s="373"/>
      <c r="BC201" s="373"/>
      <c r="BD201" s="373"/>
      <c r="BE201" s="373"/>
      <c r="BF201" s="373"/>
      <c r="BG201" s="373"/>
    </row>
    <row r="202" spans="1:59" s="91" customFormat="1" x14ac:dyDescent="0.35">
      <c r="A202" s="302" t="s">
        <v>17</v>
      </c>
      <c r="B202" s="16">
        <f>B204+B205</f>
        <v>11262030</v>
      </c>
      <c r="C202" s="17">
        <f>C204+C205</f>
        <v>0</v>
      </c>
      <c r="D202" s="17">
        <f t="shared" ref="D202:K202" si="93">D204+D205</f>
        <v>0</v>
      </c>
      <c r="E202" s="17">
        <f t="shared" si="93"/>
        <v>0</v>
      </c>
      <c r="F202" s="17">
        <f t="shared" si="93"/>
        <v>0</v>
      </c>
      <c r="G202" s="17">
        <f t="shared" si="93"/>
        <v>1110966</v>
      </c>
      <c r="H202" s="17">
        <f t="shared" si="93"/>
        <v>1607562</v>
      </c>
      <c r="I202" s="17">
        <f t="shared" si="93"/>
        <v>2104158</v>
      </c>
      <c r="J202" s="17">
        <f t="shared" si="93"/>
        <v>2252406</v>
      </c>
      <c r="K202" s="276">
        <f t="shared" si="93"/>
        <v>4186938</v>
      </c>
      <c r="L202" s="389"/>
      <c r="M202" s="391"/>
      <c r="N202" s="373"/>
      <c r="O202" s="373"/>
      <c r="P202" s="373"/>
      <c r="Q202" s="373"/>
      <c r="R202" s="373"/>
      <c r="S202" s="373"/>
      <c r="T202" s="373"/>
      <c r="U202" s="373"/>
      <c r="V202" s="373"/>
      <c r="W202" s="373"/>
      <c r="X202" s="373"/>
      <c r="Y202" s="373"/>
      <c r="Z202" s="373"/>
      <c r="AA202" s="373"/>
      <c r="AB202" s="373"/>
      <c r="AC202" s="373"/>
      <c r="AD202" s="373"/>
      <c r="AE202" s="373"/>
      <c r="AF202" s="373"/>
      <c r="AG202" s="373"/>
      <c r="AH202" s="373"/>
      <c r="AI202" s="373"/>
      <c r="AJ202" s="373"/>
      <c r="AK202" s="373"/>
      <c r="AL202" s="373"/>
      <c r="AM202" s="373"/>
      <c r="AN202" s="373"/>
      <c r="AO202" s="373"/>
      <c r="AP202" s="373"/>
      <c r="AQ202" s="373"/>
      <c r="AR202" s="373"/>
      <c r="AS202" s="373"/>
      <c r="AT202" s="373"/>
      <c r="AU202" s="373"/>
      <c r="AV202" s="373"/>
      <c r="AW202" s="373"/>
      <c r="AX202" s="373"/>
      <c r="AY202" s="373"/>
      <c r="AZ202" s="373"/>
      <c r="BA202" s="373"/>
      <c r="BB202" s="373"/>
      <c r="BC202" s="373"/>
      <c r="BD202" s="373"/>
      <c r="BE202" s="373"/>
      <c r="BF202" s="373"/>
      <c r="BG202" s="373"/>
    </row>
    <row r="203" spans="1:59" s="91" customFormat="1" x14ac:dyDescent="0.35">
      <c r="A203" s="278" t="s">
        <v>18</v>
      </c>
      <c r="B203" s="99"/>
      <c r="C203" s="63"/>
      <c r="D203" s="63"/>
      <c r="E203" s="63"/>
      <c r="F203" s="63"/>
      <c r="G203" s="63"/>
      <c r="H203" s="63"/>
      <c r="I203" s="63"/>
      <c r="J203" s="63"/>
      <c r="K203" s="277"/>
      <c r="L203" s="389"/>
      <c r="M203" s="391"/>
      <c r="N203" s="373"/>
      <c r="O203" s="373"/>
      <c r="P203" s="373"/>
      <c r="Q203" s="373"/>
      <c r="R203" s="373"/>
      <c r="S203" s="373"/>
      <c r="T203" s="373"/>
      <c r="U203" s="373"/>
      <c r="V203" s="373"/>
      <c r="W203" s="373"/>
      <c r="X203" s="373"/>
      <c r="Y203" s="373"/>
      <c r="Z203" s="373"/>
      <c r="AA203" s="373"/>
      <c r="AB203" s="373"/>
      <c r="AC203" s="373"/>
      <c r="AD203" s="373"/>
      <c r="AE203" s="373"/>
      <c r="AF203" s="373"/>
      <c r="AG203" s="373"/>
      <c r="AH203" s="373"/>
      <c r="AI203" s="373"/>
      <c r="AJ203" s="373"/>
      <c r="AK203" s="373"/>
      <c r="AL203" s="373"/>
      <c r="AM203" s="373"/>
      <c r="AN203" s="373"/>
      <c r="AO203" s="373"/>
      <c r="AP203" s="373"/>
      <c r="AQ203" s="373"/>
      <c r="AR203" s="373"/>
      <c r="AS203" s="373"/>
      <c r="AT203" s="373"/>
      <c r="AU203" s="373"/>
      <c r="AV203" s="373"/>
      <c r="AW203" s="373"/>
      <c r="AX203" s="373"/>
      <c r="AY203" s="373"/>
      <c r="AZ203" s="373"/>
      <c r="BA203" s="373"/>
      <c r="BB203" s="373"/>
      <c r="BC203" s="373"/>
      <c r="BD203" s="373"/>
      <c r="BE203" s="373"/>
      <c r="BF203" s="373"/>
      <c r="BG203" s="373"/>
    </row>
    <row r="204" spans="1:59" s="91" customFormat="1" x14ac:dyDescent="0.35">
      <c r="A204" s="278" t="s">
        <v>19</v>
      </c>
      <c r="B204" s="99">
        <f>SUM(C204:K204)</f>
        <v>5554830</v>
      </c>
      <c r="C204" s="63">
        <f>C215+C225+C235</f>
        <v>0</v>
      </c>
      <c r="D204" s="63">
        <f t="shared" ref="D204:K204" si="94">D215+D225+D235</f>
        <v>0</v>
      </c>
      <c r="E204" s="63">
        <f t="shared" si="94"/>
        <v>0</v>
      </c>
      <c r="F204" s="63">
        <f t="shared" si="94"/>
        <v>0</v>
      </c>
      <c r="G204" s="63">
        <f t="shared" si="94"/>
        <v>1110966</v>
      </c>
      <c r="H204" s="63">
        <f t="shared" si="94"/>
        <v>1110966</v>
      </c>
      <c r="I204" s="63">
        <f t="shared" si="94"/>
        <v>1110966</v>
      </c>
      <c r="J204" s="63">
        <f t="shared" si="94"/>
        <v>1110966</v>
      </c>
      <c r="K204" s="277">
        <f t="shared" si="94"/>
        <v>1110966</v>
      </c>
      <c r="L204" s="389"/>
      <c r="M204" s="391"/>
      <c r="N204" s="373"/>
      <c r="O204" s="373"/>
      <c r="P204" s="373"/>
      <c r="Q204" s="373"/>
      <c r="R204" s="373"/>
      <c r="S204" s="373"/>
      <c r="T204" s="373"/>
      <c r="U204" s="373"/>
      <c r="V204" s="373"/>
      <c r="W204" s="373"/>
      <c r="X204" s="373"/>
      <c r="Y204" s="373"/>
      <c r="Z204" s="373"/>
      <c r="AA204" s="373"/>
      <c r="AB204" s="373"/>
      <c r="AC204" s="373"/>
      <c r="AD204" s="373"/>
      <c r="AE204" s="373"/>
      <c r="AF204" s="373"/>
      <c r="AG204" s="373"/>
      <c r="AH204" s="373"/>
      <c r="AI204" s="373"/>
      <c r="AJ204" s="373"/>
      <c r="AK204" s="373"/>
      <c r="AL204" s="373"/>
      <c r="AM204" s="373"/>
      <c r="AN204" s="373"/>
      <c r="AO204" s="373"/>
      <c r="AP204" s="373"/>
      <c r="AQ204" s="373"/>
      <c r="AR204" s="373"/>
      <c r="AS204" s="373"/>
      <c r="AT204" s="373"/>
      <c r="AU204" s="373"/>
      <c r="AV204" s="373"/>
      <c r="AW204" s="373"/>
      <c r="AX204" s="373"/>
      <c r="AY204" s="373"/>
      <c r="AZ204" s="373"/>
      <c r="BA204" s="373"/>
      <c r="BB204" s="373"/>
      <c r="BC204" s="373"/>
      <c r="BD204" s="373"/>
      <c r="BE204" s="373"/>
      <c r="BF204" s="373"/>
      <c r="BG204" s="373"/>
    </row>
    <row r="205" spans="1:59" s="91" customFormat="1" ht="39" x14ac:dyDescent="0.35">
      <c r="A205" s="278" t="s">
        <v>20</v>
      </c>
      <c r="B205" s="99">
        <f>SUM(C205:K205)</f>
        <v>5707200</v>
      </c>
      <c r="C205" s="63">
        <f>C206</f>
        <v>0</v>
      </c>
      <c r="D205" s="63">
        <f t="shared" ref="D205:K205" si="95">D206</f>
        <v>0</v>
      </c>
      <c r="E205" s="63">
        <f t="shared" si="95"/>
        <v>0</v>
      </c>
      <c r="F205" s="63">
        <f t="shared" si="95"/>
        <v>0</v>
      </c>
      <c r="G205" s="63">
        <f t="shared" si="95"/>
        <v>0</v>
      </c>
      <c r="H205" s="63">
        <f t="shared" si="95"/>
        <v>496596</v>
      </c>
      <c r="I205" s="63">
        <f t="shared" si="95"/>
        <v>993192</v>
      </c>
      <c r="J205" s="63">
        <f t="shared" si="95"/>
        <v>1141440</v>
      </c>
      <c r="K205" s="277">
        <f t="shared" si="95"/>
        <v>3075972</v>
      </c>
      <c r="L205" s="389"/>
      <c r="M205" s="391"/>
      <c r="N205" s="373"/>
      <c r="O205" s="373"/>
      <c r="P205" s="373"/>
      <c r="Q205" s="373"/>
      <c r="R205" s="373"/>
      <c r="S205" s="373"/>
      <c r="T205" s="373"/>
      <c r="U205" s="373"/>
      <c r="V205" s="373"/>
      <c r="W205" s="373"/>
      <c r="X205" s="373"/>
      <c r="Y205" s="373"/>
      <c r="Z205" s="373"/>
      <c r="AA205" s="373"/>
      <c r="AB205" s="373"/>
      <c r="AC205" s="373"/>
      <c r="AD205" s="373"/>
      <c r="AE205" s="373"/>
      <c r="AF205" s="373"/>
      <c r="AG205" s="373"/>
      <c r="AH205" s="373"/>
      <c r="AI205" s="373"/>
      <c r="AJ205" s="373"/>
      <c r="AK205" s="373"/>
      <c r="AL205" s="373"/>
      <c r="AM205" s="373"/>
      <c r="AN205" s="373"/>
      <c r="AO205" s="373"/>
      <c r="AP205" s="373"/>
      <c r="AQ205" s="373"/>
      <c r="AR205" s="373"/>
      <c r="AS205" s="373"/>
      <c r="AT205" s="373"/>
      <c r="AU205" s="373"/>
      <c r="AV205" s="373"/>
      <c r="AW205" s="373"/>
      <c r="AX205" s="373"/>
      <c r="AY205" s="373"/>
      <c r="AZ205" s="373"/>
      <c r="BA205" s="373"/>
      <c r="BB205" s="373"/>
      <c r="BC205" s="373"/>
      <c r="BD205" s="373"/>
      <c r="BE205" s="373"/>
      <c r="BF205" s="373"/>
      <c r="BG205" s="373"/>
    </row>
    <row r="206" spans="1:59" s="102" customFormat="1" ht="39.5" thickBot="1" x14ac:dyDescent="0.4">
      <c r="A206" s="303" t="s">
        <v>26</v>
      </c>
      <c r="B206" s="107">
        <f>SUM(C206:K206)</f>
        <v>5707200</v>
      </c>
      <c r="C206" s="110">
        <f>C216+C226+C236</f>
        <v>0</v>
      </c>
      <c r="D206" s="110">
        <f t="shared" ref="D206:K206" si="96">D216+D226+D236</f>
        <v>0</v>
      </c>
      <c r="E206" s="110">
        <f t="shared" si="96"/>
        <v>0</v>
      </c>
      <c r="F206" s="110">
        <f t="shared" si="96"/>
        <v>0</v>
      </c>
      <c r="G206" s="110">
        <f t="shared" si="96"/>
        <v>0</v>
      </c>
      <c r="H206" s="110">
        <f t="shared" si="96"/>
        <v>496596</v>
      </c>
      <c r="I206" s="110">
        <f t="shared" si="96"/>
        <v>993192</v>
      </c>
      <c r="J206" s="110">
        <f t="shared" si="96"/>
        <v>1141440</v>
      </c>
      <c r="K206" s="304">
        <f t="shared" si="96"/>
        <v>3075972</v>
      </c>
      <c r="L206" s="389"/>
      <c r="M206" s="391"/>
      <c r="N206" s="373"/>
      <c r="O206" s="373"/>
      <c r="P206" s="373"/>
      <c r="Q206" s="373"/>
      <c r="R206" s="373"/>
      <c r="S206" s="373"/>
      <c r="T206" s="373"/>
      <c r="U206" s="373"/>
      <c r="V206" s="373"/>
      <c r="W206" s="373"/>
      <c r="X206" s="373"/>
      <c r="Y206" s="373"/>
      <c r="Z206" s="373"/>
      <c r="AA206" s="373"/>
      <c r="AB206" s="373"/>
      <c r="AC206" s="373"/>
      <c r="AD206" s="373"/>
      <c r="AE206" s="373"/>
      <c r="AF206" s="373"/>
      <c r="AG206" s="373"/>
      <c r="AH206" s="373"/>
      <c r="AI206" s="373"/>
      <c r="AJ206" s="373"/>
      <c r="AK206" s="373"/>
      <c r="AL206" s="373"/>
      <c r="AM206" s="373"/>
      <c r="AN206" s="373"/>
      <c r="AO206" s="373"/>
      <c r="AP206" s="373"/>
      <c r="AQ206" s="373"/>
      <c r="AR206" s="373"/>
      <c r="AS206" s="373"/>
      <c r="AT206" s="373"/>
      <c r="AU206" s="373"/>
      <c r="AV206" s="373"/>
      <c r="AW206" s="373"/>
      <c r="AX206" s="373"/>
      <c r="AY206" s="373"/>
      <c r="AZ206" s="373"/>
      <c r="BA206" s="373"/>
      <c r="BB206" s="373"/>
      <c r="BC206" s="373"/>
      <c r="BD206" s="373"/>
      <c r="BE206" s="373"/>
      <c r="BF206" s="373"/>
      <c r="BG206" s="373"/>
    </row>
    <row r="207" spans="1:59" s="83" customFormat="1" ht="27" customHeight="1" thickBot="1" x14ac:dyDescent="0.4">
      <c r="A207" s="412" t="s">
        <v>48</v>
      </c>
      <c r="B207" s="413"/>
      <c r="C207" s="413"/>
      <c r="D207" s="413"/>
      <c r="E207" s="413"/>
      <c r="F207" s="413"/>
      <c r="G207" s="413"/>
      <c r="H207" s="413"/>
      <c r="I207" s="413"/>
      <c r="J207" s="413"/>
      <c r="K207" s="414"/>
      <c r="L207" s="387"/>
      <c r="M207" s="387"/>
    </row>
    <row r="208" spans="1:59" s="83" customFormat="1" x14ac:dyDescent="0.35">
      <c r="A208" s="432" t="s">
        <v>10</v>
      </c>
      <c r="B208" s="433"/>
      <c r="C208" s="433"/>
      <c r="D208" s="433"/>
      <c r="E208" s="433"/>
      <c r="F208" s="433"/>
      <c r="G208" s="433"/>
      <c r="H208" s="433"/>
      <c r="I208" s="433"/>
      <c r="J208" s="433"/>
      <c r="K208" s="434"/>
      <c r="L208" s="387"/>
      <c r="M208" s="387"/>
    </row>
    <row r="209" spans="1:13" s="83" customFormat="1" x14ac:dyDescent="0.35">
      <c r="A209" s="174" t="s">
        <v>8</v>
      </c>
      <c r="B209" s="206">
        <f>B210+B211+B212+B213</f>
        <v>3706200</v>
      </c>
      <c r="C209" s="244">
        <f>C210+C211+C212+C213</f>
        <v>0</v>
      </c>
      <c r="D209" s="244">
        <f t="shared" ref="D209:K209" si="97">D210+D211+D212+D213</f>
        <v>0</v>
      </c>
      <c r="E209" s="244">
        <f t="shared" si="97"/>
        <v>0</v>
      </c>
      <c r="F209" s="244">
        <f t="shared" si="97"/>
        <v>0</v>
      </c>
      <c r="G209" s="244">
        <f t="shared" si="97"/>
        <v>0</v>
      </c>
      <c r="H209" s="244">
        <f t="shared" si="97"/>
        <v>296496</v>
      </c>
      <c r="I209" s="244">
        <f t="shared" si="97"/>
        <v>592992</v>
      </c>
      <c r="J209" s="244">
        <f t="shared" si="97"/>
        <v>741240</v>
      </c>
      <c r="K209" s="244">
        <f t="shared" si="97"/>
        <v>2075472</v>
      </c>
      <c r="L209" s="387"/>
      <c r="M209" s="387"/>
    </row>
    <row r="210" spans="1:13" s="83" customFormat="1" x14ac:dyDescent="0.35">
      <c r="A210" s="178" t="s">
        <v>14</v>
      </c>
      <c r="B210" s="207">
        <f>SUM(C210:K210)</f>
        <v>0</v>
      </c>
      <c r="C210" s="208"/>
      <c r="D210" s="208"/>
      <c r="E210" s="208"/>
      <c r="F210" s="208"/>
      <c r="G210" s="208"/>
      <c r="H210" s="208"/>
      <c r="I210" s="208"/>
      <c r="J210" s="208"/>
      <c r="K210" s="208"/>
      <c r="L210" s="387"/>
      <c r="M210" s="387"/>
    </row>
    <row r="211" spans="1:13" s="83" customFormat="1" x14ac:dyDescent="0.35">
      <c r="A211" s="178" t="s">
        <v>15</v>
      </c>
      <c r="B211" s="207">
        <f>SUM(C211:K211)</f>
        <v>0</v>
      </c>
      <c r="C211" s="208"/>
      <c r="D211" s="208"/>
      <c r="E211" s="208"/>
      <c r="F211" s="208"/>
      <c r="G211" s="208"/>
      <c r="H211" s="208"/>
      <c r="I211" s="208"/>
      <c r="J211" s="208"/>
      <c r="K211" s="208"/>
      <c r="L211" s="387"/>
      <c r="M211" s="387"/>
    </row>
    <row r="212" spans="1:13" s="83" customFormat="1" x14ac:dyDescent="0.35">
      <c r="A212" s="178" t="s">
        <v>16</v>
      </c>
      <c r="B212" s="207">
        <f>SUM(C212:K212)</f>
        <v>0</v>
      </c>
      <c r="C212" s="208"/>
      <c r="D212" s="208"/>
      <c r="E212" s="208"/>
      <c r="F212" s="208"/>
      <c r="G212" s="208"/>
      <c r="H212" s="208"/>
      <c r="I212" s="208"/>
      <c r="J212" s="208"/>
      <c r="K212" s="208"/>
      <c r="L212" s="387"/>
      <c r="M212" s="387"/>
    </row>
    <row r="213" spans="1:13" s="83" customFormat="1" x14ac:dyDescent="0.35">
      <c r="A213" s="227" t="s">
        <v>17</v>
      </c>
      <c r="B213" s="180">
        <f>B215+B216</f>
        <v>3706200</v>
      </c>
      <c r="C213" s="76">
        <f>C215+C216</f>
        <v>0</v>
      </c>
      <c r="D213" s="76">
        <f t="shared" ref="D213:K213" si="98">D215+D216</f>
        <v>0</v>
      </c>
      <c r="E213" s="76">
        <f t="shared" si="98"/>
        <v>0</v>
      </c>
      <c r="F213" s="76">
        <f t="shared" si="98"/>
        <v>0</v>
      </c>
      <c r="G213" s="76">
        <f t="shared" si="98"/>
        <v>0</v>
      </c>
      <c r="H213" s="76">
        <f t="shared" si="98"/>
        <v>296496</v>
      </c>
      <c r="I213" s="76">
        <f t="shared" si="98"/>
        <v>592992</v>
      </c>
      <c r="J213" s="76">
        <f t="shared" si="98"/>
        <v>741240</v>
      </c>
      <c r="K213" s="76">
        <f t="shared" si="98"/>
        <v>2075472</v>
      </c>
      <c r="L213" s="387"/>
      <c r="M213" s="387"/>
    </row>
    <row r="214" spans="1:13" s="83" customFormat="1" x14ac:dyDescent="0.35">
      <c r="A214" s="178" t="s">
        <v>18</v>
      </c>
      <c r="B214" s="207"/>
      <c r="C214" s="208"/>
      <c r="D214" s="208"/>
      <c r="E214" s="208"/>
      <c r="F214" s="208"/>
      <c r="G214" s="208"/>
      <c r="H214" s="208"/>
      <c r="I214" s="208"/>
      <c r="J214" s="208"/>
      <c r="K214" s="208"/>
      <c r="L214" s="387"/>
      <c r="M214" s="387"/>
    </row>
    <row r="215" spans="1:13" s="83" customFormat="1" x14ac:dyDescent="0.35">
      <c r="A215" s="178" t="s">
        <v>19</v>
      </c>
      <c r="B215" s="207">
        <f>SUM(C215:K215)</f>
        <v>0</v>
      </c>
      <c r="C215" s="171"/>
      <c r="D215" s="171"/>
      <c r="E215" s="171"/>
      <c r="F215" s="198"/>
      <c r="G215" s="198"/>
      <c r="H215" s="198"/>
      <c r="I215" s="198"/>
      <c r="J215" s="198"/>
      <c r="K215" s="198"/>
      <c r="L215" s="387"/>
      <c r="M215" s="387"/>
    </row>
    <row r="216" spans="1:13" s="83" customFormat="1" ht="39.5" thickBot="1" x14ac:dyDescent="0.4">
      <c r="A216" s="237" t="s">
        <v>20</v>
      </c>
      <c r="B216" s="165">
        <v>3706200</v>
      </c>
      <c r="C216" s="198">
        <v>0</v>
      </c>
      <c r="D216" s="198">
        <v>0</v>
      </c>
      <c r="E216" s="198">
        <v>0</v>
      </c>
      <c r="F216" s="198">
        <v>0</v>
      </c>
      <c r="G216" s="198">
        <v>0</v>
      </c>
      <c r="H216" s="198">
        <f>B216*0.6*0.1+B216*0.4*0.05</f>
        <v>296496</v>
      </c>
      <c r="I216" s="198">
        <f>B216*0.6*0.2+B216*0.4*0.1</f>
        <v>592992</v>
      </c>
      <c r="J216" s="198">
        <f>B216*0.2</f>
        <v>741240</v>
      </c>
      <c r="K216" s="198">
        <f>B216-F216-G216-H216-I216-J216</f>
        <v>2075472</v>
      </c>
      <c r="L216" s="387"/>
      <c r="M216" s="387"/>
    </row>
    <row r="217" spans="1:13" s="83" customFormat="1" ht="13.5" thickBot="1" x14ac:dyDescent="0.4">
      <c r="A217" s="412" t="s">
        <v>49</v>
      </c>
      <c r="B217" s="413"/>
      <c r="C217" s="413"/>
      <c r="D217" s="413"/>
      <c r="E217" s="413"/>
      <c r="F217" s="413"/>
      <c r="G217" s="413"/>
      <c r="H217" s="413"/>
      <c r="I217" s="413"/>
      <c r="J217" s="413"/>
      <c r="K217" s="414"/>
      <c r="L217" s="387" t="s">
        <v>50</v>
      </c>
      <c r="M217" s="387"/>
    </row>
    <row r="218" spans="1:13" s="83" customFormat="1" ht="24" customHeight="1" x14ac:dyDescent="0.35">
      <c r="A218" s="177" t="s">
        <v>10</v>
      </c>
      <c r="B218" s="215"/>
      <c r="C218" s="215"/>
      <c r="D218" s="215"/>
      <c r="E218" s="215"/>
      <c r="F218" s="215"/>
      <c r="G218" s="215"/>
      <c r="H218" s="215"/>
      <c r="I218" s="215"/>
      <c r="J218" s="215"/>
      <c r="K218" s="286"/>
      <c r="L218" s="387"/>
      <c r="M218" s="387"/>
    </row>
    <row r="219" spans="1:13" s="83" customFormat="1" x14ac:dyDescent="0.35">
      <c r="A219" s="174" t="s">
        <v>8</v>
      </c>
      <c r="B219" s="206">
        <f>B220+B221+B222+B223</f>
        <v>5554830</v>
      </c>
      <c r="C219" s="244">
        <f>C220+C221+C222+C223</f>
        <v>0</v>
      </c>
      <c r="D219" s="244">
        <f t="shared" ref="D219:K219" si="99">D220+D221+D222+D223</f>
        <v>0</v>
      </c>
      <c r="E219" s="244">
        <f t="shared" si="99"/>
        <v>0</v>
      </c>
      <c r="F219" s="244">
        <f t="shared" si="99"/>
        <v>0</v>
      </c>
      <c r="G219" s="244">
        <f t="shared" si="99"/>
        <v>1110966</v>
      </c>
      <c r="H219" s="244">
        <f t="shared" si="99"/>
        <v>1110966</v>
      </c>
      <c r="I219" s="244">
        <f t="shared" si="99"/>
        <v>1110966</v>
      </c>
      <c r="J219" s="244">
        <f t="shared" si="99"/>
        <v>1110966</v>
      </c>
      <c r="K219" s="244">
        <f t="shared" si="99"/>
        <v>1110966</v>
      </c>
      <c r="L219" s="387"/>
      <c r="M219" s="387"/>
    </row>
    <row r="220" spans="1:13" s="83" customFormat="1" x14ac:dyDescent="0.35">
      <c r="A220" s="178" t="s">
        <v>14</v>
      </c>
      <c r="B220" s="207">
        <f>SUM(C220:K220)</f>
        <v>0</v>
      </c>
      <c r="C220" s="208"/>
      <c r="D220" s="208"/>
      <c r="E220" s="208"/>
      <c r="F220" s="208"/>
      <c r="G220" s="208"/>
      <c r="H220" s="208"/>
      <c r="I220" s="208"/>
      <c r="J220" s="208"/>
      <c r="K220" s="208"/>
      <c r="L220" s="387"/>
      <c r="M220" s="387"/>
    </row>
    <row r="221" spans="1:13" s="83" customFormat="1" x14ac:dyDescent="0.35">
      <c r="A221" s="178" t="s">
        <v>15</v>
      </c>
      <c r="B221" s="207">
        <f>SUM(C221:K221)</f>
        <v>0</v>
      </c>
      <c r="C221" s="208"/>
      <c r="D221" s="208"/>
      <c r="E221" s="208"/>
      <c r="F221" s="208"/>
      <c r="G221" s="208"/>
      <c r="H221" s="208"/>
      <c r="I221" s="208"/>
      <c r="J221" s="208"/>
      <c r="K221" s="208"/>
      <c r="L221" s="387"/>
      <c r="M221" s="387"/>
    </row>
    <row r="222" spans="1:13" s="83" customFormat="1" x14ac:dyDescent="0.35">
      <c r="A222" s="178" t="s">
        <v>16</v>
      </c>
      <c r="B222" s="207">
        <f>SUM(C222:K222)</f>
        <v>0</v>
      </c>
      <c r="C222" s="208"/>
      <c r="D222" s="208"/>
      <c r="E222" s="208"/>
      <c r="F222" s="208"/>
      <c r="G222" s="208"/>
      <c r="H222" s="208"/>
      <c r="I222" s="208"/>
      <c r="J222" s="208"/>
      <c r="K222" s="208"/>
      <c r="L222" s="387"/>
      <c r="M222" s="387"/>
    </row>
    <row r="223" spans="1:13" s="83" customFormat="1" x14ac:dyDescent="0.35">
      <c r="A223" s="227" t="s">
        <v>17</v>
      </c>
      <c r="B223" s="180">
        <f>B225+B226</f>
        <v>5554830</v>
      </c>
      <c r="C223" s="76">
        <f>C225+C226</f>
        <v>0</v>
      </c>
      <c r="D223" s="76">
        <f t="shared" ref="D223:K223" si="100">D225+D226</f>
        <v>0</v>
      </c>
      <c r="E223" s="76">
        <f t="shared" si="100"/>
        <v>0</v>
      </c>
      <c r="F223" s="76">
        <f t="shared" si="100"/>
        <v>0</v>
      </c>
      <c r="G223" s="76">
        <f t="shared" si="100"/>
        <v>1110966</v>
      </c>
      <c r="H223" s="76">
        <f t="shared" si="100"/>
        <v>1110966</v>
      </c>
      <c r="I223" s="76">
        <f t="shared" si="100"/>
        <v>1110966</v>
      </c>
      <c r="J223" s="76">
        <f t="shared" si="100"/>
        <v>1110966</v>
      </c>
      <c r="K223" s="76">
        <f t="shared" si="100"/>
        <v>1110966</v>
      </c>
      <c r="L223" s="387"/>
      <c r="M223" s="387"/>
    </row>
    <row r="224" spans="1:13" s="83" customFormat="1" x14ac:dyDescent="0.35">
      <c r="A224" s="178" t="s">
        <v>18</v>
      </c>
      <c r="B224" s="207"/>
      <c r="C224" s="208"/>
      <c r="D224" s="208"/>
      <c r="E224" s="208"/>
      <c r="F224" s="208"/>
      <c r="G224" s="208"/>
      <c r="H224" s="208"/>
      <c r="I224" s="208"/>
      <c r="J224" s="208"/>
      <c r="K224" s="208"/>
      <c r="L224" s="387"/>
      <c r="M224" s="387"/>
    </row>
    <row r="225" spans="1:59" s="83" customFormat="1" x14ac:dyDescent="0.35">
      <c r="A225" s="178" t="s">
        <v>19</v>
      </c>
      <c r="B225" s="207">
        <f>SUM(C225:K225)</f>
        <v>5554830</v>
      </c>
      <c r="C225" s="171">
        <v>0</v>
      </c>
      <c r="D225" s="171">
        <v>0</v>
      </c>
      <c r="E225" s="171">
        <v>0</v>
      </c>
      <c r="F225" s="181">
        <v>0</v>
      </c>
      <c r="G225" s="181">
        <v>1110966</v>
      </c>
      <c r="H225" s="181">
        <v>1110966</v>
      </c>
      <c r="I225" s="181">
        <v>1110966</v>
      </c>
      <c r="J225" s="181">
        <v>1110966</v>
      </c>
      <c r="K225" s="376">
        <v>1110966</v>
      </c>
      <c r="L225" s="387"/>
      <c r="M225" s="387"/>
    </row>
    <row r="226" spans="1:59" s="83" customFormat="1" ht="39.5" thickBot="1" x14ac:dyDescent="0.4">
      <c r="A226" s="237" t="s">
        <v>20</v>
      </c>
      <c r="B226" s="207">
        <f>SUM(C226:K226)</f>
        <v>0</v>
      </c>
      <c r="C226" s="198"/>
      <c r="D226" s="198"/>
      <c r="E226" s="198"/>
      <c r="F226" s="198"/>
      <c r="G226" s="198"/>
      <c r="H226" s="198"/>
      <c r="I226" s="198"/>
      <c r="J226" s="198"/>
      <c r="K226" s="198"/>
      <c r="L226" s="387"/>
      <c r="M226" s="387"/>
    </row>
    <row r="227" spans="1:59" s="83" customFormat="1" ht="13.5" thickBot="1" x14ac:dyDescent="0.4">
      <c r="A227" s="412" t="s">
        <v>51</v>
      </c>
      <c r="B227" s="413"/>
      <c r="C227" s="413"/>
      <c r="D227" s="413"/>
      <c r="E227" s="413"/>
      <c r="F227" s="413"/>
      <c r="G227" s="413"/>
      <c r="H227" s="413"/>
      <c r="I227" s="413"/>
      <c r="J227" s="413"/>
      <c r="K227" s="414"/>
      <c r="L227" s="387"/>
      <c r="M227" s="387"/>
    </row>
    <row r="228" spans="1:59" s="83" customFormat="1" x14ac:dyDescent="0.35">
      <c r="A228" s="177" t="s">
        <v>10</v>
      </c>
      <c r="B228" s="215"/>
      <c r="C228" s="215"/>
      <c r="D228" s="215"/>
      <c r="E228" s="215"/>
      <c r="F228" s="215"/>
      <c r="G228" s="215"/>
      <c r="H228" s="215"/>
      <c r="I228" s="215"/>
      <c r="J228" s="215"/>
      <c r="K228" s="286"/>
      <c r="L228" s="387"/>
      <c r="M228" s="387"/>
    </row>
    <row r="229" spans="1:59" s="83" customFormat="1" x14ac:dyDescent="0.35">
      <c r="A229" s="174" t="s">
        <v>8</v>
      </c>
      <c r="B229" s="206">
        <f>B230+B231+B232+B233</f>
        <v>2001000</v>
      </c>
      <c r="C229" s="244">
        <f>C230+C231+C232+C233</f>
        <v>0</v>
      </c>
      <c r="D229" s="244">
        <f t="shared" ref="D229:K229" si="101">D230+D231+D232+D233</f>
        <v>0</v>
      </c>
      <c r="E229" s="244">
        <f t="shared" si="101"/>
        <v>0</v>
      </c>
      <c r="F229" s="244">
        <f t="shared" si="101"/>
        <v>0</v>
      </c>
      <c r="G229" s="244">
        <f t="shared" si="101"/>
        <v>0</v>
      </c>
      <c r="H229" s="244">
        <f t="shared" si="101"/>
        <v>200100</v>
      </c>
      <c r="I229" s="244">
        <f t="shared" si="101"/>
        <v>400200</v>
      </c>
      <c r="J229" s="244">
        <f t="shared" si="101"/>
        <v>400200</v>
      </c>
      <c r="K229" s="244">
        <f t="shared" si="101"/>
        <v>1000500</v>
      </c>
      <c r="L229" s="387"/>
      <c r="M229" s="387"/>
    </row>
    <row r="230" spans="1:59" s="83" customFormat="1" x14ac:dyDescent="0.35">
      <c r="A230" s="178" t="s">
        <v>14</v>
      </c>
      <c r="B230" s="207">
        <f>SUM(C230:K230)</f>
        <v>0</v>
      </c>
      <c r="C230" s="208"/>
      <c r="D230" s="208"/>
      <c r="E230" s="208"/>
      <c r="F230" s="208"/>
      <c r="G230" s="208"/>
      <c r="H230" s="208"/>
      <c r="I230" s="208"/>
      <c r="J230" s="208"/>
      <c r="K230" s="208"/>
      <c r="L230" s="387"/>
      <c r="M230" s="387"/>
    </row>
    <row r="231" spans="1:59" s="83" customFormat="1" x14ac:dyDescent="0.35">
      <c r="A231" s="178" t="s">
        <v>15</v>
      </c>
      <c r="B231" s="207">
        <f>SUM(C231:K231)</f>
        <v>0</v>
      </c>
      <c r="C231" s="208"/>
      <c r="D231" s="208"/>
      <c r="E231" s="208"/>
      <c r="F231" s="208"/>
      <c r="G231" s="208"/>
      <c r="H231" s="208"/>
      <c r="I231" s="208"/>
      <c r="J231" s="208"/>
      <c r="K231" s="208"/>
      <c r="L231" s="387"/>
      <c r="M231" s="387"/>
    </row>
    <row r="232" spans="1:59" s="83" customFormat="1" x14ac:dyDescent="0.35">
      <c r="A232" s="178" t="s">
        <v>16</v>
      </c>
      <c r="B232" s="207">
        <f>SUM(C232:K232)</f>
        <v>0</v>
      </c>
      <c r="C232" s="208"/>
      <c r="D232" s="208"/>
      <c r="E232" s="208"/>
      <c r="F232" s="208"/>
      <c r="G232" s="208"/>
      <c r="H232" s="208"/>
      <c r="I232" s="208"/>
      <c r="J232" s="208"/>
      <c r="K232" s="208"/>
      <c r="L232" s="387"/>
      <c r="M232" s="387"/>
    </row>
    <row r="233" spans="1:59" s="83" customFormat="1" x14ac:dyDescent="0.35">
      <c r="A233" s="227" t="s">
        <v>17</v>
      </c>
      <c r="B233" s="180">
        <f>B235+B236</f>
        <v>2001000</v>
      </c>
      <c r="C233" s="76">
        <f>C235+C236</f>
        <v>0</v>
      </c>
      <c r="D233" s="76">
        <f t="shared" ref="D233:K233" si="102">D235+D236</f>
        <v>0</v>
      </c>
      <c r="E233" s="76">
        <f t="shared" si="102"/>
        <v>0</v>
      </c>
      <c r="F233" s="76">
        <f t="shared" si="102"/>
        <v>0</v>
      </c>
      <c r="G233" s="76">
        <f t="shared" si="102"/>
        <v>0</v>
      </c>
      <c r="H233" s="76">
        <f t="shared" si="102"/>
        <v>200100</v>
      </c>
      <c r="I233" s="76">
        <f t="shared" si="102"/>
        <v>400200</v>
      </c>
      <c r="J233" s="76">
        <f t="shared" si="102"/>
        <v>400200</v>
      </c>
      <c r="K233" s="76">
        <f t="shared" si="102"/>
        <v>1000500</v>
      </c>
      <c r="L233" s="387"/>
      <c r="M233" s="387"/>
    </row>
    <row r="234" spans="1:59" s="83" customFormat="1" x14ac:dyDescent="0.35">
      <c r="A234" s="178" t="s">
        <v>18</v>
      </c>
      <c r="B234" s="207"/>
      <c r="C234" s="208"/>
      <c r="D234" s="208"/>
      <c r="E234" s="208"/>
      <c r="F234" s="208"/>
      <c r="G234" s="208"/>
      <c r="H234" s="208"/>
      <c r="I234" s="208"/>
      <c r="J234" s="208"/>
      <c r="K234" s="208"/>
      <c r="L234" s="387"/>
      <c r="M234" s="387"/>
    </row>
    <row r="235" spans="1:59" s="83" customFormat="1" x14ac:dyDescent="0.35">
      <c r="A235" s="178" t="s">
        <v>19</v>
      </c>
      <c r="B235" s="207">
        <f>SUM(C235:K235)</f>
        <v>0</v>
      </c>
      <c r="C235" s="171"/>
      <c r="D235" s="171"/>
      <c r="E235" s="171"/>
      <c r="F235" s="198"/>
      <c r="G235" s="198"/>
      <c r="H235" s="198"/>
      <c r="I235" s="198"/>
      <c r="J235" s="198"/>
      <c r="K235" s="198"/>
      <c r="L235" s="387"/>
      <c r="M235" s="387"/>
    </row>
    <row r="236" spans="1:59" s="83" customFormat="1" ht="39.5" thickBot="1" x14ac:dyDescent="0.4">
      <c r="A236" s="237" t="s">
        <v>20</v>
      </c>
      <c r="B236" s="165">
        <v>2001000</v>
      </c>
      <c r="C236" s="198">
        <v>0</v>
      </c>
      <c r="D236" s="198">
        <v>0</v>
      </c>
      <c r="E236" s="198">
        <v>0</v>
      </c>
      <c r="F236" s="198">
        <v>0</v>
      </c>
      <c r="G236" s="198">
        <v>0</v>
      </c>
      <c r="H236" s="198">
        <f>B236*0.1</f>
        <v>200100</v>
      </c>
      <c r="I236" s="198">
        <f>B236*0.2</f>
        <v>400200</v>
      </c>
      <c r="J236" s="198">
        <f>B236*0.2</f>
        <v>400200</v>
      </c>
      <c r="K236" s="198">
        <f>B236-F236-G236-H236-I236-J236</f>
        <v>1000500</v>
      </c>
      <c r="L236" s="388"/>
      <c r="M236" s="388"/>
    </row>
    <row r="237" spans="1:59" s="91" customFormat="1" ht="13.5" thickBot="1" x14ac:dyDescent="0.4">
      <c r="A237" s="426" t="s">
        <v>53</v>
      </c>
      <c r="B237" s="427"/>
      <c r="C237" s="427"/>
      <c r="D237" s="427"/>
      <c r="E237" s="427"/>
      <c r="F237" s="427"/>
      <c r="G237" s="427"/>
      <c r="H237" s="427"/>
      <c r="I237" s="427"/>
      <c r="J237" s="427"/>
      <c r="K237" s="428"/>
      <c r="L237" s="56"/>
      <c r="M237" s="192" t="s">
        <v>54</v>
      </c>
      <c r="N237" s="373"/>
      <c r="O237" s="373"/>
      <c r="P237" s="373"/>
      <c r="Q237" s="373"/>
      <c r="R237" s="373"/>
      <c r="S237" s="373"/>
      <c r="T237" s="373"/>
      <c r="U237" s="373"/>
      <c r="V237" s="373"/>
      <c r="W237" s="373"/>
      <c r="X237" s="373"/>
      <c r="Y237" s="373"/>
      <c r="Z237" s="373"/>
      <c r="AA237" s="373"/>
      <c r="AB237" s="373"/>
      <c r="AC237" s="373"/>
      <c r="AD237" s="373"/>
      <c r="AE237" s="373"/>
      <c r="AF237" s="373"/>
      <c r="AG237" s="373"/>
      <c r="AH237" s="373"/>
      <c r="AI237" s="373"/>
      <c r="AJ237" s="373"/>
      <c r="AK237" s="373"/>
      <c r="AL237" s="373"/>
      <c r="AM237" s="373"/>
      <c r="AN237" s="373"/>
      <c r="AO237" s="373"/>
      <c r="AP237" s="373"/>
      <c r="AQ237" s="373"/>
      <c r="AR237" s="373"/>
      <c r="AS237" s="373"/>
      <c r="AT237" s="373"/>
      <c r="AU237" s="373"/>
      <c r="AV237" s="373"/>
      <c r="AW237" s="373"/>
      <c r="AX237" s="373"/>
      <c r="AY237" s="373"/>
      <c r="AZ237" s="373"/>
      <c r="BA237" s="373"/>
      <c r="BB237" s="373"/>
      <c r="BC237" s="373"/>
      <c r="BD237" s="373"/>
      <c r="BE237" s="373"/>
      <c r="BF237" s="373"/>
      <c r="BG237" s="373"/>
    </row>
    <row r="238" spans="1:59" s="91" customFormat="1" x14ac:dyDescent="0.35">
      <c r="A238" s="73" t="s">
        <v>3</v>
      </c>
      <c r="B238" s="73">
        <f>B242+B243+B244+B245</f>
        <v>5007456</v>
      </c>
      <c r="C238" s="73">
        <f t="shared" ref="C238:K238" si="103">C242+C243+C244+C245</f>
        <v>0</v>
      </c>
      <c r="D238" s="73">
        <f t="shared" si="103"/>
        <v>0</v>
      </c>
      <c r="E238" s="73">
        <f t="shared" si="103"/>
        <v>0</v>
      </c>
      <c r="F238" s="73">
        <f t="shared" si="103"/>
        <v>0</v>
      </c>
      <c r="G238" s="73">
        <f t="shared" si="103"/>
        <v>0</v>
      </c>
      <c r="H238" s="73">
        <f t="shared" si="103"/>
        <v>358875</v>
      </c>
      <c r="I238" s="73">
        <f t="shared" si="103"/>
        <v>717750</v>
      </c>
      <c r="J238" s="73">
        <f t="shared" si="103"/>
        <v>1179456</v>
      </c>
      <c r="K238" s="73">
        <f t="shared" si="103"/>
        <v>2751375</v>
      </c>
      <c r="L238" s="397" t="s">
        <v>55</v>
      </c>
      <c r="M238" s="398"/>
    </row>
    <row r="239" spans="1:59" s="91" customFormat="1" x14ac:dyDescent="0.35">
      <c r="A239" s="3" t="s">
        <v>9</v>
      </c>
      <c r="B239" s="88"/>
      <c r="C239" s="88"/>
      <c r="D239" s="88"/>
      <c r="E239" s="88"/>
      <c r="F239" s="88"/>
      <c r="G239" s="88"/>
      <c r="H239" s="88"/>
      <c r="I239" s="88"/>
      <c r="J239" s="88"/>
      <c r="K239" s="88"/>
      <c r="L239" s="397"/>
      <c r="M239" s="398"/>
    </row>
    <row r="240" spans="1:59" s="91" customFormat="1" x14ac:dyDescent="0.35">
      <c r="A240" s="2" t="s">
        <v>10</v>
      </c>
      <c r="B240" s="88">
        <f>SUM(C240:K240)</f>
        <v>4785000</v>
      </c>
      <c r="C240" s="88">
        <f>C249+C251</f>
        <v>0</v>
      </c>
      <c r="D240" s="88">
        <f t="shared" ref="D240:K240" si="104">D249+D251</f>
        <v>0</v>
      </c>
      <c r="E240" s="88">
        <f t="shared" si="104"/>
        <v>0</v>
      </c>
      <c r="F240" s="88">
        <f t="shared" si="104"/>
        <v>0</v>
      </c>
      <c r="G240" s="88">
        <f t="shared" si="104"/>
        <v>0</v>
      </c>
      <c r="H240" s="88">
        <f t="shared" si="104"/>
        <v>358875</v>
      </c>
      <c r="I240" s="88">
        <f t="shared" si="104"/>
        <v>717750</v>
      </c>
      <c r="J240" s="88">
        <f t="shared" si="104"/>
        <v>957000</v>
      </c>
      <c r="K240" s="88">
        <f t="shared" si="104"/>
        <v>2751375</v>
      </c>
      <c r="L240" s="397"/>
      <c r="M240" s="398"/>
      <c r="N240" s="373"/>
      <c r="O240" s="373"/>
      <c r="P240" s="373"/>
      <c r="Q240" s="373"/>
      <c r="R240" s="373"/>
      <c r="S240" s="373"/>
      <c r="T240" s="373"/>
      <c r="U240" s="373"/>
      <c r="V240" s="373"/>
      <c r="W240" s="373"/>
      <c r="X240" s="373"/>
      <c r="Y240" s="373"/>
      <c r="Z240" s="373"/>
      <c r="AA240" s="373"/>
      <c r="AB240" s="373"/>
      <c r="AC240" s="373"/>
      <c r="AD240" s="373"/>
      <c r="AE240" s="373"/>
      <c r="AF240" s="373"/>
      <c r="AG240" s="373"/>
      <c r="AH240" s="373"/>
      <c r="AI240" s="373"/>
      <c r="AJ240" s="373"/>
      <c r="AK240" s="373"/>
      <c r="AL240" s="373"/>
      <c r="AM240" s="373"/>
      <c r="AN240" s="373"/>
      <c r="AO240" s="373"/>
      <c r="AP240" s="373"/>
      <c r="AQ240" s="373"/>
      <c r="AR240" s="373"/>
      <c r="AS240" s="373"/>
      <c r="AT240" s="373"/>
      <c r="AU240" s="373"/>
      <c r="AV240" s="373"/>
      <c r="AW240" s="373"/>
      <c r="AX240" s="373"/>
      <c r="AY240" s="373"/>
      <c r="AZ240" s="373"/>
      <c r="BA240" s="373"/>
      <c r="BB240" s="373"/>
      <c r="BC240" s="373"/>
      <c r="BD240" s="373"/>
      <c r="BE240" s="373"/>
      <c r="BF240" s="373"/>
      <c r="BG240" s="373"/>
    </row>
    <row r="241" spans="1:59" s="91" customFormat="1" x14ac:dyDescent="0.35">
      <c r="A241" s="2" t="s">
        <v>12</v>
      </c>
      <c r="B241" s="88">
        <f>SUM(C241:K241)</f>
        <v>222456</v>
      </c>
      <c r="C241" s="88">
        <f>C250</f>
        <v>0</v>
      </c>
      <c r="D241" s="88">
        <f t="shared" ref="D241:K241" si="105">D250</f>
        <v>0</v>
      </c>
      <c r="E241" s="88">
        <f t="shared" si="105"/>
        <v>0</v>
      </c>
      <c r="F241" s="88">
        <f t="shared" si="105"/>
        <v>0</v>
      </c>
      <c r="G241" s="88">
        <f t="shared" si="105"/>
        <v>0</v>
      </c>
      <c r="H241" s="88">
        <f t="shared" si="105"/>
        <v>0</v>
      </c>
      <c r="I241" s="88">
        <f t="shared" si="105"/>
        <v>0</v>
      </c>
      <c r="J241" s="88">
        <f t="shared" si="105"/>
        <v>222456</v>
      </c>
      <c r="K241" s="88">
        <f t="shared" si="105"/>
        <v>0</v>
      </c>
      <c r="L241" s="397"/>
      <c r="M241" s="398"/>
      <c r="N241" s="373"/>
      <c r="O241" s="373"/>
      <c r="P241" s="373"/>
      <c r="Q241" s="373"/>
      <c r="R241" s="373"/>
      <c r="S241" s="373"/>
      <c r="T241" s="373"/>
      <c r="U241" s="373"/>
      <c r="V241" s="373"/>
      <c r="W241" s="373"/>
      <c r="X241" s="373"/>
      <c r="Y241" s="373"/>
      <c r="Z241" s="373"/>
      <c r="AA241" s="373"/>
      <c r="AB241" s="373"/>
      <c r="AC241" s="373"/>
      <c r="AD241" s="373"/>
      <c r="AE241" s="373"/>
      <c r="AF241" s="373"/>
      <c r="AG241" s="373"/>
      <c r="AH241" s="373"/>
      <c r="AI241" s="373"/>
      <c r="AJ241" s="373"/>
      <c r="AK241" s="373"/>
      <c r="AL241" s="373"/>
      <c r="AM241" s="373"/>
      <c r="AN241" s="373"/>
      <c r="AO241" s="373"/>
      <c r="AP241" s="373"/>
      <c r="AQ241" s="373"/>
      <c r="AR241" s="373"/>
      <c r="AS241" s="373"/>
      <c r="AT241" s="373"/>
      <c r="AU241" s="373"/>
      <c r="AV241" s="373"/>
      <c r="AW241" s="373"/>
      <c r="AX241" s="373"/>
      <c r="AY241" s="373"/>
      <c r="AZ241" s="373"/>
      <c r="BA241" s="373"/>
      <c r="BB241" s="373"/>
      <c r="BC241" s="373"/>
      <c r="BD241" s="373"/>
      <c r="BE241" s="373"/>
      <c r="BF241" s="373"/>
      <c r="BG241" s="373"/>
    </row>
    <row r="242" spans="1:59" s="91" customFormat="1" x14ac:dyDescent="0.35">
      <c r="A242" s="278" t="s">
        <v>14</v>
      </c>
      <c r="B242" s="99">
        <f>SUM(C242:K242)</f>
        <v>0</v>
      </c>
      <c r="C242" s="63">
        <v>0</v>
      </c>
      <c r="D242" s="63">
        <v>0</v>
      </c>
      <c r="E242" s="63">
        <v>0</v>
      </c>
      <c r="F242" s="63">
        <v>0</v>
      </c>
      <c r="G242" s="63">
        <v>0</v>
      </c>
      <c r="H242" s="63">
        <v>0</v>
      </c>
      <c r="I242" s="63">
        <v>0</v>
      </c>
      <c r="J242" s="106">
        <v>0</v>
      </c>
      <c r="K242" s="277">
        <v>0</v>
      </c>
      <c r="L242" s="397"/>
      <c r="M242" s="398"/>
      <c r="N242" s="373"/>
      <c r="O242" s="373"/>
      <c r="P242" s="373"/>
      <c r="Q242" s="373"/>
      <c r="R242" s="373"/>
      <c r="S242" s="373"/>
      <c r="T242" s="373"/>
      <c r="U242" s="373"/>
      <c r="V242" s="373"/>
      <c r="W242" s="373"/>
      <c r="X242" s="373"/>
      <c r="Y242" s="373"/>
      <c r="Z242" s="373"/>
      <c r="AA242" s="373"/>
      <c r="AB242" s="373"/>
      <c r="AC242" s="373"/>
      <c r="AD242" s="373"/>
      <c r="AE242" s="373"/>
      <c r="AF242" s="373"/>
      <c r="AG242" s="373"/>
      <c r="AH242" s="373"/>
      <c r="AI242" s="373"/>
      <c r="AJ242" s="373"/>
      <c r="AK242" s="373"/>
      <c r="AL242" s="373"/>
      <c r="AM242" s="373"/>
      <c r="AN242" s="373"/>
      <c r="AO242" s="373"/>
      <c r="AP242" s="373"/>
      <c r="AQ242" s="373"/>
      <c r="AR242" s="373"/>
      <c r="AS242" s="373"/>
      <c r="AT242" s="373"/>
      <c r="AU242" s="373"/>
      <c r="AV242" s="373"/>
      <c r="AW242" s="373"/>
      <c r="AX242" s="373"/>
      <c r="AY242" s="373"/>
      <c r="AZ242" s="373"/>
      <c r="BA242" s="373"/>
      <c r="BB242" s="373"/>
      <c r="BC242" s="373"/>
      <c r="BD242" s="373"/>
      <c r="BE242" s="373"/>
      <c r="BF242" s="373"/>
      <c r="BG242" s="373"/>
    </row>
    <row r="243" spans="1:59" s="91" customFormat="1" x14ac:dyDescent="0.35">
      <c r="A243" s="278" t="s">
        <v>15</v>
      </c>
      <c r="B243" s="99">
        <f>SUM(C243:K243)</f>
        <v>0</v>
      </c>
      <c r="C243" s="63">
        <v>0</v>
      </c>
      <c r="D243" s="63">
        <v>0</v>
      </c>
      <c r="E243" s="63">
        <v>0</v>
      </c>
      <c r="F243" s="63">
        <v>0</v>
      </c>
      <c r="G243" s="63">
        <v>0</v>
      </c>
      <c r="H243" s="63">
        <v>0</v>
      </c>
      <c r="I243" s="63">
        <v>0</v>
      </c>
      <c r="J243" s="106">
        <v>0</v>
      </c>
      <c r="K243" s="277">
        <v>0</v>
      </c>
      <c r="L243" s="397"/>
      <c r="M243" s="398"/>
      <c r="N243" s="373"/>
      <c r="O243" s="373"/>
      <c r="P243" s="373"/>
      <c r="Q243" s="373"/>
      <c r="R243" s="373"/>
      <c r="S243" s="373"/>
      <c r="T243" s="373"/>
      <c r="U243" s="373"/>
      <c r="V243" s="373"/>
      <c r="W243" s="373"/>
      <c r="X243" s="373"/>
      <c r="Y243" s="373"/>
      <c r="Z243" s="373"/>
      <c r="AA243" s="373"/>
      <c r="AB243" s="373"/>
      <c r="AC243" s="373"/>
      <c r="AD243" s="373"/>
      <c r="AE243" s="373"/>
      <c r="AF243" s="373"/>
      <c r="AG243" s="373"/>
      <c r="AH243" s="373"/>
      <c r="AI243" s="373"/>
      <c r="AJ243" s="373"/>
      <c r="AK243" s="373"/>
      <c r="AL243" s="373"/>
      <c r="AM243" s="373"/>
      <c r="AN243" s="373"/>
      <c r="AO243" s="373"/>
      <c r="AP243" s="373"/>
      <c r="AQ243" s="373"/>
      <c r="AR243" s="373"/>
      <c r="AS243" s="373"/>
      <c r="AT243" s="373"/>
      <c r="AU243" s="373"/>
      <c r="AV243" s="373"/>
      <c r="AW243" s="373"/>
      <c r="AX243" s="373"/>
      <c r="AY243" s="373"/>
      <c r="AZ243" s="373"/>
      <c r="BA243" s="373"/>
      <c r="BB243" s="373"/>
      <c r="BC243" s="373"/>
      <c r="BD243" s="373"/>
      <c r="BE243" s="373"/>
      <c r="BF243" s="373"/>
      <c r="BG243" s="373"/>
    </row>
    <row r="244" spans="1:59" s="91" customFormat="1" x14ac:dyDescent="0.35">
      <c r="A244" s="278" t="s">
        <v>16</v>
      </c>
      <c r="B244" s="99">
        <f>SUM(C244:K244)</f>
        <v>0</v>
      </c>
      <c r="C244" s="63">
        <v>0</v>
      </c>
      <c r="D244" s="63">
        <v>0</v>
      </c>
      <c r="E244" s="63">
        <v>0</v>
      </c>
      <c r="F244" s="63">
        <v>0</v>
      </c>
      <c r="G244" s="63">
        <v>0</v>
      </c>
      <c r="H244" s="63">
        <v>0</v>
      </c>
      <c r="I244" s="63">
        <v>0</v>
      </c>
      <c r="J244" s="106">
        <v>0</v>
      </c>
      <c r="K244" s="277">
        <v>0</v>
      </c>
      <c r="L244" s="397"/>
      <c r="M244" s="398"/>
      <c r="N244" s="373"/>
      <c r="O244" s="373"/>
      <c r="P244" s="373"/>
      <c r="Q244" s="373"/>
      <c r="R244" s="373"/>
      <c r="S244" s="373"/>
      <c r="T244" s="373"/>
      <c r="U244" s="373"/>
      <c r="V244" s="373"/>
      <c r="W244" s="373"/>
      <c r="X244" s="373"/>
      <c r="Y244" s="373"/>
      <c r="Z244" s="373"/>
      <c r="AA244" s="373"/>
      <c r="AB244" s="373"/>
      <c r="AC244" s="373"/>
      <c r="AD244" s="373"/>
      <c r="AE244" s="373"/>
      <c r="AF244" s="373"/>
      <c r="AG244" s="373"/>
      <c r="AH244" s="373"/>
      <c r="AI244" s="373"/>
      <c r="AJ244" s="373"/>
      <c r="AK244" s="373"/>
      <c r="AL244" s="373"/>
      <c r="AM244" s="373"/>
      <c r="AN244" s="373"/>
      <c r="AO244" s="373"/>
      <c r="AP244" s="373"/>
      <c r="AQ244" s="373"/>
      <c r="AR244" s="373"/>
      <c r="AS244" s="373"/>
      <c r="AT244" s="373"/>
      <c r="AU244" s="373"/>
      <c r="AV244" s="373"/>
      <c r="AW244" s="373"/>
      <c r="AX244" s="373"/>
      <c r="AY244" s="373"/>
      <c r="AZ244" s="373"/>
      <c r="BA244" s="373"/>
      <c r="BB244" s="373"/>
      <c r="BC244" s="373"/>
      <c r="BD244" s="373"/>
      <c r="BE244" s="373"/>
      <c r="BF244" s="373"/>
      <c r="BG244" s="373"/>
    </row>
    <row r="245" spans="1:59" s="91" customFormat="1" x14ac:dyDescent="0.35">
      <c r="A245" s="302" t="s">
        <v>17</v>
      </c>
      <c r="B245" s="16">
        <f>B247+B251</f>
        <v>5007456</v>
      </c>
      <c r="C245" s="16">
        <f t="shared" ref="C245:K245" si="106">C247+C251</f>
        <v>0</v>
      </c>
      <c r="D245" s="16">
        <f t="shared" si="106"/>
        <v>0</v>
      </c>
      <c r="E245" s="16">
        <f t="shared" si="106"/>
        <v>0</v>
      </c>
      <c r="F245" s="16">
        <f t="shared" si="106"/>
        <v>0</v>
      </c>
      <c r="G245" s="16">
        <f t="shared" si="106"/>
        <v>0</v>
      </c>
      <c r="H245" s="16">
        <f t="shared" si="106"/>
        <v>358875</v>
      </c>
      <c r="I245" s="16">
        <f t="shared" si="106"/>
        <v>717750</v>
      </c>
      <c r="J245" s="16">
        <f t="shared" si="106"/>
        <v>1179456</v>
      </c>
      <c r="K245" s="292">
        <f t="shared" si="106"/>
        <v>2751375</v>
      </c>
      <c r="L245" s="397"/>
      <c r="M245" s="398"/>
      <c r="N245" s="373"/>
      <c r="O245" s="373"/>
      <c r="P245" s="373"/>
      <c r="Q245" s="373"/>
      <c r="R245" s="373"/>
      <c r="S245" s="373"/>
      <c r="T245" s="373"/>
      <c r="U245" s="373"/>
      <c r="V245" s="373"/>
      <c r="W245" s="373"/>
      <c r="X245" s="373"/>
      <c r="Y245" s="373"/>
      <c r="Z245" s="373"/>
      <c r="AA245" s="373"/>
      <c r="AB245" s="373"/>
      <c r="AC245" s="373"/>
      <c r="AD245" s="373"/>
      <c r="AE245" s="373"/>
      <c r="AF245" s="373"/>
      <c r="AG245" s="373"/>
      <c r="AH245" s="373"/>
      <c r="AI245" s="373"/>
      <c r="AJ245" s="373"/>
      <c r="AK245" s="373"/>
      <c r="AL245" s="373"/>
      <c r="AM245" s="373"/>
      <c r="AN245" s="373"/>
      <c r="AO245" s="373"/>
      <c r="AP245" s="373"/>
      <c r="AQ245" s="373"/>
      <c r="AR245" s="373"/>
      <c r="AS245" s="373"/>
      <c r="AT245" s="373"/>
      <c r="AU245" s="373"/>
      <c r="AV245" s="373"/>
      <c r="AW245" s="373"/>
      <c r="AX245" s="373"/>
      <c r="AY245" s="373"/>
      <c r="AZ245" s="373"/>
      <c r="BA245" s="373"/>
      <c r="BB245" s="373"/>
      <c r="BC245" s="373"/>
      <c r="BD245" s="373"/>
      <c r="BE245" s="373"/>
      <c r="BF245" s="373"/>
      <c r="BG245" s="373"/>
    </row>
    <row r="246" spans="1:59" s="91" customFormat="1" x14ac:dyDescent="0.35">
      <c r="A246" s="278" t="s">
        <v>18</v>
      </c>
      <c r="B246" s="99"/>
      <c r="C246" s="63"/>
      <c r="D246" s="63"/>
      <c r="E246" s="63"/>
      <c r="F246" s="63"/>
      <c r="G246" s="63"/>
      <c r="H246" s="63"/>
      <c r="I246" s="63"/>
      <c r="J246" s="106"/>
      <c r="K246" s="277"/>
      <c r="L246" s="397"/>
      <c r="M246" s="398"/>
      <c r="N246" s="373"/>
      <c r="O246" s="373"/>
      <c r="P246" s="373"/>
      <c r="Q246" s="373"/>
      <c r="R246" s="373"/>
      <c r="S246" s="373"/>
      <c r="T246" s="373"/>
      <c r="U246" s="373"/>
      <c r="V246" s="373"/>
      <c r="W246" s="373"/>
      <c r="X246" s="373"/>
      <c r="Y246" s="373"/>
      <c r="Z246" s="373"/>
      <c r="AA246" s="373"/>
      <c r="AB246" s="373"/>
      <c r="AC246" s="373"/>
      <c r="AD246" s="373"/>
      <c r="AE246" s="373"/>
      <c r="AF246" s="373"/>
      <c r="AG246" s="373"/>
      <c r="AH246" s="373"/>
      <c r="AI246" s="373"/>
      <c r="AJ246" s="373"/>
      <c r="AK246" s="373"/>
      <c r="AL246" s="373"/>
      <c r="AM246" s="373"/>
      <c r="AN246" s="373"/>
      <c r="AO246" s="373"/>
      <c r="AP246" s="373"/>
      <c r="AQ246" s="373"/>
      <c r="AR246" s="373"/>
      <c r="AS246" s="373"/>
      <c r="AT246" s="373"/>
      <c r="AU246" s="373"/>
      <c r="AV246" s="373"/>
      <c r="AW246" s="373"/>
      <c r="AX246" s="373"/>
      <c r="AY246" s="373"/>
      <c r="AZ246" s="373"/>
      <c r="BA246" s="373"/>
      <c r="BB246" s="373"/>
      <c r="BC246" s="373"/>
      <c r="BD246" s="373"/>
      <c r="BE246" s="373"/>
      <c r="BF246" s="373"/>
      <c r="BG246" s="373"/>
    </row>
    <row r="247" spans="1:59" s="91" customFormat="1" x14ac:dyDescent="0.35">
      <c r="A247" s="305" t="s">
        <v>19</v>
      </c>
      <c r="B247" s="107">
        <f>SUM(B249:B250)</f>
        <v>222456</v>
      </c>
      <c r="C247" s="107">
        <f t="shared" ref="C247:K247" si="107">SUM(C249:C250)</f>
        <v>0</v>
      </c>
      <c r="D247" s="107">
        <f t="shared" si="107"/>
        <v>0</v>
      </c>
      <c r="E247" s="107">
        <f t="shared" si="107"/>
        <v>0</v>
      </c>
      <c r="F247" s="107">
        <f t="shared" si="107"/>
        <v>0</v>
      </c>
      <c r="G247" s="107">
        <f t="shared" si="107"/>
        <v>0</v>
      </c>
      <c r="H247" s="107">
        <f t="shared" si="107"/>
        <v>0</v>
      </c>
      <c r="I247" s="107">
        <f t="shared" si="107"/>
        <v>0</v>
      </c>
      <c r="J247" s="107">
        <f t="shared" si="107"/>
        <v>222456</v>
      </c>
      <c r="K247" s="306">
        <f t="shared" si="107"/>
        <v>0</v>
      </c>
      <c r="L247" s="397"/>
      <c r="M247" s="398"/>
      <c r="N247" s="373"/>
      <c r="O247" s="373"/>
      <c r="P247" s="373"/>
      <c r="Q247" s="373"/>
      <c r="R247" s="373"/>
      <c r="S247" s="373"/>
      <c r="T247" s="373"/>
      <c r="U247" s="373"/>
      <c r="V247" s="373"/>
      <c r="W247" s="373"/>
      <c r="X247" s="373"/>
      <c r="Y247" s="373"/>
      <c r="Z247" s="373"/>
      <c r="AA247" s="373"/>
      <c r="AB247" s="373"/>
      <c r="AC247" s="373"/>
      <c r="AD247" s="373"/>
      <c r="AE247" s="373"/>
      <c r="AF247" s="373"/>
      <c r="AG247" s="373"/>
      <c r="AH247" s="373"/>
      <c r="AI247" s="373"/>
      <c r="AJ247" s="373"/>
      <c r="AK247" s="373"/>
      <c r="AL247" s="373"/>
      <c r="AM247" s="373"/>
      <c r="AN247" s="373"/>
      <c r="AO247" s="373"/>
      <c r="AP247" s="373"/>
      <c r="AQ247" s="373"/>
      <c r="AR247" s="373"/>
      <c r="AS247" s="373"/>
      <c r="AT247" s="373"/>
      <c r="AU247" s="373"/>
      <c r="AV247" s="373"/>
      <c r="AW247" s="373"/>
      <c r="AX247" s="373"/>
      <c r="AY247" s="373"/>
      <c r="AZ247" s="373"/>
      <c r="BA247" s="373"/>
      <c r="BB247" s="373"/>
      <c r="BC247" s="373"/>
      <c r="BD247" s="373"/>
      <c r="BE247" s="373"/>
      <c r="BF247" s="373"/>
      <c r="BG247" s="373"/>
    </row>
    <row r="248" spans="1:59" s="91" customFormat="1" x14ac:dyDescent="0.35">
      <c r="A248" s="305" t="s">
        <v>9</v>
      </c>
      <c r="B248" s="107"/>
      <c r="C248" s="108"/>
      <c r="D248" s="108"/>
      <c r="E248" s="108"/>
      <c r="F248" s="108"/>
      <c r="G248" s="108"/>
      <c r="H248" s="108"/>
      <c r="I248" s="108"/>
      <c r="J248" s="109"/>
      <c r="K248" s="277"/>
      <c r="L248" s="397"/>
      <c r="M248" s="398"/>
      <c r="N248" s="373"/>
      <c r="O248" s="373"/>
      <c r="P248" s="373"/>
      <c r="Q248" s="373"/>
      <c r="R248" s="373"/>
      <c r="S248" s="373"/>
      <c r="T248" s="373"/>
      <c r="U248" s="373"/>
      <c r="V248" s="373"/>
      <c r="W248" s="373"/>
      <c r="X248" s="373"/>
      <c r="Y248" s="373"/>
      <c r="Z248" s="373"/>
      <c r="AA248" s="373"/>
      <c r="AB248" s="373"/>
      <c r="AC248" s="373"/>
      <c r="AD248" s="373"/>
      <c r="AE248" s="373"/>
      <c r="AF248" s="373"/>
      <c r="AG248" s="373"/>
      <c r="AH248" s="373"/>
      <c r="AI248" s="373"/>
      <c r="AJ248" s="373"/>
      <c r="AK248" s="373"/>
      <c r="AL248" s="373"/>
      <c r="AM248" s="373"/>
      <c r="AN248" s="373"/>
      <c r="AO248" s="373"/>
      <c r="AP248" s="373"/>
      <c r="AQ248" s="373"/>
      <c r="AR248" s="373"/>
      <c r="AS248" s="373"/>
      <c r="AT248" s="373"/>
      <c r="AU248" s="373"/>
      <c r="AV248" s="373"/>
      <c r="AW248" s="373"/>
      <c r="AX248" s="373"/>
      <c r="AY248" s="373"/>
      <c r="AZ248" s="373"/>
      <c r="BA248" s="373"/>
      <c r="BB248" s="373"/>
      <c r="BC248" s="373"/>
      <c r="BD248" s="373"/>
      <c r="BE248" s="373"/>
      <c r="BF248" s="373"/>
      <c r="BG248" s="373"/>
    </row>
    <row r="249" spans="1:59" s="91" customFormat="1" x14ac:dyDescent="0.35">
      <c r="A249" s="2" t="s">
        <v>10</v>
      </c>
      <c r="B249" s="107">
        <v>0</v>
      </c>
      <c r="C249" s="108">
        <f>C261</f>
        <v>0</v>
      </c>
      <c r="D249" s="108">
        <f t="shared" ref="D249:K249" si="108">D261</f>
        <v>0</v>
      </c>
      <c r="E249" s="108">
        <f t="shared" si="108"/>
        <v>0</v>
      </c>
      <c r="F249" s="108">
        <f t="shared" si="108"/>
        <v>0</v>
      </c>
      <c r="G249" s="108">
        <f t="shared" si="108"/>
        <v>0</v>
      </c>
      <c r="H249" s="108">
        <f t="shared" si="108"/>
        <v>0</v>
      </c>
      <c r="I249" s="108">
        <f t="shared" si="108"/>
        <v>0</v>
      </c>
      <c r="J249" s="108">
        <f t="shared" si="108"/>
        <v>0</v>
      </c>
      <c r="K249" s="285">
        <f t="shared" si="108"/>
        <v>0</v>
      </c>
      <c r="L249" s="397"/>
      <c r="M249" s="398"/>
      <c r="N249" s="373"/>
      <c r="O249" s="373"/>
      <c r="P249" s="373"/>
      <c r="Q249" s="373"/>
      <c r="R249" s="373"/>
      <c r="S249" s="373"/>
      <c r="T249" s="373"/>
      <c r="U249" s="373"/>
      <c r="V249" s="373"/>
      <c r="W249" s="373"/>
      <c r="X249" s="373"/>
      <c r="Y249" s="373"/>
      <c r="Z249" s="373"/>
      <c r="AA249" s="373"/>
      <c r="AB249" s="373"/>
      <c r="AC249" s="373"/>
      <c r="AD249" s="373"/>
      <c r="AE249" s="373"/>
      <c r="AF249" s="373"/>
      <c r="AG249" s="373"/>
      <c r="AH249" s="373"/>
      <c r="AI249" s="373"/>
      <c r="AJ249" s="373"/>
      <c r="AK249" s="373"/>
      <c r="AL249" s="373"/>
      <c r="AM249" s="373"/>
      <c r="AN249" s="373"/>
      <c r="AO249" s="373"/>
      <c r="AP249" s="373"/>
      <c r="AQ249" s="373"/>
      <c r="AR249" s="373"/>
      <c r="AS249" s="373"/>
      <c r="AT249" s="373"/>
      <c r="AU249" s="373"/>
      <c r="AV249" s="373"/>
      <c r="AW249" s="373"/>
      <c r="AX249" s="373"/>
      <c r="AY249" s="373"/>
      <c r="AZ249" s="373"/>
      <c r="BA249" s="373"/>
      <c r="BB249" s="373"/>
      <c r="BC249" s="373"/>
      <c r="BD249" s="373"/>
      <c r="BE249" s="373"/>
      <c r="BF249" s="373"/>
      <c r="BG249" s="373"/>
    </row>
    <row r="250" spans="1:59" s="91" customFormat="1" x14ac:dyDescent="0.35">
      <c r="A250" s="2" t="s">
        <v>12</v>
      </c>
      <c r="B250" s="107">
        <f>SUM(C250:K250)</f>
        <v>222456</v>
      </c>
      <c r="C250" s="108">
        <f>C271</f>
        <v>0</v>
      </c>
      <c r="D250" s="108">
        <f t="shared" ref="D250:K250" si="109">D271</f>
        <v>0</v>
      </c>
      <c r="E250" s="108">
        <f t="shared" si="109"/>
        <v>0</v>
      </c>
      <c r="F250" s="108">
        <f t="shared" si="109"/>
        <v>0</v>
      </c>
      <c r="G250" s="108">
        <f t="shared" si="109"/>
        <v>0</v>
      </c>
      <c r="H250" s="108">
        <f t="shared" si="109"/>
        <v>0</v>
      </c>
      <c r="I250" s="108">
        <f t="shared" si="109"/>
        <v>0</v>
      </c>
      <c r="J250" s="108">
        <f t="shared" si="109"/>
        <v>222456</v>
      </c>
      <c r="K250" s="285">
        <f t="shared" si="109"/>
        <v>0</v>
      </c>
      <c r="L250" s="397"/>
      <c r="M250" s="398"/>
      <c r="N250" s="373"/>
      <c r="O250" s="373"/>
      <c r="P250" s="373"/>
      <c r="Q250" s="373"/>
      <c r="R250" s="373"/>
      <c r="S250" s="373"/>
      <c r="T250" s="373"/>
      <c r="U250" s="373"/>
      <c r="V250" s="373"/>
      <c r="W250" s="373"/>
      <c r="X250" s="373"/>
      <c r="Y250" s="373"/>
      <c r="Z250" s="373"/>
      <c r="AA250" s="373"/>
      <c r="AB250" s="373"/>
      <c r="AC250" s="373"/>
      <c r="AD250" s="373"/>
      <c r="AE250" s="373"/>
      <c r="AF250" s="373"/>
      <c r="AG250" s="373"/>
      <c r="AH250" s="373"/>
      <c r="AI250" s="373"/>
      <c r="AJ250" s="373"/>
      <c r="AK250" s="373"/>
      <c r="AL250" s="373"/>
      <c r="AM250" s="373"/>
      <c r="AN250" s="373"/>
      <c r="AO250" s="373"/>
      <c r="AP250" s="373"/>
      <c r="AQ250" s="373"/>
      <c r="AR250" s="373"/>
      <c r="AS250" s="373"/>
      <c r="AT250" s="373"/>
      <c r="AU250" s="373"/>
      <c r="AV250" s="373"/>
      <c r="AW250" s="373"/>
      <c r="AX250" s="373"/>
      <c r="AY250" s="373"/>
      <c r="AZ250" s="373"/>
      <c r="BA250" s="373"/>
      <c r="BB250" s="373"/>
      <c r="BC250" s="373"/>
      <c r="BD250" s="373"/>
      <c r="BE250" s="373"/>
      <c r="BF250" s="373"/>
      <c r="BG250" s="373"/>
    </row>
    <row r="251" spans="1:59" s="91" customFormat="1" ht="39" x14ac:dyDescent="0.35">
      <c r="A251" s="278" t="s">
        <v>20</v>
      </c>
      <c r="B251" s="99">
        <f>SUM(C251:K251)</f>
        <v>4785000</v>
      </c>
      <c r="C251" s="63">
        <f>C252</f>
        <v>0</v>
      </c>
      <c r="D251" s="63">
        <f t="shared" ref="D251:K251" si="110">D252</f>
        <v>0</v>
      </c>
      <c r="E251" s="63">
        <f t="shared" si="110"/>
        <v>0</v>
      </c>
      <c r="F251" s="63">
        <f t="shared" si="110"/>
        <v>0</v>
      </c>
      <c r="G251" s="63">
        <f t="shared" si="110"/>
        <v>0</v>
      </c>
      <c r="H251" s="63">
        <f t="shared" si="110"/>
        <v>358875</v>
      </c>
      <c r="I251" s="63">
        <f t="shared" si="110"/>
        <v>717750</v>
      </c>
      <c r="J251" s="63">
        <f t="shared" si="110"/>
        <v>957000</v>
      </c>
      <c r="K251" s="277">
        <f t="shared" si="110"/>
        <v>2751375</v>
      </c>
      <c r="L251" s="397"/>
      <c r="M251" s="398"/>
      <c r="N251" s="373"/>
      <c r="O251" s="373"/>
      <c r="P251" s="373"/>
      <c r="Q251" s="373"/>
      <c r="R251" s="373"/>
      <c r="S251" s="373"/>
      <c r="T251" s="373"/>
      <c r="U251" s="373"/>
      <c r="V251" s="373"/>
      <c r="W251" s="373"/>
      <c r="X251" s="373"/>
      <c r="Y251" s="373"/>
      <c r="Z251" s="373"/>
      <c r="AA251" s="373"/>
      <c r="AB251" s="373"/>
      <c r="AC251" s="373"/>
      <c r="AD251" s="373"/>
      <c r="AE251" s="373"/>
      <c r="AF251" s="373"/>
      <c r="AG251" s="373"/>
      <c r="AH251" s="373"/>
      <c r="AI251" s="373"/>
      <c r="AJ251" s="373"/>
      <c r="AK251" s="373"/>
      <c r="AL251" s="373"/>
      <c r="AM251" s="373"/>
      <c r="AN251" s="373"/>
      <c r="AO251" s="373"/>
      <c r="AP251" s="373"/>
      <c r="AQ251" s="373"/>
      <c r="AR251" s="373"/>
      <c r="AS251" s="373"/>
      <c r="AT251" s="373"/>
      <c r="AU251" s="373"/>
      <c r="AV251" s="373"/>
      <c r="AW251" s="373"/>
      <c r="AX251" s="373"/>
      <c r="AY251" s="373"/>
      <c r="AZ251" s="373"/>
      <c r="BA251" s="373"/>
      <c r="BB251" s="373"/>
      <c r="BC251" s="373"/>
      <c r="BD251" s="373"/>
      <c r="BE251" s="373"/>
      <c r="BF251" s="373"/>
      <c r="BG251" s="373"/>
    </row>
    <row r="252" spans="1:59" s="102" customFormat="1" ht="39.5" thickBot="1" x14ac:dyDescent="0.4">
      <c r="A252" s="303" t="s">
        <v>26</v>
      </c>
      <c r="B252" s="107">
        <f>SUM(C252:K252)</f>
        <v>4785000</v>
      </c>
      <c r="C252" s="110">
        <f>C262</f>
        <v>0</v>
      </c>
      <c r="D252" s="110">
        <f t="shared" ref="D252:K252" si="111">D262</f>
        <v>0</v>
      </c>
      <c r="E252" s="110">
        <f t="shared" si="111"/>
        <v>0</v>
      </c>
      <c r="F252" s="110">
        <f t="shared" si="111"/>
        <v>0</v>
      </c>
      <c r="G252" s="110">
        <f t="shared" si="111"/>
        <v>0</v>
      </c>
      <c r="H252" s="110">
        <f t="shared" si="111"/>
        <v>358875</v>
      </c>
      <c r="I252" s="110">
        <f t="shared" si="111"/>
        <v>717750</v>
      </c>
      <c r="J252" s="110">
        <f t="shared" si="111"/>
        <v>957000</v>
      </c>
      <c r="K252" s="304">
        <f t="shared" si="111"/>
        <v>2751375</v>
      </c>
      <c r="L252" s="397"/>
      <c r="M252" s="398"/>
      <c r="N252" s="373"/>
      <c r="O252" s="373"/>
      <c r="P252" s="373"/>
      <c r="Q252" s="373"/>
      <c r="R252" s="373"/>
      <c r="S252" s="373"/>
      <c r="T252" s="373"/>
      <c r="U252" s="373"/>
      <c r="V252" s="373"/>
      <c r="W252" s="373"/>
      <c r="X252" s="373"/>
      <c r="Y252" s="373"/>
      <c r="Z252" s="373"/>
      <c r="AA252" s="373"/>
      <c r="AB252" s="373"/>
      <c r="AC252" s="373"/>
      <c r="AD252" s="373"/>
      <c r="AE252" s="373"/>
      <c r="AF252" s="373"/>
      <c r="AG252" s="373"/>
      <c r="AH252" s="373"/>
      <c r="AI252" s="373"/>
      <c r="AJ252" s="373"/>
      <c r="AK252" s="373"/>
      <c r="AL252" s="373"/>
      <c r="AM252" s="373"/>
      <c r="AN252" s="373"/>
      <c r="AO252" s="373"/>
      <c r="AP252" s="373"/>
      <c r="AQ252" s="373"/>
      <c r="AR252" s="373"/>
      <c r="AS252" s="373"/>
      <c r="AT252" s="373"/>
      <c r="AU252" s="373"/>
      <c r="AV252" s="373"/>
      <c r="AW252" s="373"/>
      <c r="AX252" s="373"/>
      <c r="AY252" s="373"/>
      <c r="AZ252" s="373"/>
      <c r="BA252" s="373"/>
      <c r="BB252" s="373"/>
      <c r="BC252" s="373"/>
      <c r="BD252" s="373"/>
      <c r="BE252" s="373"/>
      <c r="BF252" s="373"/>
      <c r="BG252" s="373"/>
    </row>
    <row r="253" spans="1:59" s="83" customFormat="1" ht="30" customHeight="1" thickBot="1" x14ac:dyDescent="0.4">
      <c r="A253" s="412" t="s">
        <v>56</v>
      </c>
      <c r="B253" s="413"/>
      <c r="C253" s="413"/>
      <c r="D253" s="413"/>
      <c r="E253" s="413"/>
      <c r="F253" s="413"/>
      <c r="G253" s="413"/>
      <c r="H253" s="413"/>
      <c r="I253" s="413"/>
      <c r="J253" s="413"/>
      <c r="K253" s="414"/>
      <c r="L253" s="407"/>
      <c r="M253" s="407"/>
    </row>
    <row r="254" spans="1:59" s="83" customFormat="1" x14ac:dyDescent="0.35">
      <c r="A254" s="177" t="s">
        <v>10</v>
      </c>
      <c r="B254" s="215"/>
      <c r="C254" s="215"/>
      <c r="D254" s="215"/>
      <c r="E254" s="215"/>
      <c r="F254" s="215"/>
      <c r="G254" s="215"/>
      <c r="H254" s="215"/>
      <c r="I254" s="215"/>
      <c r="J254" s="215"/>
      <c r="K254" s="286"/>
      <c r="L254" s="387"/>
      <c r="M254" s="387"/>
    </row>
    <row r="255" spans="1:59" s="83" customFormat="1" x14ac:dyDescent="0.35">
      <c r="A255" s="174" t="s">
        <v>8</v>
      </c>
      <c r="B255" s="206">
        <f>B256+B257+B258+B259</f>
        <v>4785000</v>
      </c>
      <c r="C255" s="244">
        <f>C256+C257+C258+C259</f>
        <v>0</v>
      </c>
      <c r="D255" s="244">
        <f t="shared" ref="D255:K255" si="112">D256+D257+D258+D259</f>
        <v>0</v>
      </c>
      <c r="E255" s="244">
        <f t="shared" si="112"/>
        <v>0</v>
      </c>
      <c r="F255" s="244">
        <f t="shared" si="112"/>
        <v>0</v>
      </c>
      <c r="G255" s="244">
        <f t="shared" si="112"/>
        <v>0</v>
      </c>
      <c r="H255" s="244">
        <f t="shared" si="112"/>
        <v>358875</v>
      </c>
      <c r="I255" s="244">
        <f t="shared" si="112"/>
        <v>717750</v>
      </c>
      <c r="J255" s="244">
        <f t="shared" si="112"/>
        <v>957000</v>
      </c>
      <c r="K255" s="244">
        <f t="shared" si="112"/>
        <v>2751375</v>
      </c>
      <c r="L255" s="387"/>
      <c r="M255" s="387"/>
    </row>
    <row r="256" spans="1:59" s="83" customFormat="1" x14ac:dyDescent="0.35">
      <c r="A256" s="178" t="s">
        <v>14</v>
      </c>
      <c r="B256" s="207">
        <f>SUM(C256:K256)</f>
        <v>0</v>
      </c>
      <c r="C256" s="208"/>
      <c r="D256" s="208"/>
      <c r="E256" s="208"/>
      <c r="F256" s="208"/>
      <c r="G256" s="208"/>
      <c r="H256" s="208"/>
      <c r="I256" s="208"/>
      <c r="J256" s="208"/>
      <c r="K256" s="208"/>
      <c r="L256" s="387"/>
      <c r="M256" s="387"/>
    </row>
    <row r="257" spans="1:13" s="83" customFormat="1" x14ac:dyDescent="0.35">
      <c r="A257" s="178" t="s">
        <v>15</v>
      </c>
      <c r="B257" s="207">
        <f>SUM(C257:K257)</f>
        <v>0</v>
      </c>
      <c r="C257" s="208"/>
      <c r="D257" s="208"/>
      <c r="E257" s="208"/>
      <c r="F257" s="208"/>
      <c r="G257" s="208"/>
      <c r="H257" s="208"/>
      <c r="I257" s="208"/>
      <c r="J257" s="208"/>
      <c r="K257" s="208"/>
      <c r="L257" s="387"/>
      <c r="M257" s="387"/>
    </row>
    <row r="258" spans="1:13" s="83" customFormat="1" x14ac:dyDescent="0.35">
      <c r="A258" s="178" t="s">
        <v>16</v>
      </c>
      <c r="B258" s="207">
        <f>SUM(C258:K258)</f>
        <v>0</v>
      </c>
      <c r="C258" s="208"/>
      <c r="D258" s="208"/>
      <c r="E258" s="208"/>
      <c r="F258" s="208"/>
      <c r="G258" s="208"/>
      <c r="H258" s="208"/>
      <c r="I258" s="208"/>
      <c r="J258" s="208"/>
      <c r="K258" s="208"/>
      <c r="L258" s="387"/>
      <c r="M258" s="387"/>
    </row>
    <row r="259" spans="1:13" s="83" customFormat="1" x14ac:dyDescent="0.35">
      <c r="A259" s="227" t="s">
        <v>17</v>
      </c>
      <c r="B259" s="180">
        <f>B261+B262</f>
        <v>4785000</v>
      </c>
      <c r="C259" s="76">
        <f>C261+C262</f>
        <v>0</v>
      </c>
      <c r="D259" s="76">
        <f t="shared" ref="D259:K259" si="113">D261+D262</f>
        <v>0</v>
      </c>
      <c r="E259" s="76">
        <f t="shared" si="113"/>
        <v>0</v>
      </c>
      <c r="F259" s="76">
        <f t="shared" si="113"/>
        <v>0</v>
      </c>
      <c r="G259" s="76">
        <f t="shared" si="113"/>
        <v>0</v>
      </c>
      <c r="H259" s="76">
        <f t="shared" si="113"/>
        <v>358875</v>
      </c>
      <c r="I259" s="76">
        <f t="shared" si="113"/>
        <v>717750</v>
      </c>
      <c r="J259" s="76">
        <f t="shared" si="113"/>
        <v>957000</v>
      </c>
      <c r="K259" s="76">
        <f t="shared" si="113"/>
        <v>2751375</v>
      </c>
      <c r="L259" s="387"/>
      <c r="M259" s="387"/>
    </row>
    <row r="260" spans="1:13" s="83" customFormat="1" x14ac:dyDescent="0.35">
      <c r="A260" s="178" t="s">
        <v>18</v>
      </c>
      <c r="B260" s="207"/>
      <c r="C260" s="208"/>
      <c r="D260" s="208"/>
      <c r="E260" s="208"/>
      <c r="F260" s="208"/>
      <c r="G260" s="208"/>
      <c r="H260" s="208"/>
      <c r="I260" s="208"/>
      <c r="J260" s="208"/>
      <c r="K260" s="208"/>
      <c r="L260" s="387"/>
      <c r="M260" s="387"/>
    </row>
    <row r="261" spans="1:13" s="83" customFormat="1" x14ac:dyDescent="0.35">
      <c r="A261" s="178" t="s">
        <v>19</v>
      </c>
      <c r="B261" s="207">
        <f>SUM(C261:K261)</f>
        <v>0</v>
      </c>
      <c r="C261" s="171"/>
      <c r="D261" s="171"/>
      <c r="E261" s="171"/>
      <c r="F261" s="198"/>
      <c r="G261" s="198"/>
      <c r="H261" s="198"/>
      <c r="I261" s="198"/>
      <c r="J261" s="198"/>
      <c r="K261" s="198"/>
      <c r="L261" s="387"/>
      <c r="M261" s="387"/>
    </row>
    <row r="262" spans="1:13" s="83" customFormat="1" ht="39.5" thickBot="1" x14ac:dyDescent="0.4">
      <c r="A262" s="281" t="s">
        <v>20</v>
      </c>
      <c r="B262" s="246">
        <v>4785000</v>
      </c>
      <c r="C262" s="175"/>
      <c r="D262" s="175"/>
      <c r="E262" s="175"/>
      <c r="F262" s="175">
        <v>0</v>
      </c>
      <c r="G262" s="175">
        <v>0</v>
      </c>
      <c r="H262" s="175">
        <f>B262*0.5*0.1+B262*0.5*0.05</f>
        <v>358875</v>
      </c>
      <c r="I262" s="175">
        <f>B262*0.5*0.2+B262*0.5*0.1</f>
        <v>717750</v>
      </c>
      <c r="J262" s="175">
        <f>B262*0.2</f>
        <v>957000</v>
      </c>
      <c r="K262" s="175">
        <f>B262-F262-G262-H262-I262-J262</f>
        <v>2751375</v>
      </c>
      <c r="L262" s="387"/>
      <c r="M262" s="387"/>
    </row>
    <row r="263" spans="1:13" s="83" customFormat="1" ht="13.5" thickBot="1" x14ac:dyDescent="0.4">
      <c r="A263" s="412" t="s">
        <v>57</v>
      </c>
      <c r="B263" s="413"/>
      <c r="C263" s="413"/>
      <c r="D263" s="413"/>
      <c r="E263" s="413"/>
      <c r="F263" s="413"/>
      <c r="G263" s="413"/>
      <c r="H263" s="413"/>
      <c r="I263" s="413"/>
      <c r="J263" s="413"/>
      <c r="K263" s="414"/>
      <c r="L263" s="387"/>
      <c r="M263" s="387"/>
    </row>
    <row r="264" spans="1:13" s="83" customFormat="1" x14ac:dyDescent="0.35">
      <c r="A264" s="177" t="s">
        <v>12</v>
      </c>
      <c r="B264" s="215"/>
      <c r="C264" s="215"/>
      <c r="D264" s="215"/>
      <c r="E264" s="215"/>
      <c r="F264" s="215"/>
      <c r="G264" s="215"/>
      <c r="H264" s="215"/>
      <c r="I264" s="215"/>
      <c r="J264" s="215"/>
      <c r="K264" s="286"/>
      <c r="L264" s="387"/>
      <c r="M264" s="387"/>
    </row>
    <row r="265" spans="1:13" s="83" customFormat="1" x14ac:dyDescent="0.35">
      <c r="A265" s="174" t="s">
        <v>8</v>
      </c>
      <c r="B265" s="206">
        <f>B266+B267+B268+B269</f>
        <v>222456</v>
      </c>
      <c r="C265" s="206">
        <f t="shared" ref="C265:K265" si="114">C266+C267+C268+C269</f>
        <v>0</v>
      </c>
      <c r="D265" s="206">
        <f t="shared" si="114"/>
        <v>0</v>
      </c>
      <c r="E265" s="206">
        <f t="shared" si="114"/>
        <v>0</v>
      </c>
      <c r="F265" s="206">
        <f t="shared" si="114"/>
        <v>0</v>
      </c>
      <c r="G265" s="206">
        <f t="shared" si="114"/>
        <v>0</v>
      </c>
      <c r="H265" s="206">
        <f t="shared" si="114"/>
        <v>0</v>
      </c>
      <c r="I265" s="206">
        <f t="shared" si="114"/>
        <v>0</v>
      </c>
      <c r="J265" s="206">
        <f t="shared" si="114"/>
        <v>222456</v>
      </c>
      <c r="K265" s="206">
        <f t="shared" si="114"/>
        <v>0</v>
      </c>
      <c r="L265" s="387"/>
      <c r="M265" s="387"/>
    </row>
    <row r="266" spans="1:13" s="83" customFormat="1" x14ac:dyDescent="0.35">
      <c r="A266" s="178" t="s">
        <v>14</v>
      </c>
      <c r="B266" s="207">
        <f>SUM(C266:K266)</f>
        <v>0</v>
      </c>
      <c r="C266" s="208"/>
      <c r="D266" s="208"/>
      <c r="E266" s="208"/>
      <c r="F266" s="208"/>
      <c r="G266" s="208"/>
      <c r="H266" s="208"/>
      <c r="I266" s="208"/>
      <c r="J266" s="208"/>
      <c r="K266" s="208"/>
      <c r="L266" s="387"/>
      <c r="M266" s="387"/>
    </row>
    <row r="267" spans="1:13" s="83" customFormat="1" x14ac:dyDescent="0.35">
      <c r="A267" s="178" t="s">
        <v>15</v>
      </c>
      <c r="B267" s="207">
        <f>SUM(C267:K267)</f>
        <v>0</v>
      </c>
      <c r="C267" s="208"/>
      <c r="D267" s="208"/>
      <c r="E267" s="208"/>
      <c r="F267" s="208"/>
      <c r="G267" s="208"/>
      <c r="H267" s="208"/>
      <c r="I267" s="208"/>
      <c r="J267" s="208"/>
      <c r="K267" s="208"/>
      <c r="L267" s="387"/>
      <c r="M267" s="387"/>
    </row>
    <row r="268" spans="1:13" s="83" customFormat="1" x14ac:dyDescent="0.35">
      <c r="A268" s="178" t="s">
        <v>16</v>
      </c>
      <c r="B268" s="207">
        <f>SUM(C268:K268)</f>
        <v>0</v>
      </c>
      <c r="C268" s="208"/>
      <c r="D268" s="208"/>
      <c r="E268" s="208"/>
      <c r="F268" s="208"/>
      <c r="G268" s="208"/>
      <c r="H268" s="208"/>
      <c r="I268" s="208"/>
      <c r="J268" s="208"/>
      <c r="K268" s="208"/>
      <c r="L268" s="387"/>
      <c r="M268" s="387"/>
    </row>
    <row r="269" spans="1:13" s="83" customFormat="1" x14ac:dyDescent="0.35">
      <c r="A269" s="227" t="s">
        <v>17</v>
      </c>
      <c r="B269" s="180">
        <f>B271+B272</f>
        <v>222456</v>
      </c>
      <c r="C269" s="180">
        <f t="shared" ref="C269:K269" si="115">C271+C272</f>
        <v>0</v>
      </c>
      <c r="D269" s="180">
        <f t="shared" si="115"/>
        <v>0</v>
      </c>
      <c r="E269" s="180">
        <f t="shared" si="115"/>
        <v>0</v>
      </c>
      <c r="F269" s="180">
        <f t="shared" si="115"/>
        <v>0</v>
      </c>
      <c r="G269" s="180">
        <f t="shared" si="115"/>
        <v>0</v>
      </c>
      <c r="H269" s="180">
        <f t="shared" si="115"/>
        <v>0</v>
      </c>
      <c r="I269" s="180">
        <f t="shared" si="115"/>
        <v>0</v>
      </c>
      <c r="J269" s="180">
        <f t="shared" si="115"/>
        <v>222456</v>
      </c>
      <c r="K269" s="180">
        <f t="shared" si="115"/>
        <v>0</v>
      </c>
      <c r="L269" s="387"/>
      <c r="M269" s="387"/>
    </row>
    <row r="270" spans="1:13" s="83" customFormat="1" x14ac:dyDescent="0.35">
      <c r="A270" s="178" t="s">
        <v>18</v>
      </c>
      <c r="B270" s="207"/>
      <c r="C270" s="208"/>
      <c r="D270" s="208"/>
      <c r="E270" s="208"/>
      <c r="F270" s="208"/>
      <c r="G270" s="208"/>
      <c r="H270" s="208"/>
      <c r="I270" s="208"/>
      <c r="J270" s="208"/>
      <c r="K270" s="208"/>
      <c r="L270" s="387"/>
      <c r="M270" s="387"/>
    </row>
    <row r="271" spans="1:13" s="83" customFormat="1" x14ac:dyDescent="0.35">
      <c r="A271" s="178" t="s">
        <v>19</v>
      </c>
      <c r="B271" s="207">
        <f>SUM(C271:K271)</f>
        <v>222456</v>
      </c>
      <c r="C271" s="171">
        <v>0</v>
      </c>
      <c r="D271" s="171">
        <v>0</v>
      </c>
      <c r="E271" s="171">
        <v>0</v>
      </c>
      <c r="F271" s="198">
        <v>0</v>
      </c>
      <c r="G271" s="198">
        <v>0</v>
      </c>
      <c r="H271" s="198">
        <v>0</v>
      </c>
      <c r="I271" s="198">
        <v>0</v>
      </c>
      <c r="J271" s="198">
        <v>222456</v>
      </c>
      <c r="K271" s="198">
        <v>0</v>
      </c>
      <c r="L271" s="387"/>
      <c r="M271" s="387"/>
    </row>
    <row r="272" spans="1:13" s="83" customFormat="1" ht="39.5" thickBot="1" x14ac:dyDescent="0.4">
      <c r="A272" s="281" t="s">
        <v>20</v>
      </c>
      <c r="B272" s="179">
        <f>SUM(C272:K272)</f>
        <v>0</v>
      </c>
      <c r="C272" s="175"/>
      <c r="D272" s="175"/>
      <c r="E272" s="175"/>
      <c r="F272" s="175"/>
      <c r="G272" s="175"/>
      <c r="H272" s="175"/>
      <c r="I272" s="175"/>
      <c r="J272" s="175"/>
      <c r="K272" s="175"/>
      <c r="L272" s="387"/>
      <c r="M272" s="387"/>
    </row>
    <row r="273" spans="1:59" s="91" customFormat="1" ht="13.5" thickBot="1" x14ac:dyDescent="0.4">
      <c r="A273" s="421" t="s">
        <v>58</v>
      </c>
      <c r="B273" s="422"/>
      <c r="C273" s="422"/>
      <c r="D273" s="422"/>
      <c r="E273" s="422"/>
      <c r="F273" s="422"/>
      <c r="G273" s="422"/>
      <c r="H273" s="422"/>
      <c r="I273" s="422"/>
      <c r="J273" s="422"/>
      <c r="K273" s="422"/>
      <c r="L273" s="365"/>
      <c r="M273" s="364" t="s">
        <v>59</v>
      </c>
      <c r="N273" s="373"/>
      <c r="O273" s="373"/>
      <c r="P273" s="373"/>
      <c r="Q273" s="373"/>
      <c r="R273" s="373"/>
      <c r="S273" s="373"/>
      <c r="T273" s="373"/>
      <c r="U273" s="373"/>
      <c r="V273" s="373"/>
      <c r="W273" s="373"/>
      <c r="X273" s="373"/>
      <c r="Y273" s="373"/>
      <c r="Z273" s="373"/>
      <c r="AA273" s="373"/>
      <c r="AB273" s="373"/>
      <c r="AC273" s="373"/>
      <c r="AD273" s="373"/>
      <c r="AE273" s="373"/>
      <c r="AF273" s="373"/>
      <c r="AG273" s="373"/>
      <c r="AH273" s="373"/>
      <c r="AI273" s="373"/>
      <c r="AJ273" s="373"/>
      <c r="AK273" s="373"/>
      <c r="AL273" s="373"/>
      <c r="AM273" s="373"/>
      <c r="AN273" s="373"/>
      <c r="AO273" s="373"/>
      <c r="AP273" s="373"/>
      <c r="AQ273" s="373"/>
      <c r="AR273" s="373"/>
      <c r="AS273" s="373"/>
      <c r="AT273" s="373"/>
      <c r="AU273" s="373"/>
      <c r="AV273" s="373"/>
      <c r="AW273" s="373"/>
      <c r="AX273" s="373"/>
      <c r="AY273" s="373"/>
      <c r="AZ273" s="373"/>
      <c r="BA273" s="373"/>
      <c r="BB273" s="373"/>
      <c r="BC273" s="373"/>
      <c r="BD273" s="373"/>
      <c r="BE273" s="373"/>
      <c r="BF273" s="373"/>
      <c r="BG273" s="373"/>
    </row>
    <row r="274" spans="1:59" s="91" customFormat="1" x14ac:dyDescent="0.35">
      <c r="A274" s="25" t="s">
        <v>10</v>
      </c>
      <c r="B274" s="26"/>
      <c r="C274" s="26"/>
      <c r="D274" s="118"/>
      <c r="E274" s="26"/>
      <c r="F274" s="26"/>
      <c r="G274" s="26"/>
      <c r="H274" s="26"/>
      <c r="I274" s="26"/>
      <c r="J274" s="26"/>
      <c r="K274" s="289"/>
      <c r="L274" s="389" t="s">
        <v>60</v>
      </c>
      <c r="M274" s="391"/>
      <c r="N274" s="373"/>
      <c r="O274" s="373"/>
      <c r="P274" s="373"/>
      <c r="Q274" s="373"/>
      <c r="R274" s="373"/>
      <c r="S274" s="373"/>
      <c r="T274" s="373"/>
      <c r="U274" s="373"/>
      <c r="V274" s="373"/>
      <c r="W274" s="373"/>
      <c r="X274" s="373"/>
      <c r="Y274" s="373"/>
      <c r="Z274" s="373"/>
      <c r="AA274" s="373"/>
      <c r="AB274" s="373"/>
      <c r="AC274" s="373"/>
      <c r="AD274" s="373"/>
      <c r="AE274" s="373"/>
      <c r="AF274" s="373"/>
      <c r="AG274" s="373"/>
      <c r="AH274" s="373"/>
      <c r="AI274" s="373"/>
      <c r="AJ274" s="373"/>
      <c r="AK274" s="373"/>
      <c r="AL274" s="373"/>
      <c r="AM274" s="373"/>
      <c r="AN274" s="373"/>
      <c r="AO274" s="373"/>
      <c r="AP274" s="373"/>
      <c r="AQ274" s="373"/>
      <c r="AR274" s="373"/>
      <c r="AS274" s="373"/>
      <c r="AT274" s="373"/>
      <c r="AU274" s="373"/>
      <c r="AV274" s="373"/>
      <c r="AW274" s="373"/>
      <c r="AX274" s="373"/>
      <c r="AY274" s="373"/>
      <c r="AZ274" s="373"/>
      <c r="BA274" s="373"/>
      <c r="BB274" s="373"/>
      <c r="BC274" s="373"/>
      <c r="BD274" s="373"/>
      <c r="BE274" s="373"/>
      <c r="BF274" s="373"/>
      <c r="BG274" s="373"/>
    </row>
    <row r="275" spans="1:59" s="91" customFormat="1" x14ac:dyDescent="0.35">
      <c r="A275" s="301" t="s">
        <v>8</v>
      </c>
      <c r="B275" s="18">
        <f>B276+B277+B278+B279</f>
        <v>4225582</v>
      </c>
      <c r="C275" s="18">
        <f t="shared" ref="C275:K275" si="116">C276+C277+C278+C279</f>
        <v>0</v>
      </c>
      <c r="D275" s="18">
        <f t="shared" si="116"/>
        <v>0</v>
      </c>
      <c r="E275" s="18">
        <f t="shared" si="116"/>
        <v>0</v>
      </c>
      <c r="F275" s="18">
        <f t="shared" si="116"/>
        <v>0</v>
      </c>
      <c r="G275" s="18">
        <f t="shared" si="116"/>
        <v>157384.66666666666</v>
      </c>
      <c r="H275" s="18">
        <f t="shared" si="116"/>
        <v>414462.66666666663</v>
      </c>
      <c r="I275" s="18">
        <f t="shared" si="116"/>
        <v>655327.66666666663</v>
      </c>
      <c r="J275" s="18">
        <f t="shared" si="116"/>
        <v>816948.66666666663</v>
      </c>
      <c r="K275" s="290">
        <f t="shared" si="116"/>
        <v>2181458.3333333335</v>
      </c>
      <c r="L275" s="389"/>
      <c r="M275" s="391"/>
      <c r="N275" s="373"/>
      <c r="O275" s="373"/>
      <c r="P275" s="373"/>
      <c r="Q275" s="373"/>
      <c r="R275" s="373"/>
      <c r="S275" s="373"/>
      <c r="T275" s="373"/>
      <c r="U275" s="373"/>
      <c r="V275" s="373"/>
      <c r="W275" s="373"/>
      <c r="X275" s="373"/>
      <c r="Y275" s="373"/>
      <c r="Z275" s="373"/>
      <c r="AA275" s="373"/>
      <c r="AB275" s="373"/>
      <c r="AC275" s="373"/>
      <c r="AD275" s="373"/>
      <c r="AE275" s="373"/>
      <c r="AF275" s="373"/>
      <c r="AG275" s="373"/>
      <c r="AH275" s="373"/>
      <c r="AI275" s="373"/>
      <c r="AJ275" s="373"/>
      <c r="AK275" s="373"/>
      <c r="AL275" s="373"/>
      <c r="AM275" s="373"/>
      <c r="AN275" s="373"/>
      <c r="AO275" s="373"/>
      <c r="AP275" s="373"/>
      <c r="AQ275" s="373"/>
      <c r="AR275" s="373"/>
      <c r="AS275" s="373"/>
      <c r="AT275" s="373"/>
      <c r="AU275" s="373"/>
      <c r="AV275" s="373"/>
      <c r="AW275" s="373"/>
      <c r="AX275" s="373"/>
      <c r="AY275" s="373"/>
      <c r="AZ275" s="373"/>
      <c r="BA275" s="373"/>
      <c r="BB275" s="373"/>
      <c r="BC275" s="373"/>
      <c r="BD275" s="373"/>
      <c r="BE275" s="373"/>
      <c r="BF275" s="373"/>
      <c r="BG275" s="373"/>
    </row>
    <row r="276" spans="1:59" s="91" customFormat="1" x14ac:dyDescent="0.35">
      <c r="A276" s="278" t="s">
        <v>14</v>
      </c>
      <c r="B276" s="99">
        <f>SUM(C276:K276)</f>
        <v>0</v>
      </c>
      <c r="C276" s="100">
        <v>0</v>
      </c>
      <c r="D276" s="100">
        <v>0</v>
      </c>
      <c r="E276" s="100">
        <v>0</v>
      </c>
      <c r="F276" s="63">
        <v>0</v>
      </c>
      <c r="G276" s="63">
        <v>0</v>
      </c>
      <c r="H276" s="63">
        <v>0</v>
      </c>
      <c r="I276" s="63">
        <v>0</v>
      </c>
      <c r="J276" s="63">
        <v>0</v>
      </c>
      <c r="K276" s="277">
        <v>0</v>
      </c>
      <c r="L276" s="389"/>
      <c r="M276" s="391"/>
      <c r="N276" s="373"/>
      <c r="O276" s="373"/>
      <c r="P276" s="373"/>
      <c r="Q276" s="373"/>
      <c r="R276" s="373"/>
      <c r="S276" s="373"/>
      <c r="T276" s="373"/>
      <c r="U276" s="373"/>
      <c r="V276" s="373"/>
      <c r="W276" s="373"/>
      <c r="X276" s="373"/>
      <c r="Y276" s="373"/>
      <c r="Z276" s="373"/>
      <c r="AA276" s="373"/>
      <c r="AB276" s="373"/>
      <c r="AC276" s="373"/>
      <c r="AD276" s="373"/>
      <c r="AE276" s="373"/>
      <c r="AF276" s="373"/>
      <c r="AG276" s="373"/>
      <c r="AH276" s="373"/>
      <c r="AI276" s="373"/>
      <c r="AJ276" s="373"/>
      <c r="AK276" s="373"/>
      <c r="AL276" s="373"/>
      <c r="AM276" s="373"/>
      <c r="AN276" s="373"/>
      <c r="AO276" s="373"/>
      <c r="AP276" s="373"/>
      <c r="AQ276" s="373"/>
      <c r="AR276" s="373"/>
      <c r="AS276" s="373"/>
      <c r="AT276" s="373"/>
      <c r="AU276" s="373"/>
      <c r="AV276" s="373"/>
      <c r="AW276" s="373"/>
      <c r="AX276" s="373"/>
      <c r="AY276" s="373"/>
      <c r="AZ276" s="373"/>
      <c r="BA276" s="373"/>
      <c r="BB276" s="373"/>
      <c r="BC276" s="373"/>
      <c r="BD276" s="373"/>
      <c r="BE276" s="373"/>
      <c r="BF276" s="373"/>
      <c r="BG276" s="373"/>
    </row>
    <row r="277" spans="1:59" s="91" customFormat="1" x14ac:dyDescent="0.35">
      <c r="A277" s="278" t="s">
        <v>15</v>
      </c>
      <c r="B277" s="99">
        <f>SUM(C277:K277)</f>
        <v>0</v>
      </c>
      <c r="C277" s="100">
        <v>0</v>
      </c>
      <c r="D277" s="100">
        <v>0</v>
      </c>
      <c r="E277" s="100">
        <v>0</v>
      </c>
      <c r="F277" s="63">
        <v>0</v>
      </c>
      <c r="G277" s="63">
        <v>0</v>
      </c>
      <c r="H277" s="63">
        <v>0</v>
      </c>
      <c r="I277" s="63">
        <v>0</v>
      </c>
      <c r="J277" s="63">
        <v>0</v>
      </c>
      <c r="K277" s="277">
        <v>0</v>
      </c>
      <c r="L277" s="389"/>
      <c r="M277" s="391"/>
      <c r="N277" s="373"/>
      <c r="O277" s="373"/>
      <c r="P277" s="373"/>
      <c r="Q277" s="373"/>
      <c r="R277" s="373"/>
      <c r="S277" s="373"/>
      <c r="T277" s="373"/>
      <c r="U277" s="373"/>
      <c r="V277" s="373"/>
      <c r="W277" s="373"/>
      <c r="X277" s="373"/>
      <c r="Y277" s="373"/>
      <c r="Z277" s="373"/>
      <c r="AA277" s="373"/>
      <c r="AB277" s="373"/>
      <c r="AC277" s="373"/>
      <c r="AD277" s="373"/>
      <c r="AE277" s="373"/>
      <c r="AF277" s="373"/>
      <c r="AG277" s="373"/>
      <c r="AH277" s="373"/>
      <c r="AI277" s="373"/>
      <c r="AJ277" s="373"/>
      <c r="AK277" s="373"/>
      <c r="AL277" s="373"/>
      <c r="AM277" s="373"/>
      <c r="AN277" s="373"/>
      <c r="AO277" s="373"/>
      <c r="AP277" s="373"/>
      <c r="AQ277" s="373"/>
      <c r="AR277" s="373"/>
      <c r="AS277" s="373"/>
      <c r="AT277" s="373"/>
      <c r="AU277" s="373"/>
      <c r="AV277" s="373"/>
      <c r="AW277" s="373"/>
      <c r="AX277" s="373"/>
      <c r="AY277" s="373"/>
      <c r="AZ277" s="373"/>
      <c r="BA277" s="373"/>
      <c r="BB277" s="373"/>
      <c r="BC277" s="373"/>
      <c r="BD277" s="373"/>
      <c r="BE277" s="373"/>
      <c r="BF277" s="373"/>
      <c r="BG277" s="373"/>
    </row>
    <row r="278" spans="1:59" s="91" customFormat="1" x14ac:dyDescent="0.35">
      <c r="A278" s="278" t="s">
        <v>16</v>
      </c>
      <c r="B278" s="99">
        <f>SUM(C278:K278)</f>
        <v>0</v>
      </c>
      <c r="C278" s="100">
        <v>0</v>
      </c>
      <c r="D278" s="100">
        <v>0</v>
      </c>
      <c r="E278" s="100">
        <v>0</v>
      </c>
      <c r="F278" s="63">
        <v>0</v>
      </c>
      <c r="G278" s="63">
        <v>0</v>
      </c>
      <c r="H278" s="63">
        <v>0</v>
      </c>
      <c r="I278" s="63">
        <v>0</v>
      </c>
      <c r="J278" s="63">
        <v>0</v>
      </c>
      <c r="K278" s="277">
        <v>0</v>
      </c>
      <c r="L278" s="389"/>
      <c r="M278" s="391"/>
      <c r="N278" s="373"/>
      <c r="O278" s="373"/>
      <c r="P278" s="373"/>
      <c r="Q278" s="373"/>
      <c r="R278" s="373"/>
      <c r="S278" s="373"/>
      <c r="T278" s="373"/>
      <c r="U278" s="373"/>
      <c r="V278" s="373"/>
      <c r="W278" s="373"/>
      <c r="X278" s="373"/>
      <c r="Y278" s="373"/>
      <c r="Z278" s="373"/>
      <c r="AA278" s="373"/>
      <c r="AB278" s="373"/>
      <c r="AC278" s="373"/>
      <c r="AD278" s="373"/>
      <c r="AE278" s="373"/>
      <c r="AF278" s="373"/>
      <c r="AG278" s="373"/>
      <c r="AH278" s="373"/>
      <c r="AI278" s="373"/>
      <c r="AJ278" s="373"/>
      <c r="AK278" s="373"/>
      <c r="AL278" s="373"/>
      <c r="AM278" s="373"/>
      <c r="AN278" s="373"/>
      <c r="AO278" s="373"/>
      <c r="AP278" s="373"/>
      <c r="AQ278" s="373"/>
      <c r="AR278" s="373"/>
      <c r="AS278" s="373"/>
      <c r="AT278" s="373"/>
      <c r="AU278" s="373"/>
      <c r="AV278" s="373"/>
      <c r="AW278" s="373"/>
      <c r="AX278" s="373"/>
      <c r="AY278" s="373"/>
      <c r="AZ278" s="373"/>
      <c r="BA278" s="373"/>
      <c r="BB278" s="373"/>
      <c r="BC278" s="373"/>
      <c r="BD278" s="373"/>
      <c r="BE278" s="373"/>
      <c r="BF278" s="373"/>
      <c r="BG278" s="373"/>
    </row>
    <row r="279" spans="1:59" s="91" customFormat="1" x14ac:dyDescent="0.35">
      <c r="A279" s="302" t="s">
        <v>17</v>
      </c>
      <c r="B279" s="16">
        <f>B281+B282</f>
        <v>4225582</v>
      </c>
      <c r="C279" s="49">
        <f>C281+C282</f>
        <v>0</v>
      </c>
      <c r="D279" s="49">
        <f t="shared" ref="D279:E279" si="117">D281+D282</f>
        <v>0</v>
      </c>
      <c r="E279" s="49">
        <f t="shared" si="117"/>
        <v>0</v>
      </c>
      <c r="F279" s="17">
        <f t="shared" ref="F279:K279" si="118">F281+F282</f>
        <v>0</v>
      </c>
      <c r="G279" s="17">
        <f t="shared" si="118"/>
        <v>157384.66666666666</v>
      </c>
      <c r="H279" s="17">
        <f t="shared" si="118"/>
        <v>414462.66666666663</v>
      </c>
      <c r="I279" s="17">
        <f t="shared" si="118"/>
        <v>655327.66666666663</v>
      </c>
      <c r="J279" s="17">
        <f t="shared" si="118"/>
        <v>816948.66666666663</v>
      </c>
      <c r="K279" s="276">
        <f t="shared" si="118"/>
        <v>2181458.3333333335</v>
      </c>
      <c r="L279" s="389"/>
      <c r="M279" s="391"/>
      <c r="N279" s="373"/>
      <c r="O279" s="373"/>
      <c r="P279" s="373"/>
      <c r="Q279" s="373"/>
      <c r="R279" s="373"/>
      <c r="S279" s="373"/>
      <c r="T279" s="373"/>
      <c r="U279" s="373"/>
      <c r="V279" s="373"/>
      <c r="W279" s="373"/>
      <c r="X279" s="373"/>
      <c r="Y279" s="373"/>
      <c r="Z279" s="373"/>
      <c r="AA279" s="373"/>
      <c r="AB279" s="373"/>
      <c r="AC279" s="373"/>
      <c r="AD279" s="373"/>
      <c r="AE279" s="373"/>
      <c r="AF279" s="373"/>
      <c r="AG279" s="373"/>
      <c r="AH279" s="373"/>
      <c r="AI279" s="373"/>
      <c r="AJ279" s="373"/>
      <c r="AK279" s="373"/>
      <c r="AL279" s="373"/>
      <c r="AM279" s="373"/>
      <c r="AN279" s="373"/>
      <c r="AO279" s="373"/>
      <c r="AP279" s="373"/>
      <c r="AQ279" s="373"/>
      <c r="AR279" s="373"/>
      <c r="AS279" s="373"/>
      <c r="AT279" s="373"/>
      <c r="AU279" s="373"/>
      <c r="AV279" s="373"/>
      <c r="AW279" s="373"/>
      <c r="AX279" s="373"/>
      <c r="AY279" s="373"/>
      <c r="AZ279" s="373"/>
      <c r="BA279" s="373"/>
      <c r="BB279" s="373"/>
      <c r="BC279" s="373"/>
      <c r="BD279" s="373"/>
      <c r="BE279" s="373"/>
      <c r="BF279" s="373"/>
      <c r="BG279" s="373"/>
    </row>
    <row r="280" spans="1:59" s="91" customFormat="1" x14ac:dyDescent="0.35">
      <c r="A280" s="278" t="s">
        <v>18</v>
      </c>
      <c r="B280" s="99"/>
      <c r="C280" s="100"/>
      <c r="D280" s="100"/>
      <c r="E280" s="100"/>
      <c r="F280" s="63"/>
      <c r="G280" s="63"/>
      <c r="H280" s="63"/>
      <c r="I280" s="63"/>
      <c r="J280" s="63"/>
      <c r="K280" s="277"/>
      <c r="L280" s="389"/>
      <c r="M280" s="391"/>
      <c r="N280" s="373"/>
      <c r="O280" s="373"/>
      <c r="P280" s="373"/>
      <c r="Q280" s="373"/>
      <c r="R280" s="373"/>
      <c r="S280" s="373"/>
      <c r="T280" s="373"/>
      <c r="U280" s="373"/>
      <c r="V280" s="373"/>
      <c r="W280" s="373"/>
      <c r="X280" s="373"/>
      <c r="Y280" s="373"/>
      <c r="Z280" s="373"/>
      <c r="AA280" s="373"/>
      <c r="AB280" s="373"/>
      <c r="AC280" s="373"/>
      <c r="AD280" s="373"/>
      <c r="AE280" s="373"/>
      <c r="AF280" s="373"/>
      <c r="AG280" s="373"/>
      <c r="AH280" s="373"/>
      <c r="AI280" s="373"/>
      <c r="AJ280" s="373"/>
      <c r="AK280" s="373"/>
      <c r="AL280" s="373"/>
      <c r="AM280" s="373"/>
      <c r="AN280" s="373"/>
      <c r="AO280" s="373"/>
      <c r="AP280" s="373"/>
      <c r="AQ280" s="373"/>
      <c r="AR280" s="373"/>
      <c r="AS280" s="373"/>
      <c r="AT280" s="373"/>
      <c r="AU280" s="373"/>
      <c r="AV280" s="373"/>
      <c r="AW280" s="373"/>
      <c r="AX280" s="373"/>
      <c r="AY280" s="373"/>
      <c r="AZ280" s="373"/>
      <c r="BA280" s="373"/>
      <c r="BB280" s="373"/>
      <c r="BC280" s="373"/>
      <c r="BD280" s="373"/>
      <c r="BE280" s="373"/>
      <c r="BF280" s="373"/>
      <c r="BG280" s="373"/>
    </row>
    <row r="281" spans="1:59" s="91" customFormat="1" x14ac:dyDescent="0.35">
      <c r="A281" s="278" t="s">
        <v>19</v>
      </c>
      <c r="B281" s="99">
        <f>SUM(C281:K281)</f>
        <v>62274</v>
      </c>
      <c r="C281" s="63">
        <f t="shared" ref="C281:F281" si="119">C292+C302+C312</f>
        <v>0</v>
      </c>
      <c r="D281" s="63">
        <f t="shared" si="119"/>
        <v>0</v>
      </c>
      <c r="E281" s="63">
        <f t="shared" si="119"/>
        <v>0</v>
      </c>
      <c r="F281" s="63">
        <f t="shared" si="119"/>
        <v>0</v>
      </c>
      <c r="G281" s="63">
        <f>G292+G302+G312</f>
        <v>0</v>
      </c>
      <c r="H281" s="63">
        <f t="shared" ref="H281:K281" si="120">H292+H302+H312</f>
        <v>15653</v>
      </c>
      <c r="I281" s="63">
        <f t="shared" si="120"/>
        <v>15093</v>
      </c>
      <c r="J281" s="63">
        <f t="shared" si="120"/>
        <v>15764</v>
      </c>
      <c r="K281" s="277">
        <f t="shared" si="120"/>
        <v>15764</v>
      </c>
      <c r="L281" s="389"/>
      <c r="M281" s="391"/>
      <c r="N281" s="373"/>
      <c r="O281" s="373"/>
      <c r="P281" s="373"/>
      <c r="Q281" s="373"/>
      <c r="R281" s="373"/>
      <c r="S281" s="373"/>
      <c r="T281" s="373"/>
      <c r="U281" s="373"/>
      <c r="V281" s="373"/>
      <c r="W281" s="373"/>
      <c r="X281" s="373"/>
      <c r="Y281" s="373"/>
      <c r="Z281" s="373"/>
      <c r="AA281" s="373"/>
      <c r="AB281" s="373"/>
      <c r="AC281" s="373"/>
      <c r="AD281" s="373"/>
      <c r="AE281" s="373"/>
      <c r="AF281" s="373"/>
      <c r="AG281" s="373"/>
      <c r="AH281" s="373"/>
      <c r="AI281" s="373"/>
      <c r="AJ281" s="373"/>
      <c r="AK281" s="373"/>
      <c r="AL281" s="373"/>
      <c r="AM281" s="373"/>
      <c r="AN281" s="373"/>
      <c r="AO281" s="373"/>
      <c r="AP281" s="373"/>
      <c r="AQ281" s="373"/>
      <c r="AR281" s="373"/>
      <c r="AS281" s="373"/>
      <c r="AT281" s="373"/>
      <c r="AU281" s="373"/>
      <c r="AV281" s="373"/>
      <c r="AW281" s="373"/>
      <c r="AX281" s="373"/>
      <c r="AY281" s="373"/>
      <c r="AZ281" s="373"/>
      <c r="BA281" s="373"/>
      <c r="BB281" s="373"/>
      <c r="BC281" s="373"/>
      <c r="BD281" s="373"/>
      <c r="BE281" s="373"/>
      <c r="BF281" s="373"/>
      <c r="BG281" s="373"/>
    </row>
    <row r="282" spans="1:59" s="91" customFormat="1" ht="39" x14ac:dyDescent="0.35">
      <c r="A282" s="305" t="s">
        <v>20</v>
      </c>
      <c r="B282" s="107">
        <f>SUM(C282:K282)</f>
        <v>4163308</v>
      </c>
      <c r="C282" s="110">
        <f>C283</f>
        <v>0</v>
      </c>
      <c r="D282" s="110">
        <f t="shared" ref="D282:K282" si="121">D283</f>
        <v>0</v>
      </c>
      <c r="E282" s="110">
        <f t="shared" si="121"/>
        <v>0</v>
      </c>
      <c r="F282" s="110">
        <f t="shared" si="121"/>
        <v>0</v>
      </c>
      <c r="G282" s="110">
        <f t="shared" si="121"/>
        <v>157384.66666666666</v>
      </c>
      <c r="H282" s="110">
        <f t="shared" si="121"/>
        <v>398809.66666666663</v>
      </c>
      <c r="I282" s="110">
        <f t="shared" si="121"/>
        <v>640234.66666666663</v>
      </c>
      <c r="J282" s="110">
        <f t="shared" si="121"/>
        <v>801184.66666666663</v>
      </c>
      <c r="K282" s="304">
        <f t="shared" si="121"/>
        <v>2165694.3333333335</v>
      </c>
      <c r="L282" s="389"/>
      <c r="M282" s="391"/>
      <c r="N282" s="373"/>
      <c r="O282" s="373"/>
      <c r="P282" s="373"/>
      <c r="Q282" s="373"/>
      <c r="R282" s="373"/>
      <c r="S282" s="373"/>
      <c r="T282" s="373"/>
      <c r="U282" s="373"/>
      <c r="V282" s="373"/>
      <c r="W282" s="373"/>
      <c r="X282" s="373"/>
      <c r="Y282" s="373"/>
      <c r="Z282" s="373"/>
      <c r="AA282" s="373"/>
      <c r="AB282" s="373"/>
      <c r="AC282" s="373"/>
      <c r="AD282" s="373"/>
      <c r="AE282" s="373"/>
      <c r="AF282" s="373"/>
      <c r="AG282" s="373"/>
      <c r="AH282" s="373"/>
      <c r="AI282" s="373"/>
      <c r="AJ282" s="373"/>
      <c r="AK282" s="373"/>
      <c r="AL282" s="373"/>
      <c r="AM282" s="373"/>
      <c r="AN282" s="373"/>
      <c r="AO282" s="373"/>
      <c r="AP282" s="373"/>
      <c r="AQ282" s="373"/>
      <c r="AR282" s="373"/>
      <c r="AS282" s="373"/>
      <c r="AT282" s="373"/>
      <c r="AU282" s="373"/>
      <c r="AV282" s="373"/>
      <c r="AW282" s="373"/>
      <c r="AX282" s="373"/>
      <c r="AY282" s="373"/>
      <c r="AZ282" s="373"/>
      <c r="BA282" s="373"/>
      <c r="BB282" s="373"/>
      <c r="BC282" s="373"/>
      <c r="BD282" s="373"/>
      <c r="BE282" s="373"/>
      <c r="BF282" s="373"/>
      <c r="BG282" s="373"/>
    </row>
    <row r="283" spans="1:59" s="102" customFormat="1" ht="65.5" thickBot="1" x14ac:dyDescent="0.4">
      <c r="A283" s="182" t="s">
        <v>61</v>
      </c>
      <c r="B283" s="111">
        <f>SUM(C283:K283)</f>
        <v>4163308</v>
      </c>
      <c r="C283" s="110">
        <v>0</v>
      </c>
      <c r="D283" s="110">
        <v>0</v>
      </c>
      <c r="E283" s="110">
        <v>0</v>
      </c>
      <c r="F283" s="110">
        <v>0</v>
      </c>
      <c r="G283" s="110">
        <f>G293+G303+G313</f>
        <v>157384.66666666666</v>
      </c>
      <c r="H283" s="110">
        <f>H293+H303+H313</f>
        <v>398809.66666666663</v>
      </c>
      <c r="I283" s="110">
        <f>I293+I303+I313</f>
        <v>640234.66666666663</v>
      </c>
      <c r="J283" s="110">
        <f>J293+J303+J313</f>
        <v>801184.66666666663</v>
      </c>
      <c r="K283" s="304">
        <f>K293+K303+K313</f>
        <v>2165694.3333333335</v>
      </c>
      <c r="L283" s="389"/>
      <c r="M283" s="391"/>
      <c r="N283" s="373"/>
      <c r="O283" s="373"/>
      <c r="P283" s="373"/>
      <c r="Q283" s="373"/>
      <c r="R283" s="373"/>
      <c r="S283" s="373"/>
      <c r="T283" s="373"/>
      <c r="U283" s="373"/>
      <c r="V283" s="373"/>
      <c r="W283" s="373"/>
      <c r="X283" s="373"/>
      <c r="Y283" s="373"/>
      <c r="Z283" s="373"/>
      <c r="AA283" s="373"/>
      <c r="AB283" s="373"/>
      <c r="AC283" s="373"/>
      <c r="AD283" s="373"/>
      <c r="AE283" s="373"/>
      <c r="AF283" s="373"/>
      <c r="AG283" s="373"/>
      <c r="AH283" s="373"/>
      <c r="AI283" s="373"/>
      <c r="AJ283" s="373"/>
      <c r="AK283" s="373"/>
      <c r="AL283" s="373"/>
      <c r="AM283" s="373"/>
      <c r="AN283" s="373"/>
      <c r="AO283" s="373"/>
      <c r="AP283" s="373"/>
      <c r="AQ283" s="373"/>
      <c r="AR283" s="373"/>
      <c r="AS283" s="373"/>
      <c r="AT283" s="373"/>
      <c r="AU283" s="373"/>
      <c r="AV283" s="373"/>
      <c r="AW283" s="373"/>
      <c r="AX283" s="373"/>
      <c r="AY283" s="373"/>
      <c r="AZ283" s="373"/>
      <c r="BA283" s="373"/>
      <c r="BB283" s="373"/>
      <c r="BC283" s="373"/>
      <c r="BD283" s="373"/>
      <c r="BE283" s="373"/>
      <c r="BF283" s="373"/>
      <c r="BG283" s="373"/>
    </row>
    <row r="284" spans="1:59" s="83" customFormat="1" ht="33" customHeight="1" thickBot="1" x14ac:dyDescent="0.4">
      <c r="A284" s="412" t="s">
        <v>62</v>
      </c>
      <c r="B284" s="413"/>
      <c r="C284" s="413"/>
      <c r="D284" s="413"/>
      <c r="E284" s="413"/>
      <c r="F284" s="413"/>
      <c r="G284" s="413"/>
      <c r="H284" s="413"/>
      <c r="I284" s="413"/>
      <c r="J284" s="413"/>
      <c r="K284" s="414"/>
      <c r="L284" s="387"/>
      <c r="M284" s="387"/>
    </row>
    <row r="285" spans="1:59" s="83" customFormat="1" x14ac:dyDescent="0.35">
      <c r="A285" s="177" t="s">
        <v>10</v>
      </c>
      <c r="B285" s="215"/>
      <c r="C285" s="215"/>
      <c r="D285" s="215"/>
      <c r="E285" s="215"/>
      <c r="F285" s="215"/>
      <c r="G285" s="215"/>
      <c r="H285" s="215"/>
      <c r="I285" s="215"/>
      <c r="J285" s="215"/>
      <c r="K285" s="286"/>
      <c r="L285" s="387"/>
      <c r="M285" s="387"/>
    </row>
    <row r="286" spans="1:59" s="83" customFormat="1" x14ac:dyDescent="0.35">
      <c r="A286" s="174" t="s">
        <v>8</v>
      </c>
      <c r="B286" s="206">
        <f>B287+B288+B289+B290</f>
        <v>3219000</v>
      </c>
      <c r="C286" s="206">
        <f t="shared" ref="C286:K286" si="122">C287+C288+C289+C290</f>
        <v>0</v>
      </c>
      <c r="D286" s="206">
        <f t="shared" si="122"/>
        <v>0</v>
      </c>
      <c r="E286" s="206">
        <f t="shared" si="122"/>
        <v>0</v>
      </c>
      <c r="F286" s="206">
        <f t="shared" si="122"/>
        <v>0</v>
      </c>
      <c r="G286" s="206">
        <f t="shared" si="122"/>
        <v>0</v>
      </c>
      <c r="H286" s="206">
        <f t="shared" si="122"/>
        <v>241425</v>
      </c>
      <c r="I286" s="206">
        <f t="shared" si="122"/>
        <v>482850</v>
      </c>
      <c r="J286" s="206">
        <f t="shared" si="122"/>
        <v>643800</v>
      </c>
      <c r="K286" s="206">
        <f t="shared" si="122"/>
        <v>1850925</v>
      </c>
      <c r="L286" s="387"/>
      <c r="M286" s="387"/>
    </row>
    <row r="287" spans="1:59" s="83" customFormat="1" x14ac:dyDescent="0.35">
      <c r="A287" s="178" t="s">
        <v>14</v>
      </c>
      <c r="B287" s="207">
        <f>SUM(C287:K287)</f>
        <v>0</v>
      </c>
      <c r="C287" s="208"/>
      <c r="D287" s="208"/>
      <c r="E287" s="208"/>
      <c r="F287" s="208"/>
      <c r="G287" s="208"/>
      <c r="H287" s="208"/>
      <c r="I287" s="208"/>
      <c r="J287" s="208"/>
      <c r="K287" s="208"/>
      <c r="L287" s="387"/>
      <c r="M287" s="387"/>
    </row>
    <row r="288" spans="1:59" s="83" customFormat="1" x14ac:dyDescent="0.35">
      <c r="A288" s="178" t="s">
        <v>15</v>
      </c>
      <c r="B288" s="207">
        <f>SUM(C288:K288)</f>
        <v>0</v>
      </c>
      <c r="C288" s="208"/>
      <c r="D288" s="208"/>
      <c r="E288" s="208"/>
      <c r="F288" s="208"/>
      <c r="G288" s="208"/>
      <c r="H288" s="208"/>
      <c r="I288" s="208"/>
      <c r="J288" s="208"/>
      <c r="K288" s="208"/>
      <c r="L288" s="387"/>
      <c r="M288" s="387"/>
    </row>
    <row r="289" spans="1:13" s="83" customFormat="1" x14ac:dyDescent="0.35">
      <c r="A289" s="178" t="s">
        <v>16</v>
      </c>
      <c r="B289" s="207">
        <f>SUM(C289:K289)</f>
        <v>0</v>
      </c>
      <c r="C289" s="208"/>
      <c r="D289" s="208"/>
      <c r="E289" s="208"/>
      <c r="F289" s="208"/>
      <c r="G289" s="208"/>
      <c r="H289" s="208"/>
      <c r="I289" s="208"/>
      <c r="J289" s="208"/>
      <c r="K289" s="208"/>
      <c r="L289" s="387"/>
      <c r="M289" s="387"/>
    </row>
    <row r="290" spans="1:13" s="83" customFormat="1" x14ac:dyDescent="0.35">
      <c r="A290" s="227" t="s">
        <v>17</v>
      </c>
      <c r="B290" s="180">
        <f>B292+B293</f>
        <v>3219000</v>
      </c>
      <c r="C290" s="180">
        <f t="shared" ref="C290:K290" si="123">C292+C293</f>
        <v>0</v>
      </c>
      <c r="D290" s="180">
        <f t="shared" si="123"/>
        <v>0</v>
      </c>
      <c r="E290" s="180">
        <f t="shared" si="123"/>
        <v>0</v>
      </c>
      <c r="F290" s="180">
        <f t="shared" si="123"/>
        <v>0</v>
      </c>
      <c r="G290" s="180">
        <f t="shared" si="123"/>
        <v>0</v>
      </c>
      <c r="H290" s="180">
        <f t="shared" si="123"/>
        <v>241425</v>
      </c>
      <c r="I290" s="180">
        <f t="shared" si="123"/>
        <v>482850</v>
      </c>
      <c r="J290" s="180">
        <f t="shared" si="123"/>
        <v>643800</v>
      </c>
      <c r="K290" s="180">
        <f t="shared" si="123"/>
        <v>1850925</v>
      </c>
      <c r="L290" s="387"/>
      <c r="M290" s="387"/>
    </row>
    <row r="291" spans="1:13" s="83" customFormat="1" x14ac:dyDescent="0.35">
      <c r="A291" s="178" t="s">
        <v>18</v>
      </c>
      <c r="B291" s="207"/>
      <c r="C291" s="208"/>
      <c r="D291" s="208"/>
      <c r="E291" s="208"/>
      <c r="F291" s="208"/>
      <c r="G291" s="208"/>
      <c r="H291" s="208"/>
      <c r="I291" s="208"/>
      <c r="J291" s="208"/>
      <c r="K291" s="208"/>
      <c r="L291" s="387"/>
      <c r="M291" s="387"/>
    </row>
    <row r="292" spans="1:13" s="83" customFormat="1" x14ac:dyDescent="0.35">
      <c r="A292" s="178" t="s">
        <v>19</v>
      </c>
      <c r="B292" s="207">
        <f>SUM(C292:K292)</f>
        <v>0</v>
      </c>
      <c r="C292" s="171"/>
      <c r="D292" s="171"/>
      <c r="E292" s="171"/>
      <c r="F292" s="198"/>
      <c r="G292" s="198"/>
      <c r="H292" s="198"/>
      <c r="I292" s="198"/>
      <c r="J292" s="198"/>
      <c r="K292" s="198"/>
      <c r="L292" s="387"/>
      <c r="M292" s="387"/>
    </row>
    <row r="293" spans="1:13" s="83" customFormat="1" ht="47.25" customHeight="1" thickBot="1" x14ac:dyDescent="0.4">
      <c r="A293" s="281" t="s">
        <v>20</v>
      </c>
      <c r="B293" s="246">
        <v>3219000</v>
      </c>
      <c r="C293" s="175">
        <v>0</v>
      </c>
      <c r="D293" s="175">
        <v>0</v>
      </c>
      <c r="E293" s="175">
        <v>0</v>
      </c>
      <c r="F293" s="175">
        <v>0</v>
      </c>
      <c r="G293" s="175">
        <v>0</v>
      </c>
      <c r="H293" s="175">
        <f>B293*0.5*0.1+B293*0.5*0.05</f>
        <v>241425</v>
      </c>
      <c r="I293" s="175">
        <f>B293*0.5*0.2+B293*0.5*0.1</f>
        <v>482850</v>
      </c>
      <c r="J293" s="175">
        <f>B293*0.2</f>
        <v>643800</v>
      </c>
      <c r="K293" s="175">
        <f>B293-H293-I293-J293-F293-G293</f>
        <v>1850925</v>
      </c>
      <c r="L293" s="387"/>
      <c r="M293" s="387"/>
    </row>
    <row r="294" spans="1:13" s="83" customFormat="1" ht="18.75" customHeight="1" thickBot="1" x14ac:dyDescent="0.4">
      <c r="A294" s="412" t="s">
        <v>63</v>
      </c>
      <c r="B294" s="413"/>
      <c r="C294" s="413"/>
      <c r="D294" s="413"/>
      <c r="E294" s="413"/>
      <c r="F294" s="413"/>
      <c r="G294" s="413"/>
      <c r="H294" s="413"/>
      <c r="I294" s="413"/>
      <c r="J294" s="413"/>
      <c r="K294" s="414"/>
      <c r="L294" s="387"/>
      <c r="M294" s="387"/>
    </row>
    <row r="295" spans="1:13" s="83" customFormat="1" x14ac:dyDescent="0.35">
      <c r="A295" s="432" t="s">
        <v>10</v>
      </c>
      <c r="B295" s="433"/>
      <c r="C295" s="433"/>
      <c r="D295" s="433"/>
      <c r="E295" s="433"/>
      <c r="F295" s="433"/>
      <c r="G295" s="433"/>
      <c r="H295" s="433"/>
      <c r="I295" s="433"/>
      <c r="J295" s="433"/>
      <c r="K295" s="434"/>
      <c r="L295" s="387"/>
      <c r="M295" s="387"/>
    </row>
    <row r="296" spans="1:13" s="83" customFormat="1" x14ac:dyDescent="0.35">
      <c r="A296" s="174" t="s">
        <v>8</v>
      </c>
      <c r="B296" s="206">
        <f>B297+B298+B299+B300</f>
        <v>62274</v>
      </c>
      <c r="C296" s="206">
        <f t="shared" ref="C296:K296" si="124">C297+C298+C299+C300</f>
        <v>0</v>
      </c>
      <c r="D296" s="206">
        <f t="shared" si="124"/>
        <v>0</v>
      </c>
      <c r="E296" s="206">
        <f t="shared" si="124"/>
        <v>0</v>
      </c>
      <c r="F296" s="206">
        <f t="shared" si="124"/>
        <v>0</v>
      </c>
      <c r="G296" s="206">
        <f t="shared" si="124"/>
        <v>0</v>
      </c>
      <c r="H296" s="206">
        <f t="shared" si="124"/>
        <v>15653</v>
      </c>
      <c r="I296" s="206">
        <f t="shared" si="124"/>
        <v>15093</v>
      </c>
      <c r="J296" s="206">
        <f t="shared" si="124"/>
        <v>15764</v>
      </c>
      <c r="K296" s="206">
        <f t="shared" si="124"/>
        <v>15764</v>
      </c>
      <c r="L296" s="387"/>
      <c r="M296" s="387"/>
    </row>
    <row r="297" spans="1:13" s="83" customFormat="1" x14ac:dyDescent="0.35">
      <c r="A297" s="178" t="s">
        <v>14</v>
      </c>
      <c r="B297" s="207">
        <f>SUM(C297:K297)</f>
        <v>0</v>
      </c>
      <c r="C297" s="208"/>
      <c r="D297" s="208"/>
      <c r="E297" s="208"/>
      <c r="F297" s="208"/>
      <c r="G297" s="208"/>
      <c r="H297" s="208"/>
      <c r="I297" s="208"/>
      <c r="J297" s="208"/>
      <c r="K297" s="208"/>
      <c r="L297" s="387"/>
      <c r="M297" s="387"/>
    </row>
    <row r="298" spans="1:13" s="83" customFormat="1" x14ac:dyDescent="0.35">
      <c r="A298" s="178" t="s">
        <v>15</v>
      </c>
      <c r="B298" s="207">
        <f>SUM(C298:K298)</f>
        <v>0</v>
      </c>
      <c r="C298" s="208"/>
      <c r="D298" s="208"/>
      <c r="E298" s="208"/>
      <c r="F298" s="208"/>
      <c r="G298" s="208"/>
      <c r="H298" s="208"/>
      <c r="I298" s="208"/>
      <c r="J298" s="208"/>
      <c r="K298" s="208"/>
      <c r="L298" s="387"/>
      <c r="M298" s="387"/>
    </row>
    <row r="299" spans="1:13" s="83" customFormat="1" x14ac:dyDescent="0.35">
      <c r="A299" s="178" t="s">
        <v>16</v>
      </c>
      <c r="B299" s="207">
        <f>SUM(C299:K299)</f>
        <v>0</v>
      </c>
      <c r="C299" s="208"/>
      <c r="D299" s="208"/>
      <c r="E299" s="208"/>
      <c r="F299" s="208"/>
      <c r="G299" s="208"/>
      <c r="H299" s="208"/>
      <c r="I299" s="208"/>
      <c r="J299" s="208"/>
      <c r="K299" s="208"/>
      <c r="L299" s="387"/>
      <c r="M299" s="387"/>
    </row>
    <row r="300" spans="1:13" s="83" customFormat="1" x14ac:dyDescent="0.35">
      <c r="A300" s="227" t="s">
        <v>17</v>
      </c>
      <c r="B300" s="180">
        <f>B302+B303</f>
        <v>62274</v>
      </c>
      <c r="C300" s="180">
        <f t="shared" ref="C300:K300" si="125">C302+C303</f>
        <v>0</v>
      </c>
      <c r="D300" s="180">
        <f t="shared" si="125"/>
        <v>0</v>
      </c>
      <c r="E300" s="180">
        <f t="shared" si="125"/>
        <v>0</v>
      </c>
      <c r="F300" s="180">
        <f t="shared" si="125"/>
        <v>0</v>
      </c>
      <c r="G300" s="180">
        <f t="shared" si="125"/>
        <v>0</v>
      </c>
      <c r="H300" s="180">
        <f t="shared" si="125"/>
        <v>15653</v>
      </c>
      <c r="I300" s="180">
        <f t="shared" si="125"/>
        <v>15093</v>
      </c>
      <c r="J300" s="180">
        <f t="shared" si="125"/>
        <v>15764</v>
      </c>
      <c r="K300" s="180">
        <f t="shared" si="125"/>
        <v>15764</v>
      </c>
      <c r="L300" s="387"/>
      <c r="M300" s="387"/>
    </row>
    <row r="301" spans="1:13" s="83" customFormat="1" x14ac:dyDescent="0.35">
      <c r="A301" s="178" t="s">
        <v>18</v>
      </c>
      <c r="B301" s="207"/>
      <c r="C301" s="208"/>
      <c r="D301" s="208"/>
      <c r="E301" s="208"/>
      <c r="F301" s="208"/>
      <c r="G301" s="208"/>
      <c r="H301" s="208"/>
      <c r="I301" s="208"/>
      <c r="J301" s="208"/>
      <c r="K301" s="208"/>
      <c r="L301" s="387"/>
      <c r="M301" s="387"/>
    </row>
    <row r="302" spans="1:13" s="83" customFormat="1" x14ac:dyDescent="0.35">
      <c r="A302" s="178" t="s">
        <v>19</v>
      </c>
      <c r="B302" s="207">
        <f>SUM(C302:K302)</f>
        <v>62274</v>
      </c>
      <c r="C302" s="171">
        <v>0</v>
      </c>
      <c r="D302" s="171">
        <v>0</v>
      </c>
      <c r="E302" s="171">
        <v>0</v>
      </c>
      <c r="F302" s="198">
        <v>0</v>
      </c>
      <c r="G302" s="198">
        <v>0</v>
      </c>
      <c r="H302" s="198">
        <v>15653</v>
      </c>
      <c r="I302" s="198">
        <v>15093</v>
      </c>
      <c r="J302" s="198">
        <v>15764</v>
      </c>
      <c r="K302" s="198">
        <v>15764</v>
      </c>
      <c r="L302" s="387"/>
      <c r="M302" s="387"/>
    </row>
    <row r="303" spans="1:13" s="83" customFormat="1" ht="39.5" thickBot="1" x14ac:dyDescent="0.4">
      <c r="A303" s="281" t="s">
        <v>20</v>
      </c>
      <c r="B303" s="246">
        <f>SUM(C303:K303)</f>
        <v>0</v>
      </c>
      <c r="C303" s="175"/>
      <c r="D303" s="175"/>
      <c r="E303" s="175"/>
      <c r="F303" s="175"/>
      <c r="G303" s="175"/>
      <c r="H303" s="175"/>
      <c r="I303" s="175"/>
      <c r="J303" s="175"/>
      <c r="K303" s="175"/>
      <c r="L303" s="387"/>
      <c r="M303" s="387"/>
    </row>
    <row r="304" spans="1:13" s="83" customFormat="1" ht="25.5" customHeight="1" thickBot="1" x14ac:dyDescent="0.4">
      <c r="A304" s="412" t="s">
        <v>64</v>
      </c>
      <c r="B304" s="413"/>
      <c r="C304" s="413"/>
      <c r="D304" s="413"/>
      <c r="E304" s="413"/>
      <c r="F304" s="413"/>
      <c r="G304" s="413"/>
      <c r="H304" s="413"/>
      <c r="I304" s="413"/>
      <c r="J304" s="413"/>
      <c r="K304" s="414"/>
      <c r="L304" s="387"/>
      <c r="M304" s="387"/>
    </row>
    <row r="305" spans="1:59" s="83" customFormat="1" x14ac:dyDescent="0.35">
      <c r="A305" s="432" t="s">
        <v>10</v>
      </c>
      <c r="B305" s="433"/>
      <c r="C305" s="433"/>
      <c r="D305" s="433"/>
      <c r="E305" s="433"/>
      <c r="F305" s="433"/>
      <c r="G305" s="433"/>
      <c r="H305" s="433"/>
      <c r="I305" s="433"/>
      <c r="J305" s="433"/>
      <c r="K305" s="434"/>
      <c r="L305" s="387"/>
      <c r="M305" s="387"/>
    </row>
    <row r="306" spans="1:59" s="83" customFormat="1" x14ac:dyDescent="0.35">
      <c r="A306" s="174" t="s">
        <v>8</v>
      </c>
      <c r="B306" s="206">
        <f>B307+B308+B309+B310</f>
        <v>944308.00000000012</v>
      </c>
      <c r="C306" s="206">
        <f t="shared" ref="C306:K306" si="126">C307+C308+C309+C310</f>
        <v>0</v>
      </c>
      <c r="D306" s="206">
        <f t="shared" si="126"/>
        <v>0</v>
      </c>
      <c r="E306" s="206">
        <f t="shared" si="126"/>
        <v>0</v>
      </c>
      <c r="F306" s="206">
        <f t="shared" si="126"/>
        <v>0</v>
      </c>
      <c r="G306" s="206">
        <f t="shared" si="126"/>
        <v>157384.66666666666</v>
      </c>
      <c r="H306" s="206">
        <f t="shared" si="126"/>
        <v>157384.66666666666</v>
      </c>
      <c r="I306" s="206">
        <f t="shared" si="126"/>
        <v>157384.66666666666</v>
      </c>
      <c r="J306" s="206">
        <f t="shared" si="126"/>
        <v>157384.66666666666</v>
      </c>
      <c r="K306" s="206">
        <f t="shared" si="126"/>
        <v>314769.33333333349</v>
      </c>
      <c r="L306" s="387"/>
      <c r="M306" s="387"/>
    </row>
    <row r="307" spans="1:59" s="83" customFormat="1" x14ac:dyDescent="0.35">
      <c r="A307" s="178" t="s">
        <v>14</v>
      </c>
      <c r="B307" s="207">
        <f>SUM(C307:K307)</f>
        <v>0</v>
      </c>
      <c r="C307" s="208"/>
      <c r="D307" s="208"/>
      <c r="E307" s="208"/>
      <c r="F307" s="208"/>
      <c r="G307" s="208"/>
      <c r="H307" s="208"/>
      <c r="I307" s="208"/>
      <c r="J307" s="208"/>
      <c r="K307" s="208"/>
      <c r="L307" s="387"/>
      <c r="M307" s="387"/>
    </row>
    <row r="308" spans="1:59" s="83" customFormat="1" x14ac:dyDescent="0.35">
      <c r="A308" s="178" t="s">
        <v>15</v>
      </c>
      <c r="B308" s="207">
        <f>SUM(C308:K308)</f>
        <v>0</v>
      </c>
      <c r="C308" s="208"/>
      <c r="D308" s="208"/>
      <c r="E308" s="208"/>
      <c r="F308" s="208"/>
      <c r="G308" s="208"/>
      <c r="H308" s="208"/>
      <c r="I308" s="208"/>
      <c r="J308" s="208"/>
      <c r="K308" s="208"/>
      <c r="L308" s="387"/>
      <c r="M308" s="387"/>
    </row>
    <row r="309" spans="1:59" s="83" customFormat="1" x14ac:dyDescent="0.35">
      <c r="A309" s="178" t="s">
        <v>16</v>
      </c>
      <c r="B309" s="207">
        <f>SUM(C309:K309)</f>
        <v>0</v>
      </c>
      <c r="C309" s="208"/>
      <c r="D309" s="208"/>
      <c r="E309" s="208"/>
      <c r="F309" s="208"/>
      <c r="G309" s="208"/>
      <c r="H309" s="208"/>
      <c r="I309" s="208"/>
      <c r="J309" s="208"/>
      <c r="K309" s="208"/>
      <c r="L309" s="387"/>
      <c r="M309" s="387"/>
    </row>
    <row r="310" spans="1:59" s="83" customFormat="1" x14ac:dyDescent="0.35">
      <c r="A310" s="227" t="s">
        <v>17</v>
      </c>
      <c r="B310" s="180">
        <f>B312+B313</f>
        <v>944308.00000000012</v>
      </c>
      <c r="C310" s="76">
        <f>C312+C313</f>
        <v>0</v>
      </c>
      <c r="D310" s="76">
        <f t="shared" ref="D310:K310" si="127">D312+D313</f>
        <v>0</v>
      </c>
      <c r="E310" s="76">
        <f t="shared" si="127"/>
        <v>0</v>
      </c>
      <c r="F310" s="76">
        <f t="shared" si="127"/>
        <v>0</v>
      </c>
      <c r="G310" s="76">
        <f t="shared" si="127"/>
        <v>157384.66666666666</v>
      </c>
      <c r="H310" s="76">
        <f t="shared" si="127"/>
        <v>157384.66666666666</v>
      </c>
      <c r="I310" s="76">
        <f t="shared" si="127"/>
        <v>157384.66666666666</v>
      </c>
      <c r="J310" s="76">
        <f t="shared" si="127"/>
        <v>157384.66666666666</v>
      </c>
      <c r="K310" s="76">
        <f t="shared" si="127"/>
        <v>314769.33333333349</v>
      </c>
      <c r="L310" s="387"/>
      <c r="M310" s="387"/>
    </row>
    <row r="311" spans="1:59" s="83" customFormat="1" x14ac:dyDescent="0.35">
      <c r="A311" s="178" t="s">
        <v>18</v>
      </c>
      <c r="B311" s="207"/>
      <c r="C311" s="208"/>
      <c r="D311" s="208"/>
      <c r="E311" s="208"/>
      <c r="F311" s="208"/>
      <c r="G311" s="208"/>
      <c r="H311" s="208"/>
      <c r="I311" s="208"/>
      <c r="J311" s="208"/>
      <c r="K311" s="208"/>
      <c r="L311" s="387"/>
      <c r="M311" s="387"/>
    </row>
    <row r="312" spans="1:59" s="83" customFormat="1" x14ac:dyDescent="0.35">
      <c r="A312" s="178" t="s">
        <v>19</v>
      </c>
      <c r="B312" s="207">
        <f>SUM(C312:K312)</f>
        <v>0</v>
      </c>
      <c r="C312" s="171"/>
      <c r="D312" s="171"/>
      <c r="E312" s="171"/>
      <c r="F312" s="198"/>
      <c r="G312" s="198"/>
      <c r="H312" s="198"/>
      <c r="I312" s="198"/>
      <c r="J312" s="198"/>
      <c r="K312" s="198"/>
      <c r="L312" s="387"/>
      <c r="M312" s="387"/>
    </row>
    <row r="313" spans="1:59" s="83" customFormat="1" ht="39.5" thickBot="1" x14ac:dyDescent="0.4">
      <c r="A313" s="281" t="s">
        <v>20</v>
      </c>
      <c r="B313" s="246">
        <f>SUM(C313:K313)</f>
        <v>944308.00000000012</v>
      </c>
      <c r="C313" s="175">
        <v>0</v>
      </c>
      <c r="D313" s="175">
        <v>0</v>
      </c>
      <c r="E313" s="175">
        <v>0</v>
      </c>
      <c r="F313" s="175">
        <v>0</v>
      </c>
      <c r="G313" s="175">
        <v>157384.66666666666</v>
      </c>
      <c r="H313" s="175">
        <v>157384.66666666666</v>
      </c>
      <c r="I313" s="175">
        <v>157384.66666666666</v>
      </c>
      <c r="J313" s="175">
        <v>157384.66666666666</v>
      </c>
      <c r="K313" s="175">
        <v>314769.33333333349</v>
      </c>
      <c r="L313" s="387"/>
      <c r="M313" s="387"/>
    </row>
    <row r="314" spans="1:59" s="91" customFormat="1" ht="13.5" thickBot="1" x14ac:dyDescent="0.4">
      <c r="A314" s="426" t="s">
        <v>65</v>
      </c>
      <c r="B314" s="427"/>
      <c r="C314" s="427"/>
      <c r="D314" s="427"/>
      <c r="E314" s="427"/>
      <c r="F314" s="427"/>
      <c r="G314" s="427"/>
      <c r="H314" s="427"/>
      <c r="I314" s="427"/>
      <c r="J314" s="427"/>
      <c r="K314" s="427"/>
      <c r="L314" s="365"/>
      <c r="M314" s="192" t="s">
        <v>66</v>
      </c>
      <c r="N314" s="373"/>
      <c r="O314" s="373"/>
      <c r="P314" s="373"/>
      <c r="Q314" s="373"/>
      <c r="R314" s="373"/>
      <c r="S314" s="373"/>
      <c r="T314" s="373"/>
      <c r="U314" s="373"/>
      <c r="V314" s="373"/>
      <c r="W314" s="373"/>
      <c r="X314" s="373"/>
      <c r="Y314" s="373"/>
      <c r="Z314" s="373"/>
      <c r="AA314" s="373"/>
      <c r="AB314" s="373"/>
      <c r="AC314" s="373"/>
      <c r="AD314" s="373"/>
      <c r="AE314" s="373"/>
      <c r="AF314" s="373"/>
      <c r="AG314" s="373"/>
      <c r="AH314" s="373"/>
      <c r="AI314" s="373"/>
      <c r="AJ314" s="373"/>
      <c r="AK314" s="373"/>
      <c r="AL314" s="373"/>
      <c r="AM314" s="373"/>
      <c r="AN314" s="373"/>
      <c r="AO314" s="373"/>
      <c r="AP314" s="373"/>
      <c r="AQ314" s="373"/>
      <c r="AR314" s="373"/>
      <c r="AS314" s="373"/>
      <c r="AT314" s="373"/>
      <c r="AU314" s="373"/>
      <c r="AV314" s="373"/>
      <c r="AW314" s="373"/>
      <c r="AX314" s="373"/>
      <c r="AY314" s="373"/>
      <c r="AZ314" s="373"/>
      <c r="BA314" s="373"/>
      <c r="BB314" s="373"/>
      <c r="BC314" s="373"/>
      <c r="BD314" s="373"/>
      <c r="BE314" s="373"/>
      <c r="BF314" s="373"/>
      <c r="BG314" s="373"/>
    </row>
    <row r="315" spans="1:59" s="91" customFormat="1" x14ac:dyDescent="0.35">
      <c r="A315" s="174" t="s">
        <v>13</v>
      </c>
      <c r="B315" s="73"/>
      <c r="C315" s="73"/>
      <c r="D315" s="73"/>
      <c r="E315" s="73"/>
      <c r="F315" s="73"/>
      <c r="G315" s="73"/>
      <c r="H315" s="73"/>
      <c r="I315" s="73"/>
      <c r="J315" s="73"/>
      <c r="K315" s="73"/>
      <c r="L315" s="125"/>
      <c r="M315" s="124"/>
    </row>
    <row r="316" spans="1:59" s="91" customFormat="1" x14ac:dyDescent="0.35">
      <c r="A316" s="73" t="s">
        <v>8</v>
      </c>
      <c r="B316" s="7">
        <f>B317+B318+B319+B320</f>
        <v>156000</v>
      </c>
      <c r="C316" s="7">
        <f t="shared" ref="C316:K316" si="128">C317+C318+C319+C320</f>
        <v>0</v>
      </c>
      <c r="D316" s="7">
        <f t="shared" si="128"/>
        <v>0</v>
      </c>
      <c r="E316" s="7">
        <f t="shared" si="128"/>
        <v>0</v>
      </c>
      <c r="F316" s="7">
        <f t="shared" si="128"/>
        <v>0</v>
      </c>
      <c r="G316" s="7">
        <f t="shared" si="128"/>
        <v>30000</v>
      </c>
      <c r="H316" s="7">
        <f t="shared" si="128"/>
        <v>30000</v>
      </c>
      <c r="I316" s="7">
        <f t="shared" si="128"/>
        <v>30000</v>
      </c>
      <c r="J316" s="7">
        <f t="shared" si="128"/>
        <v>32000</v>
      </c>
      <c r="K316" s="7">
        <f t="shared" si="128"/>
        <v>34000</v>
      </c>
      <c r="L316" s="389"/>
      <c r="M316" s="391"/>
      <c r="N316" s="373"/>
      <c r="O316" s="373"/>
      <c r="P316" s="373"/>
      <c r="Q316" s="373"/>
      <c r="R316" s="373"/>
      <c r="S316" s="373"/>
      <c r="T316" s="373"/>
      <c r="U316" s="373"/>
      <c r="V316" s="373"/>
      <c r="W316" s="373"/>
      <c r="X316" s="373"/>
      <c r="Y316" s="373"/>
      <c r="Z316" s="373"/>
      <c r="AA316" s="373"/>
      <c r="AB316" s="373"/>
      <c r="AC316" s="373"/>
      <c r="AD316" s="373"/>
      <c r="AE316" s="373"/>
      <c r="AF316" s="373"/>
      <c r="AG316" s="373"/>
      <c r="AH316" s="373"/>
      <c r="AI316" s="373"/>
      <c r="AJ316" s="373"/>
      <c r="AK316" s="373"/>
      <c r="AL316" s="373"/>
      <c r="AM316" s="373"/>
      <c r="AN316" s="373"/>
      <c r="AO316" s="373"/>
      <c r="AP316" s="373"/>
      <c r="AQ316" s="373"/>
      <c r="AR316" s="373"/>
      <c r="AS316" s="373"/>
      <c r="AT316" s="373"/>
      <c r="AU316" s="373"/>
      <c r="AV316" s="373"/>
      <c r="AW316" s="373"/>
      <c r="AX316" s="373"/>
      <c r="AY316" s="373"/>
      <c r="AZ316" s="373"/>
      <c r="BA316" s="373"/>
      <c r="BB316" s="373"/>
      <c r="BC316" s="373"/>
      <c r="BD316" s="373"/>
      <c r="BE316" s="373"/>
      <c r="BF316" s="373"/>
      <c r="BG316" s="373"/>
    </row>
    <row r="317" spans="1:59" s="91" customFormat="1" x14ac:dyDescent="0.35">
      <c r="A317" s="3" t="s">
        <v>14</v>
      </c>
      <c r="B317" s="13">
        <f>SUM(C317:K317)</f>
        <v>0</v>
      </c>
      <c r="C317" s="50">
        <f>C327</f>
        <v>0</v>
      </c>
      <c r="D317" s="50">
        <f t="shared" ref="D317:K319" si="129">D327</f>
        <v>0</v>
      </c>
      <c r="E317" s="50">
        <f t="shared" si="129"/>
        <v>0</v>
      </c>
      <c r="F317" s="11">
        <f t="shared" si="129"/>
        <v>0</v>
      </c>
      <c r="G317" s="11">
        <f t="shared" si="129"/>
        <v>0</v>
      </c>
      <c r="H317" s="11">
        <f t="shared" si="129"/>
        <v>0</v>
      </c>
      <c r="I317" s="11">
        <f t="shared" si="129"/>
        <v>0</v>
      </c>
      <c r="J317" s="11">
        <f t="shared" si="129"/>
        <v>0</v>
      </c>
      <c r="K317" s="11">
        <f t="shared" si="129"/>
        <v>0</v>
      </c>
      <c r="L317" s="389"/>
      <c r="M317" s="391"/>
      <c r="N317" s="373"/>
      <c r="O317" s="373"/>
      <c r="P317" s="373"/>
      <c r="Q317" s="373"/>
      <c r="R317" s="373"/>
      <c r="S317" s="373"/>
      <c r="T317" s="373"/>
      <c r="U317" s="373"/>
      <c r="V317" s="373"/>
      <c r="W317" s="373"/>
      <c r="X317" s="373"/>
      <c r="Y317" s="373"/>
      <c r="Z317" s="373"/>
      <c r="AA317" s="373"/>
      <c r="AB317" s="373"/>
      <c r="AC317" s="373"/>
      <c r="AD317" s="373"/>
      <c r="AE317" s="373"/>
      <c r="AF317" s="373"/>
      <c r="AG317" s="373"/>
      <c r="AH317" s="373"/>
      <c r="AI317" s="373"/>
      <c r="AJ317" s="373"/>
      <c r="AK317" s="373"/>
      <c r="AL317" s="373"/>
      <c r="AM317" s="373"/>
      <c r="AN317" s="373"/>
      <c r="AO317" s="373"/>
      <c r="AP317" s="373"/>
      <c r="AQ317" s="373"/>
      <c r="AR317" s="373"/>
      <c r="AS317" s="373"/>
      <c r="AT317" s="373"/>
      <c r="AU317" s="373"/>
      <c r="AV317" s="373"/>
      <c r="AW317" s="373"/>
      <c r="AX317" s="373"/>
      <c r="AY317" s="373"/>
      <c r="AZ317" s="373"/>
      <c r="BA317" s="373"/>
      <c r="BB317" s="373"/>
      <c r="BC317" s="373"/>
      <c r="BD317" s="373"/>
      <c r="BE317" s="373"/>
      <c r="BF317" s="373"/>
      <c r="BG317" s="373"/>
    </row>
    <row r="318" spans="1:59" s="91" customFormat="1" x14ac:dyDescent="0.35">
      <c r="A318" s="3" t="s">
        <v>15</v>
      </c>
      <c r="B318" s="13">
        <f>SUM(C318:K318)</f>
        <v>0</v>
      </c>
      <c r="C318" s="50">
        <f>C328</f>
        <v>0</v>
      </c>
      <c r="D318" s="50">
        <f t="shared" si="129"/>
        <v>0</v>
      </c>
      <c r="E318" s="50">
        <f t="shared" si="129"/>
        <v>0</v>
      </c>
      <c r="F318" s="11">
        <f t="shared" si="129"/>
        <v>0</v>
      </c>
      <c r="G318" s="11">
        <f t="shared" si="129"/>
        <v>0</v>
      </c>
      <c r="H318" s="11">
        <f t="shared" si="129"/>
        <v>0</v>
      </c>
      <c r="I318" s="11">
        <f t="shared" si="129"/>
        <v>0</v>
      </c>
      <c r="J318" s="11">
        <f t="shared" si="129"/>
        <v>0</v>
      </c>
      <c r="K318" s="11">
        <f t="shared" si="129"/>
        <v>0</v>
      </c>
      <c r="L318" s="389"/>
      <c r="M318" s="391"/>
      <c r="N318" s="373"/>
      <c r="O318" s="373"/>
      <c r="P318" s="373"/>
      <c r="Q318" s="373"/>
      <c r="R318" s="373"/>
      <c r="S318" s="373"/>
      <c r="T318" s="373"/>
      <c r="U318" s="373"/>
      <c r="V318" s="373"/>
      <c r="W318" s="373"/>
      <c r="X318" s="373"/>
      <c r="Y318" s="373"/>
      <c r="Z318" s="373"/>
      <c r="AA318" s="373"/>
      <c r="AB318" s="373"/>
      <c r="AC318" s="373"/>
      <c r="AD318" s="373"/>
      <c r="AE318" s="373"/>
      <c r="AF318" s="373"/>
      <c r="AG318" s="373"/>
      <c r="AH318" s="373"/>
      <c r="AI318" s="373"/>
      <c r="AJ318" s="373"/>
      <c r="AK318" s="373"/>
      <c r="AL318" s="373"/>
      <c r="AM318" s="373"/>
      <c r="AN318" s="373"/>
      <c r="AO318" s="373"/>
      <c r="AP318" s="373"/>
      <c r="AQ318" s="373"/>
      <c r="AR318" s="373"/>
      <c r="AS318" s="373"/>
      <c r="AT318" s="373"/>
      <c r="AU318" s="373"/>
      <c r="AV318" s="373"/>
      <c r="AW318" s="373"/>
      <c r="AX318" s="373"/>
      <c r="AY318" s="373"/>
      <c r="AZ318" s="373"/>
      <c r="BA318" s="373"/>
      <c r="BB318" s="373"/>
      <c r="BC318" s="373"/>
      <c r="BD318" s="373"/>
      <c r="BE318" s="373"/>
      <c r="BF318" s="373"/>
      <c r="BG318" s="373"/>
    </row>
    <row r="319" spans="1:59" s="91" customFormat="1" x14ac:dyDescent="0.35">
      <c r="A319" s="3" t="s">
        <v>16</v>
      </c>
      <c r="B319" s="13">
        <f>SUM(C319:K319)</f>
        <v>0</v>
      </c>
      <c r="C319" s="50">
        <f>C329</f>
        <v>0</v>
      </c>
      <c r="D319" s="50">
        <f t="shared" si="129"/>
        <v>0</v>
      </c>
      <c r="E319" s="50">
        <f t="shared" si="129"/>
        <v>0</v>
      </c>
      <c r="F319" s="11">
        <f t="shared" si="129"/>
        <v>0</v>
      </c>
      <c r="G319" s="11">
        <f t="shared" si="129"/>
        <v>0</v>
      </c>
      <c r="H319" s="11">
        <f t="shared" si="129"/>
        <v>0</v>
      </c>
      <c r="I319" s="11">
        <f t="shared" si="129"/>
        <v>0</v>
      </c>
      <c r="J319" s="11">
        <f t="shared" si="129"/>
        <v>0</v>
      </c>
      <c r="K319" s="11">
        <f t="shared" si="129"/>
        <v>0</v>
      </c>
      <c r="L319" s="389"/>
      <c r="M319" s="391"/>
      <c r="N319" s="373"/>
      <c r="O319" s="373"/>
      <c r="P319" s="373"/>
      <c r="Q319" s="373"/>
      <c r="R319" s="373"/>
      <c r="S319" s="373"/>
      <c r="T319" s="373"/>
      <c r="U319" s="373"/>
      <c r="V319" s="373"/>
      <c r="W319" s="373"/>
      <c r="X319" s="373"/>
      <c r="Y319" s="373"/>
      <c r="Z319" s="373"/>
      <c r="AA319" s="373"/>
      <c r="AB319" s="373"/>
      <c r="AC319" s="373"/>
      <c r="AD319" s="373"/>
      <c r="AE319" s="373"/>
      <c r="AF319" s="373"/>
      <c r="AG319" s="373"/>
      <c r="AH319" s="373"/>
      <c r="AI319" s="373"/>
      <c r="AJ319" s="373"/>
      <c r="AK319" s="373"/>
      <c r="AL319" s="373"/>
      <c r="AM319" s="373"/>
      <c r="AN319" s="373"/>
      <c r="AO319" s="373"/>
      <c r="AP319" s="373"/>
      <c r="AQ319" s="373"/>
      <c r="AR319" s="373"/>
      <c r="AS319" s="373"/>
      <c r="AT319" s="373"/>
      <c r="AU319" s="373"/>
      <c r="AV319" s="373"/>
      <c r="AW319" s="373"/>
      <c r="AX319" s="373"/>
      <c r="AY319" s="373"/>
      <c r="AZ319" s="373"/>
      <c r="BA319" s="373"/>
      <c r="BB319" s="373"/>
      <c r="BC319" s="373"/>
      <c r="BD319" s="373"/>
      <c r="BE319" s="373"/>
      <c r="BF319" s="373"/>
      <c r="BG319" s="373"/>
    </row>
    <row r="320" spans="1:59" s="91" customFormat="1" x14ac:dyDescent="0.35">
      <c r="A320" s="88" t="s">
        <v>17</v>
      </c>
      <c r="B320" s="4">
        <f>B322+B323</f>
        <v>156000</v>
      </c>
      <c r="C320" s="4">
        <f t="shared" ref="C320:K320" si="130">C322+C323</f>
        <v>0</v>
      </c>
      <c r="D320" s="4">
        <f t="shared" si="130"/>
        <v>0</v>
      </c>
      <c r="E320" s="4">
        <f t="shared" si="130"/>
        <v>0</v>
      </c>
      <c r="F320" s="4">
        <f t="shared" si="130"/>
        <v>0</v>
      </c>
      <c r="G320" s="4">
        <f t="shared" si="130"/>
        <v>30000</v>
      </c>
      <c r="H320" s="4">
        <f t="shared" si="130"/>
        <v>30000</v>
      </c>
      <c r="I320" s="4">
        <f t="shared" si="130"/>
        <v>30000</v>
      </c>
      <c r="J320" s="4">
        <f t="shared" si="130"/>
        <v>32000</v>
      </c>
      <c r="K320" s="4">
        <f t="shared" si="130"/>
        <v>34000</v>
      </c>
      <c r="L320" s="389"/>
      <c r="M320" s="391"/>
      <c r="N320" s="373"/>
      <c r="O320" s="373"/>
      <c r="P320" s="373"/>
      <c r="Q320" s="373"/>
      <c r="R320" s="373"/>
      <c r="S320" s="373"/>
      <c r="T320" s="373"/>
      <c r="U320" s="373"/>
      <c r="V320" s="373"/>
      <c r="W320" s="373"/>
      <c r="X320" s="373"/>
      <c r="Y320" s="373"/>
      <c r="Z320" s="373"/>
      <c r="AA320" s="373"/>
      <c r="AB320" s="373"/>
      <c r="AC320" s="373"/>
      <c r="AD320" s="373"/>
      <c r="AE320" s="373"/>
      <c r="AF320" s="373"/>
      <c r="AG320" s="373"/>
      <c r="AH320" s="373"/>
      <c r="AI320" s="373"/>
      <c r="AJ320" s="373"/>
      <c r="AK320" s="373"/>
      <c r="AL320" s="373"/>
      <c r="AM320" s="373"/>
      <c r="AN320" s="373"/>
      <c r="AO320" s="373"/>
      <c r="AP320" s="373"/>
      <c r="AQ320" s="373"/>
      <c r="AR320" s="373"/>
      <c r="AS320" s="373"/>
      <c r="AT320" s="373"/>
      <c r="AU320" s="373"/>
      <c r="AV320" s="373"/>
      <c r="AW320" s="373"/>
      <c r="AX320" s="373"/>
      <c r="AY320" s="373"/>
      <c r="AZ320" s="373"/>
      <c r="BA320" s="373"/>
      <c r="BB320" s="373"/>
      <c r="BC320" s="373"/>
      <c r="BD320" s="373"/>
      <c r="BE320" s="373"/>
      <c r="BF320" s="373"/>
      <c r="BG320" s="373"/>
    </row>
    <row r="321" spans="1:59" s="91" customFormat="1" x14ac:dyDescent="0.35">
      <c r="A321" s="3" t="s">
        <v>18</v>
      </c>
      <c r="B321" s="13"/>
      <c r="C321" s="50"/>
      <c r="D321" s="50"/>
      <c r="E321" s="50"/>
      <c r="F321" s="11"/>
      <c r="G321" s="11"/>
      <c r="H321" s="11"/>
      <c r="I321" s="11"/>
      <c r="J321" s="11"/>
      <c r="K321" s="11"/>
      <c r="L321" s="389"/>
      <c r="M321" s="391"/>
      <c r="N321" s="373"/>
      <c r="O321" s="373"/>
      <c r="P321" s="373"/>
      <c r="Q321" s="373"/>
      <c r="R321" s="373"/>
      <c r="S321" s="373"/>
      <c r="T321" s="373"/>
      <c r="U321" s="373"/>
      <c r="V321" s="373"/>
      <c r="W321" s="373"/>
      <c r="X321" s="373"/>
      <c r="Y321" s="373"/>
      <c r="Z321" s="373"/>
      <c r="AA321" s="373"/>
      <c r="AB321" s="373"/>
      <c r="AC321" s="373"/>
      <c r="AD321" s="373"/>
      <c r="AE321" s="373"/>
      <c r="AF321" s="373"/>
      <c r="AG321" s="373"/>
      <c r="AH321" s="373"/>
      <c r="AI321" s="373"/>
      <c r="AJ321" s="373"/>
      <c r="AK321" s="373"/>
      <c r="AL321" s="373"/>
      <c r="AM321" s="373"/>
      <c r="AN321" s="373"/>
      <c r="AO321" s="373"/>
      <c r="AP321" s="373"/>
      <c r="AQ321" s="373"/>
      <c r="AR321" s="373"/>
      <c r="AS321" s="373"/>
      <c r="AT321" s="373"/>
      <c r="AU321" s="373"/>
      <c r="AV321" s="373"/>
      <c r="AW321" s="373"/>
      <c r="AX321" s="373"/>
      <c r="AY321" s="373"/>
      <c r="AZ321" s="373"/>
      <c r="BA321" s="373"/>
      <c r="BB321" s="373"/>
      <c r="BC321" s="373"/>
      <c r="BD321" s="373"/>
      <c r="BE321" s="373"/>
      <c r="BF321" s="373"/>
      <c r="BG321" s="373"/>
    </row>
    <row r="322" spans="1:59" s="91" customFormat="1" x14ac:dyDescent="0.35">
      <c r="A322" s="3" t="s">
        <v>19</v>
      </c>
      <c r="B322" s="13">
        <f>SUM(C322:K322)</f>
        <v>156000</v>
      </c>
      <c r="C322" s="13">
        <f>C332</f>
        <v>0</v>
      </c>
      <c r="D322" s="13">
        <f t="shared" ref="D322:K323" si="131">D332</f>
        <v>0</v>
      </c>
      <c r="E322" s="13">
        <f t="shared" si="131"/>
        <v>0</v>
      </c>
      <c r="F322" s="13">
        <f t="shared" si="131"/>
        <v>0</v>
      </c>
      <c r="G322" s="13">
        <f t="shared" si="131"/>
        <v>30000</v>
      </c>
      <c r="H322" s="13">
        <f t="shared" si="131"/>
        <v>30000</v>
      </c>
      <c r="I322" s="13">
        <f t="shared" si="131"/>
        <v>30000</v>
      </c>
      <c r="J322" s="13">
        <f t="shared" si="131"/>
        <v>32000</v>
      </c>
      <c r="K322" s="13">
        <f t="shared" si="131"/>
        <v>34000</v>
      </c>
      <c r="L322" s="389"/>
      <c r="M322" s="391"/>
      <c r="N322" s="373"/>
      <c r="O322" s="373"/>
      <c r="P322" s="373"/>
      <c r="Q322" s="373"/>
      <c r="R322" s="373"/>
      <c r="S322" s="373"/>
      <c r="T322" s="373"/>
      <c r="U322" s="373"/>
      <c r="V322" s="373"/>
      <c r="W322" s="373"/>
      <c r="X322" s="373"/>
      <c r="Y322" s="373"/>
      <c r="Z322" s="373"/>
      <c r="AA322" s="373"/>
      <c r="AB322" s="373"/>
      <c r="AC322" s="373"/>
      <c r="AD322" s="373"/>
      <c r="AE322" s="373"/>
      <c r="AF322" s="373"/>
      <c r="AG322" s="373"/>
      <c r="AH322" s="373"/>
      <c r="AI322" s="373"/>
      <c r="AJ322" s="373"/>
      <c r="AK322" s="373"/>
      <c r="AL322" s="373"/>
      <c r="AM322" s="373"/>
      <c r="AN322" s="373"/>
      <c r="AO322" s="373"/>
      <c r="AP322" s="373"/>
      <c r="AQ322" s="373"/>
      <c r="AR322" s="373"/>
      <c r="AS322" s="373"/>
      <c r="AT322" s="373"/>
      <c r="AU322" s="373"/>
      <c r="AV322" s="373"/>
      <c r="AW322" s="373"/>
      <c r="AX322" s="373"/>
      <c r="AY322" s="373"/>
      <c r="AZ322" s="373"/>
      <c r="BA322" s="373"/>
      <c r="BB322" s="373"/>
      <c r="BC322" s="373"/>
      <c r="BD322" s="373"/>
      <c r="BE322" s="373"/>
      <c r="BF322" s="373"/>
      <c r="BG322" s="373"/>
    </row>
    <row r="323" spans="1:59" s="91" customFormat="1" ht="39.5" thickBot="1" x14ac:dyDescent="0.4">
      <c r="A323" s="130" t="s">
        <v>20</v>
      </c>
      <c r="B323" s="97">
        <f>SUM(C323:K323)</f>
        <v>0</v>
      </c>
      <c r="C323" s="24">
        <f>C333</f>
        <v>0</v>
      </c>
      <c r="D323" s="24">
        <f t="shared" si="131"/>
        <v>0</v>
      </c>
      <c r="E323" s="24">
        <f t="shared" si="131"/>
        <v>0</v>
      </c>
      <c r="F323" s="24">
        <f t="shared" si="131"/>
        <v>0</v>
      </c>
      <c r="G323" s="24">
        <f t="shared" si="131"/>
        <v>0</v>
      </c>
      <c r="H323" s="24">
        <f t="shared" si="131"/>
        <v>0</v>
      </c>
      <c r="I323" s="24">
        <f t="shared" si="131"/>
        <v>0</v>
      </c>
      <c r="J323" s="24">
        <f t="shared" si="131"/>
        <v>0</v>
      </c>
      <c r="K323" s="24">
        <f t="shared" si="131"/>
        <v>0</v>
      </c>
      <c r="L323" s="390"/>
      <c r="M323" s="392"/>
      <c r="N323" s="373"/>
      <c r="O323" s="373"/>
      <c r="P323" s="373"/>
      <c r="Q323" s="373"/>
      <c r="R323" s="373"/>
      <c r="S323" s="373"/>
      <c r="T323" s="373"/>
      <c r="U323" s="373"/>
      <c r="V323" s="373"/>
      <c r="W323" s="373"/>
      <c r="X323" s="373"/>
      <c r="Y323" s="373"/>
      <c r="Z323" s="373"/>
      <c r="AA323" s="373"/>
      <c r="AB323" s="373"/>
      <c r="AC323" s="373"/>
      <c r="AD323" s="373"/>
      <c r="AE323" s="373"/>
      <c r="AF323" s="373"/>
      <c r="AG323" s="373"/>
      <c r="AH323" s="373"/>
      <c r="AI323" s="373"/>
      <c r="AJ323" s="373"/>
      <c r="AK323" s="373"/>
      <c r="AL323" s="373"/>
      <c r="AM323" s="373"/>
      <c r="AN323" s="373"/>
      <c r="AO323" s="373"/>
      <c r="AP323" s="373"/>
      <c r="AQ323" s="373"/>
      <c r="AR323" s="373"/>
      <c r="AS323" s="373"/>
      <c r="AT323" s="373"/>
      <c r="AU323" s="373"/>
      <c r="AV323" s="373"/>
      <c r="AW323" s="373"/>
      <c r="AX323" s="373"/>
      <c r="AY323" s="373"/>
      <c r="AZ323" s="373"/>
      <c r="BA323" s="373"/>
      <c r="BB323" s="373"/>
      <c r="BC323" s="373"/>
      <c r="BD323" s="373"/>
      <c r="BE323" s="373"/>
      <c r="BF323" s="373"/>
      <c r="BG323" s="373"/>
    </row>
    <row r="324" spans="1:59" s="83" customFormat="1" ht="13.5" thickBot="1" x14ac:dyDescent="0.4">
      <c r="A324" s="412" t="s">
        <v>67</v>
      </c>
      <c r="B324" s="413"/>
      <c r="C324" s="413"/>
      <c r="D324" s="413"/>
      <c r="E324" s="413"/>
      <c r="F324" s="413"/>
      <c r="G324" s="413"/>
      <c r="H324" s="413"/>
      <c r="I324" s="413"/>
      <c r="J324" s="413"/>
      <c r="K324" s="414"/>
      <c r="L324" s="213"/>
      <c r="M324" s="214"/>
    </row>
    <row r="325" spans="1:59" s="83" customFormat="1" x14ac:dyDescent="0.35">
      <c r="A325" s="203" t="s">
        <v>13</v>
      </c>
      <c r="B325" s="243"/>
      <c r="C325" s="243"/>
      <c r="D325" s="243"/>
      <c r="E325" s="243"/>
      <c r="F325" s="243"/>
      <c r="G325" s="243"/>
      <c r="H325" s="243"/>
      <c r="I325" s="243"/>
      <c r="J325" s="243"/>
      <c r="K325" s="307"/>
      <c r="L325" s="521"/>
      <c r="M325" s="407"/>
    </row>
    <row r="326" spans="1:59" s="169" customFormat="1" x14ac:dyDescent="0.35">
      <c r="A326" s="174" t="s">
        <v>3</v>
      </c>
      <c r="B326" s="244">
        <f>B327+B328+B329+B330</f>
        <v>156000</v>
      </c>
      <c r="C326" s="244">
        <f t="shared" ref="C326:K326" si="132">C327+C328+C329+C330</f>
        <v>0</v>
      </c>
      <c r="D326" s="244">
        <f t="shared" si="132"/>
        <v>0</v>
      </c>
      <c r="E326" s="244">
        <f t="shared" si="132"/>
        <v>0</v>
      </c>
      <c r="F326" s="244">
        <f t="shared" si="132"/>
        <v>0</v>
      </c>
      <c r="G326" s="244">
        <f t="shared" si="132"/>
        <v>30000</v>
      </c>
      <c r="H326" s="244">
        <f t="shared" si="132"/>
        <v>30000</v>
      </c>
      <c r="I326" s="244">
        <f t="shared" si="132"/>
        <v>30000</v>
      </c>
      <c r="J326" s="244">
        <f t="shared" si="132"/>
        <v>32000</v>
      </c>
      <c r="K326" s="244">
        <f t="shared" si="132"/>
        <v>34000</v>
      </c>
      <c r="L326" s="385"/>
      <c r="M326" s="387"/>
    </row>
    <row r="327" spans="1:59" s="83" customFormat="1" x14ac:dyDescent="0.35">
      <c r="A327" s="178" t="s">
        <v>14</v>
      </c>
      <c r="B327" s="207">
        <f>SUM(C327:K327)</f>
        <v>0</v>
      </c>
      <c r="C327" s="208">
        <v>0</v>
      </c>
      <c r="D327" s="208">
        <v>0</v>
      </c>
      <c r="E327" s="208">
        <v>0</v>
      </c>
      <c r="F327" s="208">
        <v>0</v>
      </c>
      <c r="G327" s="208">
        <v>0</v>
      </c>
      <c r="H327" s="208">
        <v>0</v>
      </c>
      <c r="I327" s="208">
        <v>0</v>
      </c>
      <c r="J327" s="208">
        <v>0</v>
      </c>
      <c r="K327" s="208">
        <v>0</v>
      </c>
      <c r="L327" s="385"/>
      <c r="M327" s="387"/>
    </row>
    <row r="328" spans="1:59" s="83" customFormat="1" x14ac:dyDescent="0.35">
      <c r="A328" s="178" t="s">
        <v>15</v>
      </c>
      <c r="B328" s="207">
        <f>SUM(C328:K328)</f>
        <v>0</v>
      </c>
      <c r="C328" s="208">
        <v>0</v>
      </c>
      <c r="D328" s="208">
        <v>0</v>
      </c>
      <c r="E328" s="208">
        <v>0</v>
      </c>
      <c r="F328" s="208">
        <v>0</v>
      </c>
      <c r="G328" s="208">
        <v>0</v>
      </c>
      <c r="H328" s="208">
        <v>0</v>
      </c>
      <c r="I328" s="208">
        <v>0</v>
      </c>
      <c r="J328" s="208">
        <v>0</v>
      </c>
      <c r="K328" s="208">
        <v>0</v>
      </c>
      <c r="L328" s="385"/>
      <c r="M328" s="387"/>
    </row>
    <row r="329" spans="1:59" s="83" customFormat="1" x14ac:dyDescent="0.35">
      <c r="A329" s="178" t="s">
        <v>16</v>
      </c>
      <c r="B329" s="207">
        <f>SUM(C329:K329)</f>
        <v>0</v>
      </c>
      <c r="C329" s="208">
        <v>0</v>
      </c>
      <c r="D329" s="208">
        <v>0</v>
      </c>
      <c r="E329" s="208">
        <v>0</v>
      </c>
      <c r="F329" s="208">
        <v>0</v>
      </c>
      <c r="G329" s="208">
        <v>0</v>
      </c>
      <c r="H329" s="208">
        <v>0</v>
      </c>
      <c r="I329" s="208">
        <v>0</v>
      </c>
      <c r="J329" s="208">
        <v>0</v>
      </c>
      <c r="K329" s="208">
        <v>0</v>
      </c>
      <c r="L329" s="385"/>
      <c r="M329" s="387"/>
    </row>
    <row r="330" spans="1:59" s="169" customFormat="1" x14ac:dyDescent="0.35">
      <c r="A330" s="227" t="s">
        <v>17</v>
      </c>
      <c r="B330" s="76">
        <f>B332+B333</f>
        <v>156000</v>
      </c>
      <c r="C330" s="76">
        <f t="shared" ref="C330:K330" si="133">C332+C333</f>
        <v>0</v>
      </c>
      <c r="D330" s="76">
        <f t="shared" si="133"/>
        <v>0</v>
      </c>
      <c r="E330" s="76">
        <f t="shared" si="133"/>
        <v>0</v>
      </c>
      <c r="F330" s="76">
        <f t="shared" si="133"/>
        <v>0</v>
      </c>
      <c r="G330" s="76">
        <f t="shared" si="133"/>
        <v>30000</v>
      </c>
      <c r="H330" s="76">
        <f t="shared" si="133"/>
        <v>30000</v>
      </c>
      <c r="I330" s="76">
        <f t="shared" si="133"/>
        <v>30000</v>
      </c>
      <c r="J330" s="76">
        <f t="shared" si="133"/>
        <v>32000</v>
      </c>
      <c r="K330" s="76">
        <f t="shared" si="133"/>
        <v>34000</v>
      </c>
      <c r="L330" s="385"/>
      <c r="M330" s="387"/>
    </row>
    <row r="331" spans="1:59" s="83" customFormat="1" x14ac:dyDescent="0.35">
      <c r="A331" s="178" t="s">
        <v>18</v>
      </c>
      <c r="B331" s="207"/>
      <c r="C331" s="208"/>
      <c r="D331" s="208"/>
      <c r="E331" s="208"/>
      <c r="F331" s="208"/>
      <c r="G331" s="208"/>
      <c r="H331" s="207"/>
      <c r="I331" s="207"/>
      <c r="J331" s="207"/>
      <c r="K331" s="207"/>
      <c r="L331" s="385"/>
      <c r="M331" s="387"/>
    </row>
    <row r="332" spans="1:59" s="83" customFormat="1" x14ac:dyDescent="0.35">
      <c r="A332" s="178" t="s">
        <v>19</v>
      </c>
      <c r="B332" s="207">
        <f>SUM(C332:K332)</f>
        <v>156000</v>
      </c>
      <c r="C332" s="171">
        <v>0</v>
      </c>
      <c r="D332" s="171">
        <v>0</v>
      </c>
      <c r="E332" s="171">
        <v>0</v>
      </c>
      <c r="F332" s="198">
        <v>0</v>
      </c>
      <c r="G332" s="198">
        <v>30000</v>
      </c>
      <c r="H332" s="256">
        <v>30000</v>
      </c>
      <c r="I332" s="256">
        <v>30000</v>
      </c>
      <c r="J332" s="256">
        <v>32000</v>
      </c>
      <c r="K332" s="256">
        <v>34000</v>
      </c>
      <c r="L332" s="385"/>
      <c r="M332" s="387"/>
    </row>
    <row r="333" spans="1:59" s="83" customFormat="1" ht="39.5" thickBot="1" x14ac:dyDescent="0.4">
      <c r="A333" s="237" t="s">
        <v>20</v>
      </c>
      <c r="B333" s="207">
        <f>SUM(C333:K333)</f>
        <v>0</v>
      </c>
      <c r="C333" s="198">
        <v>0</v>
      </c>
      <c r="D333" s="198">
        <v>0</v>
      </c>
      <c r="E333" s="198">
        <v>0</v>
      </c>
      <c r="F333" s="198">
        <v>0</v>
      </c>
      <c r="G333" s="198">
        <v>0</v>
      </c>
      <c r="H333" s="198">
        <v>0</v>
      </c>
      <c r="I333" s="198">
        <v>0</v>
      </c>
      <c r="J333" s="198">
        <v>0</v>
      </c>
      <c r="K333" s="198">
        <v>0</v>
      </c>
      <c r="L333" s="386"/>
      <c r="M333" s="388"/>
    </row>
    <row r="334" spans="1:59" s="91" customFormat="1" ht="13.5" thickBot="1" x14ac:dyDescent="0.4">
      <c r="A334" s="415" t="s">
        <v>68</v>
      </c>
      <c r="B334" s="416"/>
      <c r="C334" s="416"/>
      <c r="D334" s="416"/>
      <c r="E334" s="416"/>
      <c r="F334" s="416"/>
      <c r="G334" s="416"/>
      <c r="H334" s="416"/>
      <c r="I334" s="416"/>
      <c r="J334" s="416"/>
      <c r="K334" s="417"/>
      <c r="L334" s="58"/>
      <c r="M334" s="51"/>
      <c r="N334" s="373"/>
      <c r="O334" s="373"/>
      <c r="P334" s="373"/>
      <c r="Q334" s="373"/>
      <c r="R334" s="373"/>
      <c r="S334" s="373"/>
      <c r="T334" s="373"/>
      <c r="U334" s="373"/>
      <c r="V334" s="373"/>
      <c r="W334" s="373"/>
      <c r="X334" s="373"/>
      <c r="Y334" s="373"/>
      <c r="Z334" s="373"/>
      <c r="AA334" s="373"/>
      <c r="AB334" s="373"/>
      <c r="AC334" s="373"/>
      <c r="AD334" s="373"/>
      <c r="AE334" s="373"/>
      <c r="AF334" s="373"/>
      <c r="AG334" s="373"/>
      <c r="AH334" s="373"/>
      <c r="AI334" s="373"/>
      <c r="AJ334" s="373"/>
      <c r="AK334" s="373"/>
      <c r="AL334" s="373"/>
      <c r="AM334" s="373"/>
      <c r="AN334" s="373"/>
      <c r="AO334" s="373"/>
      <c r="AP334" s="373"/>
      <c r="AQ334" s="373"/>
      <c r="AR334" s="373"/>
      <c r="AS334" s="373"/>
      <c r="AT334" s="373"/>
      <c r="AU334" s="373"/>
      <c r="AV334" s="373"/>
      <c r="AW334" s="373"/>
      <c r="AX334" s="373"/>
      <c r="AY334" s="373"/>
      <c r="AZ334" s="373"/>
      <c r="BA334" s="373"/>
      <c r="BB334" s="373"/>
      <c r="BC334" s="373"/>
      <c r="BD334" s="373"/>
      <c r="BE334" s="373"/>
      <c r="BF334" s="373"/>
      <c r="BG334" s="373"/>
    </row>
    <row r="335" spans="1:59" s="91" customFormat="1" ht="13.5" thickBot="1" x14ac:dyDescent="0.4">
      <c r="A335" s="418" t="s">
        <v>69</v>
      </c>
      <c r="B335" s="419"/>
      <c r="C335" s="419"/>
      <c r="D335" s="419"/>
      <c r="E335" s="419"/>
      <c r="F335" s="419"/>
      <c r="G335" s="419"/>
      <c r="H335" s="419"/>
      <c r="I335" s="419"/>
      <c r="J335" s="419"/>
      <c r="K335" s="420"/>
      <c r="L335" s="399"/>
      <c r="M335" s="460"/>
      <c r="N335" s="373"/>
      <c r="O335" s="373"/>
      <c r="P335" s="373"/>
      <c r="Q335" s="373"/>
      <c r="R335" s="373"/>
      <c r="S335" s="373"/>
      <c r="T335" s="373"/>
      <c r="U335" s="373"/>
      <c r="V335" s="373"/>
      <c r="W335" s="373"/>
      <c r="X335" s="373"/>
      <c r="Y335" s="373"/>
      <c r="Z335" s="373"/>
      <c r="AA335" s="373"/>
      <c r="AB335" s="373"/>
      <c r="AC335" s="373"/>
      <c r="AD335" s="373"/>
      <c r="AE335" s="373"/>
      <c r="AF335" s="373"/>
      <c r="AG335" s="373"/>
      <c r="AH335" s="373"/>
      <c r="AI335" s="373"/>
      <c r="AJ335" s="373"/>
      <c r="AK335" s="373"/>
      <c r="AL335" s="373"/>
      <c r="AM335" s="373"/>
      <c r="AN335" s="373"/>
      <c r="AO335" s="373"/>
      <c r="AP335" s="373"/>
      <c r="AQ335" s="373"/>
      <c r="AR335" s="373"/>
      <c r="AS335" s="373"/>
      <c r="AT335" s="373"/>
      <c r="AU335" s="373"/>
      <c r="AV335" s="373"/>
      <c r="AW335" s="373"/>
      <c r="AX335" s="373"/>
      <c r="AY335" s="373"/>
      <c r="AZ335" s="373"/>
      <c r="BA335" s="373"/>
      <c r="BB335" s="373"/>
      <c r="BC335" s="373"/>
      <c r="BD335" s="373"/>
      <c r="BE335" s="373"/>
      <c r="BF335" s="373"/>
      <c r="BG335" s="373"/>
    </row>
    <row r="336" spans="1:59" s="82" customFormat="1" x14ac:dyDescent="0.35">
      <c r="A336" s="73" t="s">
        <v>8</v>
      </c>
      <c r="B336" s="7">
        <f>B340+B341+B342+B343</f>
        <v>48399357</v>
      </c>
      <c r="C336" s="18">
        <f>C338+C339+C340+C341+C342</f>
        <v>11144016</v>
      </c>
      <c r="D336" s="18">
        <f t="shared" ref="D336:K336" si="134">D338+D339+D340+D341+D342</f>
        <v>11140016</v>
      </c>
      <c r="E336" s="18">
        <f t="shared" si="134"/>
        <v>11140016</v>
      </c>
      <c r="F336" s="18">
        <f t="shared" si="134"/>
        <v>361589</v>
      </c>
      <c r="G336" s="18">
        <f t="shared" si="134"/>
        <v>3287995</v>
      </c>
      <c r="H336" s="18">
        <f t="shared" si="134"/>
        <v>2981802</v>
      </c>
      <c r="I336" s="18">
        <f t="shared" si="134"/>
        <v>2440251</v>
      </c>
      <c r="J336" s="18">
        <f t="shared" si="134"/>
        <v>2435841</v>
      </c>
      <c r="K336" s="290">
        <f t="shared" si="134"/>
        <v>3467831</v>
      </c>
      <c r="L336" s="400"/>
      <c r="M336" s="438"/>
      <c r="N336" s="81"/>
      <c r="O336" s="81"/>
      <c r="P336" s="81"/>
      <c r="Q336" s="81"/>
      <c r="R336" s="81"/>
      <c r="S336" s="81"/>
      <c r="T336" s="81"/>
      <c r="U336" s="81"/>
      <c r="V336" s="81"/>
      <c r="W336" s="81"/>
      <c r="X336" s="81"/>
      <c r="Y336" s="81"/>
      <c r="Z336" s="81"/>
      <c r="AA336" s="81"/>
      <c r="AB336" s="81"/>
      <c r="AC336" s="81"/>
      <c r="AD336" s="81"/>
      <c r="AE336" s="81"/>
      <c r="AF336" s="81"/>
      <c r="AG336" s="81"/>
      <c r="AH336" s="81"/>
      <c r="AI336" s="81"/>
      <c r="AJ336" s="81"/>
      <c r="AK336" s="81"/>
      <c r="AL336" s="81"/>
      <c r="AM336" s="81"/>
      <c r="AN336" s="81"/>
      <c r="AO336" s="81"/>
      <c r="AP336" s="81"/>
      <c r="AQ336" s="81"/>
      <c r="AR336" s="81"/>
      <c r="AS336" s="81"/>
      <c r="AT336" s="81"/>
      <c r="AU336" s="81"/>
      <c r="AV336" s="81"/>
      <c r="AW336" s="81"/>
      <c r="AX336" s="81"/>
      <c r="AY336" s="81"/>
      <c r="AZ336" s="81"/>
      <c r="BA336" s="81"/>
      <c r="BB336" s="81"/>
      <c r="BC336" s="81"/>
      <c r="BD336" s="81"/>
      <c r="BE336" s="81"/>
      <c r="BF336" s="81"/>
      <c r="BG336" s="81"/>
    </row>
    <row r="337" spans="1:59" s="82" customFormat="1" x14ac:dyDescent="0.35">
      <c r="A337" s="3" t="s">
        <v>9</v>
      </c>
      <c r="B337" s="7"/>
      <c r="C337" s="8"/>
      <c r="D337" s="8"/>
      <c r="E337" s="8"/>
      <c r="F337" s="8"/>
      <c r="G337" s="8"/>
      <c r="H337" s="8"/>
      <c r="I337" s="8"/>
      <c r="J337" s="8"/>
      <c r="K337" s="6"/>
      <c r="L337" s="400"/>
      <c r="M337" s="438"/>
      <c r="N337" s="81"/>
      <c r="O337" s="81"/>
      <c r="P337" s="81"/>
      <c r="Q337" s="81"/>
      <c r="R337" s="81"/>
      <c r="S337" s="81"/>
      <c r="T337" s="81"/>
      <c r="U337" s="81"/>
      <c r="V337" s="81"/>
      <c r="W337" s="81"/>
      <c r="X337" s="81"/>
      <c r="Y337" s="81"/>
      <c r="Z337" s="81"/>
      <c r="AA337" s="81"/>
      <c r="AB337" s="81"/>
      <c r="AC337" s="81"/>
      <c r="AD337" s="81"/>
      <c r="AE337" s="81"/>
      <c r="AF337" s="81"/>
      <c r="AG337" s="81"/>
      <c r="AH337" s="81"/>
      <c r="AI337" s="81"/>
      <c r="AJ337" s="81"/>
      <c r="AK337" s="81"/>
      <c r="AL337" s="81"/>
      <c r="AM337" s="81"/>
      <c r="AN337" s="81"/>
      <c r="AO337" s="81"/>
      <c r="AP337" s="81"/>
      <c r="AQ337" s="81"/>
      <c r="AR337" s="81"/>
      <c r="AS337" s="81"/>
      <c r="AT337" s="81"/>
      <c r="AU337" s="81"/>
      <c r="AV337" s="81"/>
      <c r="AW337" s="81"/>
      <c r="AX337" s="81"/>
      <c r="AY337" s="81"/>
      <c r="AZ337" s="81"/>
      <c r="BA337" s="81"/>
      <c r="BB337" s="81"/>
      <c r="BC337" s="81"/>
      <c r="BD337" s="81"/>
      <c r="BE337" s="81"/>
      <c r="BF337" s="81"/>
      <c r="BG337" s="81"/>
    </row>
    <row r="338" spans="1:59" s="82" customFormat="1" x14ac:dyDescent="0.35">
      <c r="A338" s="2" t="s">
        <v>10</v>
      </c>
      <c r="B338" s="7">
        <f>SUM(C338:K338)</f>
        <v>42968327</v>
      </c>
      <c r="C338" s="8">
        <f>C347+C351</f>
        <v>11140016</v>
      </c>
      <c r="D338" s="8">
        <f t="shared" ref="D338:K338" si="135">D347+D351</f>
        <v>11140016</v>
      </c>
      <c r="E338" s="8">
        <f t="shared" si="135"/>
        <v>11140016</v>
      </c>
      <c r="F338" s="8">
        <f t="shared" si="135"/>
        <v>361589</v>
      </c>
      <c r="G338" s="8">
        <f t="shared" si="135"/>
        <v>1591269</v>
      </c>
      <c r="H338" s="8">
        <f t="shared" si="135"/>
        <v>1670476</v>
      </c>
      <c r="I338" s="8">
        <f t="shared" si="135"/>
        <v>1633925</v>
      </c>
      <c r="J338" s="8">
        <f t="shared" si="135"/>
        <v>1629515</v>
      </c>
      <c r="K338" s="8">
        <f t="shared" si="135"/>
        <v>2661505</v>
      </c>
      <c r="L338" s="400"/>
      <c r="M338" s="438"/>
      <c r="N338" s="81"/>
      <c r="O338" s="81"/>
      <c r="P338" s="81"/>
      <c r="Q338" s="81"/>
      <c r="R338" s="81"/>
      <c r="S338" s="81"/>
      <c r="T338" s="81"/>
      <c r="U338" s="81"/>
      <c r="V338" s="81"/>
      <c r="W338" s="81"/>
      <c r="X338" s="81"/>
      <c r="Y338" s="81"/>
      <c r="Z338" s="81"/>
      <c r="AA338" s="81"/>
      <c r="AB338" s="81"/>
      <c r="AC338" s="81"/>
      <c r="AD338" s="81"/>
      <c r="AE338" s="81"/>
      <c r="AF338" s="81"/>
      <c r="AG338" s="81"/>
      <c r="AH338" s="81"/>
      <c r="AI338" s="81"/>
      <c r="AJ338" s="81"/>
      <c r="AK338" s="81"/>
      <c r="AL338" s="81"/>
      <c r="AM338" s="81"/>
      <c r="AN338" s="81"/>
      <c r="AO338" s="81"/>
      <c r="AP338" s="81"/>
      <c r="AQ338" s="81"/>
      <c r="AR338" s="81"/>
      <c r="AS338" s="81"/>
      <c r="AT338" s="81"/>
      <c r="AU338" s="81"/>
      <c r="AV338" s="81"/>
      <c r="AW338" s="81"/>
      <c r="AX338" s="81"/>
      <c r="AY338" s="81"/>
      <c r="AZ338" s="81"/>
      <c r="BA338" s="81"/>
      <c r="BB338" s="81"/>
      <c r="BC338" s="81"/>
      <c r="BD338" s="81"/>
      <c r="BE338" s="81"/>
      <c r="BF338" s="81"/>
      <c r="BG338" s="81"/>
    </row>
    <row r="339" spans="1:59" s="82" customFormat="1" x14ac:dyDescent="0.35">
      <c r="A339" s="2" t="s">
        <v>11</v>
      </c>
      <c r="B339" s="7">
        <f>SUM(C339:K339)</f>
        <v>5431030</v>
      </c>
      <c r="C339" s="8">
        <f>C348</f>
        <v>4000</v>
      </c>
      <c r="D339" s="8">
        <f t="shared" ref="D339:K339" si="136">D348</f>
        <v>0</v>
      </c>
      <c r="E339" s="8">
        <f t="shared" si="136"/>
        <v>0</v>
      </c>
      <c r="F339" s="8">
        <f t="shared" si="136"/>
        <v>0</v>
      </c>
      <c r="G339" s="8">
        <f t="shared" si="136"/>
        <v>1696726</v>
      </c>
      <c r="H339" s="8">
        <f t="shared" si="136"/>
        <v>1311326</v>
      </c>
      <c r="I339" s="8">
        <f t="shared" si="136"/>
        <v>806326</v>
      </c>
      <c r="J339" s="8">
        <f t="shared" si="136"/>
        <v>806326</v>
      </c>
      <c r="K339" s="8">
        <f t="shared" si="136"/>
        <v>806326</v>
      </c>
      <c r="L339" s="400"/>
      <c r="M339" s="438"/>
      <c r="N339" s="81"/>
      <c r="O339" s="81"/>
      <c r="P339" s="81"/>
      <c r="Q339" s="81"/>
      <c r="R339" s="81"/>
      <c r="S339" s="81"/>
      <c r="T339" s="81"/>
      <c r="U339" s="81"/>
      <c r="V339" s="81"/>
      <c r="W339" s="81"/>
      <c r="X339" s="81"/>
      <c r="Y339" s="81"/>
      <c r="Z339" s="81"/>
      <c r="AA339" s="81"/>
      <c r="AB339" s="81"/>
      <c r="AC339" s="81"/>
      <c r="AD339" s="81"/>
      <c r="AE339" s="81"/>
      <c r="AF339" s="81"/>
      <c r="AG339" s="81"/>
      <c r="AH339" s="81"/>
      <c r="AI339" s="81"/>
      <c r="AJ339" s="81"/>
      <c r="AK339" s="81"/>
      <c r="AL339" s="81"/>
      <c r="AM339" s="81"/>
      <c r="AN339" s="81"/>
      <c r="AO339" s="81"/>
      <c r="AP339" s="81"/>
      <c r="AQ339" s="81"/>
      <c r="AR339" s="81"/>
      <c r="AS339" s="81"/>
      <c r="AT339" s="81"/>
      <c r="AU339" s="81"/>
      <c r="AV339" s="81"/>
      <c r="AW339" s="81"/>
      <c r="AX339" s="81"/>
      <c r="AY339" s="81"/>
      <c r="AZ339" s="81"/>
      <c r="BA339" s="81"/>
      <c r="BB339" s="81"/>
      <c r="BC339" s="81"/>
      <c r="BD339" s="81"/>
      <c r="BE339" s="81"/>
      <c r="BF339" s="81"/>
      <c r="BG339" s="81"/>
    </row>
    <row r="340" spans="1:59" s="91" customFormat="1" x14ac:dyDescent="0.35">
      <c r="A340" s="3" t="s">
        <v>14</v>
      </c>
      <c r="B340" s="9">
        <f>SUM(C340:K340)</f>
        <v>0</v>
      </c>
      <c r="C340" s="8">
        <f>C349+C352</f>
        <v>0</v>
      </c>
      <c r="D340" s="10">
        <f t="shared" ref="D340:K342" si="137">D355+D387+D410+D443</f>
        <v>0</v>
      </c>
      <c r="E340" s="10">
        <f t="shared" si="137"/>
        <v>0</v>
      </c>
      <c r="F340" s="10">
        <f t="shared" si="137"/>
        <v>0</v>
      </c>
      <c r="G340" s="10">
        <f t="shared" si="137"/>
        <v>0</v>
      </c>
      <c r="H340" s="10">
        <f t="shared" si="137"/>
        <v>0</v>
      </c>
      <c r="I340" s="10">
        <f t="shared" si="137"/>
        <v>0</v>
      </c>
      <c r="J340" s="10">
        <f t="shared" si="137"/>
        <v>0</v>
      </c>
      <c r="K340" s="5">
        <f t="shared" si="137"/>
        <v>0</v>
      </c>
      <c r="L340" s="400"/>
      <c r="M340" s="438"/>
      <c r="N340" s="373"/>
      <c r="O340" s="373"/>
      <c r="P340" s="373"/>
      <c r="Q340" s="373"/>
      <c r="R340" s="373"/>
      <c r="S340" s="373"/>
      <c r="T340" s="373"/>
      <c r="U340" s="373"/>
      <c r="V340" s="373"/>
      <c r="W340" s="373"/>
      <c r="X340" s="373"/>
      <c r="Y340" s="373"/>
      <c r="Z340" s="373"/>
      <c r="AA340" s="373"/>
      <c r="AB340" s="373"/>
      <c r="AC340" s="373"/>
      <c r="AD340" s="373"/>
      <c r="AE340" s="373"/>
      <c r="AF340" s="373"/>
      <c r="AG340" s="373"/>
      <c r="AH340" s="373"/>
      <c r="AI340" s="373"/>
      <c r="AJ340" s="373"/>
      <c r="AK340" s="373"/>
      <c r="AL340" s="373"/>
      <c r="AM340" s="373"/>
      <c r="AN340" s="373"/>
      <c r="AO340" s="373"/>
      <c r="AP340" s="373"/>
      <c r="AQ340" s="373"/>
      <c r="AR340" s="373"/>
      <c r="AS340" s="373"/>
      <c r="AT340" s="373"/>
      <c r="AU340" s="373"/>
      <c r="AV340" s="373"/>
      <c r="AW340" s="373"/>
      <c r="AX340" s="373"/>
      <c r="AY340" s="373"/>
      <c r="AZ340" s="373"/>
      <c r="BA340" s="373"/>
      <c r="BB340" s="373"/>
      <c r="BC340" s="373"/>
      <c r="BD340" s="373"/>
      <c r="BE340" s="373"/>
      <c r="BF340" s="373"/>
      <c r="BG340" s="373"/>
    </row>
    <row r="341" spans="1:59" s="91" customFormat="1" x14ac:dyDescent="0.35">
      <c r="A341" s="3" t="s">
        <v>15</v>
      </c>
      <c r="B341" s="9">
        <f>SUM(C341:K341)</f>
        <v>0</v>
      </c>
      <c r="C341" s="10">
        <f>C356+C388+C411+C444</f>
        <v>0</v>
      </c>
      <c r="D341" s="10">
        <f t="shared" si="137"/>
        <v>0</v>
      </c>
      <c r="E341" s="10">
        <f t="shared" si="137"/>
        <v>0</v>
      </c>
      <c r="F341" s="10">
        <f t="shared" si="137"/>
        <v>0</v>
      </c>
      <c r="G341" s="10">
        <f t="shared" si="137"/>
        <v>0</v>
      </c>
      <c r="H341" s="10">
        <f t="shared" si="137"/>
        <v>0</v>
      </c>
      <c r="I341" s="10">
        <f t="shared" si="137"/>
        <v>0</v>
      </c>
      <c r="J341" s="10">
        <f t="shared" si="137"/>
        <v>0</v>
      </c>
      <c r="K341" s="5">
        <f t="shared" si="137"/>
        <v>0</v>
      </c>
      <c r="L341" s="400"/>
      <c r="M341" s="438"/>
      <c r="N341" s="373"/>
      <c r="O341" s="373"/>
      <c r="P341" s="373"/>
      <c r="Q341" s="373"/>
      <c r="R341" s="373"/>
      <c r="S341" s="373"/>
      <c r="T341" s="373"/>
      <c r="U341" s="373"/>
      <c r="V341" s="373"/>
      <c r="W341" s="373"/>
      <c r="X341" s="373"/>
      <c r="Y341" s="373"/>
      <c r="Z341" s="373"/>
      <c r="AA341" s="373"/>
      <c r="AB341" s="373"/>
      <c r="AC341" s="373"/>
      <c r="AD341" s="373"/>
      <c r="AE341" s="373"/>
      <c r="AF341" s="373"/>
      <c r="AG341" s="373"/>
      <c r="AH341" s="373"/>
      <c r="AI341" s="373"/>
      <c r="AJ341" s="373"/>
      <c r="AK341" s="373"/>
      <c r="AL341" s="373"/>
      <c r="AM341" s="373"/>
      <c r="AN341" s="373"/>
      <c r="AO341" s="373"/>
      <c r="AP341" s="373"/>
      <c r="AQ341" s="373"/>
      <c r="AR341" s="373"/>
      <c r="AS341" s="373"/>
      <c r="AT341" s="373"/>
      <c r="AU341" s="373"/>
      <c r="AV341" s="373"/>
      <c r="AW341" s="373"/>
      <c r="AX341" s="373"/>
      <c r="AY341" s="373"/>
      <c r="AZ341" s="373"/>
      <c r="BA341" s="373"/>
      <c r="BB341" s="373"/>
      <c r="BC341" s="373"/>
      <c r="BD341" s="373"/>
      <c r="BE341" s="373"/>
      <c r="BF341" s="373"/>
      <c r="BG341" s="373"/>
    </row>
    <row r="342" spans="1:59" s="91" customFormat="1" x14ac:dyDescent="0.35">
      <c r="A342" s="3" t="s">
        <v>16</v>
      </c>
      <c r="B342" s="9">
        <f>SUM(C342:K342)</f>
        <v>0</v>
      </c>
      <c r="C342" s="8">
        <v>0</v>
      </c>
      <c r="D342" s="10">
        <f t="shared" si="137"/>
        <v>0</v>
      </c>
      <c r="E342" s="10">
        <f t="shared" si="137"/>
        <v>0</v>
      </c>
      <c r="F342" s="10">
        <f t="shared" si="137"/>
        <v>0</v>
      </c>
      <c r="G342" s="10">
        <f t="shared" si="137"/>
        <v>0</v>
      </c>
      <c r="H342" s="10">
        <f t="shared" si="137"/>
        <v>0</v>
      </c>
      <c r="I342" s="10">
        <f t="shared" si="137"/>
        <v>0</v>
      </c>
      <c r="J342" s="10">
        <f t="shared" si="137"/>
        <v>0</v>
      </c>
      <c r="K342" s="5">
        <f t="shared" si="137"/>
        <v>0</v>
      </c>
      <c r="L342" s="400"/>
      <c r="M342" s="438"/>
      <c r="N342" s="373"/>
      <c r="O342" s="373"/>
      <c r="P342" s="373"/>
      <c r="Q342" s="373"/>
      <c r="R342" s="373"/>
      <c r="S342" s="373"/>
      <c r="T342" s="373"/>
      <c r="U342" s="373"/>
      <c r="V342" s="373"/>
      <c r="W342" s="373"/>
      <c r="X342" s="373"/>
      <c r="Y342" s="373"/>
      <c r="Z342" s="373"/>
      <c r="AA342" s="373"/>
      <c r="AB342" s="373"/>
      <c r="AC342" s="373"/>
      <c r="AD342" s="373"/>
      <c r="AE342" s="373"/>
      <c r="AF342" s="373"/>
      <c r="AG342" s="373"/>
      <c r="AH342" s="373"/>
      <c r="AI342" s="373"/>
      <c r="AJ342" s="373"/>
      <c r="AK342" s="373"/>
      <c r="AL342" s="373"/>
      <c r="AM342" s="373"/>
      <c r="AN342" s="373"/>
      <c r="AO342" s="373"/>
      <c r="AP342" s="373"/>
      <c r="AQ342" s="373"/>
      <c r="AR342" s="373"/>
      <c r="AS342" s="373"/>
      <c r="AT342" s="373"/>
      <c r="AU342" s="373"/>
      <c r="AV342" s="373"/>
      <c r="AW342" s="373"/>
      <c r="AX342" s="373"/>
      <c r="AY342" s="373"/>
      <c r="AZ342" s="373"/>
      <c r="BA342" s="373"/>
      <c r="BB342" s="373"/>
      <c r="BC342" s="373"/>
      <c r="BD342" s="373"/>
      <c r="BE342" s="373"/>
      <c r="BF342" s="373"/>
      <c r="BG342" s="373"/>
    </row>
    <row r="343" spans="1:59" s="82" customFormat="1" x14ac:dyDescent="0.35">
      <c r="A343" s="88" t="s">
        <v>17</v>
      </c>
      <c r="B343" s="7">
        <f>B345+B349</f>
        <v>48399357</v>
      </c>
      <c r="C343" s="7">
        <f t="shared" ref="C343:K343" si="138">C345+C349</f>
        <v>11144016</v>
      </c>
      <c r="D343" s="7">
        <f t="shared" si="138"/>
        <v>11140016</v>
      </c>
      <c r="E343" s="7">
        <f t="shared" si="138"/>
        <v>11140016</v>
      </c>
      <c r="F343" s="7">
        <f t="shared" si="138"/>
        <v>361589</v>
      </c>
      <c r="G343" s="7">
        <f t="shared" si="138"/>
        <v>3287995</v>
      </c>
      <c r="H343" s="7">
        <f t="shared" si="138"/>
        <v>2981802</v>
      </c>
      <c r="I343" s="7">
        <f t="shared" si="138"/>
        <v>2440251</v>
      </c>
      <c r="J343" s="7">
        <f t="shared" si="138"/>
        <v>2435841</v>
      </c>
      <c r="K343" s="7">
        <f t="shared" si="138"/>
        <v>3467831</v>
      </c>
      <c r="L343" s="400"/>
      <c r="M343" s="438"/>
      <c r="N343" s="81"/>
      <c r="O343" s="81"/>
      <c r="P343" s="81"/>
      <c r="Q343" s="81"/>
      <c r="R343" s="81"/>
      <c r="S343" s="81"/>
      <c r="T343" s="81"/>
      <c r="U343" s="81"/>
      <c r="V343" s="81"/>
      <c r="W343" s="81"/>
      <c r="X343" s="81"/>
      <c r="Y343" s="81"/>
      <c r="Z343" s="81"/>
      <c r="AA343" s="81"/>
      <c r="AB343" s="81"/>
      <c r="AC343" s="81"/>
      <c r="AD343" s="81"/>
      <c r="AE343" s="81"/>
      <c r="AF343" s="81"/>
      <c r="AG343" s="81"/>
      <c r="AH343" s="81"/>
      <c r="AI343" s="81"/>
      <c r="AJ343" s="81"/>
      <c r="AK343" s="81"/>
      <c r="AL343" s="81"/>
      <c r="AM343" s="81"/>
      <c r="AN343" s="81"/>
      <c r="AO343" s="81"/>
      <c r="AP343" s="81"/>
      <c r="AQ343" s="81"/>
      <c r="AR343" s="81"/>
      <c r="AS343" s="81"/>
      <c r="AT343" s="81"/>
      <c r="AU343" s="81"/>
      <c r="AV343" s="81"/>
      <c r="AW343" s="81"/>
      <c r="AX343" s="81"/>
      <c r="AY343" s="81"/>
      <c r="AZ343" s="81"/>
      <c r="BA343" s="81"/>
      <c r="BB343" s="81"/>
      <c r="BC343" s="81"/>
      <c r="BD343" s="81"/>
      <c r="BE343" s="81"/>
      <c r="BF343" s="81"/>
      <c r="BG343" s="81"/>
    </row>
    <row r="344" spans="1:59" s="91" customFormat="1" x14ac:dyDescent="0.35">
      <c r="A344" s="3" t="s">
        <v>18</v>
      </c>
      <c r="B344" s="9"/>
      <c r="C344" s="10"/>
      <c r="D344" s="10"/>
      <c r="E344" s="10"/>
      <c r="F344" s="10"/>
      <c r="G344" s="10"/>
      <c r="H344" s="10"/>
      <c r="I344" s="10"/>
      <c r="J344" s="10"/>
      <c r="K344" s="5"/>
      <c r="L344" s="400"/>
      <c r="M344" s="438"/>
      <c r="N344" s="373"/>
      <c r="O344" s="373"/>
      <c r="P344" s="373"/>
      <c r="Q344" s="373"/>
      <c r="R344" s="373"/>
      <c r="S344" s="373"/>
      <c r="T344" s="373"/>
      <c r="U344" s="373"/>
      <c r="V344" s="373"/>
      <c r="W344" s="373"/>
      <c r="X344" s="373"/>
      <c r="Y344" s="373"/>
      <c r="Z344" s="373"/>
      <c r="AA344" s="373"/>
      <c r="AB344" s="373"/>
      <c r="AC344" s="373"/>
      <c r="AD344" s="373"/>
      <c r="AE344" s="373"/>
      <c r="AF344" s="373"/>
      <c r="AG344" s="373"/>
      <c r="AH344" s="373"/>
      <c r="AI344" s="373"/>
      <c r="AJ344" s="373"/>
      <c r="AK344" s="373"/>
      <c r="AL344" s="373"/>
      <c r="AM344" s="373"/>
      <c r="AN344" s="373"/>
      <c r="AO344" s="373"/>
      <c r="AP344" s="373"/>
      <c r="AQ344" s="373"/>
      <c r="AR344" s="373"/>
      <c r="AS344" s="373"/>
      <c r="AT344" s="373"/>
      <c r="AU344" s="373"/>
      <c r="AV344" s="373"/>
      <c r="AW344" s="373"/>
      <c r="AX344" s="373"/>
      <c r="AY344" s="373"/>
      <c r="AZ344" s="373"/>
      <c r="BA344" s="373"/>
      <c r="BB344" s="373"/>
      <c r="BC344" s="373"/>
      <c r="BD344" s="373"/>
      <c r="BE344" s="373"/>
      <c r="BF344" s="373"/>
      <c r="BG344" s="373"/>
    </row>
    <row r="345" spans="1:59" s="91" customFormat="1" x14ac:dyDescent="0.35">
      <c r="A345" s="3" t="s">
        <v>19</v>
      </c>
      <c r="B345" s="9">
        <f>B347+B348</f>
        <v>44935706</v>
      </c>
      <c r="C345" s="9">
        <f t="shared" ref="C345:K345" si="139">C347+C348</f>
        <v>11144016</v>
      </c>
      <c r="D345" s="9">
        <f t="shared" si="139"/>
        <v>11140016</v>
      </c>
      <c r="E345" s="9">
        <f t="shared" si="139"/>
        <v>11140016</v>
      </c>
      <c r="F345" s="9">
        <f t="shared" si="139"/>
        <v>0</v>
      </c>
      <c r="G345" s="9">
        <f t="shared" si="139"/>
        <v>2796634</v>
      </c>
      <c r="H345" s="9">
        <f t="shared" si="139"/>
        <v>2593441</v>
      </c>
      <c r="I345" s="9">
        <f t="shared" si="139"/>
        <v>2066661</v>
      </c>
      <c r="J345" s="9">
        <f t="shared" si="139"/>
        <v>2000841</v>
      </c>
      <c r="K345" s="9">
        <f t="shared" si="139"/>
        <v>2054081</v>
      </c>
      <c r="L345" s="400"/>
      <c r="M345" s="438"/>
      <c r="N345" s="373"/>
      <c r="O345" s="373"/>
      <c r="P345" s="373"/>
      <c r="Q345" s="373"/>
      <c r="R345" s="373"/>
      <c r="S345" s="373"/>
      <c r="T345" s="373"/>
      <c r="U345" s="373"/>
      <c r="V345" s="373"/>
      <c r="W345" s="373"/>
      <c r="X345" s="373"/>
      <c r="Y345" s="373"/>
      <c r="Z345" s="373"/>
      <c r="AA345" s="373"/>
      <c r="AB345" s="373"/>
      <c r="AC345" s="373"/>
      <c r="AD345" s="373"/>
      <c r="AE345" s="373"/>
      <c r="AF345" s="373"/>
      <c r="AG345" s="373"/>
      <c r="AH345" s="373"/>
      <c r="AI345" s="373"/>
      <c r="AJ345" s="373"/>
      <c r="AK345" s="373"/>
      <c r="AL345" s="373"/>
      <c r="AM345" s="373"/>
      <c r="AN345" s="373"/>
      <c r="AO345" s="373"/>
      <c r="AP345" s="373"/>
      <c r="AQ345" s="373"/>
      <c r="AR345" s="373"/>
      <c r="AS345" s="373"/>
      <c r="AT345" s="373"/>
      <c r="AU345" s="373"/>
      <c r="AV345" s="373"/>
      <c r="AW345" s="373"/>
      <c r="AX345" s="373"/>
      <c r="AY345" s="373"/>
      <c r="AZ345" s="373"/>
      <c r="BA345" s="373"/>
      <c r="BB345" s="373"/>
      <c r="BC345" s="373"/>
      <c r="BD345" s="373"/>
      <c r="BE345" s="373"/>
      <c r="BF345" s="373"/>
      <c r="BG345" s="373"/>
    </row>
    <row r="346" spans="1:59" s="91" customFormat="1" x14ac:dyDescent="0.35">
      <c r="A346" s="3" t="s">
        <v>9</v>
      </c>
      <c r="B346" s="1"/>
      <c r="C346" s="5"/>
      <c r="D346" s="5"/>
      <c r="E346" s="5"/>
      <c r="F346" s="5"/>
      <c r="G346" s="5"/>
      <c r="H346" s="5"/>
      <c r="I346" s="5"/>
      <c r="J346" s="5"/>
      <c r="K346" s="5"/>
      <c r="L346" s="400"/>
      <c r="M346" s="438"/>
      <c r="N346" s="373"/>
      <c r="O346" s="373"/>
      <c r="P346" s="373"/>
      <c r="Q346" s="373"/>
      <c r="R346" s="373"/>
      <c r="S346" s="373"/>
      <c r="T346" s="373"/>
      <c r="U346" s="373"/>
      <c r="V346" s="373"/>
      <c r="W346" s="373"/>
      <c r="X346" s="373"/>
      <c r="Y346" s="373"/>
      <c r="Z346" s="373"/>
      <c r="AA346" s="373"/>
      <c r="AB346" s="373"/>
      <c r="AC346" s="373"/>
      <c r="AD346" s="373"/>
      <c r="AE346" s="373"/>
      <c r="AF346" s="373"/>
      <c r="AG346" s="373"/>
      <c r="AH346" s="373"/>
      <c r="AI346" s="373"/>
      <c r="AJ346" s="373"/>
      <c r="AK346" s="373"/>
      <c r="AL346" s="373"/>
      <c r="AM346" s="373"/>
      <c r="AN346" s="373"/>
      <c r="AO346" s="373"/>
      <c r="AP346" s="373"/>
      <c r="AQ346" s="373"/>
      <c r="AR346" s="373"/>
      <c r="AS346" s="373"/>
      <c r="AT346" s="373"/>
      <c r="AU346" s="373"/>
      <c r="AV346" s="373"/>
      <c r="AW346" s="373"/>
      <c r="AX346" s="373"/>
      <c r="AY346" s="373"/>
      <c r="AZ346" s="373"/>
      <c r="BA346" s="373"/>
      <c r="BB346" s="373"/>
      <c r="BC346" s="373"/>
      <c r="BD346" s="373"/>
      <c r="BE346" s="373"/>
      <c r="BF346" s="373"/>
      <c r="BG346" s="373"/>
    </row>
    <row r="347" spans="1:59" s="91" customFormat="1" x14ac:dyDescent="0.35">
      <c r="A347" s="252" t="s">
        <v>10</v>
      </c>
      <c r="B347" s="253">
        <f>SUM(C347:K347)</f>
        <v>39504676</v>
      </c>
      <c r="C347" s="254">
        <f>C360+C392+C417+C448</f>
        <v>11140016</v>
      </c>
      <c r="D347" s="254">
        <f t="shared" ref="D347:K347" si="140">D360+D392+D417+D448</f>
        <v>11140016</v>
      </c>
      <c r="E347" s="254">
        <f t="shared" si="140"/>
        <v>11140016</v>
      </c>
      <c r="F347" s="254">
        <f t="shared" si="140"/>
        <v>0</v>
      </c>
      <c r="G347" s="254">
        <f t="shared" si="140"/>
        <v>1099908</v>
      </c>
      <c r="H347" s="254">
        <f t="shared" si="140"/>
        <v>1282115</v>
      </c>
      <c r="I347" s="254">
        <f t="shared" si="140"/>
        <v>1260335</v>
      </c>
      <c r="J347" s="254">
        <f t="shared" si="140"/>
        <v>1194515</v>
      </c>
      <c r="K347" s="254">
        <f t="shared" si="140"/>
        <v>1247755</v>
      </c>
      <c r="L347" s="400"/>
      <c r="M347" s="438"/>
      <c r="N347" s="373"/>
      <c r="O347" s="373"/>
      <c r="P347" s="373"/>
      <c r="Q347" s="373"/>
      <c r="R347" s="373"/>
      <c r="S347" s="373"/>
      <c r="T347" s="373"/>
      <c r="U347" s="373"/>
      <c r="V347" s="373"/>
      <c r="W347" s="373"/>
      <c r="X347" s="373"/>
      <c r="Y347" s="373"/>
      <c r="Z347" s="373"/>
      <c r="AA347" s="373"/>
      <c r="AB347" s="373"/>
      <c r="AC347" s="373"/>
      <c r="AD347" s="373"/>
      <c r="AE347" s="373"/>
      <c r="AF347" s="373"/>
      <c r="AG347" s="373"/>
      <c r="AH347" s="373"/>
      <c r="AI347" s="373"/>
      <c r="AJ347" s="373"/>
      <c r="AK347" s="373"/>
      <c r="AL347" s="373"/>
      <c r="AM347" s="373"/>
      <c r="AN347" s="373"/>
      <c r="AO347" s="373"/>
      <c r="AP347" s="373"/>
      <c r="AQ347" s="373"/>
      <c r="AR347" s="373"/>
      <c r="AS347" s="373"/>
      <c r="AT347" s="373"/>
      <c r="AU347" s="373"/>
      <c r="AV347" s="373"/>
      <c r="AW347" s="373"/>
      <c r="AX347" s="373"/>
      <c r="AY347" s="373"/>
      <c r="AZ347" s="373"/>
      <c r="BA347" s="373"/>
      <c r="BB347" s="373"/>
      <c r="BC347" s="373"/>
      <c r="BD347" s="373"/>
      <c r="BE347" s="373"/>
      <c r="BF347" s="373"/>
      <c r="BG347" s="373"/>
    </row>
    <row r="348" spans="1:59" s="91" customFormat="1" x14ac:dyDescent="0.35">
      <c r="A348" s="2" t="s">
        <v>11</v>
      </c>
      <c r="B348" s="1">
        <f>SUM(C348:K348)</f>
        <v>5431030</v>
      </c>
      <c r="C348" s="5">
        <f>C418</f>
        <v>4000</v>
      </c>
      <c r="D348" s="5">
        <f t="shared" ref="D348:K348" si="141">D418</f>
        <v>0</v>
      </c>
      <c r="E348" s="5">
        <f t="shared" si="141"/>
        <v>0</v>
      </c>
      <c r="F348" s="5">
        <f t="shared" si="141"/>
        <v>0</v>
      </c>
      <c r="G348" s="5">
        <f t="shared" si="141"/>
        <v>1696726</v>
      </c>
      <c r="H348" s="5">
        <f t="shared" si="141"/>
        <v>1311326</v>
      </c>
      <c r="I348" s="5">
        <f t="shared" si="141"/>
        <v>806326</v>
      </c>
      <c r="J348" s="5">
        <f t="shared" si="141"/>
        <v>806326</v>
      </c>
      <c r="K348" s="5">
        <f t="shared" si="141"/>
        <v>806326</v>
      </c>
      <c r="L348" s="400"/>
      <c r="M348" s="438"/>
      <c r="N348" s="373"/>
      <c r="O348" s="373"/>
      <c r="P348" s="373"/>
      <c r="Q348" s="373"/>
      <c r="R348" s="373"/>
      <c r="S348" s="373"/>
      <c r="T348" s="373"/>
      <c r="U348" s="373"/>
      <c r="V348" s="373"/>
      <c r="W348" s="373"/>
      <c r="X348" s="373"/>
      <c r="Y348" s="373"/>
      <c r="Z348" s="373"/>
      <c r="AA348" s="373"/>
      <c r="AB348" s="373"/>
      <c r="AC348" s="373"/>
      <c r="AD348" s="373"/>
      <c r="AE348" s="373"/>
      <c r="AF348" s="373"/>
      <c r="AG348" s="373"/>
      <c r="AH348" s="373"/>
      <c r="AI348" s="373"/>
      <c r="AJ348" s="373"/>
      <c r="AK348" s="373"/>
      <c r="AL348" s="373"/>
      <c r="AM348" s="373"/>
      <c r="AN348" s="373"/>
      <c r="AO348" s="373"/>
      <c r="AP348" s="373"/>
      <c r="AQ348" s="373"/>
      <c r="AR348" s="373"/>
      <c r="AS348" s="373"/>
      <c r="AT348" s="373"/>
      <c r="AU348" s="373"/>
      <c r="AV348" s="373"/>
      <c r="AW348" s="373"/>
      <c r="AX348" s="373"/>
      <c r="AY348" s="373"/>
      <c r="AZ348" s="373"/>
      <c r="BA348" s="373"/>
      <c r="BB348" s="373"/>
      <c r="BC348" s="373"/>
      <c r="BD348" s="373"/>
      <c r="BE348" s="373"/>
      <c r="BF348" s="373"/>
      <c r="BG348" s="373"/>
    </row>
    <row r="349" spans="1:59" s="91" customFormat="1" ht="39" x14ac:dyDescent="0.35">
      <c r="A349" s="130" t="s">
        <v>20</v>
      </c>
      <c r="B349" s="23">
        <f>SUM(C349:K349)</f>
        <v>3463651</v>
      </c>
      <c r="C349" s="12">
        <f>C351</f>
        <v>0</v>
      </c>
      <c r="D349" s="12">
        <f t="shared" ref="D349:K349" si="142">D351</f>
        <v>0</v>
      </c>
      <c r="E349" s="12">
        <f t="shared" si="142"/>
        <v>0</v>
      </c>
      <c r="F349" s="12">
        <f t="shared" si="142"/>
        <v>361589</v>
      </c>
      <c r="G349" s="12">
        <f t="shared" si="142"/>
        <v>491361</v>
      </c>
      <c r="H349" s="12">
        <f t="shared" si="142"/>
        <v>388361</v>
      </c>
      <c r="I349" s="12">
        <f t="shared" si="142"/>
        <v>373590</v>
      </c>
      <c r="J349" s="12">
        <f t="shared" si="142"/>
        <v>435000</v>
      </c>
      <c r="K349" s="12">
        <f t="shared" si="142"/>
        <v>1413750</v>
      </c>
      <c r="L349" s="400"/>
      <c r="M349" s="438"/>
      <c r="N349" s="373"/>
      <c r="O349" s="373"/>
      <c r="P349" s="373"/>
      <c r="Q349" s="373"/>
      <c r="R349" s="373"/>
      <c r="S349" s="373"/>
      <c r="T349" s="373"/>
      <c r="U349" s="373"/>
      <c r="V349" s="373"/>
      <c r="W349" s="373"/>
      <c r="X349" s="373"/>
      <c r="Y349" s="373"/>
      <c r="Z349" s="373"/>
      <c r="AA349" s="373"/>
      <c r="AB349" s="373"/>
      <c r="AC349" s="373"/>
      <c r="AD349" s="373"/>
      <c r="AE349" s="373"/>
      <c r="AF349" s="373"/>
      <c r="AG349" s="373"/>
      <c r="AH349" s="373"/>
      <c r="AI349" s="373"/>
      <c r="AJ349" s="373"/>
      <c r="AK349" s="373"/>
      <c r="AL349" s="373"/>
      <c r="AM349" s="373"/>
      <c r="AN349" s="373"/>
      <c r="AO349" s="373"/>
      <c r="AP349" s="373"/>
      <c r="AQ349" s="373"/>
      <c r="AR349" s="373"/>
      <c r="AS349" s="373"/>
      <c r="AT349" s="373"/>
      <c r="AU349" s="373"/>
      <c r="AV349" s="373"/>
      <c r="AW349" s="373"/>
      <c r="AX349" s="373"/>
      <c r="AY349" s="373"/>
      <c r="AZ349" s="373"/>
      <c r="BA349" s="373"/>
      <c r="BB349" s="373"/>
      <c r="BC349" s="373"/>
      <c r="BD349" s="373"/>
      <c r="BE349" s="373"/>
      <c r="BF349" s="373"/>
      <c r="BG349" s="373"/>
    </row>
    <row r="350" spans="1:59" s="83" customFormat="1" x14ac:dyDescent="0.35">
      <c r="A350" s="178" t="s">
        <v>9</v>
      </c>
      <c r="B350" s="181"/>
      <c r="C350" s="171"/>
      <c r="D350" s="171"/>
      <c r="E350" s="171"/>
      <c r="F350" s="171"/>
      <c r="G350" s="171"/>
      <c r="H350" s="171"/>
      <c r="I350" s="171"/>
      <c r="J350" s="171"/>
      <c r="K350" s="171"/>
      <c r="L350" s="372"/>
      <c r="M350" s="367"/>
    </row>
    <row r="351" spans="1:59" s="83" customFormat="1" ht="13.5" thickBot="1" x14ac:dyDescent="0.4">
      <c r="A351" s="172" t="s">
        <v>10</v>
      </c>
      <c r="B351" s="181">
        <f>SUM(C351:K351)</f>
        <v>3463651</v>
      </c>
      <c r="C351" s="171">
        <f>C361+C393+C419+C449</f>
        <v>0</v>
      </c>
      <c r="D351" s="171">
        <f t="shared" ref="D351:K351" si="143">D361+D393+D419+D449</f>
        <v>0</v>
      </c>
      <c r="E351" s="171">
        <f t="shared" si="143"/>
        <v>0</v>
      </c>
      <c r="F351" s="171">
        <f t="shared" si="143"/>
        <v>361589</v>
      </c>
      <c r="G351" s="171">
        <f t="shared" si="143"/>
        <v>491361</v>
      </c>
      <c r="H351" s="171">
        <f t="shared" si="143"/>
        <v>388361</v>
      </c>
      <c r="I351" s="171">
        <f t="shared" si="143"/>
        <v>373590</v>
      </c>
      <c r="J351" s="171">
        <f t="shared" si="143"/>
        <v>435000</v>
      </c>
      <c r="K351" s="171">
        <f t="shared" si="143"/>
        <v>1413750</v>
      </c>
      <c r="L351" s="372"/>
      <c r="M351" s="367"/>
    </row>
    <row r="352" spans="1:59" s="91" customFormat="1" ht="13.5" thickBot="1" x14ac:dyDescent="0.4">
      <c r="A352" s="426" t="s">
        <v>70</v>
      </c>
      <c r="B352" s="427"/>
      <c r="C352" s="427"/>
      <c r="D352" s="427"/>
      <c r="E352" s="427"/>
      <c r="F352" s="427"/>
      <c r="G352" s="427"/>
      <c r="H352" s="427"/>
      <c r="I352" s="427"/>
      <c r="J352" s="427"/>
      <c r="K352" s="428"/>
      <c r="L352" s="56"/>
      <c r="M352" s="192" t="s">
        <v>71</v>
      </c>
      <c r="N352" s="373"/>
      <c r="O352" s="373"/>
      <c r="P352" s="373"/>
      <c r="Q352" s="373"/>
      <c r="R352" s="373"/>
      <c r="S352" s="373"/>
      <c r="T352" s="373"/>
      <c r="U352" s="373"/>
      <c r="V352" s="373"/>
      <c r="W352" s="373"/>
      <c r="X352" s="373"/>
      <c r="Y352" s="373"/>
      <c r="Z352" s="373"/>
      <c r="AA352" s="373"/>
      <c r="AB352" s="373"/>
      <c r="AC352" s="373"/>
      <c r="AD352" s="373"/>
      <c r="AE352" s="373"/>
      <c r="AF352" s="373"/>
      <c r="AG352" s="373"/>
      <c r="AH352" s="373"/>
      <c r="AI352" s="373"/>
      <c r="AJ352" s="373"/>
      <c r="AK352" s="373"/>
      <c r="AL352" s="373"/>
      <c r="AM352" s="373"/>
      <c r="AN352" s="373"/>
      <c r="AO352" s="373"/>
      <c r="AP352" s="373"/>
      <c r="AQ352" s="373"/>
      <c r="AR352" s="373"/>
      <c r="AS352" s="373"/>
      <c r="AT352" s="373"/>
      <c r="AU352" s="373"/>
      <c r="AV352" s="373"/>
      <c r="AW352" s="373"/>
      <c r="AX352" s="373"/>
      <c r="AY352" s="373"/>
      <c r="AZ352" s="373"/>
      <c r="BA352" s="373"/>
      <c r="BB352" s="373"/>
      <c r="BC352" s="373"/>
      <c r="BD352" s="373"/>
      <c r="BE352" s="373"/>
      <c r="BF352" s="373"/>
      <c r="BG352" s="373"/>
    </row>
    <row r="353" spans="1:59" s="91" customFormat="1" x14ac:dyDescent="0.35">
      <c r="A353" s="25" t="s">
        <v>10</v>
      </c>
      <c r="B353" s="26"/>
      <c r="C353" s="26"/>
      <c r="D353" s="26"/>
      <c r="E353" s="26"/>
      <c r="F353" s="26"/>
      <c r="G353" s="26"/>
      <c r="H353" s="26"/>
      <c r="I353" s="26"/>
      <c r="J353" s="26"/>
      <c r="K353" s="289"/>
      <c r="L353" s="389"/>
      <c r="M353" s="401"/>
      <c r="N353" s="373"/>
      <c r="O353" s="373"/>
      <c r="P353" s="373"/>
      <c r="Q353" s="373"/>
      <c r="R353" s="373"/>
      <c r="S353" s="373"/>
      <c r="T353" s="373"/>
      <c r="U353" s="373"/>
      <c r="V353" s="373"/>
      <c r="W353" s="373"/>
      <c r="X353" s="373"/>
      <c r="Y353" s="373"/>
      <c r="Z353" s="373"/>
      <c r="AA353" s="373"/>
      <c r="AB353" s="373"/>
      <c r="AC353" s="373"/>
      <c r="AD353" s="373"/>
      <c r="AE353" s="373"/>
      <c r="AF353" s="373"/>
      <c r="AG353" s="373"/>
      <c r="AH353" s="373"/>
      <c r="AI353" s="373"/>
      <c r="AJ353" s="373"/>
      <c r="AK353" s="373"/>
      <c r="AL353" s="373"/>
      <c r="AM353" s="373"/>
      <c r="AN353" s="373"/>
      <c r="AO353" s="373"/>
      <c r="AP353" s="373"/>
      <c r="AQ353" s="373"/>
      <c r="AR353" s="373"/>
      <c r="AS353" s="373"/>
      <c r="AT353" s="373"/>
      <c r="AU353" s="373"/>
      <c r="AV353" s="373"/>
      <c r="AW353" s="373"/>
      <c r="AX353" s="373"/>
      <c r="AY353" s="373"/>
      <c r="AZ353" s="373"/>
      <c r="BA353" s="373"/>
      <c r="BB353" s="373"/>
      <c r="BC353" s="373"/>
      <c r="BD353" s="373"/>
      <c r="BE353" s="373"/>
      <c r="BF353" s="373"/>
      <c r="BG353" s="373"/>
    </row>
    <row r="354" spans="1:59" s="91" customFormat="1" x14ac:dyDescent="0.35">
      <c r="A354" s="301" t="s">
        <v>8</v>
      </c>
      <c r="B354" s="18">
        <f>B355+B356+B357+B358</f>
        <v>41454767</v>
      </c>
      <c r="C354" s="18">
        <f t="shared" ref="C354:K354" si="144">C355+C356+C357+C358</f>
        <v>11140016</v>
      </c>
      <c r="D354" s="18">
        <f t="shared" si="144"/>
        <v>11140016</v>
      </c>
      <c r="E354" s="18">
        <f t="shared" si="144"/>
        <v>11140016</v>
      </c>
      <c r="F354" s="18">
        <f t="shared" si="144"/>
        <v>91154</v>
      </c>
      <c r="G354" s="18">
        <f t="shared" si="144"/>
        <v>1228420</v>
      </c>
      <c r="H354" s="18">
        <f t="shared" si="144"/>
        <v>1362177</v>
      </c>
      <c r="I354" s="18">
        <f t="shared" si="144"/>
        <v>1351188</v>
      </c>
      <c r="J354" s="18">
        <f t="shared" si="144"/>
        <v>1511515</v>
      </c>
      <c r="K354" s="290">
        <f t="shared" si="144"/>
        <v>2490265</v>
      </c>
      <c r="L354" s="389"/>
      <c r="M354" s="389"/>
      <c r="N354" s="373"/>
      <c r="O354" s="373"/>
      <c r="P354" s="373"/>
      <c r="Q354" s="373"/>
      <c r="R354" s="373"/>
      <c r="S354" s="373"/>
      <c r="T354" s="373"/>
      <c r="U354" s="373"/>
      <c r="V354" s="373"/>
      <c r="W354" s="373"/>
      <c r="X354" s="373"/>
      <c r="Y354" s="373"/>
      <c r="Z354" s="373"/>
      <c r="AA354" s="373"/>
      <c r="AB354" s="373"/>
      <c r="AC354" s="373"/>
      <c r="AD354" s="373"/>
      <c r="AE354" s="373"/>
      <c r="AF354" s="373"/>
      <c r="AG354" s="373"/>
      <c r="AH354" s="373"/>
      <c r="AI354" s="373"/>
      <c r="AJ354" s="373"/>
      <c r="AK354" s="373"/>
      <c r="AL354" s="373"/>
      <c r="AM354" s="373"/>
      <c r="AN354" s="373"/>
      <c r="AO354" s="373"/>
      <c r="AP354" s="373"/>
      <c r="AQ354" s="373"/>
      <c r="AR354" s="373"/>
      <c r="AS354" s="373"/>
      <c r="AT354" s="373"/>
      <c r="AU354" s="373"/>
      <c r="AV354" s="373"/>
      <c r="AW354" s="373"/>
      <c r="AX354" s="373"/>
      <c r="AY354" s="373"/>
      <c r="AZ354" s="373"/>
      <c r="BA354" s="373"/>
      <c r="BB354" s="373"/>
      <c r="BC354" s="373"/>
      <c r="BD354" s="373"/>
      <c r="BE354" s="373"/>
      <c r="BF354" s="373"/>
      <c r="BG354" s="373"/>
    </row>
    <row r="355" spans="1:59" s="91" customFormat="1" x14ac:dyDescent="0.35">
      <c r="A355" s="278" t="s">
        <v>14</v>
      </c>
      <c r="B355" s="99">
        <f>SUM(C355:K355)</f>
        <v>0</v>
      </c>
      <c r="C355" s="63">
        <v>0</v>
      </c>
      <c r="D355" s="63">
        <v>0</v>
      </c>
      <c r="E355" s="63">
        <v>0</v>
      </c>
      <c r="F355" s="63">
        <v>0</v>
      </c>
      <c r="G355" s="63">
        <v>0</v>
      </c>
      <c r="H355" s="63">
        <v>0</v>
      </c>
      <c r="I355" s="63">
        <v>0</v>
      </c>
      <c r="J355" s="63">
        <v>0</v>
      </c>
      <c r="K355" s="277">
        <v>0</v>
      </c>
      <c r="L355" s="389"/>
      <c r="M355" s="389"/>
      <c r="N355" s="373"/>
      <c r="O355" s="373"/>
      <c r="P355" s="373"/>
      <c r="Q355" s="373"/>
      <c r="R355" s="373"/>
      <c r="S355" s="373"/>
      <c r="T355" s="373"/>
      <c r="U355" s="373"/>
      <c r="V355" s="373"/>
      <c r="W355" s="373"/>
      <c r="X355" s="373"/>
      <c r="Y355" s="373"/>
      <c r="Z355" s="373"/>
      <c r="AA355" s="373"/>
      <c r="AB355" s="373"/>
      <c r="AC355" s="373"/>
      <c r="AD355" s="373"/>
      <c r="AE355" s="373"/>
      <c r="AF355" s="373"/>
      <c r="AG355" s="373"/>
      <c r="AH355" s="373"/>
      <c r="AI355" s="373"/>
      <c r="AJ355" s="373"/>
      <c r="AK355" s="373"/>
      <c r="AL355" s="373"/>
      <c r="AM355" s="373"/>
      <c r="AN355" s="373"/>
      <c r="AO355" s="373"/>
      <c r="AP355" s="373"/>
      <c r="AQ355" s="373"/>
      <c r="AR355" s="373"/>
      <c r="AS355" s="373"/>
      <c r="AT355" s="373"/>
      <c r="AU355" s="373"/>
      <c r="AV355" s="373"/>
      <c r="AW355" s="373"/>
      <c r="AX355" s="373"/>
      <c r="AY355" s="373"/>
      <c r="AZ355" s="373"/>
      <c r="BA355" s="373"/>
      <c r="BB355" s="373"/>
      <c r="BC355" s="373"/>
      <c r="BD355" s="373"/>
      <c r="BE355" s="373"/>
      <c r="BF355" s="373"/>
      <c r="BG355" s="373"/>
    </row>
    <row r="356" spans="1:59" s="91" customFormat="1" x14ac:dyDescent="0.35">
      <c r="A356" s="278" t="s">
        <v>15</v>
      </c>
      <c r="B356" s="99">
        <f>SUM(C356:K356)</f>
        <v>0</v>
      </c>
      <c r="C356" s="63">
        <v>0</v>
      </c>
      <c r="D356" s="63">
        <v>0</v>
      </c>
      <c r="E356" s="63">
        <v>0</v>
      </c>
      <c r="F356" s="63">
        <v>0</v>
      </c>
      <c r="G356" s="63">
        <v>0</v>
      </c>
      <c r="H356" s="63">
        <v>0</v>
      </c>
      <c r="I356" s="63">
        <v>0</v>
      </c>
      <c r="J356" s="63">
        <v>0</v>
      </c>
      <c r="K356" s="277">
        <v>0</v>
      </c>
      <c r="L356" s="389"/>
      <c r="M356" s="389"/>
      <c r="N356" s="373"/>
      <c r="O356" s="373"/>
      <c r="P356" s="373"/>
      <c r="Q356" s="373"/>
      <c r="R356" s="373"/>
      <c r="S356" s="373"/>
      <c r="T356" s="373"/>
      <c r="U356" s="373"/>
      <c r="V356" s="373"/>
      <c r="W356" s="373"/>
      <c r="X356" s="373"/>
      <c r="Y356" s="373"/>
      <c r="Z356" s="373"/>
      <c r="AA356" s="373"/>
      <c r="AB356" s="373"/>
      <c r="AC356" s="373"/>
      <c r="AD356" s="373"/>
      <c r="AE356" s="373"/>
      <c r="AF356" s="373"/>
      <c r="AG356" s="373"/>
      <c r="AH356" s="373"/>
      <c r="AI356" s="373"/>
      <c r="AJ356" s="373"/>
      <c r="AK356" s="373"/>
      <c r="AL356" s="373"/>
      <c r="AM356" s="373"/>
      <c r="AN356" s="373"/>
      <c r="AO356" s="373"/>
      <c r="AP356" s="373"/>
      <c r="AQ356" s="373"/>
      <c r="AR356" s="373"/>
      <c r="AS356" s="373"/>
      <c r="AT356" s="373"/>
      <c r="AU356" s="373"/>
      <c r="AV356" s="373"/>
      <c r="AW356" s="373"/>
      <c r="AX356" s="373"/>
      <c r="AY356" s="373"/>
      <c r="AZ356" s="373"/>
      <c r="BA356" s="373"/>
      <c r="BB356" s="373"/>
      <c r="BC356" s="373"/>
      <c r="BD356" s="373"/>
      <c r="BE356" s="373"/>
      <c r="BF356" s="373"/>
      <c r="BG356" s="373"/>
    </row>
    <row r="357" spans="1:59" s="91" customFormat="1" x14ac:dyDescent="0.35">
      <c r="A357" s="278" t="s">
        <v>16</v>
      </c>
      <c r="B357" s="99">
        <f>SUM(C357:K357)</f>
        <v>0</v>
      </c>
      <c r="C357" s="63">
        <v>0</v>
      </c>
      <c r="D357" s="63">
        <v>0</v>
      </c>
      <c r="E357" s="63">
        <v>0</v>
      </c>
      <c r="F357" s="63">
        <v>0</v>
      </c>
      <c r="G357" s="63">
        <v>0</v>
      </c>
      <c r="H357" s="63">
        <v>0</v>
      </c>
      <c r="I357" s="63">
        <v>0</v>
      </c>
      <c r="J357" s="63">
        <v>0</v>
      </c>
      <c r="K357" s="277">
        <v>0</v>
      </c>
      <c r="L357" s="389"/>
      <c r="M357" s="389"/>
      <c r="N357" s="373"/>
      <c r="O357" s="373"/>
      <c r="P357" s="373"/>
      <c r="Q357" s="373"/>
      <c r="R357" s="373"/>
      <c r="S357" s="373"/>
      <c r="T357" s="373"/>
      <c r="U357" s="373"/>
      <c r="V357" s="373"/>
      <c r="W357" s="373"/>
      <c r="X357" s="373"/>
      <c r="Y357" s="373"/>
      <c r="Z357" s="373"/>
      <c r="AA357" s="373"/>
      <c r="AB357" s="373"/>
      <c r="AC357" s="373"/>
      <c r="AD357" s="373"/>
      <c r="AE357" s="373"/>
      <c r="AF357" s="373"/>
      <c r="AG357" s="373"/>
      <c r="AH357" s="373"/>
      <c r="AI357" s="373"/>
      <c r="AJ357" s="373"/>
      <c r="AK357" s="373"/>
      <c r="AL357" s="373"/>
      <c r="AM357" s="373"/>
      <c r="AN357" s="373"/>
      <c r="AO357" s="373"/>
      <c r="AP357" s="373"/>
      <c r="AQ357" s="373"/>
      <c r="AR357" s="373"/>
      <c r="AS357" s="373"/>
      <c r="AT357" s="373"/>
      <c r="AU357" s="373"/>
      <c r="AV357" s="373"/>
      <c r="AW357" s="373"/>
      <c r="AX357" s="373"/>
      <c r="AY357" s="373"/>
      <c r="AZ357" s="373"/>
      <c r="BA357" s="373"/>
      <c r="BB357" s="373"/>
      <c r="BC357" s="373"/>
      <c r="BD357" s="373"/>
      <c r="BE357" s="373"/>
      <c r="BF357" s="373"/>
      <c r="BG357" s="373"/>
    </row>
    <row r="358" spans="1:59" s="91" customFormat="1" x14ac:dyDescent="0.35">
      <c r="A358" s="302" t="s">
        <v>17</v>
      </c>
      <c r="B358" s="16">
        <f>B360+B361</f>
        <v>41454767</v>
      </c>
      <c r="C358" s="16">
        <f t="shared" ref="C358:K358" si="145">C360+C361</f>
        <v>11140016</v>
      </c>
      <c r="D358" s="16">
        <f t="shared" si="145"/>
        <v>11140016</v>
      </c>
      <c r="E358" s="16">
        <f t="shared" si="145"/>
        <v>11140016</v>
      </c>
      <c r="F358" s="16">
        <f t="shared" si="145"/>
        <v>91154</v>
      </c>
      <c r="G358" s="16">
        <f t="shared" si="145"/>
        <v>1228420</v>
      </c>
      <c r="H358" s="16">
        <f t="shared" si="145"/>
        <v>1362177</v>
      </c>
      <c r="I358" s="16">
        <f t="shared" si="145"/>
        <v>1351188</v>
      </c>
      <c r="J358" s="16">
        <f t="shared" si="145"/>
        <v>1511515</v>
      </c>
      <c r="K358" s="292">
        <f t="shared" si="145"/>
        <v>2490265</v>
      </c>
      <c r="L358" s="389"/>
      <c r="M358" s="389"/>
      <c r="N358" s="373"/>
      <c r="O358" s="373"/>
      <c r="P358" s="373"/>
      <c r="Q358" s="373"/>
      <c r="R358" s="373"/>
      <c r="S358" s="373"/>
      <c r="T358" s="373"/>
      <c r="U358" s="373"/>
      <c r="V358" s="373"/>
      <c r="W358" s="373"/>
      <c r="X358" s="373"/>
      <c r="Y358" s="373"/>
      <c r="Z358" s="373"/>
      <c r="AA358" s="373"/>
      <c r="AB358" s="373"/>
      <c r="AC358" s="373"/>
      <c r="AD358" s="373"/>
      <c r="AE358" s="373"/>
      <c r="AF358" s="373"/>
      <c r="AG358" s="373"/>
      <c r="AH358" s="373"/>
      <c r="AI358" s="373"/>
      <c r="AJ358" s="373"/>
      <c r="AK358" s="373"/>
      <c r="AL358" s="373"/>
      <c r="AM358" s="373"/>
      <c r="AN358" s="373"/>
      <c r="AO358" s="373"/>
      <c r="AP358" s="373"/>
      <c r="AQ358" s="373"/>
      <c r="AR358" s="373"/>
      <c r="AS358" s="373"/>
      <c r="AT358" s="373"/>
      <c r="AU358" s="373"/>
      <c r="AV358" s="373"/>
      <c r="AW358" s="373"/>
      <c r="AX358" s="373"/>
      <c r="AY358" s="373"/>
      <c r="AZ358" s="373"/>
      <c r="BA358" s="373"/>
      <c r="BB358" s="373"/>
      <c r="BC358" s="373"/>
      <c r="BD358" s="373"/>
      <c r="BE358" s="373"/>
      <c r="BF358" s="373"/>
      <c r="BG358" s="373"/>
    </row>
    <row r="359" spans="1:59" s="91" customFormat="1" x14ac:dyDescent="0.35">
      <c r="A359" s="278" t="s">
        <v>18</v>
      </c>
      <c r="B359" s="99"/>
      <c r="C359" s="63"/>
      <c r="D359" s="63"/>
      <c r="E359" s="63"/>
      <c r="F359" s="63"/>
      <c r="G359" s="63"/>
      <c r="H359" s="63"/>
      <c r="I359" s="63"/>
      <c r="J359" s="63"/>
      <c r="K359" s="277"/>
      <c r="L359" s="389"/>
      <c r="M359" s="389"/>
      <c r="N359" s="373"/>
      <c r="O359" s="373"/>
      <c r="P359" s="373"/>
      <c r="Q359" s="373"/>
      <c r="R359" s="373"/>
      <c r="S359" s="373"/>
      <c r="T359" s="373"/>
      <c r="U359" s="373"/>
      <c r="V359" s="373"/>
      <c r="W359" s="373"/>
      <c r="X359" s="373"/>
      <c r="Y359" s="373"/>
      <c r="Z359" s="373"/>
      <c r="AA359" s="373"/>
      <c r="AB359" s="373"/>
      <c r="AC359" s="373"/>
      <c r="AD359" s="373"/>
      <c r="AE359" s="373"/>
      <c r="AF359" s="373"/>
      <c r="AG359" s="373"/>
      <c r="AH359" s="373"/>
      <c r="AI359" s="373"/>
      <c r="AJ359" s="373"/>
      <c r="AK359" s="373"/>
      <c r="AL359" s="373"/>
      <c r="AM359" s="373"/>
      <c r="AN359" s="373"/>
      <c r="AO359" s="373"/>
      <c r="AP359" s="373"/>
      <c r="AQ359" s="373"/>
      <c r="AR359" s="373"/>
      <c r="AS359" s="373"/>
      <c r="AT359" s="373"/>
      <c r="AU359" s="373"/>
      <c r="AV359" s="373"/>
      <c r="AW359" s="373"/>
      <c r="AX359" s="373"/>
      <c r="AY359" s="373"/>
      <c r="AZ359" s="373"/>
      <c r="BA359" s="373"/>
      <c r="BB359" s="373"/>
      <c r="BC359" s="373"/>
      <c r="BD359" s="373"/>
      <c r="BE359" s="373"/>
      <c r="BF359" s="373"/>
      <c r="BG359" s="373"/>
    </row>
    <row r="360" spans="1:59" s="91" customFormat="1" x14ac:dyDescent="0.35">
      <c r="A360" s="278" t="s">
        <v>19</v>
      </c>
      <c r="B360" s="99">
        <f>SUM(C360:K360)</f>
        <v>38777616</v>
      </c>
      <c r="C360" s="63">
        <f>C372+C382</f>
        <v>11140016</v>
      </c>
      <c r="D360" s="63">
        <f t="shared" ref="D360:K360" si="146">D372+D382</f>
        <v>11140016</v>
      </c>
      <c r="E360" s="63">
        <f t="shared" si="146"/>
        <v>11140016</v>
      </c>
      <c r="F360" s="63">
        <f t="shared" si="146"/>
        <v>0</v>
      </c>
      <c r="G360" s="63">
        <f t="shared" si="146"/>
        <v>1051508</v>
      </c>
      <c r="H360" s="63">
        <f t="shared" si="146"/>
        <v>1076515</v>
      </c>
      <c r="I360" s="63">
        <f t="shared" si="146"/>
        <v>1076515</v>
      </c>
      <c r="J360" s="63">
        <f t="shared" si="146"/>
        <v>1076515</v>
      </c>
      <c r="K360" s="277">
        <f t="shared" si="146"/>
        <v>1076515</v>
      </c>
      <c r="L360" s="389"/>
      <c r="M360" s="389"/>
      <c r="N360" s="373"/>
      <c r="O360" s="373"/>
      <c r="P360" s="373"/>
      <c r="Q360" s="373"/>
      <c r="R360" s="373"/>
      <c r="S360" s="373"/>
      <c r="T360" s="373"/>
      <c r="U360" s="373"/>
      <c r="V360" s="373"/>
      <c r="W360" s="373"/>
      <c r="X360" s="373"/>
      <c r="Y360" s="373"/>
      <c r="Z360" s="373"/>
      <c r="AA360" s="373"/>
      <c r="AB360" s="373"/>
      <c r="AC360" s="373"/>
      <c r="AD360" s="373"/>
      <c r="AE360" s="373"/>
      <c r="AF360" s="373"/>
      <c r="AG360" s="373"/>
      <c r="AH360" s="373"/>
      <c r="AI360" s="373"/>
      <c r="AJ360" s="373"/>
      <c r="AK360" s="373"/>
      <c r="AL360" s="373"/>
      <c r="AM360" s="373"/>
      <c r="AN360" s="373"/>
      <c r="AO360" s="373"/>
      <c r="AP360" s="373"/>
      <c r="AQ360" s="373"/>
      <c r="AR360" s="373"/>
      <c r="AS360" s="373"/>
      <c r="AT360" s="373"/>
      <c r="AU360" s="373"/>
      <c r="AV360" s="373"/>
      <c r="AW360" s="373"/>
      <c r="AX360" s="373"/>
      <c r="AY360" s="373"/>
      <c r="AZ360" s="373"/>
      <c r="BA360" s="373"/>
      <c r="BB360" s="373"/>
      <c r="BC360" s="373"/>
      <c r="BD360" s="373"/>
      <c r="BE360" s="373"/>
      <c r="BF360" s="373"/>
      <c r="BG360" s="373"/>
    </row>
    <row r="361" spans="1:59" s="91" customFormat="1" ht="39" x14ac:dyDescent="0.35">
      <c r="A361" s="305" t="s">
        <v>20</v>
      </c>
      <c r="B361" s="107">
        <f>SUM(C361:K361)</f>
        <v>2677151</v>
      </c>
      <c r="C361" s="108">
        <f>C362+C363</f>
        <v>0</v>
      </c>
      <c r="D361" s="108">
        <f t="shared" ref="D361:K361" si="147">D362+D363</f>
        <v>0</v>
      </c>
      <c r="E361" s="108">
        <f t="shared" si="147"/>
        <v>0</v>
      </c>
      <c r="F361" s="108">
        <f t="shared" si="147"/>
        <v>91154</v>
      </c>
      <c r="G361" s="108">
        <f t="shared" si="147"/>
        <v>176912</v>
      </c>
      <c r="H361" s="108">
        <f t="shared" si="147"/>
        <v>285662</v>
      </c>
      <c r="I361" s="108">
        <f t="shared" si="147"/>
        <v>274673</v>
      </c>
      <c r="J361" s="108">
        <f t="shared" si="147"/>
        <v>435000</v>
      </c>
      <c r="K361" s="285">
        <f t="shared" si="147"/>
        <v>1413750</v>
      </c>
      <c r="L361" s="389"/>
      <c r="M361" s="389"/>
      <c r="N361" s="373"/>
      <c r="O361" s="373"/>
      <c r="P361" s="373"/>
      <c r="Q361" s="373"/>
      <c r="R361" s="373"/>
      <c r="S361" s="373"/>
      <c r="T361" s="373"/>
      <c r="U361" s="373"/>
      <c r="V361" s="373"/>
      <c r="W361" s="373"/>
      <c r="X361" s="373"/>
      <c r="Y361" s="373"/>
      <c r="Z361" s="373"/>
      <c r="AA361" s="373"/>
      <c r="AB361" s="373"/>
      <c r="AC361" s="373"/>
      <c r="AD361" s="373"/>
      <c r="AE361" s="373"/>
      <c r="AF361" s="373"/>
      <c r="AG361" s="373"/>
      <c r="AH361" s="373"/>
      <c r="AI361" s="373"/>
      <c r="AJ361" s="373"/>
      <c r="AK361" s="373"/>
      <c r="AL361" s="373"/>
      <c r="AM361" s="373"/>
      <c r="AN361" s="373"/>
      <c r="AO361" s="373"/>
      <c r="AP361" s="373"/>
      <c r="AQ361" s="373"/>
      <c r="AR361" s="373"/>
      <c r="AS361" s="373"/>
      <c r="AT361" s="373"/>
      <c r="AU361" s="373"/>
      <c r="AV361" s="373"/>
      <c r="AW361" s="373"/>
      <c r="AX361" s="373"/>
      <c r="AY361" s="373"/>
      <c r="AZ361" s="373"/>
      <c r="BA361" s="373"/>
      <c r="BB361" s="373"/>
      <c r="BC361" s="373"/>
      <c r="BD361" s="373"/>
      <c r="BE361" s="373"/>
      <c r="BF361" s="373"/>
      <c r="BG361" s="373"/>
    </row>
    <row r="362" spans="1:59" s="102" customFormat="1" ht="39" x14ac:dyDescent="0.35">
      <c r="A362" s="121" t="s">
        <v>26</v>
      </c>
      <c r="B362" s="107">
        <f>SUM(C362:K362)</f>
        <v>2175000</v>
      </c>
      <c r="C362" s="121">
        <v>0</v>
      </c>
      <c r="D362" s="121">
        <v>0</v>
      </c>
      <c r="E362" s="121">
        <v>0</v>
      </c>
      <c r="F362" s="121">
        <v>0</v>
      </c>
      <c r="G362" s="121">
        <v>0</v>
      </c>
      <c r="H362" s="121">
        <f>H373+H383</f>
        <v>108750</v>
      </c>
      <c r="I362" s="121">
        <f t="shared" ref="I362:K362" si="148">I373+I383</f>
        <v>217500</v>
      </c>
      <c r="J362" s="121">
        <f t="shared" si="148"/>
        <v>435000</v>
      </c>
      <c r="K362" s="121">
        <f t="shared" si="148"/>
        <v>1413750</v>
      </c>
      <c r="L362" s="389"/>
      <c r="M362" s="389"/>
      <c r="N362" s="373"/>
      <c r="O362" s="373"/>
      <c r="P362" s="373"/>
      <c r="Q362" s="373"/>
      <c r="R362" s="373"/>
      <c r="S362" s="373"/>
      <c r="T362" s="373"/>
      <c r="U362" s="373"/>
      <c r="V362" s="373"/>
      <c r="W362" s="373"/>
      <c r="X362" s="373"/>
      <c r="Y362" s="373"/>
      <c r="Z362" s="373"/>
      <c r="AA362" s="373"/>
      <c r="AB362" s="373"/>
      <c r="AC362" s="373"/>
      <c r="AD362" s="373"/>
      <c r="AE362" s="373"/>
      <c r="AF362" s="373"/>
      <c r="AG362" s="373"/>
      <c r="AH362" s="373"/>
      <c r="AI362" s="373"/>
      <c r="AJ362" s="373"/>
      <c r="AK362" s="373"/>
      <c r="AL362" s="373"/>
      <c r="AM362" s="373"/>
      <c r="AN362" s="373"/>
      <c r="AO362" s="373"/>
      <c r="AP362" s="373"/>
      <c r="AQ362" s="373"/>
      <c r="AR362" s="373"/>
      <c r="AS362" s="373"/>
      <c r="AT362" s="373"/>
      <c r="AU362" s="373"/>
      <c r="AV362" s="373"/>
      <c r="AW362" s="373"/>
      <c r="AX362" s="373"/>
      <c r="AY362" s="373"/>
      <c r="AZ362" s="373"/>
      <c r="BA362" s="373"/>
      <c r="BB362" s="373"/>
      <c r="BC362" s="373"/>
      <c r="BD362" s="373"/>
      <c r="BE362" s="373"/>
      <c r="BF362" s="373"/>
      <c r="BG362" s="373"/>
    </row>
    <row r="363" spans="1:59" ht="28.5" customHeight="1" thickBot="1" x14ac:dyDescent="0.4">
      <c r="A363" s="182" t="s">
        <v>72</v>
      </c>
      <c r="B363" s="129">
        <f>SUM(C363:K363)</f>
        <v>502151</v>
      </c>
      <c r="C363" s="182">
        <v>0</v>
      </c>
      <c r="D363" s="182">
        <v>0</v>
      </c>
      <c r="E363" s="182">
        <v>0</v>
      </c>
      <c r="F363" s="182">
        <f>32469+58685</f>
        <v>91154</v>
      </c>
      <c r="G363" s="182">
        <f>74213+102699</f>
        <v>176912</v>
      </c>
      <c r="H363" s="182">
        <f>74213+102699</f>
        <v>176912</v>
      </c>
      <c r="I363" s="182">
        <f>27830+29343</f>
        <v>57173</v>
      </c>
      <c r="J363" s="182">
        <v>0</v>
      </c>
      <c r="K363" s="182">
        <v>0</v>
      </c>
      <c r="L363" s="389"/>
      <c r="M363" s="389"/>
    </row>
    <row r="364" spans="1:59" s="83" customFormat="1" ht="15.75" customHeight="1" thickBot="1" x14ac:dyDescent="0.4">
      <c r="A364" s="412" t="s">
        <v>73</v>
      </c>
      <c r="B364" s="413"/>
      <c r="C364" s="413"/>
      <c r="D364" s="413"/>
      <c r="E364" s="413"/>
      <c r="F364" s="413"/>
      <c r="G364" s="413"/>
      <c r="H364" s="413"/>
      <c r="I364" s="413"/>
      <c r="J364" s="413"/>
      <c r="K364" s="414"/>
      <c r="L364" s="387"/>
      <c r="M364" s="387"/>
    </row>
    <row r="365" spans="1:59" s="83" customFormat="1" x14ac:dyDescent="0.35">
      <c r="A365" s="177" t="s">
        <v>10</v>
      </c>
      <c r="B365" s="215"/>
      <c r="C365" s="215"/>
      <c r="D365" s="215"/>
      <c r="E365" s="215"/>
      <c r="F365" s="215"/>
      <c r="G365" s="215"/>
      <c r="H365" s="215"/>
      <c r="I365" s="215"/>
      <c r="J365" s="215"/>
      <c r="K365" s="286"/>
      <c r="L365" s="387"/>
      <c r="M365" s="387"/>
    </row>
    <row r="366" spans="1:59" s="83" customFormat="1" x14ac:dyDescent="0.35">
      <c r="A366" s="174" t="s">
        <v>8</v>
      </c>
      <c r="B366" s="244">
        <f>B367+B368+B369+B370</f>
        <v>2175000</v>
      </c>
      <c r="C366" s="244">
        <f t="shared" ref="C366:K366" si="149">C367+C368+C369+C370</f>
        <v>0</v>
      </c>
      <c r="D366" s="244">
        <f t="shared" si="149"/>
        <v>0</v>
      </c>
      <c r="E366" s="244">
        <f t="shared" si="149"/>
        <v>0</v>
      </c>
      <c r="F366" s="244">
        <f t="shared" si="149"/>
        <v>0</v>
      </c>
      <c r="G366" s="244">
        <f t="shared" si="149"/>
        <v>0</v>
      </c>
      <c r="H366" s="244">
        <f t="shared" si="149"/>
        <v>108750</v>
      </c>
      <c r="I366" s="244">
        <f t="shared" si="149"/>
        <v>217500</v>
      </c>
      <c r="J366" s="244">
        <f t="shared" si="149"/>
        <v>435000</v>
      </c>
      <c r="K366" s="244">
        <f t="shared" si="149"/>
        <v>1413750</v>
      </c>
      <c r="L366" s="387"/>
      <c r="M366" s="387"/>
    </row>
    <row r="367" spans="1:59" s="83" customFormat="1" x14ac:dyDescent="0.35">
      <c r="A367" s="178" t="s">
        <v>14</v>
      </c>
      <c r="B367" s="207">
        <f>SUM(C367:K367)</f>
        <v>0</v>
      </c>
      <c r="C367" s="208"/>
      <c r="D367" s="208"/>
      <c r="E367" s="208"/>
      <c r="F367" s="208"/>
      <c r="G367" s="208"/>
      <c r="H367" s="208"/>
      <c r="I367" s="208"/>
      <c r="J367" s="208"/>
      <c r="K367" s="208"/>
      <c r="L367" s="387"/>
      <c r="M367" s="387"/>
    </row>
    <row r="368" spans="1:59" s="83" customFormat="1" x14ac:dyDescent="0.35">
      <c r="A368" s="178" t="s">
        <v>15</v>
      </c>
      <c r="B368" s="207">
        <f>SUM(C368:K368)</f>
        <v>0</v>
      </c>
      <c r="C368" s="208"/>
      <c r="D368" s="208"/>
      <c r="E368" s="208"/>
      <c r="F368" s="208"/>
      <c r="G368" s="208"/>
      <c r="H368" s="208"/>
      <c r="I368" s="208"/>
      <c r="J368" s="208"/>
      <c r="K368" s="208"/>
      <c r="L368" s="387"/>
      <c r="M368" s="387"/>
    </row>
    <row r="369" spans="1:59" s="83" customFormat="1" x14ac:dyDescent="0.35">
      <c r="A369" s="178" t="s">
        <v>16</v>
      </c>
      <c r="B369" s="207">
        <f>SUM(C369:K369)</f>
        <v>0</v>
      </c>
      <c r="C369" s="208"/>
      <c r="D369" s="208"/>
      <c r="E369" s="208"/>
      <c r="F369" s="208"/>
      <c r="G369" s="208"/>
      <c r="H369" s="208"/>
      <c r="I369" s="208"/>
      <c r="J369" s="208"/>
      <c r="K369" s="208"/>
      <c r="L369" s="387"/>
      <c r="M369" s="387"/>
    </row>
    <row r="370" spans="1:59" s="83" customFormat="1" x14ac:dyDescent="0.35">
      <c r="A370" s="227" t="s">
        <v>17</v>
      </c>
      <c r="B370" s="76">
        <f>B372+B373</f>
        <v>2175000</v>
      </c>
      <c r="C370" s="76">
        <f t="shared" ref="C370:K370" si="150">C372+C373</f>
        <v>0</v>
      </c>
      <c r="D370" s="76">
        <f t="shared" si="150"/>
        <v>0</v>
      </c>
      <c r="E370" s="76">
        <f t="shared" si="150"/>
        <v>0</v>
      </c>
      <c r="F370" s="76">
        <f t="shared" si="150"/>
        <v>0</v>
      </c>
      <c r="G370" s="76">
        <f t="shared" si="150"/>
        <v>0</v>
      </c>
      <c r="H370" s="76">
        <f t="shared" si="150"/>
        <v>108750</v>
      </c>
      <c r="I370" s="76">
        <f t="shared" si="150"/>
        <v>217500</v>
      </c>
      <c r="J370" s="76">
        <f t="shared" si="150"/>
        <v>435000</v>
      </c>
      <c r="K370" s="76">
        <f t="shared" si="150"/>
        <v>1413750</v>
      </c>
      <c r="L370" s="387"/>
      <c r="M370" s="387"/>
    </row>
    <row r="371" spans="1:59" s="83" customFormat="1" x14ac:dyDescent="0.35">
      <c r="A371" s="178" t="s">
        <v>18</v>
      </c>
      <c r="B371" s="207"/>
      <c r="C371" s="208"/>
      <c r="D371" s="208"/>
      <c r="E371" s="208"/>
      <c r="F371" s="208"/>
      <c r="G371" s="208"/>
      <c r="H371" s="208"/>
      <c r="I371" s="208"/>
      <c r="J371" s="208"/>
      <c r="K371" s="208"/>
      <c r="L371" s="387"/>
      <c r="M371" s="387"/>
    </row>
    <row r="372" spans="1:59" s="83" customFormat="1" x14ac:dyDescent="0.35">
      <c r="A372" s="178" t="s">
        <v>19</v>
      </c>
      <c r="B372" s="207">
        <f>SUM(C372:K372)</f>
        <v>0</v>
      </c>
      <c r="C372" s="171"/>
      <c r="D372" s="171"/>
      <c r="E372" s="171"/>
      <c r="F372" s="198"/>
      <c r="G372" s="198"/>
      <c r="H372" s="198"/>
      <c r="I372" s="198"/>
      <c r="J372" s="198"/>
      <c r="K372" s="198"/>
      <c r="L372" s="387"/>
      <c r="M372" s="387"/>
    </row>
    <row r="373" spans="1:59" s="83" customFormat="1" ht="39.5" thickBot="1" x14ac:dyDescent="0.4">
      <c r="A373" s="281" t="s">
        <v>20</v>
      </c>
      <c r="B373" s="246">
        <f>SUM(C373:K373)</f>
        <v>2175000</v>
      </c>
      <c r="C373" s="175">
        <v>0</v>
      </c>
      <c r="D373" s="175">
        <v>0</v>
      </c>
      <c r="E373" s="175">
        <v>0</v>
      </c>
      <c r="F373" s="175">
        <v>0</v>
      </c>
      <c r="G373" s="175">
        <v>0</v>
      </c>
      <c r="H373" s="175">
        <v>108750</v>
      </c>
      <c r="I373" s="175">
        <v>217500</v>
      </c>
      <c r="J373" s="175">
        <v>435000</v>
      </c>
      <c r="K373" s="175">
        <v>1413750</v>
      </c>
      <c r="L373" s="387"/>
      <c r="M373" s="387"/>
    </row>
    <row r="374" spans="1:59" s="83" customFormat="1" ht="27" customHeight="1" thickBot="1" x14ac:dyDescent="0.4">
      <c r="A374" s="412" t="s">
        <v>74</v>
      </c>
      <c r="B374" s="413"/>
      <c r="C374" s="479"/>
      <c r="D374" s="479"/>
      <c r="E374" s="479"/>
      <c r="F374" s="479"/>
      <c r="G374" s="479"/>
      <c r="H374" s="479"/>
      <c r="I374" s="479"/>
      <c r="J374" s="479"/>
      <c r="K374" s="480"/>
      <c r="L374" s="387"/>
      <c r="M374" s="387"/>
    </row>
    <row r="375" spans="1:59" s="83" customFormat="1" x14ac:dyDescent="0.35">
      <c r="A375" s="177" t="s">
        <v>10</v>
      </c>
      <c r="B375" s="215"/>
      <c r="C375" s="250"/>
      <c r="D375" s="250"/>
      <c r="E375" s="250"/>
      <c r="F375" s="250"/>
      <c r="G375" s="250"/>
      <c r="H375" s="250"/>
      <c r="I375" s="250"/>
      <c r="J375" s="250"/>
      <c r="K375" s="308"/>
      <c r="L375" s="387"/>
      <c r="M375" s="387"/>
    </row>
    <row r="376" spans="1:59" s="83" customFormat="1" x14ac:dyDescent="0.35">
      <c r="A376" s="174" t="s">
        <v>8</v>
      </c>
      <c r="B376" s="244">
        <f>B377+B378+B379+B380</f>
        <v>38777616</v>
      </c>
      <c r="C376" s="244">
        <f t="shared" ref="C376:K376" si="151">C377+C378+C379+C380</f>
        <v>11140016</v>
      </c>
      <c r="D376" s="244">
        <f t="shared" si="151"/>
        <v>11140016</v>
      </c>
      <c r="E376" s="244">
        <f t="shared" si="151"/>
        <v>11140016</v>
      </c>
      <c r="F376" s="244">
        <f t="shared" si="151"/>
        <v>0</v>
      </c>
      <c r="G376" s="244">
        <f t="shared" si="151"/>
        <v>1051508</v>
      </c>
      <c r="H376" s="244">
        <f t="shared" si="151"/>
        <v>1076515</v>
      </c>
      <c r="I376" s="244">
        <f t="shared" si="151"/>
        <v>1076515</v>
      </c>
      <c r="J376" s="244">
        <f t="shared" si="151"/>
        <v>1076515</v>
      </c>
      <c r="K376" s="244">
        <f t="shared" si="151"/>
        <v>1076515</v>
      </c>
      <c r="L376" s="387"/>
      <c r="M376" s="387"/>
    </row>
    <row r="377" spans="1:59" s="83" customFormat="1" x14ac:dyDescent="0.35">
      <c r="A377" s="178" t="s">
        <v>14</v>
      </c>
      <c r="B377" s="207">
        <f>SUM(C377:K377)</f>
        <v>0</v>
      </c>
      <c r="C377" s="208"/>
      <c r="D377" s="208"/>
      <c r="E377" s="208"/>
      <c r="F377" s="208"/>
      <c r="G377" s="208"/>
      <c r="H377" s="208"/>
      <c r="I377" s="208"/>
      <c r="J377" s="208"/>
      <c r="K377" s="208"/>
      <c r="L377" s="387"/>
      <c r="M377" s="387"/>
    </row>
    <row r="378" spans="1:59" s="83" customFormat="1" x14ac:dyDescent="0.35">
      <c r="A378" s="178" t="s">
        <v>15</v>
      </c>
      <c r="B378" s="207">
        <f>SUM(C378:K378)</f>
        <v>0</v>
      </c>
      <c r="C378" s="208"/>
      <c r="D378" s="208"/>
      <c r="E378" s="208"/>
      <c r="F378" s="208"/>
      <c r="G378" s="208"/>
      <c r="H378" s="208"/>
      <c r="I378" s="208"/>
      <c r="J378" s="208"/>
      <c r="K378" s="208"/>
      <c r="L378" s="387"/>
      <c r="M378" s="387"/>
    </row>
    <row r="379" spans="1:59" s="83" customFormat="1" x14ac:dyDescent="0.35">
      <c r="A379" s="178" t="s">
        <v>16</v>
      </c>
      <c r="B379" s="207">
        <f>SUM(C379:K379)</f>
        <v>0</v>
      </c>
      <c r="C379" s="208"/>
      <c r="D379" s="208"/>
      <c r="E379" s="208"/>
      <c r="F379" s="208"/>
      <c r="G379" s="208"/>
      <c r="H379" s="208"/>
      <c r="I379" s="208"/>
      <c r="J379" s="208"/>
      <c r="K379" s="208"/>
      <c r="L379" s="387"/>
      <c r="M379" s="387"/>
    </row>
    <row r="380" spans="1:59" s="83" customFormat="1" x14ac:dyDescent="0.35">
      <c r="A380" s="227" t="s">
        <v>17</v>
      </c>
      <c r="B380" s="76">
        <f>B382+B383</f>
        <v>38777616</v>
      </c>
      <c r="C380" s="76">
        <f t="shared" ref="C380:K380" si="152">C382+C383</f>
        <v>11140016</v>
      </c>
      <c r="D380" s="76">
        <f t="shared" si="152"/>
        <v>11140016</v>
      </c>
      <c r="E380" s="76">
        <f t="shared" si="152"/>
        <v>11140016</v>
      </c>
      <c r="F380" s="76">
        <f t="shared" si="152"/>
        <v>0</v>
      </c>
      <c r="G380" s="76">
        <f t="shared" si="152"/>
        <v>1051508</v>
      </c>
      <c r="H380" s="76">
        <f t="shared" si="152"/>
        <v>1076515</v>
      </c>
      <c r="I380" s="76">
        <f t="shared" si="152"/>
        <v>1076515</v>
      </c>
      <c r="J380" s="76">
        <f t="shared" si="152"/>
        <v>1076515</v>
      </c>
      <c r="K380" s="76">
        <f t="shared" si="152"/>
        <v>1076515</v>
      </c>
      <c r="L380" s="387"/>
      <c r="M380" s="387"/>
    </row>
    <row r="381" spans="1:59" s="83" customFormat="1" x14ac:dyDescent="0.35">
      <c r="A381" s="178" t="s">
        <v>18</v>
      </c>
      <c r="B381" s="207"/>
      <c r="C381" s="208"/>
      <c r="D381" s="208"/>
      <c r="E381" s="208"/>
      <c r="F381" s="208"/>
      <c r="G381" s="208"/>
      <c r="H381" s="208"/>
      <c r="I381" s="208"/>
      <c r="J381" s="208"/>
      <c r="K381" s="208"/>
      <c r="L381" s="387"/>
      <c r="M381" s="387"/>
    </row>
    <row r="382" spans="1:59" s="83" customFormat="1" x14ac:dyDescent="0.35">
      <c r="A382" s="178" t="s">
        <v>19</v>
      </c>
      <c r="B382" s="207">
        <f>SUM(C382:K382)</f>
        <v>38777616</v>
      </c>
      <c r="C382" s="171">
        <v>11140016</v>
      </c>
      <c r="D382" s="171">
        <v>11140016</v>
      </c>
      <c r="E382" s="171">
        <v>11140016</v>
      </c>
      <c r="F382" s="198">
        <v>0</v>
      </c>
      <c r="G382" s="198">
        <v>1051508</v>
      </c>
      <c r="H382" s="198">
        <v>1076515</v>
      </c>
      <c r="I382" s="198">
        <v>1076515</v>
      </c>
      <c r="J382" s="198">
        <v>1076515</v>
      </c>
      <c r="K382" s="198">
        <v>1076515</v>
      </c>
      <c r="L382" s="387"/>
      <c r="M382" s="387"/>
    </row>
    <row r="383" spans="1:59" s="83" customFormat="1" ht="39.5" thickBot="1" x14ac:dyDescent="0.4">
      <c r="A383" s="281" t="s">
        <v>20</v>
      </c>
      <c r="B383" s="246">
        <f>SUM(C383:K383)</f>
        <v>0</v>
      </c>
      <c r="C383" s="175"/>
      <c r="D383" s="175"/>
      <c r="E383" s="175"/>
      <c r="F383" s="175"/>
      <c r="G383" s="175"/>
      <c r="H383" s="175"/>
      <c r="I383" s="175"/>
      <c r="J383" s="175"/>
      <c r="K383" s="175"/>
      <c r="L383" s="388"/>
      <c r="M383" s="388"/>
    </row>
    <row r="384" spans="1:59" s="91" customFormat="1" ht="13.5" thickBot="1" x14ac:dyDescent="0.4">
      <c r="A384" s="423" t="s">
        <v>75</v>
      </c>
      <c r="B384" s="424"/>
      <c r="C384" s="424"/>
      <c r="D384" s="424"/>
      <c r="E384" s="424"/>
      <c r="F384" s="424"/>
      <c r="G384" s="424"/>
      <c r="H384" s="424"/>
      <c r="I384" s="424"/>
      <c r="J384" s="424"/>
      <c r="K384" s="425"/>
      <c r="L384" s="56"/>
      <c r="M384" s="192" t="s">
        <v>76</v>
      </c>
      <c r="N384" s="373"/>
      <c r="O384" s="373"/>
      <c r="P384" s="373"/>
      <c r="Q384" s="373"/>
      <c r="R384" s="373"/>
      <c r="S384" s="373"/>
      <c r="T384" s="373"/>
      <c r="U384" s="373"/>
      <c r="V384" s="373"/>
      <c r="W384" s="373"/>
      <c r="X384" s="373"/>
      <c r="Y384" s="373"/>
      <c r="Z384" s="373"/>
      <c r="AA384" s="373"/>
      <c r="AB384" s="373"/>
      <c r="AC384" s="373"/>
      <c r="AD384" s="373"/>
      <c r="AE384" s="373"/>
      <c r="AF384" s="373"/>
      <c r="AG384" s="373"/>
      <c r="AH384" s="373"/>
      <c r="AI384" s="373"/>
      <c r="AJ384" s="373"/>
      <c r="AK384" s="373"/>
      <c r="AL384" s="373"/>
      <c r="AM384" s="373"/>
      <c r="AN384" s="373"/>
      <c r="AO384" s="373"/>
      <c r="AP384" s="373"/>
      <c r="AQ384" s="373"/>
      <c r="AR384" s="373"/>
      <c r="AS384" s="373"/>
      <c r="AT384" s="373"/>
      <c r="AU384" s="373"/>
      <c r="AV384" s="373"/>
      <c r="AW384" s="373"/>
      <c r="AX384" s="373"/>
      <c r="AY384" s="373"/>
      <c r="AZ384" s="373"/>
      <c r="BA384" s="373"/>
      <c r="BB384" s="373"/>
      <c r="BC384" s="373"/>
      <c r="BD384" s="373"/>
      <c r="BE384" s="373"/>
      <c r="BF384" s="373"/>
      <c r="BG384" s="373"/>
    </row>
    <row r="385" spans="1:59" s="91" customFormat="1" x14ac:dyDescent="0.35">
      <c r="A385" s="309" t="s">
        <v>10</v>
      </c>
      <c r="B385" s="57"/>
      <c r="C385" s="57"/>
      <c r="D385" s="57"/>
      <c r="E385" s="57"/>
      <c r="F385" s="57"/>
      <c r="G385" s="57"/>
      <c r="H385" s="57"/>
      <c r="I385" s="57"/>
      <c r="J385" s="57"/>
      <c r="K385" s="310"/>
      <c r="L385" s="389"/>
      <c r="M385" s="391"/>
      <c r="N385" s="373"/>
      <c r="O385" s="373"/>
      <c r="P385" s="373"/>
      <c r="Q385" s="373"/>
      <c r="R385" s="373"/>
      <c r="S385" s="373"/>
      <c r="T385" s="373"/>
      <c r="U385" s="373"/>
      <c r="V385" s="373"/>
      <c r="W385" s="373"/>
      <c r="X385" s="373"/>
      <c r="Y385" s="373"/>
      <c r="Z385" s="373"/>
      <c r="AA385" s="373"/>
      <c r="AB385" s="373"/>
      <c r="AC385" s="373"/>
      <c r="AD385" s="373"/>
      <c r="AE385" s="373"/>
      <c r="AF385" s="373"/>
      <c r="AG385" s="373"/>
      <c r="AH385" s="373"/>
      <c r="AI385" s="373"/>
      <c r="AJ385" s="373"/>
      <c r="AK385" s="373"/>
      <c r="AL385" s="373"/>
      <c r="AM385" s="373"/>
      <c r="AN385" s="373"/>
      <c r="AO385" s="373"/>
      <c r="AP385" s="373"/>
      <c r="AQ385" s="373"/>
      <c r="AR385" s="373"/>
      <c r="AS385" s="373"/>
      <c r="AT385" s="373"/>
      <c r="AU385" s="373"/>
      <c r="AV385" s="373"/>
      <c r="AW385" s="373"/>
      <c r="AX385" s="373"/>
      <c r="AY385" s="373"/>
      <c r="AZ385" s="373"/>
      <c r="BA385" s="373"/>
      <c r="BB385" s="373"/>
      <c r="BC385" s="373"/>
      <c r="BD385" s="373"/>
      <c r="BE385" s="373"/>
      <c r="BF385" s="373"/>
      <c r="BG385" s="373"/>
    </row>
    <row r="386" spans="1:59" s="91" customFormat="1" x14ac:dyDescent="0.35">
      <c r="A386" s="311" t="s">
        <v>8</v>
      </c>
      <c r="B386" s="48">
        <f>B387+B388+B389+B390</f>
        <v>925500</v>
      </c>
      <c r="C386" s="48">
        <f t="shared" ref="C386:K386" si="153">C387+C388+C389+C390</f>
        <v>0</v>
      </c>
      <c r="D386" s="48">
        <f t="shared" si="153"/>
        <v>0</v>
      </c>
      <c r="E386" s="48">
        <f t="shared" si="153"/>
        <v>0</v>
      </c>
      <c r="F386" s="48">
        <f t="shared" si="153"/>
        <v>211750</v>
      </c>
      <c r="G386" s="48">
        <f t="shared" si="153"/>
        <v>211750</v>
      </c>
      <c r="H386" s="48">
        <f t="shared" si="153"/>
        <v>133000</v>
      </c>
      <c r="I386" s="48">
        <f t="shared" si="153"/>
        <v>133000</v>
      </c>
      <c r="J386" s="48">
        <f t="shared" si="153"/>
        <v>118000</v>
      </c>
      <c r="K386" s="312">
        <f t="shared" si="153"/>
        <v>118000</v>
      </c>
      <c r="L386" s="389"/>
      <c r="M386" s="391"/>
      <c r="N386" s="373"/>
      <c r="O386" s="373"/>
      <c r="P386" s="373"/>
      <c r="Q386" s="373"/>
      <c r="R386" s="373"/>
      <c r="S386" s="373"/>
      <c r="T386" s="373"/>
      <c r="U386" s="373"/>
      <c r="V386" s="373"/>
      <c r="W386" s="373"/>
      <c r="X386" s="373"/>
      <c r="Y386" s="373"/>
      <c r="Z386" s="373"/>
      <c r="AA386" s="373"/>
      <c r="AB386" s="373"/>
      <c r="AC386" s="373"/>
      <c r="AD386" s="373"/>
      <c r="AE386" s="373"/>
      <c r="AF386" s="373"/>
      <c r="AG386" s="373"/>
      <c r="AH386" s="373"/>
      <c r="AI386" s="373"/>
      <c r="AJ386" s="373"/>
      <c r="AK386" s="373"/>
      <c r="AL386" s="373"/>
      <c r="AM386" s="373"/>
      <c r="AN386" s="373"/>
      <c r="AO386" s="373"/>
      <c r="AP386" s="373"/>
      <c r="AQ386" s="373"/>
      <c r="AR386" s="373"/>
      <c r="AS386" s="373"/>
      <c r="AT386" s="373"/>
      <c r="AU386" s="373"/>
      <c r="AV386" s="373"/>
      <c r="AW386" s="373"/>
      <c r="AX386" s="373"/>
      <c r="AY386" s="373"/>
      <c r="AZ386" s="373"/>
      <c r="BA386" s="373"/>
      <c r="BB386" s="373"/>
      <c r="BC386" s="373"/>
      <c r="BD386" s="373"/>
      <c r="BE386" s="373"/>
      <c r="BF386" s="373"/>
      <c r="BG386" s="373"/>
    </row>
    <row r="387" spans="1:59" s="91" customFormat="1" x14ac:dyDescent="0.35">
      <c r="A387" s="279" t="s">
        <v>14</v>
      </c>
      <c r="B387" s="126">
        <f>SUM(C387:K387)</f>
        <v>0</v>
      </c>
      <c r="C387" s="100">
        <v>0</v>
      </c>
      <c r="D387" s="100">
        <v>0</v>
      </c>
      <c r="E387" s="100">
        <v>0</v>
      </c>
      <c r="F387" s="100">
        <v>0</v>
      </c>
      <c r="G387" s="100">
        <v>0</v>
      </c>
      <c r="H387" s="100">
        <v>0</v>
      </c>
      <c r="I387" s="100">
        <v>0</v>
      </c>
      <c r="J387" s="100">
        <v>0</v>
      </c>
      <c r="K387" s="280">
        <v>0</v>
      </c>
      <c r="L387" s="389"/>
      <c r="M387" s="391"/>
      <c r="N387" s="373"/>
      <c r="O387" s="373"/>
      <c r="P387" s="373"/>
      <c r="Q387" s="373"/>
      <c r="R387" s="373"/>
      <c r="S387" s="373"/>
      <c r="T387" s="373"/>
      <c r="U387" s="373"/>
      <c r="V387" s="373"/>
      <c r="W387" s="373"/>
      <c r="X387" s="373"/>
      <c r="Y387" s="373"/>
      <c r="Z387" s="373"/>
      <c r="AA387" s="373"/>
      <c r="AB387" s="373"/>
      <c r="AC387" s="373"/>
      <c r="AD387" s="373"/>
      <c r="AE387" s="373"/>
      <c r="AF387" s="373"/>
      <c r="AG387" s="373"/>
      <c r="AH387" s="373"/>
      <c r="AI387" s="373"/>
      <c r="AJ387" s="373"/>
      <c r="AK387" s="373"/>
      <c r="AL387" s="373"/>
      <c r="AM387" s="373"/>
      <c r="AN387" s="373"/>
      <c r="AO387" s="373"/>
      <c r="AP387" s="373"/>
      <c r="AQ387" s="373"/>
      <c r="AR387" s="373"/>
      <c r="AS387" s="373"/>
      <c r="AT387" s="373"/>
      <c r="AU387" s="373"/>
      <c r="AV387" s="373"/>
      <c r="AW387" s="373"/>
      <c r="AX387" s="373"/>
      <c r="AY387" s="373"/>
      <c r="AZ387" s="373"/>
      <c r="BA387" s="373"/>
      <c r="BB387" s="373"/>
      <c r="BC387" s="373"/>
      <c r="BD387" s="373"/>
      <c r="BE387" s="373"/>
      <c r="BF387" s="373"/>
      <c r="BG387" s="373"/>
    </row>
    <row r="388" spans="1:59" s="91" customFormat="1" x14ac:dyDescent="0.35">
      <c r="A388" s="279" t="s">
        <v>15</v>
      </c>
      <c r="B388" s="126">
        <f>SUM(C388:K388)</f>
        <v>0</v>
      </c>
      <c r="C388" s="100">
        <v>0</v>
      </c>
      <c r="D388" s="100">
        <v>0</v>
      </c>
      <c r="E388" s="100">
        <v>0</v>
      </c>
      <c r="F388" s="100">
        <v>0</v>
      </c>
      <c r="G388" s="100">
        <v>0</v>
      </c>
      <c r="H388" s="100">
        <v>0</v>
      </c>
      <c r="I388" s="100">
        <v>0</v>
      </c>
      <c r="J388" s="100">
        <v>0</v>
      </c>
      <c r="K388" s="280">
        <v>0</v>
      </c>
      <c r="L388" s="389"/>
      <c r="M388" s="391"/>
      <c r="N388" s="373"/>
      <c r="O388" s="373"/>
      <c r="P388" s="373"/>
      <c r="Q388" s="373"/>
      <c r="R388" s="373"/>
      <c r="S388" s="373"/>
      <c r="T388" s="373"/>
      <c r="U388" s="373"/>
      <c r="V388" s="373"/>
      <c r="W388" s="373"/>
      <c r="X388" s="373"/>
      <c r="Y388" s="373"/>
      <c r="Z388" s="373"/>
      <c r="AA388" s="373"/>
      <c r="AB388" s="373"/>
      <c r="AC388" s="373"/>
      <c r="AD388" s="373"/>
      <c r="AE388" s="373"/>
      <c r="AF388" s="373"/>
      <c r="AG388" s="373"/>
      <c r="AH388" s="373"/>
      <c r="AI388" s="373"/>
      <c r="AJ388" s="373"/>
      <c r="AK388" s="373"/>
      <c r="AL388" s="373"/>
      <c r="AM388" s="373"/>
      <c r="AN388" s="373"/>
      <c r="AO388" s="373"/>
      <c r="AP388" s="373"/>
      <c r="AQ388" s="373"/>
      <c r="AR388" s="373"/>
      <c r="AS388" s="373"/>
      <c r="AT388" s="373"/>
      <c r="AU388" s="373"/>
      <c r="AV388" s="373"/>
      <c r="AW388" s="373"/>
      <c r="AX388" s="373"/>
      <c r="AY388" s="373"/>
      <c r="AZ388" s="373"/>
      <c r="BA388" s="373"/>
      <c r="BB388" s="373"/>
      <c r="BC388" s="373"/>
      <c r="BD388" s="373"/>
      <c r="BE388" s="373"/>
      <c r="BF388" s="373"/>
      <c r="BG388" s="373"/>
    </row>
    <row r="389" spans="1:59" s="91" customFormat="1" x14ac:dyDescent="0.35">
      <c r="A389" s="279" t="s">
        <v>16</v>
      </c>
      <c r="B389" s="126">
        <f>SUM(C389:K389)</f>
        <v>0</v>
      </c>
      <c r="C389" s="100">
        <v>0</v>
      </c>
      <c r="D389" s="100">
        <v>0</v>
      </c>
      <c r="E389" s="100">
        <v>0</v>
      </c>
      <c r="F389" s="100">
        <v>0</v>
      </c>
      <c r="G389" s="100">
        <v>0</v>
      </c>
      <c r="H389" s="100">
        <v>0</v>
      </c>
      <c r="I389" s="100">
        <v>0</v>
      </c>
      <c r="J389" s="100">
        <v>0</v>
      </c>
      <c r="K389" s="280">
        <v>0</v>
      </c>
      <c r="L389" s="389"/>
      <c r="M389" s="391"/>
      <c r="N389" s="373"/>
      <c r="O389" s="373"/>
      <c r="P389" s="373"/>
      <c r="Q389" s="373"/>
      <c r="R389" s="373"/>
      <c r="S389" s="373"/>
      <c r="T389" s="373"/>
      <c r="U389" s="373"/>
      <c r="V389" s="373"/>
      <c r="W389" s="373"/>
      <c r="X389" s="373"/>
      <c r="Y389" s="373"/>
      <c r="Z389" s="373"/>
      <c r="AA389" s="373"/>
      <c r="AB389" s="373"/>
      <c r="AC389" s="373"/>
      <c r="AD389" s="373"/>
      <c r="AE389" s="373"/>
      <c r="AF389" s="373"/>
      <c r="AG389" s="373"/>
      <c r="AH389" s="373"/>
      <c r="AI389" s="373"/>
      <c r="AJ389" s="373"/>
      <c r="AK389" s="373"/>
      <c r="AL389" s="373"/>
      <c r="AM389" s="373"/>
      <c r="AN389" s="373"/>
      <c r="AO389" s="373"/>
      <c r="AP389" s="373"/>
      <c r="AQ389" s="373"/>
      <c r="AR389" s="373"/>
      <c r="AS389" s="373"/>
      <c r="AT389" s="373"/>
      <c r="AU389" s="373"/>
      <c r="AV389" s="373"/>
      <c r="AW389" s="373"/>
      <c r="AX389" s="373"/>
      <c r="AY389" s="373"/>
      <c r="AZ389" s="373"/>
      <c r="BA389" s="373"/>
      <c r="BB389" s="373"/>
      <c r="BC389" s="373"/>
      <c r="BD389" s="373"/>
      <c r="BE389" s="373"/>
      <c r="BF389" s="373"/>
      <c r="BG389" s="373"/>
    </row>
    <row r="390" spans="1:59" s="91" customFormat="1" x14ac:dyDescent="0.35">
      <c r="A390" s="311" t="s">
        <v>17</v>
      </c>
      <c r="B390" s="48">
        <f>B392+B393</f>
        <v>925500</v>
      </c>
      <c r="C390" s="48">
        <f t="shared" ref="C390:K390" si="154">C392+C393</f>
        <v>0</v>
      </c>
      <c r="D390" s="48">
        <f t="shared" si="154"/>
        <v>0</v>
      </c>
      <c r="E390" s="48">
        <f t="shared" si="154"/>
        <v>0</v>
      </c>
      <c r="F390" s="48">
        <f t="shared" si="154"/>
        <v>211750</v>
      </c>
      <c r="G390" s="48">
        <f t="shared" si="154"/>
        <v>211750</v>
      </c>
      <c r="H390" s="48">
        <f t="shared" si="154"/>
        <v>133000</v>
      </c>
      <c r="I390" s="48">
        <f t="shared" si="154"/>
        <v>133000</v>
      </c>
      <c r="J390" s="48">
        <f t="shared" si="154"/>
        <v>118000</v>
      </c>
      <c r="K390" s="312">
        <f t="shared" si="154"/>
        <v>118000</v>
      </c>
      <c r="L390" s="389"/>
      <c r="M390" s="391"/>
      <c r="N390" s="373"/>
      <c r="O390" s="373"/>
      <c r="P390" s="373"/>
      <c r="Q390" s="373"/>
      <c r="R390" s="373"/>
      <c r="S390" s="373"/>
      <c r="T390" s="373"/>
      <c r="U390" s="373"/>
      <c r="V390" s="373"/>
      <c r="W390" s="373"/>
      <c r="X390" s="373"/>
      <c r="Y390" s="373"/>
      <c r="Z390" s="373"/>
      <c r="AA390" s="373"/>
      <c r="AB390" s="373"/>
      <c r="AC390" s="373"/>
      <c r="AD390" s="373"/>
      <c r="AE390" s="373"/>
      <c r="AF390" s="373"/>
      <c r="AG390" s="373"/>
      <c r="AH390" s="373"/>
      <c r="AI390" s="373"/>
      <c r="AJ390" s="373"/>
      <c r="AK390" s="373"/>
      <c r="AL390" s="373"/>
      <c r="AM390" s="373"/>
      <c r="AN390" s="373"/>
      <c r="AO390" s="373"/>
      <c r="AP390" s="373"/>
      <c r="AQ390" s="373"/>
      <c r="AR390" s="373"/>
      <c r="AS390" s="373"/>
      <c r="AT390" s="373"/>
      <c r="AU390" s="373"/>
      <c r="AV390" s="373"/>
      <c r="AW390" s="373"/>
      <c r="AX390" s="373"/>
      <c r="AY390" s="373"/>
      <c r="AZ390" s="373"/>
      <c r="BA390" s="373"/>
      <c r="BB390" s="373"/>
      <c r="BC390" s="373"/>
      <c r="BD390" s="373"/>
      <c r="BE390" s="373"/>
      <c r="BF390" s="373"/>
      <c r="BG390" s="373"/>
    </row>
    <row r="391" spans="1:59" s="91" customFormat="1" x14ac:dyDescent="0.35">
      <c r="A391" s="279" t="s">
        <v>18</v>
      </c>
      <c r="B391" s="126"/>
      <c r="C391" s="100"/>
      <c r="D391" s="100"/>
      <c r="E391" s="100"/>
      <c r="F391" s="100"/>
      <c r="G391" s="100"/>
      <c r="H391" s="100"/>
      <c r="I391" s="100"/>
      <c r="J391" s="100"/>
      <c r="K391" s="280"/>
      <c r="L391" s="389"/>
      <c r="M391" s="391"/>
      <c r="N391" s="373"/>
      <c r="O391" s="373"/>
      <c r="P391" s="373"/>
      <c r="Q391" s="373"/>
      <c r="R391" s="373"/>
      <c r="S391" s="373"/>
      <c r="T391" s="373"/>
      <c r="U391" s="373"/>
      <c r="V391" s="373"/>
      <c r="W391" s="373"/>
      <c r="X391" s="373"/>
      <c r="Y391" s="373"/>
      <c r="Z391" s="373"/>
      <c r="AA391" s="373"/>
      <c r="AB391" s="373"/>
      <c r="AC391" s="373"/>
      <c r="AD391" s="373"/>
      <c r="AE391" s="373"/>
      <c r="AF391" s="373"/>
      <c r="AG391" s="373"/>
      <c r="AH391" s="373"/>
      <c r="AI391" s="373"/>
      <c r="AJ391" s="373"/>
      <c r="AK391" s="373"/>
      <c r="AL391" s="373"/>
      <c r="AM391" s="373"/>
      <c r="AN391" s="373"/>
      <c r="AO391" s="373"/>
      <c r="AP391" s="373"/>
      <c r="AQ391" s="373"/>
      <c r="AR391" s="373"/>
      <c r="AS391" s="373"/>
      <c r="AT391" s="373"/>
      <c r="AU391" s="373"/>
      <c r="AV391" s="373"/>
      <c r="AW391" s="373"/>
      <c r="AX391" s="373"/>
      <c r="AY391" s="373"/>
      <c r="AZ391" s="373"/>
      <c r="BA391" s="373"/>
      <c r="BB391" s="373"/>
      <c r="BC391" s="373"/>
      <c r="BD391" s="373"/>
      <c r="BE391" s="373"/>
      <c r="BF391" s="373"/>
      <c r="BG391" s="373"/>
    </row>
    <row r="392" spans="1:59" s="91" customFormat="1" x14ac:dyDescent="0.35">
      <c r="A392" s="279" t="s">
        <v>19</v>
      </c>
      <c r="B392" s="126">
        <f>SUM(C392:K392)</f>
        <v>502000</v>
      </c>
      <c r="C392" s="100">
        <f t="shared" ref="C392:E392" si="155">C403</f>
        <v>0</v>
      </c>
      <c r="D392" s="100">
        <f t="shared" si="155"/>
        <v>0</v>
      </c>
      <c r="E392" s="100">
        <f t="shared" si="155"/>
        <v>0</v>
      </c>
      <c r="F392" s="100">
        <f>F403</f>
        <v>0</v>
      </c>
      <c r="G392" s="100">
        <f t="shared" ref="G392:K392" si="156">G403</f>
        <v>0</v>
      </c>
      <c r="H392" s="100">
        <f t="shared" si="156"/>
        <v>133000</v>
      </c>
      <c r="I392" s="100">
        <f t="shared" si="156"/>
        <v>133000</v>
      </c>
      <c r="J392" s="100">
        <f t="shared" si="156"/>
        <v>118000</v>
      </c>
      <c r="K392" s="280">
        <f t="shared" si="156"/>
        <v>118000</v>
      </c>
      <c r="L392" s="389"/>
      <c r="M392" s="391"/>
      <c r="N392" s="373"/>
      <c r="O392" s="373"/>
      <c r="P392" s="373"/>
      <c r="Q392" s="373"/>
      <c r="R392" s="373"/>
      <c r="S392" s="373"/>
      <c r="T392" s="373"/>
      <c r="U392" s="373"/>
      <c r="V392" s="373"/>
      <c r="W392" s="373"/>
      <c r="X392" s="373"/>
      <c r="Y392" s="373"/>
      <c r="Z392" s="373"/>
      <c r="AA392" s="373"/>
      <c r="AB392" s="373"/>
      <c r="AC392" s="373"/>
      <c r="AD392" s="373"/>
      <c r="AE392" s="373"/>
      <c r="AF392" s="373"/>
      <c r="AG392" s="373"/>
      <c r="AH392" s="373"/>
      <c r="AI392" s="373"/>
      <c r="AJ392" s="373"/>
      <c r="AK392" s="373"/>
      <c r="AL392" s="373"/>
      <c r="AM392" s="373"/>
      <c r="AN392" s="373"/>
      <c r="AO392" s="373"/>
      <c r="AP392" s="373"/>
      <c r="AQ392" s="373"/>
      <c r="AR392" s="373"/>
      <c r="AS392" s="373"/>
      <c r="AT392" s="373"/>
      <c r="AU392" s="373"/>
      <c r="AV392" s="373"/>
      <c r="AW392" s="373"/>
      <c r="AX392" s="373"/>
      <c r="AY392" s="373"/>
      <c r="AZ392" s="373"/>
      <c r="BA392" s="373"/>
      <c r="BB392" s="373"/>
      <c r="BC392" s="373"/>
      <c r="BD392" s="373"/>
      <c r="BE392" s="373"/>
      <c r="BF392" s="373"/>
      <c r="BG392" s="373"/>
    </row>
    <row r="393" spans="1:59" s="91" customFormat="1" ht="39" x14ac:dyDescent="0.35">
      <c r="A393" s="279" t="s">
        <v>20</v>
      </c>
      <c r="B393" s="126">
        <f>SUM(C393:K393)</f>
        <v>423500</v>
      </c>
      <c r="C393" s="100">
        <f>C394</f>
        <v>0</v>
      </c>
      <c r="D393" s="100">
        <f t="shared" ref="D393:K393" si="157">D394</f>
        <v>0</v>
      </c>
      <c r="E393" s="100">
        <f t="shared" si="157"/>
        <v>0</v>
      </c>
      <c r="F393" s="100">
        <f t="shared" si="157"/>
        <v>211750</v>
      </c>
      <c r="G393" s="100">
        <f t="shared" si="157"/>
        <v>211750</v>
      </c>
      <c r="H393" s="100">
        <f t="shared" si="157"/>
        <v>0</v>
      </c>
      <c r="I393" s="100">
        <f t="shared" si="157"/>
        <v>0</v>
      </c>
      <c r="J393" s="100">
        <f t="shared" si="157"/>
        <v>0</v>
      </c>
      <c r="K393" s="280">
        <f t="shared" si="157"/>
        <v>0</v>
      </c>
      <c r="L393" s="389"/>
      <c r="M393" s="391"/>
      <c r="N393" s="373"/>
      <c r="O393" s="373"/>
      <c r="P393" s="373"/>
      <c r="Q393" s="373"/>
      <c r="R393" s="373"/>
      <c r="S393" s="373"/>
      <c r="T393" s="373"/>
      <c r="U393" s="373"/>
      <c r="V393" s="373"/>
      <c r="W393" s="373"/>
      <c r="X393" s="373"/>
      <c r="Y393" s="373"/>
      <c r="Z393" s="373"/>
      <c r="AA393" s="373"/>
      <c r="AB393" s="373"/>
      <c r="AC393" s="373"/>
      <c r="AD393" s="373"/>
      <c r="AE393" s="373"/>
      <c r="AF393" s="373"/>
      <c r="AG393" s="373"/>
      <c r="AH393" s="373"/>
      <c r="AI393" s="373"/>
      <c r="AJ393" s="373"/>
      <c r="AK393" s="373"/>
      <c r="AL393" s="373"/>
      <c r="AM393" s="373"/>
      <c r="AN393" s="373"/>
      <c r="AO393" s="373"/>
      <c r="AP393" s="373"/>
      <c r="AQ393" s="373"/>
      <c r="AR393" s="373"/>
      <c r="AS393" s="373"/>
      <c r="AT393" s="373"/>
      <c r="AU393" s="373"/>
      <c r="AV393" s="373"/>
      <c r="AW393" s="373"/>
      <c r="AX393" s="373"/>
      <c r="AY393" s="373"/>
      <c r="AZ393" s="373"/>
      <c r="BA393" s="373"/>
      <c r="BB393" s="373"/>
      <c r="BC393" s="373"/>
      <c r="BD393" s="373"/>
      <c r="BE393" s="373"/>
      <c r="BF393" s="373"/>
      <c r="BG393" s="373"/>
    </row>
    <row r="394" spans="1:59" ht="30" customHeight="1" thickBot="1" x14ac:dyDescent="0.4">
      <c r="A394" s="313" t="s">
        <v>77</v>
      </c>
      <c r="B394" s="129">
        <f>SUM(C394:K394)</f>
        <v>423500</v>
      </c>
      <c r="C394" s="128">
        <v>0</v>
      </c>
      <c r="D394" s="128">
        <v>0</v>
      </c>
      <c r="E394" s="128">
        <v>0</v>
      </c>
      <c r="F394" s="128">
        <f>211750</f>
        <v>211750</v>
      </c>
      <c r="G394" s="128">
        <f>211750</f>
        <v>211750</v>
      </c>
      <c r="H394" s="128">
        <v>0</v>
      </c>
      <c r="I394" s="128">
        <v>0</v>
      </c>
      <c r="J394" s="128">
        <v>0</v>
      </c>
      <c r="K394" s="293">
        <v>0</v>
      </c>
      <c r="L394" s="389"/>
      <c r="M394" s="391"/>
    </row>
    <row r="395" spans="1:59" s="91" customFormat="1" ht="29.25" customHeight="1" thickBot="1" x14ac:dyDescent="0.4">
      <c r="A395" s="481" t="s">
        <v>78</v>
      </c>
      <c r="B395" s="482"/>
      <c r="C395" s="482"/>
      <c r="D395" s="482"/>
      <c r="E395" s="482"/>
      <c r="F395" s="482"/>
      <c r="G395" s="482"/>
      <c r="H395" s="482"/>
      <c r="I395" s="482"/>
      <c r="J395" s="482"/>
      <c r="K395" s="483"/>
      <c r="L395" s="391"/>
      <c r="M395" s="391"/>
      <c r="N395" s="373"/>
      <c r="O395" s="373"/>
      <c r="P395" s="373"/>
      <c r="Q395" s="373"/>
      <c r="R395" s="373"/>
      <c r="S395" s="373"/>
      <c r="T395" s="373"/>
      <c r="U395" s="373"/>
      <c r="V395" s="373"/>
      <c r="W395" s="373"/>
      <c r="X395" s="373"/>
      <c r="Y395" s="373"/>
      <c r="Z395" s="373"/>
      <c r="AA395" s="373"/>
      <c r="AB395" s="373"/>
      <c r="AC395" s="373"/>
      <c r="AD395" s="373"/>
      <c r="AE395" s="373"/>
      <c r="AF395" s="373"/>
      <c r="AG395" s="373"/>
      <c r="AH395" s="373"/>
      <c r="AI395" s="373"/>
      <c r="AJ395" s="373"/>
      <c r="AK395" s="373"/>
      <c r="AL395" s="373"/>
      <c r="AM395" s="373"/>
      <c r="AN395" s="373"/>
      <c r="AO395" s="373"/>
      <c r="AP395" s="373"/>
      <c r="AQ395" s="373"/>
      <c r="AR395" s="373"/>
      <c r="AS395" s="373"/>
      <c r="AT395" s="373"/>
      <c r="AU395" s="373"/>
      <c r="AV395" s="373"/>
      <c r="AW395" s="373"/>
      <c r="AX395" s="373"/>
      <c r="AY395" s="373"/>
      <c r="AZ395" s="373"/>
      <c r="BA395" s="373"/>
      <c r="BB395" s="373"/>
      <c r="BC395" s="373"/>
      <c r="BD395" s="373"/>
      <c r="BE395" s="373"/>
      <c r="BF395" s="373"/>
      <c r="BG395" s="373"/>
    </row>
    <row r="396" spans="1:59" s="91" customFormat="1" x14ac:dyDescent="0.35">
      <c r="A396" s="73" t="s">
        <v>10</v>
      </c>
      <c r="B396" s="73"/>
      <c r="C396" s="73"/>
      <c r="D396" s="73"/>
      <c r="E396" s="73"/>
      <c r="F396" s="73"/>
      <c r="G396" s="73"/>
      <c r="H396" s="73"/>
      <c r="I396" s="73"/>
      <c r="J396" s="73"/>
      <c r="K396" s="73"/>
      <c r="L396" s="391"/>
      <c r="M396" s="391"/>
      <c r="N396" s="373"/>
      <c r="O396" s="373"/>
      <c r="P396" s="373"/>
      <c r="Q396" s="373"/>
      <c r="R396" s="373"/>
      <c r="S396" s="373"/>
      <c r="T396" s="373"/>
      <c r="U396" s="373"/>
      <c r="V396" s="373"/>
      <c r="W396" s="373"/>
      <c r="X396" s="373"/>
      <c r="Y396" s="373"/>
      <c r="Z396" s="373"/>
      <c r="AA396" s="373"/>
      <c r="AB396" s="373"/>
      <c r="AC396" s="373"/>
      <c r="AD396" s="373"/>
      <c r="AE396" s="373"/>
      <c r="AF396" s="373"/>
      <c r="AG396" s="373"/>
      <c r="AH396" s="373"/>
      <c r="AI396" s="373"/>
      <c r="AJ396" s="373"/>
      <c r="AK396" s="373"/>
      <c r="AL396" s="373"/>
      <c r="AM396" s="373"/>
      <c r="AN396" s="373"/>
      <c r="AO396" s="373"/>
      <c r="AP396" s="373"/>
      <c r="AQ396" s="373"/>
      <c r="AR396" s="373"/>
      <c r="AS396" s="373"/>
      <c r="AT396" s="373"/>
      <c r="AU396" s="373"/>
      <c r="AV396" s="373"/>
      <c r="AW396" s="373"/>
      <c r="AX396" s="373"/>
      <c r="AY396" s="373"/>
      <c r="AZ396" s="373"/>
      <c r="BA396" s="373"/>
      <c r="BB396" s="373"/>
      <c r="BC396" s="373"/>
      <c r="BD396" s="373"/>
      <c r="BE396" s="373"/>
      <c r="BF396" s="373"/>
      <c r="BG396" s="373"/>
    </row>
    <row r="397" spans="1:59" s="91" customFormat="1" x14ac:dyDescent="0.35">
      <c r="A397" s="88" t="s">
        <v>8</v>
      </c>
      <c r="B397" s="6">
        <f>B398+B399+B400+B401</f>
        <v>502000</v>
      </c>
      <c r="C397" s="6">
        <f t="shared" ref="C397:K397" si="158">C398+C399+C400+C401</f>
        <v>0</v>
      </c>
      <c r="D397" s="6">
        <f t="shared" si="158"/>
        <v>0</v>
      </c>
      <c r="E397" s="6">
        <f t="shared" si="158"/>
        <v>0</v>
      </c>
      <c r="F397" s="6">
        <f t="shared" si="158"/>
        <v>0</v>
      </c>
      <c r="G397" s="6">
        <f t="shared" si="158"/>
        <v>0</v>
      </c>
      <c r="H397" s="6">
        <f t="shared" si="158"/>
        <v>133000</v>
      </c>
      <c r="I397" s="6">
        <f t="shared" si="158"/>
        <v>133000</v>
      </c>
      <c r="J397" s="6">
        <f t="shared" si="158"/>
        <v>118000</v>
      </c>
      <c r="K397" s="6">
        <f t="shared" si="158"/>
        <v>118000</v>
      </c>
      <c r="L397" s="391"/>
      <c r="M397" s="391"/>
      <c r="N397" s="373"/>
      <c r="O397" s="373"/>
      <c r="P397" s="373"/>
      <c r="Q397" s="373"/>
      <c r="R397" s="373"/>
      <c r="S397" s="373"/>
      <c r="T397" s="373"/>
      <c r="U397" s="373"/>
      <c r="V397" s="373"/>
      <c r="W397" s="373"/>
      <c r="X397" s="373"/>
      <c r="Y397" s="373"/>
      <c r="Z397" s="373"/>
      <c r="AA397" s="373"/>
      <c r="AB397" s="373"/>
      <c r="AC397" s="373"/>
      <c r="AD397" s="373"/>
      <c r="AE397" s="373"/>
      <c r="AF397" s="373"/>
      <c r="AG397" s="373"/>
      <c r="AH397" s="373"/>
      <c r="AI397" s="373"/>
      <c r="AJ397" s="373"/>
      <c r="AK397" s="373"/>
      <c r="AL397" s="373"/>
      <c r="AM397" s="373"/>
      <c r="AN397" s="373"/>
      <c r="AO397" s="373"/>
      <c r="AP397" s="373"/>
      <c r="AQ397" s="373"/>
      <c r="AR397" s="373"/>
      <c r="AS397" s="373"/>
      <c r="AT397" s="373"/>
      <c r="AU397" s="373"/>
      <c r="AV397" s="373"/>
      <c r="AW397" s="373"/>
      <c r="AX397" s="373"/>
      <c r="AY397" s="373"/>
      <c r="AZ397" s="373"/>
      <c r="BA397" s="373"/>
      <c r="BB397" s="373"/>
      <c r="BC397" s="373"/>
      <c r="BD397" s="373"/>
      <c r="BE397" s="373"/>
      <c r="BF397" s="373"/>
      <c r="BG397" s="373"/>
    </row>
    <row r="398" spans="1:59" s="91" customFormat="1" x14ac:dyDescent="0.35">
      <c r="A398" s="3" t="s">
        <v>14</v>
      </c>
      <c r="B398" s="2">
        <f>SUM(C398:K398)</f>
        <v>0</v>
      </c>
      <c r="C398" s="3"/>
      <c r="D398" s="3"/>
      <c r="E398" s="3"/>
      <c r="F398" s="136"/>
      <c r="G398" s="3"/>
      <c r="H398" s="3"/>
      <c r="I398" s="3"/>
      <c r="J398" s="3"/>
      <c r="K398" s="3"/>
      <c r="L398" s="391"/>
      <c r="M398" s="391"/>
      <c r="N398" s="373"/>
      <c r="O398" s="373"/>
      <c r="P398" s="373"/>
      <c r="Q398" s="373"/>
      <c r="R398" s="373"/>
      <c r="S398" s="373"/>
      <c r="T398" s="373"/>
      <c r="U398" s="373"/>
      <c r="V398" s="373"/>
      <c r="W398" s="373"/>
      <c r="X398" s="373"/>
      <c r="Y398" s="373"/>
      <c r="Z398" s="373"/>
      <c r="AA398" s="373"/>
      <c r="AB398" s="373"/>
      <c r="AC398" s="373"/>
      <c r="AD398" s="373"/>
      <c r="AE398" s="373"/>
      <c r="AF398" s="373"/>
      <c r="AG398" s="373"/>
      <c r="AH398" s="373"/>
      <c r="AI398" s="373"/>
      <c r="AJ398" s="373"/>
      <c r="AK398" s="373"/>
      <c r="AL398" s="373"/>
      <c r="AM398" s="373"/>
      <c r="AN398" s="373"/>
      <c r="AO398" s="373"/>
      <c r="AP398" s="373"/>
      <c r="AQ398" s="373"/>
      <c r="AR398" s="373"/>
      <c r="AS398" s="373"/>
      <c r="AT398" s="373"/>
      <c r="AU398" s="373"/>
      <c r="AV398" s="373"/>
      <c r="AW398" s="373"/>
      <c r="AX398" s="373"/>
      <c r="AY398" s="373"/>
      <c r="AZ398" s="373"/>
      <c r="BA398" s="373"/>
      <c r="BB398" s="373"/>
      <c r="BC398" s="373"/>
      <c r="BD398" s="373"/>
      <c r="BE398" s="373"/>
      <c r="BF398" s="373"/>
      <c r="BG398" s="373"/>
    </row>
    <row r="399" spans="1:59" s="91" customFormat="1" x14ac:dyDescent="0.35">
      <c r="A399" s="3" t="s">
        <v>15</v>
      </c>
      <c r="B399" s="2">
        <f>SUM(C399:K399)</f>
        <v>0</v>
      </c>
      <c r="C399" s="3"/>
      <c r="D399" s="3"/>
      <c r="E399" s="3"/>
      <c r="F399" s="136"/>
      <c r="G399" s="3"/>
      <c r="H399" s="3"/>
      <c r="I399" s="3"/>
      <c r="J399" s="3"/>
      <c r="K399" s="3"/>
      <c r="L399" s="391"/>
      <c r="M399" s="391"/>
      <c r="N399" s="373"/>
      <c r="O399" s="373"/>
      <c r="P399" s="373"/>
      <c r="Q399" s="373"/>
      <c r="R399" s="373"/>
      <c r="S399" s="373"/>
      <c r="T399" s="373"/>
      <c r="U399" s="373"/>
      <c r="V399" s="373"/>
      <c r="W399" s="373"/>
      <c r="X399" s="373"/>
      <c r="Y399" s="373"/>
      <c r="Z399" s="373"/>
      <c r="AA399" s="373"/>
      <c r="AB399" s="373"/>
      <c r="AC399" s="373"/>
      <c r="AD399" s="373"/>
      <c r="AE399" s="373"/>
      <c r="AF399" s="373"/>
      <c r="AG399" s="373"/>
      <c r="AH399" s="373"/>
      <c r="AI399" s="373"/>
      <c r="AJ399" s="373"/>
      <c r="AK399" s="373"/>
      <c r="AL399" s="373"/>
      <c r="AM399" s="373"/>
      <c r="AN399" s="373"/>
      <c r="AO399" s="373"/>
      <c r="AP399" s="373"/>
      <c r="AQ399" s="373"/>
      <c r="AR399" s="373"/>
      <c r="AS399" s="373"/>
      <c r="AT399" s="373"/>
      <c r="AU399" s="373"/>
      <c r="AV399" s="373"/>
      <c r="AW399" s="373"/>
      <c r="AX399" s="373"/>
      <c r="AY399" s="373"/>
      <c r="AZ399" s="373"/>
      <c r="BA399" s="373"/>
      <c r="BB399" s="373"/>
      <c r="BC399" s="373"/>
      <c r="BD399" s="373"/>
      <c r="BE399" s="373"/>
      <c r="BF399" s="373"/>
      <c r="BG399" s="373"/>
    </row>
    <row r="400" spans="1:59" s="91" customFormat="1" x14ac:dyDescent="0.35">
      <c r="A400" s="3" t="s">
        <v>16</v>
      </c>
      <c r="B400" s="2">
        <f>SUM(C400:K400)</f>
        <v>0</v>
      </c>
      <c r="C400" s="3"/>
      <c r="D400" s="3"/>
      <c r="E400" s="3"/>
      <c r="F400" s="136"/>
      <c r="G400" s="3"/>
      <c r="H400" s="3"/>
      <c r="I400" s="3"/>
      <c r="J400" s="3"/>
      <c r="K400" s="3"/>
      <c r="L400" s="391"/>
      <c r="M400" s="391"/>
      <c r="N400" s="373"/>
      <c r="O400" s="373"/>
      <c r="P400" s="373"/>
      <c r="Q400" s="373"/>
      <c r="R400" s="373"/>
      <c r="S400" s="373"/>
      <c r="T400" s="373"/>
      <c r="U400" s="373"/>
      <c r="V400" s="373"/>
      <c r="W400" s="373"/>
      <c r="X400" s="373"/>
      <c r="Y400" s="373"/>
      <c r="Z400" s="373"/>
      <c r="AA400" s="373"/>
      <c r="AB400" s="373"/>
      <c r="AC400" s="373"/>
      <c r="AD400" s="373"/>
      <c r="AE400" s="373"/>
      <c r="AF400" s="373"/>
      <c r="AG400" s="373"/>
      <c r="AH400" s="373"/>
      <c r="AI400" s="373"/>
      <c r="AJ400" s="373"/>
      <c r="AK400" s="373"/>
      <c r="AL400" s="373"/>
      <c r="AM400" s="373"/>
      <c r="AN400" s="373"/>
      <c r="AO400" s="373"/>
      <c r="AP400" s="373"/>
      <c r="AQ400" s="373"/>
      <c r="AR400" s="373"/>
      <c r="AS400" s="373"/>
      <c r="AT400" s="373"/>
      <c r="AU400" s="373"/>
      <c r="AV400" s="373"/>
      <c r="AW400" s="373"/>
      <c r="AX400" s="373"/>
      <c r="AY400" s="373"/>
      <c r="AZ400" s="373"/>
      <c r="BA400" s="373"/>
      <c r="BB400" s="373"/>
      <c r="BC400" s="373"/>
      <c r="BD400" s="373"/>
      <c r="BE400" s="373"/>
      <c r="BF400" s="373"/>
      <c r="BG400" s="373"/>
    </row>
    <row r="401" spans="1:59" s="91" customFormat="1" x14ac:dyDescent="0.35">
      <c r="A401" s="88" t="s">
        <v>17</v>
      </c>
      <c r="B401" s="6">
        <f>B403+B404</f>
        <v>502000</v>
      </c>
      <c r="C401" s="6">
        <f t="shared" ref="C401:K401" si="159">C403+C404</f>
        <v>0</v>
      </c>
      <c r="D401" s="6">
        <f t="shared" si="159"/>
        <v>0</v>
      </c>
      <c r="E401" s="6">
        <f t="shared" si="159"/>
        <v>0</v>
      </c>
      <c r="F401" s="6">
        <f t="shared" si="159"/>
        <v>0</v>
      </c>
      <c r="G401" s="6">
        <f t="shared" si="159"/>
        <v>0</v>
      </c>
      <c r="H401" s="6">
        <f t="shared" si="159"/>
        <v>133000</v>
      </c>
      <c r="I401" s="6">
        <f t="shared" si="159"/>
        <v>133000</v>
      </c>
      <c r="J401" s="6">
        <f t="shared" si="159"/>
        <v>118000</v>
      </c>
      <c r="K401" s="6">
        <f t="shared" si="159"/>
        <v>118000</v>
      </c>
      <c r="L401" s="391"/>
      <c r="M401" s="391"/>
      <c r="N401" s="373"/>
      <c r="O401" s="373"/>
      <c r="P401" s="373"/>
      <c r="Q401" s="373"/>
      <c r="R401" s="373"/>
      <c r="S401" s="373"/>
      <c r="T401" s="373"/>
      <c r="U401" s="373"/>
      <c r="V401" s="373"/>
      <c r="W401" s="373"/>
      <c r="X401" s="373"/>
      <c r="Y401" s="373"/>
      <c r="Z401" s="373"/>
      <c r="AA401" s="373"/>
      <c r="AB401" s="373"/>
      <c r="AC401" s="373"/>
      <c r="AD401" s="373"/>
      <c r="AE401" s="373"/>
      <c r="AF401" s="373"/>
      <c r="AG401" s="373"/>
      <c r="AH401" s="373"/>
      <c r="AI401" s="373"/>
      <c r="AJ401" s="373"/>
      <c r="AK401" s="373"/>
      <c r="AL401" s="373"/>
      <c r="AM401" s="373"/>
      <c r="AN401" s="373"/>
      <c r="AO401" s="373"/>
      <c r="AP401" s="373"/>
      <c r="AQ401" s="373"/>
      <c r="AR401" s="373"/>
      <c r="AS401" s="373"/>
      <c r="AT401" s="373"/>
      <c r="AU401" s="373"/>
      <c r="AV401" s="373"/>
      <c r="AW401" s="373"/>
      <c r="AX401" s="373"/>
      <c r="AY401" s="373"/>
      <c r="AZ401" s="373"/>
      <c r="BA401" s="373"/>
      <c r="BB401" s="373"/>
      <c r="BC401" s="373"/>
      <c r="BD401" s="373"/>
      <c r="BE401" s="373"/>
      <c r="BF401" s="373"/>
      <c r="BG401" s="373"/>
    </row>
    <row r="402" spans="1:59" s="91" customFormat="1" x14ac:dyDescent="0.35">
      <c r="A402" s="3" t="s">
        <v>18</v>
      </c>
      <c r="B402" s="2"/>
      <c r="C402" s="3"/>
      <c r="D402" s="3"/>
      <c r="E402" s="3"/>
      <c r="F402" s="136"/>
      <c r="G402" s="3"/>
      <c r="H402" s="3"/>
      <c r="I402" s="3"/>
      <c r="J402" s="3"/>
      <c r="K402" s="3"/>
      <c r="L402" s="391"/>
      <c r="M402" s="391"/>
      <c r="N402" s="373"/>
      <c r="O402" s="373"/>
      <c r="P402" s="373"/>
      <c r="Q402" s="373"/>
      <c r="R402" s="373"/>
      <c r="S402" s="373"/>
      <c r="T402" s="373"/>
      <c r="U402" s="373"/>
      <c r="V402" s="373"/>
      <c r="W402" s="373"/>
      <c r="X402" s="373"/>
      <c r="Y402" s="373"/>
      <c r="Z402" s="373"/>
      <c r="AA402" s="373"/>
      <c r="AB402" s="373"/>
      <c r="AC402" s="373"/>
      <c r="AD402" s="373"/>
      <c r="AE402" s="373"/>
      <c r="AF402" s="373"/>
      <c r="AG402" s="373"/>
      <c r="AH402" s="373"/>
      <c r="AI402" s="373"/>
      <c r="AJ402" s="373"/>
      <c r="AK402" s="373"/>
      <c r="AL402" s="373"/>
      <c r="AM402" s="373"/>
      <c r="AN402" s="373"/>
      <c r="AO402" s="373"/>
      <c r="AP402" s="373"/>
      <c r="AQ402" s="373"/>
      <c r="AR402" s="373"/>
      <c r="AS402" s="373"/>
      <c r="AT402" s="373"/>
      <c r="AU402" s="373"/>
      <c r="AV402" s="373"/>
      <c r="AW402" s="373"/>
      <c r="AX402" s="373"/>
      <c r="AY402" s="373"/>
      <c r="AZ402" s="373"/>
      <c r="BA402" s="373"/>
      <c r="BB402" s="373"/>
      <c r="BC402" s="373"/>
      <c r="BD402" s="373"/>
      <c r="BE402" s="373"/>
      <c r="BF402" s="373"/>
      <c r="BG402" s="373"/>
    </row>
    <row r="403" spans="1:59" s="91" customFormat="1" x14ac:dyDescent="0.35">
      <c r="A403" s="3" t="s">
        <v>19</v>
      </c>
      <c r="B403" s="2">
        <f>SUM(C403:K403)</f>
        <v>502000</v>
      </c>
      <c r="C403" s="5">
        <v>0</v>
      </c>
      <c r="D403" s="5">
        <v>0</v>
      </c>
      <c r="E403" s="5">
        <v>0</v>
      </c>
      <c r="F403" s="5">
        <v>0</v>
      </c>
      <c r="G403" s="5">
        <v>0</v>
      </c>
      <c r="H403" s="5">
        <v>133000</v>
      </c>
      <c r="I403" s="5">
        <v>133000</v>
      </c>
      <c r="J403" s="5">
        <v>118000</v>
      </c>
      <c r="K403" s="5">
        <v>118000</v>
      </c>
      <c r="L403" s="391"/>
      <c r="M403" s="391"/>
      <c r="N403" s="373"/>
      <c r="O403" s="373"/>
      <c r="P403" s="373"/>
      <c r="Q403" s="373"/>
      <c r="R403" s="373"/>
      <c r="S403" s="373"/>
      <c r="T403" s="373"/>
      <c r="U403" s="373"/>
      <c r="V403" s="373"/>
      <c r="W403" s="373"/>
      <c r="X403" s="373"/>
      <c r="Y403" s="373"/>
      <c r="Z403" s="373"/>
      <c r="AA403" s="373"/>
      <c r="AB403" s="373"/>
      <c r="AC403" s="373"/>
      <c r="AD403" s="373"/>
      <c r="AE403" s="373"/>
      <c r="AF403" s="373"/>
      <c r="AG403" s="373"/>
      <c r="AH403" s="373"/>
      <c r="AI403" s="373"/>
      <c r="AJ403" s="373"/>
      <c r="AK403" s="373"/>
      <c r="AL403" s="373"/>
      <c r="AM403" s="373"/>
      <c r="AN403" s="373"/>
      <c r="AO403" s="373"/>
      <c r="AP403" s="373"/>
      <c r="AQ403" s="373"/>
      <c r="AR403" s="373"/>
      <c r="AS403" s="373"/>
      <c r="AT403" s="373"/>
      <c r="AU403" s="373"/>
      <c r="AV403" s="373"/>
      <c r="AW403" s="373"/>
      <c r="AX403" s="373"/>
      <c r="AY403" s="373"/>
      <c r="AZ403" s="373"/>
      <c r="BA403" s="373"/>
      <c r="BB403" s="373"/>
      <c r="BC403" s="373"/>
      <c r="BD403" s="373"/>
      <c r="BE403" s="373"/>
      <c r="BF403" s="373"/>
      <c r="BG403" s="373"/>
    </row>
    <row r="404" spans="1:59" s="91" customFormat="1" ht="39.5" thickBot="1" x14ac:dyDescent="0.4">
      <c r="A404" s="314" t="s">
        <v>20</v>
      </c>
      <c r="B404" s="247">
        <f>SUM(C404:K404)</f>
        <v>0</v>
      </c>
      <c r="C404" s="248"/>
      <c r="D404" s="248"/>
      <c r="E404" s="248"/>
      <c r="F404" s="249"/>
      <c r="G404" s="248"/>
      <c r="H404" s="248"/>
      <c r="I404" s="248"/>
      <c r="J404" s="248"/>
      <c r="K404" s="248"/>
      <c r="L404" s="392"/>
      <c r="M404" s="392"/>
      <c r="N404" s="373"/>
      <c r="O404" s="373"/>
      <c r="P404" s="373"/>
      <c r="Q404" s="373"/>
      <c r="R404" s="373"/>
      <c r="S404" s="373"/>
      <c r="T404" s="373"/>
      <c r="U404" s="373"/>
      <c r="V404" s="373"/>
      <c r="W404" s="373"/>
      <c r="X404" s="373"/>
      <c r="Y404" s="373"/>
      <c r="Z404" s="373"/>
      <c r="AA404" s="373"/>
      <c r="AB404" s="373"/>
      <c r="AC404" s="373"/>
      <c r="AD404" s="373"/>
      <c r="AE404" s="373"/>
      <c r="AF404" s="373"/>
      <c r="AG404" s="373"/>
      <c r="AH404" s="373"/>
      <c r="AI404" s="373"/>
      <c r="AJ404" s="373"/>
      <c r="AK404" s="373"/>
      <c r="AL404" s="373"/>
      <c r="AM404" s="373"/>
      <c r="AN404" s="373"/>
      <c r="AO404" s="373"/>
      <c r="AP404" s="373"/>
      <c r="AQ404" s="373"/>
      <c r="AR404" s="373"/>
      <c r="AS404" s="373"/>
      <c r="AT404" s="373"/>
      <c r="AU404" s="373"/>
      <c r="AV404" s="373"/>
      <c r="AW404" s="373"/>
      <c r="AX404" s="373"/>
      <c r="AY404" s="373"/>
      <c r="AZ404" s="373"/>
      <c r="BA404" s="373"/>
      <c r="BB404" s="373"/>
      <c r="BC404" s="373"/>
      <c r="BD404" s="373"/>
      <c r="BE404" s="373"/>
      <c r="BF404" s="373"/>
      <c r="BG404" s="373"/>
    </row>
    <row r="405" spans="1:59" s="91" customFormat="1" ht="13.5" thickBot="1" x14ac:dyDescent="0.4">
      <c r="A405" s="426" t="s">
        <v>79</v>
      </c>
      <c r="B405" s="427"/>
      <c r="C405" s="427"/>
      <c r="D405" s="427"/>
      <c r="E405" s="427"/>
      <c r="F405" s="427"/>
      <c r="G405" s="427"/>
      <c r="H405" s="427"/>
      <c r="I405" s="427"/>
      <c r="J405" s="427"/>
      <c r="K405" s="428"/>
      <c r="L405" s="56"/>
      <c r="M405" s="192" t="s">
        <v>80</v>
      </c>
      <c r="N405" s="373"/>
      <c r="O405" s="373"/>
      <c r="P405" s="373"/>
      <c r="Q405" s="373"/>
      <c r="R405" s="373"/>
      <c r="S405" s="373"/>
      <c r="T405" s="373"/>
      <c r="U405" s="373"/>
      <c r="V405" s="373"/>
      <c r="W405" s="373"/>
      <c r="X405" s="373"/>
      <c r="Y405" s="373"/>
      <c r="Z405" s="373"/>
      <c r="AA405" s="373"/>
      <c r="AB405" s="373"/>
      <c r="AC405" s="373"/>
      <c r="AD405" s="373"/>
      <c r="AE405" s="373"/>
      <c r="AF405" s="373"/>
      <c r="AG405" s="373"/>
      <c r="AH405" s="373"/>
      <c r="AI405" s="373"/>
      <c r="AJ405" s="373"/>
      <c r="AK405" s="373"/>
      <c r="AL405" s="373"/>
      <c r="AM405" s="373"/>
      <c r="AN405" s="373"/>
      <c r="AO405" s="373"/>
      <c r="AP405" s="373"/>
      <c r="AQ405" s="373"/>
      <c r="AR405" s="373"/>
      <c r="AS405" s="373"/>
      <c r="AT405" s="373"/>
      <c r="AU405" s="373"/>
      <c r="AV405" s="373"/>
      <c r="AW405" s="373"/>
      <c r="AX405" s="373"/>
      <c r="AY405" s="373"/>
      <c r="AZ405" s="373"/>
      <c r="BA405" s="373"/>
      <c r="BB405" s="373"/>
      <c r="BC405" s="373"/>
      <c r="BD405" s="373"/>
      <c r="BE405" s="373"/>
      <c r="BF405" s="373"/>
      <c r="BG405" s="373"/>
    </row>
    <row r="406" spans="1:59" s="91" customFormat="1" x14ac:dyDescent="0.35">
      <c r="A406" s="301" t="s">
        <v>8</v>
      </c>
      <c r="B406" s="18">
        <f>B410+B411+B412+B413</f>
        <v>5503630</v>
      </c>
      <c r="C406" s="18">
        <f t="shared" ref="C406:K406" si="160">C410+C411+C412+C413</f>
        <v>4000</v>
      </c>
      <c r="D406" s="18">
        <f t="shared" si="160"/>
        <v>0</v>
      </c>
      <c r="E406" s="18">
        <f t="shared" si="160"/>
        <v>0</v>
      </c>
      <c r="F406" s="18">
        <f t="shared" si="160"/>
        <v>0</v>
      </c>
      <c r="G406" s="18">
        <f t="shared" si="160"/>
        <v>1696726</v>
      </c>
      <c r="H406" s="18">
        <f t="shared" si="160"/>
        <v>1383926</v>
      </c>
      <c r="I406" s="18">
        <f t="shared" si="160"/>
        <v>806326</v>
      </c>
      <c r="J406" s="18">
        <f t="shared" si="160"/>
        <v>806326</v>
      </c>
      <c r="K406" s="290">
        <f t="shared" si="160"/>
        <v>806326</v>
      </c>
      <c r="L406" s="401"/>
      <c r="M406" s="431"/>
      <c r="N406" s="373"/>
      <c r="O406" s="373"/>
      <c r="P406" s="373"/>
      <c r="Q406" s="373"/>
      <c r="R406" s="373"/>
      <c r="S406" s="373"/>
      <c r="T406" s="373"/>
      <c r="U406" s="373"/>
      <c r="V406" s="373"/>
      <c r="W406" s="373"/>
      <c r="X406" s="373"/>
      <c r="Y406" s="373"/>
      <c r="Z406" s="373"/>
      <c r="AA406" s="373"/>
      <c r="AB406" s="373"/>
      <c r="AC406" s="373"/>
      <c r="AD406" s="373"/>
      <c r="AE406" s="373"/>
      <c r="AF406" s="373"/>
      <c r="AG406" s="373"/>
      <c r="AH406" s="373"/>
      <c r="AI406" s="373"/>
      <c r="AJ406" s="373"/>
      <c r="AK406" s="373"/>
      <c r="AL406" s="373"/>
      <c r="AM406" s="373"/>
      <c r="AN406" s="373"/>
      <c r="AO406" s="373"/>
      <c r="AP406" s="373"/>
      <c r="AQ406" s="373"/>
      <c r="AR406" s="373"/>
      <c r="AS406" s="373"/>
      <c r="AT406" s="373"/>
      <c r="AU406" s="373"/>
      <c r="AV406" s="373"/>
      <c r="AW406" s="373"/>
      <c r="AX406" s="373"/>
      <c r="AY406" s="373"/>
      <c r="AZ406" s="373"/>
      <c r="BA406" s="373"/>
      <c r="BB406" s="373"/>
      <c r="BC406" s="373"/>
      <c r="BD406" s="373"/>
      <c r="BE406" s="373"/>
      <c r="BF406" s="373"/>
      <c r="BG406" s="373"/>
    </row>
    <row r="407" spans="1:59" s="91" customFormat="1" x14ac:dyDescent="0.35">
      <c r="A407" s="315" t="s">
        <v>9</v>
      </c>
      <c r="B407" s="18"/>
      <c r="C407" s="19"/>
      <c r="D407" s="19"/>
      <c r="E407" s="19"/>
      <c r="F407" s="19"/>
      <c r="G407" s="19"/>
      <c r="H407" s="19"/>
      <c r="I407" s="19"/>
      <c r="J407" s="40"/>
      <c r="K407" s="6"/>
      <c r="L407" s="389"/>
      <c r="M407" s="391"/>
      <c r="N407" s="373"/>
      <c r="O407" s="373"/>
      <c r="P407" s="373"/>
      <c r="Q407" s="373"/>
      <c r="R407" s="373"/>
      <c r="S407" s="373"/>
      <c r="T407" s="373"/>
      <c r="U407" s="373"/>
      <c r="V407" s="373"/>
      <c r="W407" s="373"/>
      <c r="X407" s="373"/>
      <c r="Y407" s="373"/>
      <c r="Z407" s="373"/>
      <c r="AA407" s="373"/>
      <c r="AB407" s="373"/>
      <c r="AC407" s="373"/>
      <c r="AD407" s="373"/>
      <c r="AE407" s="373"/>
      <c r="AF407" s="373"/>
      <c r="AG407" s="373"/>
      <c r="AH407" s="373"/>
      <c r="AI407" s="373"/>
      <c r="AJ407" s="373"/>
      <c r="AK407" s="373"/>
      <c r="AL407" s="373"/>
      <c r="AM407" s="373"/>
      <c r="AN407" s="373"/>
      <c r="AO407" s="373"/>
      <c r="AP407" s="373"/>
      <c r="AQ407" s="373"/>
      <c r="AR407" s="373"/>
      <c r="AS407" s="373"/>
      <c r="AT407" s="373"/>
      <c r="AU407" s="373"/>
      <c r="AV407" s="373"/>
      <c r="AW407" s="373"/>
      <c r="AX407" s="373"/>
      <c r="AY407" s="373"/>
      <c r="AZ407" s="373"/>
      <c r="BA407" s="373"/>
      <c r="BB407" s="373"/>
      <c r="BC407" s="373"/>
      <c r="BD407" s="373"/>
      <c r="BE407" s="373"/>
      <c r="BF407" s="373"/>
      <c r="BG407" s="373"/>
    </row>
    <row r="408" spans="1:59" s="91" customFormat="1" x14ac:dyDescent="0.35">
      <c r="A408" s="316" t="s">
        <v>10</v>
      </c>
      <c r="B408" s="18">
        <f>SUM(C408:K408)</f>
        <v>72600</v>
      </c>
      <c r="C408" s="19">
        <f>C417</f>
        <v>0</v>
      </c>
      <c r="D408" s="19">
        <f t="shared" ref="D408:K408" si="161">D417</f>
        <v>0</v>
      </c>
      <c r="E408" s="19">
        <f t="shared" si="161"/>
        <v>0</v>
      </c>
      <c r="F408" s="19">
        <f t="shared" si="161"/>
        <v>0</v>
      </c>
      <c r="G408" s="19">
        <f t="shared" si="161"/>
        <v>0</v>
      </c>
      <c r="H408" s="19">
        <f t="shared" si="161"/>
        <v>72600</v>
      </c>
      <c r="I408" s="19">
        <f t="shared" si="161"/>
        <v>0</v>
      </c>
      <c r="J408" s="19">
        <f t="shared" si="161"/>
        <v>0</v>
      </c>
      <c r="K408" s="317">
        <f t="shared" si="161"/>
        <v>0</v>
      </c>
      <c r="L408" s="389"/>
      <c r="M408" s="391"/>
      <c r="N408" s="373"/>
      <c r="O408" s="373"/>
      <c r="P408" s="373"/>
      <c r="Q408" s="373"/>
      <c r="R408" s="373"/>
      <c r="S408" s="373"/>
      <c r="T408" s="373"/>
      <c r="U408" s="373"/>
      <c r="V408" s="373"/>
      <c r="W408" s="373"/>
      <c r="X408" s="373"/>
      <c r="Y408" s="373"/>
      <c r="Z408" s="373"/>
      <c r="AA408" s="373"/>
      <c r="AB408" s="373"/>
      <c r="AC408" s="373"/>
      <c r="AD408" s="373"/>
      <c r="AE408" s="373"/>
      <c r="AF408" s="373"/>
      <c r="AG408" s="373"/>
      <c r="AH408" s="373"/>
      <c r="AI408" s="373"/>
      <c r="AJ408" s="373"/>
      <c r="AK408" s="373"/>
      <c r="AL408" s="373"/>
      <c r="AM408" s="373"/>
      <c r="AN408" s="373"/>
      <c r="AO408" s="373"/>
      <c r="AP408" s="373"/>
      <c r="AQ408" s="373"/>
      <c r="AR408" s="373"/>
      <c r="AS408" s="373"/>
      <c r="AT408" s="373"/>
      <c r="AU408" s="373"/>
      <c r="AV408" s="373"/>
      <c r="AW408" s="373"/>
      <c r="AX408" s="373"/>
      <c r="AY408" s="373"/>
      <c r="AZ408" s="373"/>
      <c r="BA408" s="373"/>
      <c r="BB408" s="373"/>
      <c r="BC408" s="373"/>
      <c r="BD408" s="373"/>
      <c r="BE408" s="373"/>
      <c r="BF408" s="373"/>
      <c r="BG408" s="373"/>
    </row>
    <row r="409" spans="1:59" s="91" customFormat="1" x14ac:dyDescent="0.35">
      <c r="A409" s="316" t="s">
        <v>11</v>
      </c>
      <c r="B409" s="18">
        <f>SUM(C409:K409)</f>
        <v>5431030</v>
      </c>
      <c r="C409" s="19">
        <f>C418</f>
        <v>4000</v>
      </c>
      <c r="D409" s="19">
        <f t="shared" ref="D409:K409" si="162">D418</f>
        <v>0</v>
      </c>
      <c r="E409" s="19">
        <f t="shared" si="162"/>
        <v>0</v>
      </c>
      <c r="F409" s="19">
        <f t="shared" si="162"/>
        <v>0</v>
      </c>
      <c r="G409" s="19">
        <f t="shared" si="162"/>
        <v>1696726</v>
      </c>
      <c r="H409" s="19">
        <f t="shared" si="162"/>
        <v>1311326</v>
      </c>
      <c r="I409" s="19">
        <f t="shared" si="162"/>
        <v>806326</v>
      </c>
      <c r="J409" s="19">
        <f t="shared" si="162"/>
        <v>806326</v>
      </c>
      <c r="K409" s="317">
        <f t="shared" si="162"/>
        <v>806326</v>
      </c>
      <c r="L409" s="389"/>
      <c r="M409" s="391"/>
      <c r="N409" s="373"/>
      <c r="O409" s="373"/>
      <c r="P409" s="373"/>
      <c r="Q409" s="373"/>
      <c r="R409" s="373"/>
      <c r="S409" s="373"/>
      <c r="T409" s="373"/>
      <c r="U409" s="373"/>
      <c r="V409" s="373"/>
      <c r="W409" s="373"/>
      <c r="X409" s="373"/>
      <c r="Y409" s="373"/>
      <c r="Z409" s="373"/>
      <c r="AA409" s="373"/>
      <c r="AB409" s="373"/>
      <c r="AC409" s="373"/>
      <c r="AD409" s="373"/>
      <c r="AE409" s="373"/>
      <c r="AF409" s="373"/>
      <c r="AG409" s="373"/>
      <c r="AH409" s="373"/>
      <c r="AI409" s="373"/>
      <c r="AJ409" s="373"/>
      <c r="AK409" s="373"/>
      <c r="AL409" s="373"/>
      <c r="AM409" s="373"/>
      <c r="AN409" s="373"/>
      <c r="AO409" s="373"/>
      <c r="AP409" s="373"/>
      <c r="AQ409" s="373"/>
      <c r="AR409" s="373"/>
      <c r="AS409" s="373"/>
      <c r="AT409" s="373"/>
      <c r="AU409" s="373"/>
      <c r="AV409" s="373"/>
      <c r="AW409" s="373"/>
      <c r="AX409" s="373"/>
      <c r="AY409" s="373"/>
      <c r="AZ409" s="373"/>
      <c r="BA409" s="373"/>
      <c r="BB409" s="373"/>
      <c r="BC409" s="373"/>
      <c r="BD409" s="373"/>
      <c r="BE409" s="373"/>
      <c r="BF409" s="373"/>
      <c r="BG409" s="373"/>
    </row>
    <row r="410" spans="1:59" s="91" customFormat="1" x14ac:dyDescent="0.35">
      <c r="A410" s="278" t="s">
        <v>14</v>
      </c>
      <c r="B410" s="99">
        <f>SUM(C410:K410)</f>
        <v>0</v>
      </c>
      <c r="C410" s="63">
        <v>0</v>
      </c>
      <c r="D410" s="63">
        <v>0</v>
      </c>
      <c r="E410" s="63">
        <v>0</v>
      </c>
      <c r="F410" s="63">
        <v>0</v>
      </c>
      <c r="G410" s="63">
        <v>0</v>
      </c>
      <c r="H410" s="63">
        <v>0</v>
      </c>
      <c r="I410" s="63">
        <v>0</v>
      </c>
      <c r="J410" s="106">
        <v>0</v>
      </c>
      <c r="K410" s="3">
        <v>0</v>
      </c>
      <c r="L410" s="389"/>
      <c r="M410" s="391"/>
      <c r="N410" s="373"/>
      <c r="O410" s="373"/>
      <c r="P410" s="373"/>
      <c r="Q410" s="373"/>
      <c r="R410" s="373"/>
      <c r="S410" s="373"/>
      <c r="T410" s="373"/>
      <c r="U410" s="373"/>
      <c r="V410" s="373"/>
      <c r="W410" s="373"/>
      <c r="X410" s="373"/>
      <c r="Y410" s="373"/>
      <c r="Z410" s="373"/>
      <c r="AA410" s="373"/>
      <c r="AB410" s="373"/>
      <c r="AC410" s="373"/>
      <c r="AD410" s="373"/>
      <c r="AE410" s="373"/>
      <c r="AF410" s="373"/>
      <c r="AG410" s="373"/>
      <c r="AH410" s="373"/>
      <c r="AI410" s="373"/>
      <c r="AJ410" s="373"/>
      <c r="AK410" s="373"/>
      <c r="AL410" s="373"/>
      <c r="AM410" s="373"/>
      <c r="AN410" s="373"/>
      <c r="AO410" s="373"/>
      <c r="AP410" s="373"/>
      <c r="AQ410" s="373"/>
      <c r="AR410" s="373"/>
      <c r="AS410" s="373"/>
      <c r="AT410" s="373"/>
      <c r="AU410" s="373"/>
      <c r="AV410" s="373"/>
      <c r="AW410" s="373"/>
      <c r="AX410" s="373"/>
      <c r="AY410" s="373"/>
      <c r="AZ410" s="373"/>
      <c r="BA410" s="373"/>
      <c r="BB410" s="373"/>
      <c r="BC410" s="373"/>
      <c r="BD410" s="373"/>
      <c r="BE410" s="373"/>
      <c r="BF410" s="373"/>
      <c r="BG410" s="373"/>
    </row>
    <row r="411" spans="1:59" s="91" customFormat="1" x14ac:dyDescent="0.35">
      <c r="A411" s="278" t="s">
        <v>15</v>
      </c>
      <c r="B411" s="99">
        <f>SUM(C411:K411)</f>
        <v>0</v>
      </c>
      <c r="C411" s="63">
        <v>0</v>
      </c>
      <c r="D411" s="63">
        <v>0</v>
      </c>
      <c r="E411" s="63">
        <v>0</v>
      </c>
      <c r="F411" s="63">
        <v>0</v>
      </c>
      <c r="G411" s="63">
        <v>0</v>
      </c>
      <c r="H411" s="63">
        <v>0</v>
      </c>
      <c r="I411" s="63">
        <v>0</v>
      </c>
      <c r="J411" s="106">
        <v>0</v>
      </c>
      <c r="K411" s="3">
        <v>0</v>
      </c>
      <c r="L411" s="389"/>
      <c r="M411" s="391"/>
      <c r="N411" s="373"/>
      <c r="O411" s="373"/>
      <c r="P411" s="373"/>
      <c r="Q411" s="373"/>
      <c r="R411" s="373"/>
      <c r="S411" s="373"/>
      <c r="T411" s="373"/>
      <c r="U411" s="373"/>
      <c r="V411" s="373"/>
      <c r="W411" s="373"/>
      <c r="X411" s="373"/>
      <c r="Y411" s="373"/>
      <c r="Z411" s="373"/>
      <c r="AA411" s="373"/>
      <c r="AB411" s="373"/>
      <c r="AC411" s="373"/>
      <c r="AD411" s="373"/>
      <c r="AE411" s="373"/>
      <c r="AF411" s="373"/>
      <c r="AG411" s="373"/>
      <c r="AH411" s="373"/>
      <c r="AI411" s="373"/>
      <c r="AJ411" s="373"/>
      <c r="AK411" s="373"/>
      <c r="AL411" s="373"/>
      <c r="AM411" s="373"/>
      <c r="AN411" s="373"/>
      <c r="AO411" s="373"/>
      <c r="AP411" s="373"/>
      <c r="AQ411" s="373"/>
      <c r="AR411" s="373"/>
      <c r="AS411" s="373"/>
      <c r="AT411" s="373"/>
      <c r="AU411" s="373"/>
      <c r="AV411" s="373"/>
      <c r="AW411" s="373"/>
      <c r="AX411" s="373"/>
      <c r="AY411" s="373"/>
      <c r="AZ411" s="373"/>
      <c r="BA411" s="373"/>
      <c r="BB411" s="373"/>
      <c r="BC411" s="373"/>
      <c r="BD411" s="373"/>
      <c r="BE411" s="373"/>
      <c r="BF411" s="373"/>
      <c r="BG411" s="373"/>
    </row>
    <row r="412" spans="1:59" s="91" customFormat="1" x14ac:dyDescent="0.35">
      <c r="A412" s="278" t="s">
        <v>16</v>
      </c>
      <c r="B412" s="99">
        <f>SUM(C412:K412)</f>
        <v>0</v>
      </c>
      <c r="C412" s="63">
        <v>0</v>
      </c>
      <c r="D412" s="63">
        <v>0</v>
      </c>
      <c r="E412" s="63">
        <v>0</v>
      </c>
      <c r="F412" s="63">
        <v>0</v>
      </c>
      <c r="G412" s="63">
        <v>0</v>
      </c>
      <c r="H412" s="63">
        <v>0</v>
      </c>
      <c r="I412" s="63">
        <v>0</v>
      </c>
      <c r="J412" s="106">
        <v>0</v>
      </c>
      <c r="K412" s="3">
        <v>0</v>
      </c>
      <c r="L412" s="389"/>
      <c r="M412" s="391"/>
      <c r="N412" s="373"/>
      <c r="O412" s="373"/>
      <c r="P412" s="373"/>
      <c r="Q412" s="373"/>
      <c r="R412" s="373"/>
      <c r="S412" s="373"/>
      <c r="T412" s="373"/>
      <c r="U412" s="373"/>
      <c r="V412" s="373"/>
      <c r="W412" s="373"/>
      <c r="X412" s="373"/>
      <c r="Y412" s="373"/>
      <c r="Z412" s="373"/>
      <c r="AA412" s="373"/>
      <c r="AB412" s="373"/>
      <c r="AC412" s="373"/>
      <c r="AD412" s="373"/>
      <c r="AE412" s="373"/>
      <c r="AF412" s="373"/>
      <c r="AG412" s="373"/>
      <c r="AH412" s="373"/>
      <c r="AI412" s="373"/>
      <c r="AJ412" s="373"/>
      <c r="AK412" s="373"/>
      <c r="AL412" s="373"/>
      <c r="AM412" s="373"/>
      <c r="AN412" s="373"/>
      <c r="AO412" s="373"/>
      <c r="AP412" s="373"/>
      <c r="AQ412" s="373"/>
      <c r="AR412" s="373"/>
      <c r="AS412" s="373"/>
      <c r="AT412" s="373"/>
      <c r="AU412" s="373"/>
      <c r="AV412" s="373"/>
      <c r="AW412" s="373"/>
      <c r="AX412" s="373"/>
      <c r="AY412" s="373"/>
      <c r="AZ412" s="373"/>
      <c r="BA412" s="373"/>
      <c r="BB412" s="373"/>
      <c r="BC412" s="373"/>
      <c r="BD412" s="373"/>
      <c r="BE412" s="373"/>
      <c r="BF412" s="373"/>
      <c r="BG412" s="373"/>
    </row>
    <row r="413" spans="1:59" s="91" customFormat="1" x14ac:dyDescent="0.35">
      <c r="A413" s="302" t="s">
        <v>17</v>
      </c>
      <c r="B413" s="16">
        <f>B415+B419</f>
        <v>5503630</v>
      </c>
      <c r="C413" s="16">
        <f t="shared" ref="C413:K413" si="163">C415+C419</f>
        <v>4000</v>
      </c>
      <c r="D413" s="16">
        <f t="shared" si="163"/>
        <v>0</v>
      </c>
      <c r="E413" s="16">
        <f t="shared" si="163"/>
        <v>0</v>
      </c>
      <c r="F413" s="16">
        <f t="shared" si="163"/>
        <v>0</v>
      </c>
      <c r="G413" s="16">
        <f t="shared" si="163"/>
        <v>1696726</v>
      </c>
      <c r="H413" s="16">
        <f t="shared" si="163"/>
        <v>1383926</v>
      </c>
      <c r="I413" s="16">
        <f t="shared" si="163"/>
        <v>806326</v>
      </c>
      <c r="J413" s="16">
        <f t="shared" si="163"/>
        <v>806326</v>
      </c>
      <c r="K413" s="292">
        <f t="shared" si="163"/>
        <v>806326</v>
      </c>
      <c r="L413" s="389"/>
      <c r="M413" s="391"/>
      <c r="N413" s="373"/>
      <c r="O413" s="373"/>
      <c r="P413" s="373"/>
      <c r="Q413" s="373"/>
      <c r="R413" s="373"/>
      <c r="S413" s="373"/>
      <c r="T413" s="373"/>
      <c r="U413" s="373"/>
      <c r="V413" s="373"/>
      <c r="W413" s="373"/>
      <c r="X413" s="373"/>
      <c r="Y413" s="373"/>
      <c r="Z413" s="373"/>
      <c r="AA413" s="373"/>
      <c r="AB413" s="373"/>
      <c r="AC413" s="373"/>
      <c r="AD413" s="373"/>
      <c r="AE413" s="373"/>
      <c r="AF413" s="373"/>
      <c r="AG413" s="373"/>
      <c r="AH413" s="373"/>
      <c r="AI413" s="373"/>
      <c r="AJ413" s="373"/>
      <c r="AK413" s="373"/>
      <c r="AL413" s="373"/>
      <c r="AM413" s="373"/>
      <c r="AN413" s="373"/>
      <c r="AO413" s="373"/>
      <c r="AP413" s="373"/>
      <c r="AQ413" s="373"/>
      <c r="AR413" s="373"/>
      <c r="AS413" s="373"/>
      <c r="AT413" s="373"/>
      <c r="AU413" s="373"/>
      <c r="AV413" s="373"/>
      <c r="AW413" s="373"/>
      <c r="AX413" s="373"/>
      <c r="AY413" s="373"/>
      <c r="AZ413" s="373"/>
      <c r="BA413" s="373"/>
      <c r="BB413" s="373"/>
      <c r="BC413" s="373"/>
      <c r="BD413" s="373"/>
      <c r="BE413" s="373"/>
      <c r="BF413" s="373"/>
      <c r="BG413" s="373"/>
    </row>
    <row r="414" spans="1:59" s="91" customFormat="1" x14ac:dyDescent="0.35">
      <c r="A414" s="278" t="s">
        <v>18</v>
      </c>
      <c r="B414" s="99"/>
      <c r="C414" s="63"/>
      <c r="D414" s="63"/>
      <c r="E414" s="63"/>
      <c r="F414" s="63"/>
      <c r="G414" s="63"/>
      <c r="H414" s="63"/>
      <c r="I414" s="63"/>
      <c r="J414" s="106"/>
      <c r="K414" s="3"/>
      <c r="L414" s="389"/>
      <c r="M414" s="391"/>
      <c r="N414" s="373"/>
      <c r="O414" s="373"/>
      <c r="P414" s="373"/>
      <c r="Q414" s="373"/>
      <c r="R414" s="373"/>
      <c r="S414" s="373"/>
      <c r="T414" s="373"/>
      <c r="U414" s="373"/>
      <c r="V414" s="373"/>
      <c r="W414" s="373"/>
      <c r="X414" s="373"/>
      <c r="Y414" s="373"/>
      <c r="Z414" s="373"/>
      <c r="AA414" s="373"/>
      <c r="AB414" s="373"/>
      <c r="AC414" s="373"/>
      <c r="AD414" s="373"/>
      <c r="AE414" s="373"/>
      <c r="AF414" s="373"/>
      <c r="AG414" s="373"/>
      <c r="AH414" s="373"/>
      <c r="AI414" s="373"/>
      <c r="AJ414" s="373"/>
      <c r="AK414" s="373"/>
      <c r="AL414" s="373"/>
      <c r="AM414" s="373"/>
      <c r="AN414" s="373"/>
      <c r="AO414" s="373"/>
      <c r="AP414" s="373"/>
      <c r="AQ414" s="373"/>
      <c r="AR414" s="373"/>
      <c r="AS414" s="373"/>
      <c r="AT414" s="373"/>
      <c r="AU414" s="373"/>
      <c r="AV414" s="373"/>
      <c r="AW414" s="373"/>
      <c r="AX414" s="373"/>
      <c r="AY414" s="373"/>
      <c r="AZ414" s="373"/>
      <c r="BA414" s="373"/>
      <c r="BB414" s="373"/>
      <c r="BC414" s="373"/>
      <c r="BD414" s="373"/>
      <c r="BE414" s="373"/>
      <c r="BF414" s="373"/>
      <c r="BG414" s="373"/>
    </row>
    <row r="415" spans="1:59" s="91" customFormat="1" x14ac:dyDescent="0.35">
      <c r="A415" s="278" t="s">
        <v>19</v>
      </c>
      <c r="B415" s="99">
        <f>B417+B418</f>
        <v>5503630</v>
      </c>
      <c r="C415" s="99">
        <f t="shared" ref="C415:K415" si="164">C417+C418</f>
        <v>4000</v>
      </c>
      <c r="D415" s="99">
        <f t="shared" si="164"/>
        <v>0</v>
      </c>
      <c r="E415" s="99">
        <f t="shared" si="164"/>
        <v>0</v>
      </c>
      <c r="F415" s="99">
        <f t="shared" si="164"/>
        <v>0</v>
      </c>
      <c r="G415" s="99">
        <f t="shared" si="164"/>
        <v>1696726</v>
      </c>
      <c r="H415" s="99">
        <f t="shared" si="164"/>
        <v>1383926</v>
      </c>
      <c r="I415" s="99">
        <f t="shared" si="164"/>
        <v>806326</v>
      </c>
      <c r="J415" s="99">
        <f t="shared" si="164"/>
        <v>806326</v>
      </c>
      <c r="K415" s="318">
        <f t="shared" si="164"/>
        <v>806326</v>
      </c>
      <c r="L415" s="389"/>
      <c r="M415" s="391"/>
      <c r="N415" s="373"/>
      <c r="O415" s="373"/>
      <c r="P415" s="373"/>
      <c r="Q415" s="373"/>
      <c r="R415" s="373"/>
      <c r="S415" s="373"/>
      <c r="T415" s="373"/>
      <c r="U415" s="373"/>
      <c r="V415" s="373"/>
      <c r="W415" s="373"/>
      <c r="X415" s="373"/>
      <c r="Y415" s="373"/>
      <c r="Z415" s="373"/>
      <c r="AA415" s="373"/>
      <c r="AB415" s="373"/>
      <c r="AC415" s="373"/>
      <c r="AD415" s="373"/>
      <c r="AE415" s="373"/>
      <c r="AF415" s="373"/>
      <c r="AG415" s="373"/>
      <c r="AH415" s="373"/>
      <c r="AI415" s="373"/>
      <c r="AJ415" s="373"/>
      <c r="AK415" s="373"/>
      <c r="AL415" s="373"/>
      <c r="AM415" s="373"/>
      <c r="AN415" s="373"/>
      <c r="AO415" s="373"/>
      <c r="AP415" s="373"/>
      <c r="AQ415" s="373"/>
      <c r="AR415" s="373"/>
      <c r="AS415" s="373"/>
      <c r="AT415" s="373"/>
      <c r="AU415" s="373"/>
      <c r="AV415" s="373"/>
      <c r="AW415" s="373"/>
      <c r="AX415" s="373"/>
      <c r="AY415" s="373"/>
      <c r="AZ415" s="373"/>
      <c r="BA415" s="373"/>
      <c r="BB415" s="373"/>
      <c r="BC415" s="373"/>
      <c r="BD415" s="373"/>
      <c r="BE415" s="373"/>
      <c r="BF415" s="373"/>
      <c r="BG415" s="373"/>
    </row>
    <row r="416" spans="1:59" s="91" customFormat="1" x14ac:dyDescent="0.35">
      <c r="A416" s="315" t="s">
        <v>9</v>
      </c>
      <c r="B416" s="107"/>
      <c r="C416" s="108"/>
      <c r="D416" s="108"/>
      <c r="E416" s="108"/>
      <c r="F416" s="108"/>
      <c r="G416" s="108"/>
      <c r="H416" s="108"/>
      <c r="I416" s="108"/>
      <c r="J416" s="109"/>
      <c r="K416" s="3"/>
      <c r="L416" s="389"/>
      <c r="M416" s="391"/>
      <c r="N416" s="373"/>
      <c r="O416" s="373"/>
      <c r="P416" s="373"/>
      <c r="Q416" s="373"/>
      <c r="R416" s="373"/>
      <c r="S416" s="373"/>
      <c r="T416" s="373"/>
      <c r="U416" s="373"/>
      <c r="V416" s="373"/>
      <c r="W416" s="373"/>
      <c r="X416" s="373"/>
      <c r="Y416" s="373"/>
      <c r="Z416" s="373"/>
      <c r="AA416" s="373"/>
      <c r="AB416" s="373"/>
      <c r="AC416" s="373"/>
      <c r="AD416" s="373"/>
      <c r="AE416" s="373"/>
      <c r="AF416" s="373"/>
      <c r="AG416" s="373"/>
      <c r="AH416" s="373"/>
      <c r="AI416" s="373"/>
      <c r="AJ416" s="373"/>
      <c r="AK416" s="373"/>
      <c r="AL416" s="373"/>
      <c r="AM416" s="373"/>
      <c r="AN416" s="373"/>
      <c r="AO416" s="373"/>
      <c r="AP416" s="373"/>
      <c r="AQ416" s="373"/>
      <c r="AR416" s="373"/>
      <c r="AS416" s="373"/>
      <c r="AT416" s="373"/>
      <c r="AU416" s="373"/>
      <c r="AV416" s="373"/>
      <c r="AW416" s="373"/>
      <c r="AX416" s="373"/>
      <c r="AY416" s="373"/>
      <c r="AZ416" s="373"/>
      <c r="BA416" s="373"/>
      <c r="BB416" s="373"/>
      <c r="BC416" s="373"/>
      <c r="BD416" s="373"/>
      <c r="BE416" s="373"/>
      <c r="BF416" s="373"/>
      <c r="BG416" s="373"/>
    </row>
    <row r="417" spans="1:59" s="91" customFormat="1" x14ac:dyDescent="0.35">
      <c r="A417" s="316" t="s">
        <v>10</v>
      </c>
      <c r="B417" s="107">
        <f>SUM(C417:K417)</f>
        <v>72600</v>
      </c>
      <c r="C417" s="63">
        <f>C428</f>
        <v>0</v>
      </c>
      <c r="D417" s="63">
        <f t="shared" ref="D417:K417" si="165">D428</f>
        <v>0</v>
      </c>
      <c r="E417" s="63">
        <f t="shared" si="165"/>
        <v>0</v>
      </c>
      <c r="F417" s="63">
        <f t="shared" si="165"/>
        <v>0</v>
      </c>
      <c r="G417" s="63">
        <f t="shared" si="165"/>
        <v>0</v>
      </c>
      <c r="H417" s="63">
        <f t="shared" si="165"/>
        <v>72600</v>
      </c>
      <c r="I417" s="63">
        <f t="shared" si="165"/>
        <v>0</v>
      </c>
      <c r="J417" s="63">
        <f t="shared" si="165"/>
        <v>0</v>
      </c>
      <c r="K417" s="277">
        <f t="shared" si="165"/>
        <v>0</v>
      </c>
      <c r="L417" s="389"/>
      <c r="M417" s="391"/>
      <c r="N417" s="373"/>
      <c r="O417" s="373"/>
      <c r="P417" s="373"/>
      <c r="Q417" s="373"/>
      <c r="R417" s="373"/>
      <c r="S417" s="373"/>
      <c r="T417" s="373"/>
      <c r="U417" s="373"/>
      <c r="V417" s="373"/>
      <c r="W417" s="373"/>
      <c r="X417" s="373"/>
      <c r="Y417" s="373"/>
      <c r="Z417" s="373"/>
      <c r="AA417" s="373"/>
      <c r="AB417" s="373"/>
      <c r="AC417" s="373"/>
      <c r="AD417" s="373"/>
      <c r="AE417" s="373"/>
      <c r="AF417" s="373"/>
      <c r="AG417" s="373"/>
      <c r="AH417" s="373"/>
      <c r="AI417" s="373"/>
      <c r="AJ417" s="373"/>
      <c r="AK417" s="373"/>
      <c r="AL417" s="373"/>
      <c r="AM417" s="373"/>
      <c r="AN417" s="373"/>
      <c r="AO417" s="373"/>
      <c r="AP417" s="373"/>
      <c r="AQ417" s="373"/>
      <c r="AR417" s="373"/>
      <c r="AS417" s="373"/>
      <c r="AT417" s="373"/>
      <c r="AU417" s="373"/>
      <c r="AV417" s="373"/>
      <c r="AW417" s="373"/>
      <c r="AX417" s="373"/>
      <c r="AY417" s="373"/>
      <c r="AZ417" s="373"/>
      <c r="BA417" s="373"/>
      <c r="BB417" s="373"/>
      <c r="BC417" s="373"/>
      <c r="BD417" s="373"/>
      <c r="BE417" s="373"/>
      <c r="BF417" s="373"/>
      <c r="BG417" s="373"/>
    </row>
    <row r="418" spans="1:59" s="91" customFormat="1" x14ac:dyDescent="0.35">
      <c r="A418" s="316" t="s">
        <v>11</v>
      </c>
      <c r="B418" s="107">
        <f>SUM(C418:K418)</f>
        <v>5431030</v>
      </c>
      <c r="C418" s="108">
        <f>C438</f>
        <v>4000</v>
      </c>
      <c r="D418" s="108">
        <f t="shared" ref="D418:K418" si="166">D438</f>
        <v>0</v>
      </c>
      <c r="E418" s="108">
        <f t="shared" si="166"/>
        <v>0</v>
      </c>
      <c r="F418" s="108">
        <f t="shared" si="166"/>
        <v>0</v>
      </c>
      <c r="G418" s="108">
        <f t="shared" si="166"/>
        <v>1696726</v>
      </c>
      <c r="H418" s="108">
        <f t="shared" si="166"/>
        <v>1311326</v>
      </c>
      <c r="I418" s="108">
        <f t="shared" si="166"/>
        <v>806326</v>
      </c>
      <c r="J418" s="108">
        <f t="shared" si="166"/>
        <v>806326</v>
      </c>
      <c r="K418" s="285">
        <f t="shared" si="166"/>
        <v>806326</v>
      </c>
      <c r="L418" s="389"/>
      <c r="M418" s="391"/>
      <c r="N418" s="373"/>
      <c r="O418" s="373"/>
      <c r="P418" s="373"/>
      <c r="Q418" s="373"/>
      <c r="R418" s="373"/>
      <c r="S418" s="373"/>
      <c r="T418" s="373"/>
      <c r="U418" s="373"/>
      <c r="V418" s="373"/>
      <c r="W418" s="373"/>
      <c r="X418" s="373"/>
      <c r="Y418" s="373"/>
      <c r="Z418" s="373"/>
      <c r="AA418" s="373"/>
      <c r="AB418" s="373"/>
      <c r="AC418" s="373"/>
      <c r="AD418" s="373"/>
      <c r="AE418" s="373"/>
      <c r="AF418" s="373"/>
      <c r="AG418" s="373"/>
      <c r="AH418" s="373"/>
      <c r="AI418" s="373"/>
      <c r="AJ418" s="373"/>
      <c r="AK418" s="373"/>
      <c r="AL418" s="373"/>
      <c r="AM418" s="373"/>
      <c r="AN418" s="373"/>
      <c r="AO418" s="373"/>
      <c r="AP418" s="373"/>
      <c r="AQ418" s="373"/>
      <c r="AR418" s="373"/>
      <c r="AS418" s="373"/>
      <c r="AT418" s="373"/>
      <c r="AU418" s="373"/>
      <c r="AV418" s="373"/>
      <c r="AW418" s="373"/>
      <c r="AX418" s="373"/>
      <c r="AY418" s="373"/>
      <c r="AZ418" s="373"/>
      <c r="BA418" s="373"/>
      <c r="BB418" s="373"/>
      <c r="BC418" s="373"/>
      <c r="BD418" s="373"/>
      <c r="BE418" s="373"/>
      <c r="BF418" s="373"/>
      <c r="BG418" s="373"/>
    </row>
    <row r="419" spans="1:59" s="91" customFormat="1" ht="39.5" thickBot="1" x14ac:dyDescent="0.4">
      <c r="A419" s="305" t="s">
        <v>20</v>
      </c>
      <c r="B419" s="107">
        <f>SUM(C419:K419)</f>
        <v>0</v>
      </c>
      <c r="C419" s="108">
        <v>0</v>
      </c>
      <c r="D419" s="108">
        <v>0</v>
      </c>
      <c r="E419" s="108">
        <v>0</v>
      </c>
      <c r="F419" s="108">
        <v>0</v>
      </c>
      <c r="G419" s="108">
        <v>0</v>
      </c>
      <c r="H419" s="108">
        <v>0</v>
      </c>
      <c r="I419" s="108">
        <v>0</v>
      </c>
      <c r="J419" s="109">
        <v>0</v>
      </c>
      <c r="K419" s="3">
        <v>0</v>
      </c>
      <c r="L419" s="389"/>
      <c r="M419" s="391"/>
      <c r="N419" s="373"/>
      <c r="O419" s="373"/>
      <c r="P419" s="373"/>
      <c r="Q419" s="373"/>
      <c r="R419" s="373"/>
      <c r="S419" s="373"/>
      <c r="T419" s="373"/>
      <c r="U419" s="373"/>
      <c r="V419" s="373"/>
      <c r="W419" s="373"/>
      <c r="X419" s="373"/>
      <c r="Y419" s="373"/>
      <c r="Z419" s="373"/>
      <c r="AA419" s="373"/>
      <c r="AB419" s="373"/>
      <c r="AC419" s="373"/>
      <c r="AD419" s="373"/>
      <c r="AE419" s="373"/>
      <c r="AF419" s="373"/>
      <c r="AG419" s="373"/>
      <c r="AH419" s="373"/>
      <c r="AI419" s="373"/>
      <c r="AJ419" s="373"/>
      <c r="AK419" s="373"/>
      <c r="AL419" s="373"/>
      <c r="AM419" s="373"/>
      <c r="AN419" s="373"/>
      <c r="AO419" s="373"/>
      <c r="AP419" s="373"/>
      <c r="AQ419" s="373"/>
      <c r="AR419" s="373"/>
      <c r="AS419" s="373"/>
      <c r="AT419" s="373"/>
      <c r="AU419" s="373"/>
      <c r="AV419" s="373"/>
      <c r="AW419" s="373"/>
      <c r="AX419" s="373"/>
      <c r="AY419" s="373"/>
      <c r="AZ419" s="373"/>
      <c r="BA419" s="373"/>
      <c r="BB419" s="373"/>
      <c r="BC419" s="373"/>
      <c r="BD419" s="373"/>
      <c r="BE419" s="373"/>
      <c r="BF419" s="373"/>
      <c r="BG419" s="373"/>
    </row>
    <row r="420" spans="1:59" s="83" customFormat="1" ht="13.5" thickBot="1" x14ac:dyDescent="0.4">
      <c r="A420" s="529" t="s">
        <v>81</v>
      </c>
      <c r="B420" s="530"/>
      <c r="C420" s="530"/>
      <c r="D420" s="530"/>
      <c r="E420" s="530"/>
      <c r="F420" s="530"/>
      <c r="G420" s="530"/>
      <c r="H420" s="530"/>
      <c r="I420" s="530"/>
      <c r="J420" s="530"/>
      <c r="K420" s="531"/>
      <c r="L420" s="387"/>
      <c r="M420" s="387"/>
    </row>
    <row r="421" spans="1:59" s="83" customFormat="1" x14ac:dyDescent="0.35">
      <c r="A421" s="202" t="s">
        <v>10</v>
      </c>
      <c r="B421" s="202"/>
      <c r="C421" s="202"/>
      <c r="D421" s="202"/>
      <c r="E421" s="202"/>
      <c r="F421" s="202"/>
      <c r="G421" s="202"/>
      <c r="H421" s="202"/>
      <c r="I421" s="202"/>
      <c r="J421" s="202"/>
      <c r="K421" s="202"/>
      <c r="L421" s="387"/>
      <c r="M421" s="387"/>
    </row>
    <row r="422" spans="1:59" s="83" customFormat="1" x14ac:dyDescent="0.35">
      <c r="A422" s="227" t="s">
        <v>8</v>
      </c>
      <c r="B422" s="76">
        <f>B423+B424+B425+B426</f>
        <v>72600</v>
      </c>
      <c r="C422" s="76">
        <f t="shared" ref="C422:K422" si="167">C423+C424+C425+C426</f>
        <v>0</v>
      </c>
      <c r="D422" s="76">
        <f t="shared" si="167"/>
        <v>0</v>
      </c>
      <c r="E422" s="76">
        <f t="shared" si="167"/>
        <v>0</v>
      </c>
      <c r="F422" s="76">
        <f t="shared" si="167"/>
        <v>0</v>
      </c>
      <c r="G422" s="76">
        <f t="shared" si="167"/>
        <v>0</v>
      </c>
      <c r="H422" s="76">
        <f t="shared" si="167"/>
        <v>72600</v>
      </c>
      <c r="I422" s="76">
        <f t="shared" si="167"/>
        <v>0</v>
      </c>
      <c r="J422" s="76">
        <f t="shared" si="167"/>
        <v>0</v>
      </c>
      <c r="K422" s="76">
        <f t="shared" si="167"/>
        <v>0</v>
      </c>
      <c r="L422" s="387"/>
      <c r="M422" s="387"/>
    </row>
    <row r="423" spans="1:59" s="83" customFormat="1" x14ac:dyDescent="0.35">
      <c r="A423" s="178" t="s">
        <v>14</v>
      </c>
      <c r="B423" s="172">
        <f>SUM(C423:K423)</f>
        <v>0</v>
      </c>
      <c r="C423" s="178"/>
      <c r="D423" s="178"/>
      <c r="E423" s="178"/>
      <c r="F423" s="178"/>
      <c r="G423" s="178"/>
      <c r="H423" s="178"/>
      <c r="I423" s="178"/>
      <c r="J423" s="178"/>
      <c r="K423" s="178"/>
      <c r="L423" s="387"/>
      <c r="M423" s="387"/>
    </row>
    <row r="424" spans="1:59" s="83" customFormat="1" x14ac:dyDescent="0.35">
      <c r="A424" s="178" t="s">
        <v>15</v>
      </c>
      <c r="B424" s="172">
        <f>SUM(C424:K424)</f>
        <v>0</v>
      </c>
      <c r="C424" s="178"/>
      <c r="D424" s="178"/>
      <c r="E424" s="178"/>
      <c r="F424" s="178"/>
      <c r="G424" s="178"/>
      <c r="H424" s="178"/>
      <c r="I424" s="178"/>
      <c r="J424" s="178"/>
      <c r="K424" s="178"/>
      <c r="L424" s="387"/>
      <c r="M424" s="387"/>
    </row>
    <row r="425" spans="1:59" s="83" customFormat="1" x14ac:dyDescent="0.35">
      <c r="A425" s="178" t="s">
        <v>16</v>
      </c>
      <c r="B425" s="172">
        <f>SUM(C425:K425)</f>
        <v>0</v>
      </c>
      <c r="C425" s="178"/>
      <c r="D425" s="178"/>
      <c r="E425" s="178"/>
      <c r="F425" s="178"/>
      <c r="G425" s="178"/>
      <c r="H425" s="178"/>
      <c r="I425" s="178"/>
      <c r="J425" s="178"/>
      <c r="K425" s="178"/>
      <c r="L425" s="387"/>
      <c r="M425" s="387"/>
    </row>
    <row r="426" spans="1:59" s="83" customFormat="1" x14ac:dyDescent="0.35">
      <c r="A426" s="227" t="s">
        <v>17</v>
      </c>
      <c r="B426" s="76">
        <f>B428+B429</f>
        <v>72600</v>
      </c>
      <c r="C426" s="76">
        <f t="shared" ref="C426:K426" si="168">C428+C429</f>
        <v>0</v>
      </c>
      <c r="D426" s="76">
        <f t="shared" si="168"/>
        <v>0</v>
      </c>
      <c r="E426" s="76">
        <f t="shared" si="168"/>
        <v>0</v>
      </c>
      <c r="F426" s="76">
        <f t="shared" si="168"/>
        <v>0</v>
      </c>
      <c r="G426" s="76">
        <f t="shared" si="168"/>
        <v>0</v>
      </c>
      <c r="H426" s="76">
        <f t="shared" si="168"/>
        <v>72600</v>
      </c>
      <c r="I426" s="76">
        <f t="shared" si="168"/>
        <v>0</v>
      </c>
      <c r="J426" s="76">
        <f t="shared" si="168"/>
        <v>0</v>
      </c>
      <c r="K426" s="76">
        <f t="shared" si="168"/>
        <v>0</v>
      </c>
      <c r="L426" s="387"/>
      <c r="M426" s="387"/>
    </row>
    <row r="427" spans="1:59" s="83" customFormat="1" x14ac:dyDescent="0.35">
      <c r="A427" s="178" t="s">
        <v>18</v>
      </c>
      <c r="B427" s="172"/>
      <c r="C427" s="178"/>
      <c r="D427" s="178"/>
      <c r="E427" s="178"/>
      <c r="F427" s="178"/>
      <c r="G427" s="178"/>
      <c r="H427" s="178"/>
      <c r="I427" s="178"/>
      <c r="J427" s="178"/>
      <c r="K427" s="178"/>
      <c r="L427" s="387"/>
      <c r="M427" s="387"/>
    </row>
    <row r="428" spans="1:59" s="83" customFormat="1" x14ac:dyDescent="0.35">
      <c r="A428" s="178" t="s">
        <v>19</v>
      </c>
      <c r="B428" s="172">
        <f>SUM(C428:K428)</f>
        <v>72600</v>
      </c>
      <c r="C428" s="171">
        <v>0</v>
      </c>
      <c r="D428" s="171">
        <v>0</v>
      </c>
      <c r="E428" s="171">
        <v>0</v>
      </c>
      <c r="F428" s="171">
        <v>0</v>
      </c>
      <c r="G428" s="171">
        <v>0</v>
      </c>
      <c r="H428" s="171">
        <v>72600</v>
      </c>
      <c r="I428" s="171">
        <v>0</v>
      </c>
      <c r="J428" s="171">
        <v>0</v>
      </c>
      <c r="K428" s="171">
        <v>0</v>
      </c>
      <c r="L428" s="387"/>
      <c r="M428" s="387"/>
    </row>
    <row r="429" spans="1:59" s="83" customFormat="1" ht="39.5" thickBot="1" x14ac:dyDescent="0.4">
      <c r="A429" s="281" t="s">
        <v>20</v>
      </c>
      <c r="B429" s="179">
        <f>SUM(C429:K429)</f>
        <v>0</v>
      </c>
      <c r="C429" s="175"/>
      <c r="D429" s="175"/>
      <c r="E429" s="175"/>
      <c r="F429" s="175"/>
      <c r="G429" s="175"/>
      <c r="H429" s="175"/>
      <c r="I429" s="175"/>
      <c r="J429" s="175"/>
      <c r="K429" s="175"/>
      <c r="L429" s="387"/>
      <c r="M429" s="387"/>
    </row>
    <row r="430" spans="1:59" s="91" customFormat="1" ht="13.5" thickBot="1" x14ac:dyDescent="0.4">
      <c r="A430" s="488" t="s">
        <v>160</v>
      </c>
      <c r="B430" s="488"/>
      <c r="C430" s="488"/>
      <c r="D430" s="488"/>
      <c r="E430" s="488"/>
      <c r="F430" s="488"/>
      <c r="G430" s="488"/>
      <c r="H430" s="488"/>
      <c r="I430" s="488"/>
      <c r="J430" s="488"/>
      <c r="K430" s="488"/>
      <c r="L430" s="391"/>
      <c r="M430" s="391"/>
      <c r="N430" s="373"/>
      <c r="O430" s="373"/>
      <c r="P430" s="373"/>
      <c r="Q430" s="373"/>
      <c r="R430" s="373"/>
      <c r="S430" s="373"/>
      <c r="T430" s="373"/>
      <c r="U430" s="373"/>
      <c r="V430" s="373"/>
      <c r="W430" s="373"/>
      <c r="X430" s="373"/>
      <c r="Y430" s="373"/>
      <c r="Z430" s="373"/>
      <c r="AA430" s="373"/>
      <c r="AB430" s="373"/>
      <c r="AC430" s="373"/>
      <c r="AD430" s="373"/>
      <c r="AE430" s="373"/>
      <c r="AF430" s="373"/>
      <c r="AG430" s="373"/>
      <c r="AH430" s="373"/>
      <c r="AI430" s="373"/>
      <c r="AJ430" s="373"/>
      <c r="AK430" s="373"/>
      <c r="AL430" s="373"/>
      <c r="AM430" s="373"/>
      <c r="AN430" s="373"/>
      <c r="AO430" s="373"/>
      <c r="AP430" s="373"/>
      <c r="AQ430" s="373"/>
      <c r="AR430" s="373"/>
      <c r="AS430" s="373"/>
      <c r="AT430" s="373"/>
      <c r="AU430" s="373"/>
      <c r="AV430" s="373"/>
      <c r="AW430" s="373"/>
      <c r="AX430" s="373"/>
      <c r="AY430" s="373"/>
      <c r="AZ430" s="373"/>
      <c r="BA430" s="373"/>
      <c r="BB430" s="373"/>
      <c r="BC430" s="373"/>
      <c r="BD430" s="373"/>
      <c r="BE430" s="373"/>
      <c r="BF430" s="373"/>
      <c r="BG430" s="373"/>
    </row>
    <row r="431" spans="1:59" s="91" customFormat="1" x14ac:dyDescent="0.35">
      <c r="A431" s="174" t="s">
        <v>11</v>
      </c>
      <c r="B431" s="174"/>
      <c r="C431" s="174"/>
      <c r="D431" s="174"/>
      <c r="E431" s="174"/>
      <c r="F431" s="174"/>
      <c r="G431" s="174"/>
      <c r="H431" s="174"/>
      <c r="I431" s="174"/>
      <c r="J431" s="174"/>
      <c r="K431" s="174"/>
      <c r="L431" s="391"/>
      <c r="M431" s="391"/>
      <c r="N431" s="373"/>
      <c r="O431" s="373"/>
      <c r="P431" s="373"/>
      <c r="Q431" s="373"/>
      <c r="R431" s="373"/>
      <c r="S431" s="373"/>
      <c r="T431" s="373"/>
      <c r="U431" s="373"/>
      <c r="V431" s="373"/>
      <c r="W431" s="373"/>
      <c r="X431" s="373"/>
      <c r="Y431" s="373"/>
      <c r="Z431" s="373"/>
      <c r="AA431" s="373"/>
      <c r="AB431" s="373"/>
      <c r="AC431" s="373"/>
      <c r="AD431" s="373"/>
      <c r="AE431" s="373"/>
      <c r="AF431" s="373"/>
      <c r="AG431" s="373"/>
      <c r="AH431" s="373"/>
      <c r="AI431" s="373"/>
      <c r="AJ431" s="373"/>
      <c r="AK431" s="373"/>
      <c r="AL431" s="373"/>
      <c r="AM431" s="373"/>
      <c r="AN431" s="373"/>
      <c r="AO431" s="373"/>
      <c r="AP431" s="373"/>
      <c r="AQ431" s="373"/>
      <c r="AR431" s="373"/>
      <c r="AS431" s="373"/>
      <c r="AT431" s="373"/>
      <c r="AU431" s="373"/>
      <c r="AV431" s="373"/>
      <c r="AW431" s="373"/>
      <c r="AX431" s="373"/>
      <c r="AY431" s="373"/>
      <c r="AZ431" s="373"/>
      <c r="BA431" s="373"/>
      <c r="BB431" s="373"/>
      <c r="BC431" s="373"/>
      <c r="BD431" s="373"/>
      <c r="BE431" s="373"/>
      <c r="BF431" s="373"/>
      <c r="BG431" s="373"/>
    </row>
    <row r="432" spans="1:59" s="91" customFormat="1" x14ac:dyDescent="0.35">
      <c r="A432" s="227" t="s">
        <v>3</v>
      </c>
      <c r="B432" s="76">
        <f>B433+B434+B435+B436</f>
        <v>5431030</v>
      </c>
      <c r="C432" s="76">
        <f t="shared" ref="C432:K432" si="169">C433+C434+C435+C436</f>
        <v>4000</v>
      </c>
      <c r="D432" s="76">
        <f t="shared" si="169"/>
        <v>0</v>
      </c>
      <c r="E432" s="76">
        <f t="shared" si="169"/>
        <v>0</v>
      </c>
      <c r="F432" s="76">
        <f t="shared" si="169"/>
        <v>0</v>
      </c>
      <c r="G432" s="76">
        <f t="shared" si="169"/>
        <v>1696726</v>
      </c>
      <c r="H432" s="76">
        <f t="shared" si="169"/>
        <v>1311326</v>
      </c>
      <c r="I432" s="76">
        <f t="shared" si="169"/>
        <v>806326</v>
      </c>
      <c r="J432" s="76">
        <f t="shared" si="169"/>
        <v>806326</v>
      </c>
      <c r="K432" s="76">
        <f t="shared" si="169"/>
        <v>806326</v>
      </c>
      <c r="L432" s="391"/>
      <c r="M432" s="391"/>
      <c r="N432" s="373"/>
      <c r="O432" s="373"/>
      <c r="P432" s="373"/>
      <c r="Q432" s="373"/>
      <c r="R432" s="373"/>
      <c r="S432" s="373"/>
      <c r="T432" s="373"/>
      <c r="U432" s="373"/>
      <c r="V432" s="373"/>
      <c r="W432" s="373"/>
      <c r="X432" s="373"/>
      <c r="Y432" s="373"/>
      <c r="Z432" s="373"/>
      <c r="AA432" s="373"/>
      <c r="AB432" s="373"/>
      <c r="AC432" s="373"/>
      <c r="AD432" s="373"/>
      <c r="AE432" s="373"/>
      <c r="AF432" s="373"/>
      <c r="AG432" s="373"/>
      <c r="AH432" s="373"/>
      <c r="AI432" s="373"/>
      <c r="AJ432" s="373"/>
      <c r="AK432" s="373"/>
      <c r="AL432" s="373"/>
      <c r="AM432" s="373"/>
      <c r="AN432" s="373"/>
      <c r="AO432" s="373"/>
      <c r="AP432" s="373"/>
      <c r="AQ432" s="373"/>
      <c r="AR432" s="373"/>
      <c r="AS432" s="373"/>
      <c r="AT432" s="373"/>
      <c r="AU432" s="373"/>
      <c r="AV432" s="373"/>
      <c r="AW432" s="373"/>
      <c r="AX432" s="373"/>
      <c r="AY432" s="373"/>
      <c r="AZ432" s="373"/>
      <c r="BA432" s="373"/>
      <c r="BB432" s="373"/>
      <c r="BC432" s="373"/>
      <c r="BD432" s="373"/>
      <c r="BE432" s="373"/>
      <c r="BF432" s="373"/>
      <c r="BG432" s="373"/>
    </row>
    <row r="433" spans="1:59" s="91" customFormat="1" x14ac:dyDescent="0.35">
      <c r="A433" s="178" t="s">
        <v>14</v>
      </c>
      <c r="B433" s="172">
        <f>SUM(C433:K433)</f>
        <v>0</v>
      </c>
      <c r="C433" s="178"/>
      <c r="D433" s="178"/>
      <c r="E433" s="178"/>
      <c r="F433" s="178"/>
      <c r="G433" s="178"/>
      <c r="H433" s="178"/>
      <c r="I433" s="178"/>
      <c r="J433" s="178"/>
      <c r="K433" s="178"/>
      <c r="L433" s="391"/>
      <c r="M433" s="391"/>
      <c r="N433" s="373"/>
      <c r="O433" s="373"/>
      <c r="P433" s="373"/>
      <c r="Q433" s="373"/>
      <c r="R433" s="373"/>
      <c r="S433" s="373"/>
      <c r="T433" s="373"/>
      <c r="U433" s="373"/>
      <c r="V433" s="373"/>
      <c r="W433" s="373"/>
      <c r="X433" s="373"/>
      <c r="Y433" s="373"/>
      <c r="Z433" s="373"/>
      <c r="AA433" s="373"/>
      <c r="AB433" s="373"/>
      <c r="AC433" s="373"/>
      <c r="AD433" s="373"/>
      <c r="AE433" s="373"/>
      <c r="AF433" s="373"/>
      <c r="AG433" s="373"/>
      <c r="AH433" s="373"/>
      <c r="AI433" s="373"/>
      <c r="AJ433" s="373"/>
      <c r="AK433" s="373"/>
      <c r="AL433" s="373"/>
      <c r="AM433" s="373"/>
      <c r="AN433" s="373"/>
      <c r="AO433" s="373"/>
      <c r="AP433" s="373"/>
      <c r="AQ433" s="373"/>
      <c r="AR433" s="373"/>
      <c r="AS433" s="373"/>
      <c r="AT433" s="373"/>
      <c r="AU433" s="373"/>
      <c r="AV433" s="373"/>
      <c r="AW433" s="373"/>
      <c r="AX433" s="373"/>
      <c r="AY433" s="373"/>
      <c r="AZ433" s="373"/>
      <c r="BA433" s="373"/>
      <c r="BB433" s="373"/>
      <c r="BC433" s="373"/>
      <c r="BD433" s="373"/>
      <c r="BE433" s="373"/>
      <c r="BF433" s="373"/>
      <c r="BG433" s="373"/>
    </row>
    <row r="434" spans="1:59" s="91" customFormat="1" x14ac:dyDescent="0.35">
      <c r="A434" s="178" t="s">
        <v>15</v>
      </c>
      <c r="B434" s="172">
        <f>SUM(C434:K434)</f>
        <v>0</v>
      </c>
      <c r="C434" s="178"/>
      <c r="D434" s="178"/>
      <c r="E434" s="178"/>
      <c r="F434" s="178"/>
      <c r="G434" s="178"/>
      <c r="H434" s="178"/>
      <c r="I434" s="178"/>
      <c r="J434" s="178"/>
      <c r="K434" s="178"/>
      <c r="L434" s="391"/>
      <c r="M434" s="391"/>
      <c r="N434" s="373"/>
      <c r="O434" s="373"/>
      <c r="P434" s="373"/>
      <c r="Q434" s="373"/>
      <c r="R434" s="373"/>
      <c r="S434" s="373"/>
      <c r="T434" s="373"/>
      <c r="U434" s="373"/>
      <c r="V434" s="373"/>
      <c r="W434" s="373"/>
      <c r="X434" s="373"/>
      <c r="Y434" s="373"/>
      <c r="Z434" s="373"/>
      <c r="AA434" s="373"/>
      <c r="AB434" s="373"/>
      <c r="AC434" s="373"/>
      <c r="AD434" s="373"/>
      <c r="AE434" s="373"/>
      <c r="AF434" s="373"/>
      <c r="AG434" s="373"/>
      <c r="AH434" s="373"/>
      <c r="AI434" s="373"/>
      <c r="AJ434" s="373"/>
      <c r="AK434" s="373"/>
      <c r="AL434" s="373"/>
      <c r="AM434" s="373"/>
      <c r="AN434" s="373"/>
      <c r="AO434" s="373"/>
      <c r="AP434" s="373"/>
      <c r="AQ434" s="373"/>
      <c r="AR434" s="373"/>
      <c r="AS434" s="373"/>
      <c r="AT434" s="373"/>
      <c r="AU434" s="373"/>
      <c r="AV434" s="373"/>
      <c r="AW434" s="373"/>
      <c r="AX434" s="373"/>
      <c r="AY434" s="373"/>
      <c r="AZ434" s="373"/>
      <c r="BA434" s="373"/>
      <c r="BB434" s="373"/>
      <c r="BC434" s="373"/>
      <c r="BD434" s="373"/>
      <c r="BE434" s="373"/>
      <c r="BF434" s="373"/>
      <c r="BG434" s="373"/>
    </row>
    <row r="435" spans="1:59" s="91" customFormat="1" x14ac:dyDescent="0.35">
      <c r="A435" s="178" t="s">
        <v>16</v>
      </c>
      <c r="B435" s="172">
        <f>SUM(C435:K435)</f>
        <v>0</v>
      </c>
      <c r="C435" s="178"/>
      <c r="D435" s="178"/>
      <c r="E435" s="178"/>
      <c r="F435" s="178"/>
      <c r="G435" s="178"/>
      <c r="H435" s="178"/>
      <c r="I435" s="178"/>
      <c r="J435" s="178"/>
      <c r="K435" s="178"/>
      <c r="L435" s="391"/>
      <c r="M435" s="391"/>
      <c r="N435" s="373"/>
      <c r="O435" s="373"/>
      <c r="P435" s="373"/>
      <c r="Q435" s="373"/>
      <c r="R435" s="373"/>
      <c r="S435" s="373"/>
      <c r="T435" s="373"/>
      <c r="U435" s="373"/>
      <c r="V435" s="373"/>
      <c r="W435" s="373"/>
      <c r="X435" s="373"/>
      <c r="Y435" s="373"/>
      <c r="Z435" s="373"/>
      <c r="AA435" s="373"/>
      <c r="AB435" s="373"/>
      <c r="AC435" s="373"/>
      <c r="AD435" s="373"/>
      <c r="AE435" s="373"/>
      <c r="AF435" s="373"/>
      <c r="AG435" s="373"/>
      <c r="AH435" s="373"/>
      <c r="AI435" s="373"/>
      <c r="AJ435" s="373"/>
      <c r="AK435" s="373"/>
      <c r="AL435" s="373"/>
      <c r="AM435" s="373"/>
      <c r="AN435" s="373"/>
      <c r="AO435" s="373"/>
      <c r="AP435" s="373"/>
      <c r="AQ435" s="373"/>
      <c r="AR435" s="373"/>
      <c r="AS435" s="373"/>
      <c r="AT435" s="373"/>
      <c r="AU435" s="373"/>
      <c r="AV435" s="373"/>
      <c r="AW435" s="373"/>
      <c r="AX435" s="373"/>
      <c r="AY435" s="373"/>
      <c r="AZ435" s="373"/>
      <c r="BA435" s="373"/>
      <c r="BB435" s="373"/>
      <c r="BC435" s="373"/>
      <c r="BD435" s="373"/>
      <c r="BE435" s="373"/>
      <c r="BF435" s="373"/>
      <c r="BG435" s="373"/>
    </row>
    <row r="436" spans="1:59" s="91" customFormat="1" x14ac:dyDescent="0.35">
      <c r="A436" s="227" t="s">
        <v>17</v>
      </c>
      <c r="B436" s="76">
        <f>B438+B439</f>
        <v>5431030</v>
      </c>
      <c r="C436" s="76">
        <f t="shared" ref="C436:K436" si="170">C438+C439</f>
        <v>4000</v>
      </c>
      <c r="D436" s="76">
        <f t="shared" si="170"/>
        <v>0</v>
      </c>
      <c r="E436" s="76">
        <f t="shared" si="170"/>
        <v>0</v>
      </c>
      <c r="F436" s="76">
        <f t="shared" si="170"/>
        <v>0</v>
      </c>
      <c r="G436" s="76">
        <f t="shared" si="170"/>
        <v>1696726</v>
      </c>
      <c r="H436" s="76">
        <f t="shared" si="170"/>
        <v>1311326</v>
      </c>
      <c r="I436" s="76">
        <f t="shared" si="170"/>
        <v>806326</v>
      </c>
      <c r="J436" s="76">
        <f t="shared" si="170"/>
        <v>806326</v>
      </c>
      <c r="K436" s="76">
        <f t="shared" si="170"/>
        <v>806326</v>
      </c>
      <c r="L436" s="391"/>
      <c r="M436" s="391"/>
      <c r="N436" s="373"/>
      <c r="O436" s="373"/>
      <c r="P436" s="373"/>
      <c r="Q436" s="373"/>
      <c r="R436" s="373"/>
      <c r="S436" s="373"/>
      <c r="T436" s="373"/>
      <c r="U436" s="373"/>
      <c r="V436" s="373"/>
      <c r="W436" s="373"/>
      <c r="X436" s="373"/>
      <c r="Y436" s="373"/>
      <c r="Z436" s="373"/>
      <c r="AA436" s="373"/>
      <c r="AB436" s="373"/>
      <c r="AC436" s="373"/>
      <c r="AD436" s="373"/>
      <c r="AE436" s="373"/>
      <c r="AF436" s="373"/>
      <c r="AG436" s="373"/>
      <c r="AH436" s="373"/>
      <c r="AI436" s="373"/>
      <c r="AJ436" s="373"/>
      <c r="AK436" s="373"/>
      <c r="AL436" s="373"/>
      <c r="AM436" s="373"/>
      <c r="AN436" s="373"/>
      <c r="AO436" s="373"/>
      <c r="AP436" s="373"/>
      <c r="AQ436" s="373"/>
      <c r="AR436" s="373"/>
      <c r="AS436" s="373"/>
      <c r="AT436" s="373"/>
      <c r="AU436" s="373"/>
      <c r="AV436" s="373"/>
      <c r="AW436" s="373"/>
      <c r="AX436" s="373"/>
      <c r="AY436" s="373"/>
      <c r="AZ436" s="373"/>
      <c r="BA436" s="373"/>
      <c r="BB436" s="373"/>
      <c r="BC436" s="373"/>
      <c r="BD436" s="373"/>
      <c r="BE436" s="373"/>
      <c r="BF436" s="373"/>
      <c r="BG436" s="373"/>
    </row>
    <row r="437" spans="1:59" s="91" customFormat="1" x14ac:dyDescent="0.35">
      <c r="A437" s="178" t="s">
        <v>18</v>
      </c>
      <c r="B437" s="172"/>
      <c r="C437" s="178"/>
      <c r="D437" s="178"/>
      <c r="E437" s="178"/>
      <c r="F437" s="178"/>
      <c r="G437" s="178"/>
      <c r="H437" s="172"/>
      <c r="I437" s="172"/>
      <c r="J437" s="172"/>
      <c r="K437" s="172"/>
      <c r="L437" s="391"/>
      <c r="M437" s="391"/>
      <c r="N437" s="373"/>
      <c r="O437" s="373"/>
      <c r="P437" s="373"/>
      <c r="Q437" s="373"/>
      <c r="R437" s="373"/>
      <c r="S437" s="373"/>
      <c r="T437" s="373"/>
      <c r="U437" s="373"/>
      <c r="V437" s="373"/>
      <c r="W437" s="373"/>
      <c r="X437" s="373"/>
      <c r="Y437" s="373"/>
      <c r="Z437" s="373"/>
      <c r="AA437" s="373"/>
      <c r="AB437" s="373"/>
      <c r="AC437" s="373"/>
      <c r="AD437" s="373"/>
      <c r="AE437" s="373"/>
      <c r="AF437" s="373"/>
      <c r="AG437" s="373"/>
      <c r="AH437" s="373"/>
      <c r="AI437" s="373"/>
      <c r="AJ437" s="373"/>
      <c r="AK437" s="373"/>
      <c r="AL437" s="373"/>
      <c r="AM437" s="373"/>
      <c r="AN437" s="373"/>
      <c r="AO437" s="373"/>
      <c r="AP437" s="373"/>
      <c r="AQ437" s="373"/>
      <c r="AR437" s="373"/>
      <c r="AS437" s="373"/>
      <c r="AT437" s="373"/>
      <c r="AU437" s="373"/>
      <c r="AV437" s="373"/>
      <c r="AW437" s="373"/>
      <c r="AX437" s="373"/>
      <c r="AY437" s="373"/>
      <c r="AZ437" s="373"/>
      <c r="BA437" s="373"/>
      <c r="BB437" s="373"/>
      <c r="BC437" s="373"/>
      <c r="BD437" s="373"/>
      <c r="BE437" s="373"/>
      <c r="BF437" s="373"/>
      <c r="BG437" s="373"/>
    </row>
    <row r="438" spans="1:59" s="91" customFormat="1" x14ac:dyDescent="0.35">
      <c r="A438" s="178" t="s">
        <v>19</v>
      </c>
      <c r="B438" s="172">
        <f>SUM(C438:K438)</f>
        <v>5431030</v>
      </c>
      <c r="C438" s="171">
        <v>4000</v>
      </c>
      <c r="D438" s="171">
        <v>0</v>
      </c>
      <c r="E438" s="171">
        <v>0</v>
      </c>
      <c r="F438" s="171">
        <v>0</v>
      </c>
      <c r="G438" s="171">
        <v>1696726</v>
      </c>
      <c r="H438" s="181">
        <v>1311326</v>
      </c>
      <c r="I438" s="181">
        <v>806326</v>
      </c>
      <c r="J438" s="181">
        <v>806326</v>
      </c>
      <c r="K438" s="181">
        <v>806326</v>
      </c>
      <c r="L438" s="391"/>
      <c r="M438" s="391"/>
      <c r="N438" s="373"/>
      <c r="O438" s="373"/>
      <c r="P438" s="373"/>
      <c r="Q438" s="373"/>
      <c r="R438" s="373"/>
      <c r="S438" s="373"/>
      <c r="T438" s="373"/>
      <c r="U438" s="373"/>
      <c r="V438" s="373"/>
      <c r="W438" s="373"/>
      <c r="X438" s="373"/>
      <c r="Y438" s="373"/>
      <c r="Z438" s="373"/>
      <c r="AA438" s="373"/>
      <c r="AB438" s="373"/>
      <c r="AC438" s="373"/>
      <c r="AD438" s="373"/>
      <c r="AE438" s="373"/>
      <c r="AF438" s="373"/>
      <c r="AG438" s="373"/>
      <c r="AH438" s="373"/>
      <c r="AI438" s="373"/>
      <c r="AJ438" s="373"/>
      <c r="AK438" s="373"/>
      <c r="AL438" s="373"/>
      <c r="AM438" s="373"/>
      <c r="AN438" s="373"/>
      <c r="AO438" s="373"/>
      <c r="AP438" s="373"/>
      <c r="AQ438" s="373"/>
      <c r="AR438" s="373"/>
      <c r="AS438" s="373"/>
      <c r="AT438" s="373"/>
      <c r="AU438" s="373"/>
      <c r="AV438" s="373"/>
      <c r="AW438" s="373"/>
      <c r="AX438" s="373"/>
      <c r="AY438" s="373"/>
      <c r="AZ438" s="373"/>
      <c r="BA438" s="373"/>
      <c r="BB438" s="373"/>
      <c r="BC438" s="373"/>
      <c r="BD438" s="373"/>
      <c r="BE438" s="373"/>
      <c r="BF438" s="373"/>
      <c r="BG438" s="373"/>
    </row>
    <row r="439" spans="1:59" s="91" customFormat="1" ht="39.5" thickBot="1" x14ac:dyDescent="0.4">
      <c r="A439" s="281" t="s">
        <v>20</v>
      </c>
      <c r="B439" s="179">
        <f>SUM(C439:K439)</f>
        <v>0</v>
      </c>
      <c r="C439" s="175"/>
      <c r="D439" s="175"/>
      <c r="E439" s="175"/>
      <c r="F439" s="175"/>
      <c r="G439" s="175"/>
      <c r="H439" s="175"/>
      <c r="I439" s="175"/>
      <c r="J439" s="175"/>
      <c r="K439" s="175"/>
      <c r="L439" s="392"/>
      <c r="M439" s="392"/>
      <c r="N439" s="373"/>
      <c r="O439" s="373"/>
      <c r="P439" s="373"/>
      <c r="Q439" s="373"/>
      <c r="R439" s="373"/>
      <c r="S439" s="373"/>
      <c r="T439" s="373"/>
      <c r="U439" s="373"/>
      <c r="V439" s="373"/>
      <c r="W439" s="373"/>
      <c r="X439" s="373"/>
      <c r="Y439" s="373"/>
      <c r="Z439" s="373"/>
      <c r="AA439" s="373"/>
      <c r="AB439" s="373"/>
      <c r="AC439" s="373"/>
      <c r="AD439" s="373"/>
      <c r="AE439" s="373"/>
      <c r="AF439" s="373"/>
      <c r="AG439" s="373"/>
      <c r="AH439" s="373"/>
      <c r="AI439" s="373"/>
      <c r="AJ439" s="373"/>
      <c r="AK439" s="373"/>
      <c r="AL439" s="373"/>
      <c r="AM439" s="373"/>
      <c r="AN439" s="373"/>
      <c r="AO439" s="373"/>
      <c r="AP439" s="373"/>
      <c r="AQ439" s="373"/>
      <c r="AR439" s="373"/>
      <c r="AS439" s="373"/>
      <c r="AT439" s="373"/>
      <c r="AU439" s="373"/>
      <c r="AV439" s="373"/>
      <c r="AW439" s="373"/>
      <c r="AX439" s="373"/>
      <c r="AY439" s="373"/>
      <c r="AZ439" s="373"/>
      <c r="BA439" s="373"/>
      <c r="BB439" s="373"/>
      <c r="BC439" s="373"/>
      <c r="BD439" s="373"/>
      <c r="BE439" s="373"/>
      <c r="BF439" s="373"/>
      <c r="BG439" s="373"/>
    </row>
    <row r="440" spans="1:59" s="91" customFormat="1" ht="13.5" thickBot="1" x14ac:dyDescent="0.4">
      <c r="A440" s="423" t="s">
        <v>82</v>
      </c>
      <c r="B440" s="424"/>
      <c r="C440" s="424"/>
      <c r="D440" s="424"/>
      <c r="E440" s="424"/>
      <c r="F440" s="424"/>
      <c r="G440" s="424"/>
      <c r="H440" s="424"/>
      <c r="I440" s="424"/>
      <c r="J440" s="424"/>
      <c r="K440" s="425"/>
      <c r="L440" s="56"/>
      <c r="M440" s="192" t="s">
        <v>83</v>
      </c>
      <c r="N440" s="373"/>
      <c r="O440" s="373"/>
      <c r="P440" s="373"/>
      <c r="Q440" s="373"/>
      <c r="R440" s="373"/>
      <c r="S440" s="373"/>
      <c r="T440" s="373"/>
      <c r="U440" s="373"/>
      <c r="V440" s="373"/>
      <c r="W440" s="373"/>
      <c r="X440" s="373"/>
      <c r="Y440" s="373"/>
      <c r="Z440" s="373"/>
      <c r="AA440" s="373"/>
      <c r="AB440" s="373"/>
      <c r="AC440" s="373"/>
      <c r="AD440" s="373"/>
      <c r="AE440" s="373"/>
      <c r="AF440" s="373"/>
      <c r="AG440" s="373"/>
      <c r="AH440" s="373"/>
      <c r="AI440" s="373"/>
      <c r="AJ440" s="373"/>
      <c r="AK440" s="373"/>
      <c r="AL440" s="373"/>
      <c r="AM440" s="373"/>
      <c r="AN440" s="373"/>
      <c r="AO440" s="373"/>
      <c r="AP440" s="373"/>
      <c r="AQ440" s="373"/>
      <c r="AR440" s="373"/>
      <c r="AS440" s="373"/>
      <c r="AT440" s="373"/>
      <c r="AU440" s="373"/>
      <c r="AV440" s="373"/>
      <c r="AW440" s="373"/>
      <c r="AX440" s="373"/>
      <c r="AY440" s="373"/>
      <c r="AZ440" s="373"/>
      <c r="BA440" s="373"/>
      <c r="BB440" s="373"/>
      <c r="BC440" s="373"/>
      <c r="BD440" s="373"/>
      <c r="BE440" s="373"/>
      <c r="BF440" s="373"/>
      <c r="BG440" s="373"/>
    </row>
    <row r="441" spans="1:59" s="91" customFormat="1" x14ac:dyDescent="0.35">
      <c r="A441" s="25" t="s">
        <v>10</v>
      </c>
      <c r="B441" s="26"/>
      <c r="C441" s="26"/>
      <c r="D441" s="26"/>
      <c r="E441" s="26"/>
      <c r="F441" s="26"/>
      <c r="G441" s="26"/>
      <c r="H441" s="26"/>
      <c r="I441" s="26"/>
      <c r="J441" s="26"/>
      <c r="K441" s="289"/>
      <c r="L441" s="389"/>
      <c r="M441" s="391"/>
      <c r="N441" s="373"/>
      <c r="O441" s="373"/>
      <c r="P441" s="373"/>
      <c r="Q441" s="373"/>
      <c r="R441" s="373"/>
      <c r="S441" s="373"/>
      <c r="T441" s="373"/>
      <c r="U441" s="373"/>
      <c r="V441" s="373"/>
      <c r="W441" s="373"/>
      <c r="X441" s="373"/>
      <c r="Y441" s="373"/>
      <c r="Z441" s="373"/>
      <c r="AA441" s="373"/>
      <c r="AB441" s="373"/>
      <c r="AC441" s="373"/>
      <c r="AD441" s="373"/>
      <c r="AE441" s="373"/>
      <c r="AF441" s="373"/>
      <c r="AG441" s="373"/>
      <c r="AH441" s="373"/>
      <c r="AI441" s="373"/>
      <c r="AJ441" s="373"/>
      <c r="AK441" s="373"/>
      <c r="AL441" s="373"/>
      <c r="AM441" s="373"/>
      <c r="AN441" s="373"/>
      <c r="AO441" s="373"/>
      <c r="AP441" s="373"/>
      <c r="AQ441" s="373"/>
      <c r="AR441" s="373"/>
      <c r="AS441" s="373"/>
      <c r="AT441" s="373"/>
      <c r="AU441" s="373"/>
      <c r="AV441" s="373"/>
      <c r="AW441" s="373"/>
      <c r="AX441" s="373"/>
      <c r="AY441" s="373"/>
      <c r="AZ441" s="373"/>
      <c r="BA441" s="373"/>
      <c r="BB441" s="373"/>
      <c r="BC441" s="373"/>
      <c r="BD441" s="373"/>
      <c r="BE441" s="373"/>
      <c r="BF441" s="373"/>
      <c r="BG441" s="373"/>
    </row>
    <row r="442" spans="1:59" s="91" customFormat="1" x14ac:dyDescent="0.35">
      <c r="A442" s="73" t="s">
        <v>8</v>
      </c>
      <c r="B442" s="7">
        <f>B443+B444+B445+B446</f>
        <v>515460</v>
      </c>
      <c r="C442" s="7">
        <f t="shared" ref="C442:K442" si="171">C443+C444+C445+C446</f>
        <v>0</v>
      </c>
      <c r="D442" s="7">
        <f t="shared" si="171"/>
        <v>0</v>
      </c>
      <c r="E442" s="7">
        <f t="shared" si="171"/>
        <v>0</v>
      </c>
      <c r="F442" s="7">
        <f t="shared" si="171"/>
        <v>58685</v>
      </c>
      <c r="G442" s="7">
        <f t="shared" si="171"/>
        <v>151099</v>
      </c>
      <c r="H442" s="7">
        <f t="shared" si="171"/>
        <v>102699</v>
      </c>
      <c r="I442" s="7">
        <f t="shared" si="171"/>
        <v>149737</v>
      </c>
      <c r="J442" s="7">
        <f t="shared" si="171"/>
        <v>0</v>
      </c>
      <c r="K442" s="7">
        <f t="shared" si="171"/>
        <v>53240</v>
      </c>
      <c r="L442" s="389"/>
      <c r="M442" s="391"/>
      <c r="N442" s="373"/>
      <c r="O442" s="373"/>
      <c r="P442" s="373"/>
      <c r="Q442" s="373"/>
      <c r="R442" s="373"/>
      <c r="S442" s="373"/>
      <c r="T442" s="373"/>
      <c r="U442" s="373"/>
      <c r="V442" s="373"/>
      <c r="W442" s="373"/>
      <c r="X442" s="373"/>
      <c r="Y442" s="373"/>
      <c r="Z442" s="373"/>
      <c r="AA442" s="373"/>
      <c r="AB442" s="373"/>
      <c r="AC442" s="373"/>
      <c r="AD442" s="373"/>
      <c r="AE442" s="373"/>
      <c r="AF442" s="373"/>
      <c r="AG442" s="373"/>
      <c r="AH442" s="373"/>
      <c r="AI442" s="373"/>
      <c r="AJ442" s="373"/>
      <c r="AK442" s="373"/>
      <c r="AL442" s="373"/>
      <c r="AM442" s="373"/>
      <c r="AN442" s="373"/>
      <c r="AO442" s="373"/>
      <c r="AP442" s="373"/>
      <c r="AQ442" s="373"/>
      <c r="AR442" s="373"/>
      <c r="AS442" s="373"/>
      <c r="AT442" s="373"/>
      <c r="AU442" s="373"/>
      <c r="AV442" s="373"/>
      <c r="AW442" s="373"/>
      <c r="AX442" s="373"/>
      <c r="AY442" s="373"/>
      <c r="AZ442" s="373"/>
      <c r="BA442" s="373"/>
      <c r="BB442" s="373"/>
      <c r="BC442" s="373"/>
      <c r="BD442" s="373"/>
      <c r="BE442" s="373"/>
      <c r="BF442" s="373"/>
      <c r="BG442" s="373"/>
    </row>
    <row r="443" spans="1:59" s="91" customFormat="1" x14ac:dyDescent="0.35">
      <c r="A443" s="3" t="s">
        <v>14</v>
      </c>
      <c r="B443" s="13">
        <f>SUM(C443:K443)</f>
        <v>0</v>
      </c>
      <c r="C443" s="10">
        <f t="shared" ref="C443:E445" si="172">C444+C445+C446+C447</f>
        <v>0</v>
      </c>
      <c r="D443" s="10">
        <f t="shared" si="172"/>
        <v>0</v>
      </c>
      <c r="E443" s="10">
        <f t="shared" si="172"/>
        <v>0</v>
      </c>
      <c r="F443" s="11"/>
      <c r="G443" s="11"/>
      <c r="H443" s="11"/>
      <c r="I443" s="11"/>
      <c r="J443" s="11"/>
      <c r="K443" s="11"/>
      <c r="L443" s="389"/>
      <c r="M443" s="391"/>
      <c r="N443" s="373"/>
      <c r="O443" s="373"/>
      <c r="P443" s="373"/>
      <c r="Q443" s="373"/>
      <c r="R443" s="373"/>
      <c r="S443" s="373"/>
      <c r="T443" s="373"/>
      <c r="U443" s="373"/>
      <c r="V443" s="373"/>
      <c r="W443" s="373"/>
      <c r="X443" s="373"/>
      <c r="Y443" s="373"/>
      <c r="Z443" s="373"/>
      <c r="AA443" s="373"/>
      <c r="AB443" s="373"/>
      <c r="AC443" s="373"/>
      <c r="AD443" s="373"/>
      <c r="AE443" s="373"/>
      <c r="AF443" s="373"/>
      <c r="AG443" s="373"/>
      <c r="AH443" s="373"/>
      <c r="AI443" s="373"/>
      <c r="AJ443" s="373"/>
      <c r="AK443" s="373"/>
      <c r="AL443" s="373"/>
      <c r="AM443" s="373"/>
      <c r="AN443" s="373"/>
      <c r="AO443" s="373"/>
      <c r="AP443" s="373"/>
      <c r="AQ443" s="373"/>
      <c r="AR443" s="373"/>
      <c r="AS443" s="373"/>
      <c r="AT443" s="373"/>
      <c r="AU443" s="373"/>
      <c r="AV443" s="373"/>
      <c r="AW443" s="373"/>
      <c r="AX443" s="373"/>
      <c r="AY443" s="373"/>
      <c r="AZ443" s="373"/>
      <c r="BA443" s="373"/>
      <c r="BB443" s="373"/>
      <c r="BC443" s="373"/>
      <c r="BD443" s="373"/>
      <c r="BE443" s="373"/>
      <c r="BF443" s="373"/>
      <c r="BG443" s="373"/>
    </row>
    <row r="444" spans="1:59" s="91" customFormat="1" x14ac:dyDescent="0.35">
      <c r="A444" s="3" t="s">
        <v>15</v>
      </c>
      <c r="B444" s="13">
        <f>SUM(C444:K444)</f>
        <v>0</v>
      </c>
      <c r="C444" s="10">
        <f t="shared" si="172"/>
        <v>0</v>
      </c>
      <c r="D444" s="10">
        <f t="shared" si="172"/>
        <v>0</v>
      </c>
      <c r="E444" s="10">
        <f t="shared" si="172"/>
        <v>0</v>
      </c>
      <c r="F444" s="11"/>
      <c r="G444" s="11"/>
      <c r="H444" s="11"/>
      <c r="I444" s="11"/>
      <c r="J444" s="11"/>
      <c r="K444" s="11"/>
      <c r="L444" s="389"/>
      <c r="M444" s="391"/>
      <c r="N444" s="373"/>
      <c r="O444" s="373"/>
      <c r="P444" s="373"/>
      <c r="Q444" s="373"/>
      <c r="R444" s="373"/>
      <c r="S444" s="373"/>
      <c r="T444" s="373"/>
      <c r="U444" s="373"/>
      <c r="V444" s="373"/>
      <c r="W444" s="373"/>
      <c r="X444" s="373"/>
      <c r="Y444" s="373"/>
      <c r="Z444" s="373"/>
      <c r="AA444" s="373"/>
      <c r="AB444" s="373"/>
      <c r="AC444" s="373"/>
      <c r="AD444" s="373"/>
      <c r="AE444" s="373"/>
      <c r="AF444" s="373"/>
      <c r="AG444" s="373"/>
      <c r="AH444" s="373"/>
      <c r="AI444" s="373"/>
      <c r="AJ444" s="373"/>
      <c r="AK444" s="373"/>
      <c r="AL444" s="373"/>
      <c r="AM444" s="373"/>
      <c r="AN444" s="373"/>
      <c r="AO444" s="373"/>
      <c r="AP444" s="373"/>
      <c r="AQ444" s="373"/>
      <c r="AR444" s="373"/>
      <c r="AS444" s="373"/>
      <c r="AT444" s="373"/>
      <c r="AU444" s="373"/>
      <c r="AV444" s="373"/>
      <c r="AW444" s="373"/>
      <c r="AX444" s="373"/>
      <c r="AY444" s="373"/>
      <c r="AZ444" s="373"/>
      <c r="BA444" s="373"/>
      <c r="BB444" s="373"/>
      <c r="BC444" s="373"/>
      <c r="BD444" s="373"/>
      <c r="BE444" s="373"/>
      <c r="BF444" s="373"/>
      <c r="BG444" s="373"/>
    </row>
    <row r="445" spans="1:59" s="91" customFormat="1" x14ac:dyDescent="0.35">
      <c r="A445" s="3" t="s">
        <v>16</v>
      </c>
      <c r="B445" s="13">
        <f>SUM(C445:K445)</f>
        <v>0</v>
      </c>
      <c r="C445" s="10">
        <f t="shared" si="172"/>
        <v>0</v>
      </c>
      <c r="D445" s="10">
        <f t="shared" si="172"/>
        <v>0</v>
      </c>
      <c r="E445" s="10">
        <f t="shared" si="172"/>
        <v>0</v>
      </c>
      <c r="F445" s="11"/>
      <c r="G445" s="11"/>
      <c r="H445" s="11"/>
      <c r="I445" s="11"/>
      <c r="J445" s="11"/>
      <c r="K445" s="11"/>
      <c r="L445" s="389"/>
      <c r="M445" s="391"/>
      <c r="N445" s="373"/>
      <c r="O445" s="373"/>
      <c r="P445" s="373"/>
      <c r="Q445" s="373"/>
      <c r="R445" s="373"/>
      <c r="S445" s="373"/>
      <c r="T445" s="373"/>
      <c r="U445" s="373"/>
      <c r="V445" s="373"/>
      <c r="W445" s="373"/>
      <c r="X445" s="373"/>
      <c r="Y445" s="373"/>
      <c r="Z445" s="373"/>
      <c r="AA445" s="373"/>
      <c r="AB445" s="373"/>
      <c r="AC445" s="373"/>
      <c r="AD445" s="373"/>
      <c r="AE445" s="373"/>
      <c r="AF445" s="373"/>
      <c r="AG445" s="373"/>
      <c r="AH445" s="373"/>
      <c r="AI445" s="373"/>
      <c r="AJ445" s="373"/>
      <c r="AK445" s="373"/>
      <c r="AL445" s="373"/>
      <c r="AM445" s="373"/>
      <c r="AN445" s="373"/>
      <c r="AO445" s="373"/>
      <c r="AP445" s="373"/>
      <c r="AQ445" s="373"/>
      <c r="AR445" s="373"/>
      <c r="AS445" s="373"/>
      <c r="AT445" s="373"/>
      <c r="AU445" s="373"/>
      <c r="AV445" s="373"/>
      <c r="AW445" s="373"/>
      <c r="AX445" s="373"/>
      <c r="AY445" s="373"/>
      <c r="AZ445" s="373"/>
      <c r="BA445" s="373"/>
      <c r="BB445" s="373"/>
      <c r="BC445" s="373"/>
      <c r="BD445" s="373"/>
      <c r="BE445" s="373"/>
      <c r="BF445" s="373"/>
      <c r="BG445" s="373"/>
    </row>
    <row r="446" spans="1:59" s="91" customFormat="1" x14ac:dyDescent="0.35">
      <c r="A446" s="88" t="s">
        <v>17</v>
      </c>
      <c r="B446" s="4">
        <f>B448+B449</f>
        <v>515460</v>
      </c>
      <c r="C446" s="4">
        <f t="shared" ref="C446:K446" si="173">C448+C449</f>
        <v>0</v>
      </c>
      <c r="D446" s="4">
        <f t="shared" si="173"/>
        <v>0</v>
      </c>
      <c r="E446" s="4">
        <f t="shared" si="173"/>
        <v>0</v>
      </c>
      <c r="F446" s="4">
        <f t="shared" si="173"/>
        <v>58685</v>
      </c>
      <c r="G446" s="4">
        <f t="shared" si="173"/>
        <v>151099</v>
      </c>
      <c r="H446" s="4">
        <f t="shared" si="173"/>
        <v>102699</v>
      </c>
      <c r="I446" s="4">
        <f t="shared" si="173"/>
        <v>149737</v>
      </c>
      <c r="J446" s="4">
        <f t="shared" si="173"/>
        <v>0</v>
      </c>
      <c r="K446" s="4">
        <f t="shared" si="173"/>
        <v>53240</v>
      </c>
      <c r="L446" s="389"/>
      <c r="M446" s="391"/>
      <c r="N446" s="373"/>
      <c r="O446" s="373"/>
      <c r="P446" s="373"/>
      <c r="Q446" s="373"/>
      <c r="R446" s="373"/>
      <c r="S446" s="373"/>
      <c r="T446" s="373"/>
      <c r="U446" s="373"/>
      <c r="V446" s="373"/>
      <c r="W446" s="373"/>
      <c r="X446" s="373"/>
      <c r="Y446" s="373"/>
      <c r="Z446" s="373"/>
      <c r="AA446" s="373"/>
      <c r="AB446" s="373"/>
      <c r="AC446" s="373"/>
      <c r="AD446" s="373"/>
      <c r="AE446" s="373"/>
      <c r="AF446" s="373"/>
      <c r="AG446" s="373"/>
      <c r="AH446" s="373"/>
      <c r="AI446" s="373"/>
      <c r="AJ446" s="373"/>
      <c r="AK446" s="373"/>
      <c r="AL446" s="373"/>
      <c r="AM446" s="373"/>
      <c r="AN446" s="373"/>
      <c r="AO446" s="373"/>
      <c r="AP446" s="373"/>
      <c r="AQ446" s="373"/>
      <c r="AR446" s="373"/>
      <c r="AS446" s="373"/>
      <c r="AT446" s="373"/>
      <c r="AU446" s="373"/>
      <c r="AV446" s="373"/>
      <c r="AW446" s="373"/>
      <c r="AX446" s="373"/>
      <c r="AY446" s="373"/>
      <c r="AZ446" s="373"/>
      <c r="BA446" s="373"/>
      <c r="BB446" s="373"/>
      <c r="BC446" s="373"/>
      <c r="BD446" s="373"/>
      <c r="BE446" s="373"/>
      <c r="BF446" s="373"/>
      <c r="BG446" s="373"/>
    </row>
    <row r="447" spans="1:59" s="91" customFormat="1" ht="13.5" customHeight="1" x14ac:dyDescent="0.35">
      <c r="A447" s="3" t="s">
        <v>18</v>
      </c>
      <c r="B447" s="13"/>
      <c r="C447" s="11"/>
      <c r="D447" s="11"/>
      <c r="E447" s="11"/>
      <c r="F447" s="11"/>
      <c r="G447" s="11"/>
      <c r="H447" s="11"/>
      <c r="I447" s="11"/>
      <c r="J447" s="11"/>
      <c r="K447" s="11"/>
      <c r="L447" s="389"/>
      <c r="M447" s="391"/>
      <c r="N447" s="373"/>
      <c r="O447" s="373"/>
      <c r="P447" s="373"/>
      <c r="Q447" s="373"/>
      <c r="R447" s="373"/>
      <c r="S447" s="373"/>
      <c r="T447" s="373"/>
      <c r="U447" s="373"/>
      <c r="V447" s="373"/>
      <c r="W447" s="373"/>
      <c r="X447" s="373"/>
      <c r="Y447" s="373"/>
      <c r="Z447" s="373"/>
      <c r="AA447" s="373"/>
      <c r="AB447" s="373"/>
      <c r="AC447" s="373"/>
      <c r="AD447" s="373"/>
      <c r="AE447" s="373"/>
      <c r="AF447" s="373"/>
      <c r="AG447" s="373"/>
      <c r="AH447" s="373"/>
      <c r="AI447" s="373"/>
      <c r="AJ447" s="373"/>
      <c r="AK447" s="373"/>
      <c r="AL447" s="373"/>
      <c r="AM447" s="373"/>
      <c r="AN447" s="373"/>
      <c r="AO447" s="373"/>
      <c r="AP447" s="373"/>
      <c r="AQ447" s="373"/>
      <c r="AR447" s="373"/>
      <c r="AS447" s="373"/>
      <c r="AT447" s="373"/>
      <c r="AU447" s="373"/>
      <c r="AV447" s="373"/>
      <c r="AW447" s="373"/>
      <c r="AX447" s="373"/>
      <c r="AY447" s="373"/>
      <c r="AZ447" s="373"/>
      <c r="BA447" s="373"/>
      <c r="BB447" s="373"/>
      <c r="BC447" s="373"/>
      <c r="BD447" s="373"/>
      <c r="BE447" s="373"/>
      <c r="BF447" s="373"/>
      <c r="BG447" s="373"/>
    </row>
    <row r="448" spans="1:59" s="91" customFormat="1" x14ac:dyDescent="0.35">
      <c r="A448" s="3" t="s">
        <v>19</v>
      </c>
      <c r="B448" s="13">
        <f>SUM(C448:K448)</f>
        <v>152460</v>
      </c>
      <c r="C448" s="5">
        <v>0</v>
      </c>
      <c r="D448" s="5">
        <v>0</v>
      </c>
      <c r="E448" s="5">
        <v>0</v>
      </c>
      <c r="F448" s="5"/>
      <c r="G448" s="5">
        <f>G459</f>
        <v>48400</v>
      </c>
      <c r="H448" s="5">
        <f t="shared" ref="H448:K448" si="174">H459</f>
        <v>0</v>
      </c>
      <c r="I448" s="5">
        <f t="shared" si="174"/>
        <v>50820</v>
      </c>
      <c r="J448" s="5">
        <f t="shared" si="174"/>
        <v>0</v>
      </c>
      <c r="K448" s="5">
        <f t="shared" si="174"/>
        <v>53240</v>
      </c>
      <c r="L448" s="389"/>
      <c r="M448" s="391"/>
      <c r="N448" s="373"/>
      <c r="O448" s="373"/>
      <c r="P448" s="373"/>
      <c r="Q448" s="373"/>
      <c r="R448" s="373"/>
      <c r="S448" s="373"/>
      <c r="T448" s="373"/>
      <c r="U448" s="373"/>
      <c r="V448" s="373"/>
      <c r="W448" s="373"/>
      <c r="X448" s="373"/>
      <c r="Y448" s="373"/>
      <c r="Z448" s="373"/>
      <c r="AA448" s="373"/>
      <c r="AB448" s="373"/>
      <c r="AC448" s="373"/>
      <c r="AD448" s="373"/>
      <c r="AE448" s="373"/>
      <c r="AF448" s="373"/>
      <c r="AG448" s="373"/>
      <c r="AH448" s="373"/>
      <c r="AI448" s="373"/>
      <c r="AJ448" s="373"/>
      <c r="AK448" s="373"/>
      <c r="AL448" s="373"/>
      <c r="AM448" s="373"/>
      <c r="AN448" s="373"/>
      <c r="AO448" s="373"/>
      <c r="AP448" s="373"/>
      <c r="AQ448" s="373"/>
      <c r="AR448" s="373"/>
      <c r="AS448" s="373"/>
      <c r="AT448" s="373"/>
      <c r="AU448" s="373"/>
      <c r="AV448" s="373"/>
      <c r="AW448" s="373"/>
      <c r="AX448" s="373"/>
      <c r="AY448" s="373"/>
      <c r="AZ448" s="373"/>
      <c r="BA448" s="373"/>
      <c r="BB448" s="373"/>
      <c r="BC448" s="373"/>
      <c r="BD448" s="373"/>
      <c r="BE448" s="373"/>
      <c r="BF448" s="373"/>
      <c r="BG448" s="373"/>
    </row>
    <row r="449" spans="1:59" s="91" customFormat="1" ht="39" x14ac:dyDescent="0.35">
      <c r="A449" s="130" t="s">
        <v>20</v>
      </c>
      <c r="B449" s="137">
        <f>SUM(C449:K449)</f>
        <v>363000</v>
      </c>
      <c r="C449" s="132">
        <f>C450</f>
        <v>0</v>
      </c>
      <c r="D449" s="132">
        <f t="shared" ref="D449:K449" si="175">D450</f>
        <v>0</v>
      </c>
      <c r="E449" s="132">
        <f t="shared" si="175"/>
        <v>0</v>
      </c>
      <c r="F449" s="132">
        <f t="shared" si="175"/>
        <v>58685</v>
      </c>
      <c r="G449" s="132">
        <f t="shared" si="175"/>
        <v>102699</v>
      </c>
      <c r="H449" s="132">
        <f t="shared" si="175"/>
        <v>102699</v>
      </c>
      <c r="I449" s="132">
        <f t="shared" si="175"/>
        <v>98917</v>
      </c>
      <c r="J449" s="132">
        <f t="shared" si="175"/>
        <v>0</v>
      </c>
      <c r="K449" s="132">
        <f t="shared" si="175"/>
        <v>0</v>
      </c>
      <c r="L449" s="389"/>
      <c r="M449" s="391"/>
      <c r="N449" s="373"/>
      <c r="O449" s="373"/>
      <c r="P449" s="373"/>
      <c r="Q449" s="373"/>
      <c r="R449" s="373"/>
      <c r="S449" s="373"/>
      <c r="T449" s="373"/>
      <c r="U449" s="373"/>
      <c r="V449" s="373"/>
      <c r="W449" s="373"/>
      <c r="X449" s="373"/>
      <c r="Y449" s="373"/>
      <c r="Z449" s="373"/>
      <c r="AA449" s="373"/>
      <c r="AB449" s="373"/>
      <c r="AC449" s="373"/>
      <c r="AD449" s="373"/>
      <c r="AE449" s="373"/>
      <c r="AF449" s="373"/>
      <c r="AG449" s="373"/>
      <c r="AH449" s="373"/>
      <c r="AI449" s="373"/>
      <c r="AJ449" s="373"/>
      <c r="AK449" s="373"/>
      <c r="AL449" s="373"/>
      <c r="AM449" s="373"/>
      <c r="AN449" s="373"/>
      <c r="AO449" s="373"/>
      <c r="AP449" s="373"/>
      <c r="AQ449" s="373"/>
      <c r="AR449" s="373"/>
      <c r="AS449" s="373"/>
      <c r="AT449" s="373"/>
      <c r="AU449" s="373"/>
      <c r="AV449" s="373"/>
      <c r="AW449" s="373"/>
      <c r="AX449" s="373"/>
      <c r="AY449" s="373"/>
      <c r="AZ449" s="373"/>
      <c r="BA449" s="373"/>
      <c r="BB449" s="373"/>
      <c r="BC449" s="373"/>
      <c r="BD449" s="373"/>
      <c r="BE449" s="373"/>
      <c r="BF449" s="373"/>
      <c r="BG449" s="373"/>
    </row>
    <row r="450" spans="1:59" ht="27.75" customHeight="1" thickBot="1" x14ac:dyDescent="0.4">
      <c r="A450" s="182" t="s">
        <v>77</v>
      </c>
      <c r="B450" s="61">
        <f>SUM(C450:K450)</f>
        <v>363000</v>
      </c>
      <c r="C450" s="145">
        <v>0</v>
      </c>
      <c r="D450" s="145">
        <v>0</v>
      </c>
      <c r="E450" s="145">
        <v>0</v>
      </c>
      <c r="F450" s="145">
        <v>58685</v>
      </c>
      <c r="G450" s="145">
        <v>102699</v>
      </c>
      <c r="H450" s="145">
        <v>102699</v>
      </c>
      <c r="I450" s="145">
        <v>98917</v>
      </c>
      <c r="J450" s="145">
        <v>0</v>
      </c>
      <c r="K450" s="145">
        <v>0</v>
      </c>
      <c r="L450" s="389"/>
      <c r="M450" s="391"/>
    </row>
    <row r="451" spans="1:59" s="83" customFormat="1" ht="13.5" thickBot="1" x14ac:dyDescent="0.4">
      <c r="A451" s="412" t="s">
        <v>84</v>
      </c>
      <c r="B451" s="413"/>
      <c r="C451" s="413"/>
      <c r="D451" s="413"/>
      <c r="E451" s="413"/>
      <c r="F451" s="413"/>
      <c r="G451" s="413"/>
      <c r="H451" s="413"/>
      <c r="I451" s="413"/>
      <c r="J451" s="413"/>
      <c r="K451" s="414"/>
      <c r="L451" s="387"/>
      <c r="M451" s="387"/>
    </row>
    <row r="452" spans="1:59" s="83" customFormat="1" x14ac:dyDescent="0.35">
      <c r="A452" s="203" t="s">
        <v>10</v>
      </c>
      <c r="B452" s="243"/>
      <c r="C452" s="243"/>
      <c r="D452" s="243"/>
      <c r="E452" s="243"/>
      <c r="F452" s="243"/>
      <c r="G452" s="243"/>
      <c r="H452" s="243"/>
      <c r="I452" s="243"/>
      <c r="J452" s="243"/>
      <c r="K452" s="307"/>
      <c r="L452" s="387"/>
      <c r="M452" s="387"/>
    </row>
    <row r="453" spans="1:59" s="83" customFormat="1" x14ac:dyDescent="0.35">
      <c r="A453" s="174" t="s">
        <v>8</v>
      </c>
      <c r="B453" s="244">
        <f>B454+B455+B456+B457</f>
        <v>152460</v>
      </c>
      <c r="C453" s="244">
        <f t="shared" ref="C453:K453" si="176">C454+C455+C456+C457</f>
        <v>0</v>
      </c>
      <c r="D453" s="244">
        <f t="shared" si="176"/>
        <v>0</v>
      </c>
      <c r="E453" s="244">
        <f t="shared" si="176"/>
        <v>0</v>
      </c>
      <c r="F453" s="244">
        <f t="shared" si="176"/>
        <v>0</v>
      </c>
      <c r="G453" s="244">
        <f t="shared" si="176"/>
        <v>48400</v>
      </c>
      <c r="H453" s="244">
        <f t="shared" si="176"/>
        <v>0</v>
      </c>
      <c r="I453" s="244">
        <f t="shared" si="176"/>
        <v>50820</v>
      </c>
      <c r="J453" s="244">
        <f t="shared" si="176"/>
        <v>0</v>
      </c>
      <c r="K453" s="244">
        <f t="shared" si="176"/>
        <v>53240</v>
      </c>
      <c r="L453" s="387"/>
      <c r="M453" s="387"/>
    </row>
    <row r="454" spans="1:59" s="83" customFormat="1" x14ac:dyDescent="0.35">
      <c r="A454" s="178" t="s">
        <v>14</v>
      </c>
      <c r="B454" s="207">
        <f>SUM(C454:K454)</f>
        <v>0</v>
      </c>
      <c r="C454" s="208"/>
      <c r="D454" s="208"/>
      <c r="E454" s="208"/>
      <c r="F454" s="208"/>
      <c r="G454" s="208"/>
      <c r="H454" s="208"/>
      <c r="I454" s="208"/>
      <c r="J454" s="208"/>
      <c r="K454" s="208"/>
      <c r="L454" s="387"/>
      <c r="M454" s="387"/>
    </row>
    <row r="455" spans="1:59" s="83" customFormat="1" x14ac:dyDescent="0.35">
      <c r="A455" s="178" t="s">
        <v>15</v>
      </c>
      <c r="B455" s="207">
        <f>SUM(C455:K455)</f>
        <v>0</v>
      </c>
      <c r="C455" s="208"/>
      <c r="D455" s="208"/>
      <c r="E455" s="208"/>
      <c r="F455" s="208"/>
      <c r="G455" s="208"/>
      <c r="H455" s="208"/>
      <c r="I455" s="208"/>
      <c r="J455" s="208"/>
      <c r="K455" s="178"/>
      <c r="L455" s="387"/>
      <c r="M455" s="387"/>
    </row>
    <row r="456" spans="1:59" s="83" customFormat="1" x14ac:dyDescent="0.35">
      <c r="A456" s="178" t="s">
        <v>16</v>
      </c>
      <c r="B456" s="207">
        <f>SUM(C456:K456)</f>
        <v>0</v>
      </c>
      <c r="C456" s="208"/>
      <c r="D456" s="208"/>
      <c r="E456" s="208"/>
      <c r="F456" s="208"/>
      <c r="G456" s="208"/>
      <c r="H456" s="208"/>
      <c r="I456" s="208"/>
      <c r="J456" s="208"/>
      <c r="K456" s="178"/>
      <c r="L456" s="387"/>
      <c r="M456" s="387"/>
    </row>
    <row r="457" spans="1:59" s="83" customFormat="1" x14ac:dyDescent="0.35">
      <c r="A457" s="227" t="s">
        <v>17</v>
      </c>
      <c r="B457" s="180">
        <f>B459+B460</f>
        <v>152460</v>
      </c>
      <c r="C457" s="180">
        <f t="shared" ref="C457:K457" si="177">C459+C460</f>
        <v>0</v>
      </c>
      <c r="D457" s="180">
        <f t="shared" si="177"/>
        <v>0</v>
      </c>
      <c r="E457" s="180">
        <f t="shared" si="177"/>
        <v>0</v>
      </c>
      <c r="F457" s="180">
        <f t="shared" si="177"/>
        <v>0</v>
      </c>
      <c r="G457" s="180">
        <f t="shared" si="177"/>
        <v>48400</v>
      </c>
      <c r="H457" s="180">
        <f t="shared" si="177"/>
        <v>0</v>
      </c>
      <c r="I457" s="180">
        <f t="shared" si="177"/>
        <v>50820</v>
      </c>
      <c r="J457" s="180">
        <f t="shared" si="177"/>
        <v>0</v>
      </c>
      <c r="K457" s="180">
        <f t="shared" si="177"/>
        <v>53240</v>
      </c>
      <c r="L457" s="387"/>
      <c r="M457" s="387"/>
    </row>
    <row r="458" spans="1:59" s="83" customFormat="1" x14ac:dyDescent="0.35">
      <c r="A458" s="178" t="s">
        <v>18</v>
      </c>
      <c r="B458" s="207"/>
      <c r="C458" s="208"/>
      <c r="D458" s="208"/>
      <c r="E458" s="208"/>
      <c r="F458" s="208"/>
      <c r="G458" s="208"/>
      <c r="H458" s="208"/>
      <c r="I458" s="208"/>
      <c r="J458" s="208"/>
      <c r="K458" s="178"/>
      <c r="L458" s="387"/>
      <c r="M458" s="387"/>
    </row>
    <row r="459" spans="1:59" s="83" customFormat="1" x14ac:dyDescent="0.35">
      <c r="A459" s="171" t="s">
        <v>19</v>
      </c>
      <c r="B459" s="245">
        <f>SUM(C459:K459)</f>
        <v>152460</v>
      </c>
      <c r="C459" s="171">
        <v>0</v>
      </c>
      <c r="D459" s="171">
        <v>0</v>
      </c>
      <c r="E459" s="171">
        <v>0</v>
      </c>
      <c r="F459" s="198">
        <v>0</v>
      </c>
      <c r="G459" s="198">
        <v>48400</v>
      </c>
      <c r="H459" s="198">
        <v>0</v>
      </c>
      <c r="I459" s="198">
        <v>50820</v>
      </c>
      <c r="J459" s="198">
        <v>0</v>
      </c>
      <c r="K459" s="198">
        <v>53240</v>
      </c>
      <c r="L459" s="387"/>
      <c r="M459" s="387"/>
    </row>
    <row r="460" spans="1:59" s="83" customFormat="1" ht="39.5" thickBot="1" x14ac:dyDescent="0.4">
      <c r="A460" s="281" t="s">
        <v>20</v>
      </c>
      <c r="B460" s="246">
        <f>SUM(C460:K460)</f>
        <v>0</v>
      </c>
      <c r="C460" s="175"/>
      <c r="D460" s="175"/>
      <c r="E460" s="175"/>
      <c r="F460" s="175"/>
      <c r="G460" s="175"/>
      <c r="H460" s="175"/>
      <c r="I460" s="175"/>
      <c r="J460" s="175"/>
      <c r="K460" s="175"/>
      <c r="L460" s="387"/>
      <c r="M460" s="387"/>
    </row>
    <row r="461" spans="1:59" s="91" customFormat="1" ht="13.5" thickBot="1" x14ac:dyDescent="0.4">
      <c r="A461" s="543" t="s">
        <v>165</v>
      </c>
      <c r="B461" s="544"/>
      <c r="C461" s="544"/>
      <c r="D461" s="544"/>
      <c r="E461" s="544"/>
      <c r="F461" s="544"/>
      <c r="G461" s="544"/>
      <c r="H461" s="544"/>
      <c r="I461" s="544"/>
      <c r="J461" s="544"/>
      <c r="K461" s="544"/>
      <c r="L461" s="53"/>
      <c r="M461" s="53"/>
      <c r="N461" s="373"/>
      <c r="O461" s="373"/>
      <c r="P461" s="373"/>
      <c r="Q461" s="373"/>
      <c r="R461" s="373"/>
      <c r="S461" s="373"/>
      <c r="T461" s="373"/>
      <c r="U461" s="373"/>
      <c r="V461" s="373"/>
      <c r="W461" s="373"/>
      <c r="X461" s="373"/>
      <c r="Y461" s="373"/>
      <c r="Z461" s="373"/>
      <c r="AA461" s="373"/>
      <c r="AB461" s="373"/>
      <c r="AC461" s="373"/>
      <c r="AD461" s="373"/>
      <c r="AE461" s="373"/>
      <c r="AF461" s="373"/>
      <c r="AG461" s="373"/>
      <c r="AH461" s="373"/>
      <c r="AI461" s="373"/>
      <c r="AJ461" s="373"/>
      <c r="AK461" s="373"/>
      <c r="AL461" s="373"/>
      <c r="AM461" s="373"/>
      <c r="AN461" s="373"/>
      <c r="AO461" s="373"/>
      <c r="AP461" s="373"/>
      <c r="AQ461" s="373"/>
      <c r="AR461" s="373"/>
      <c r="AS461" s="373"/>
      <c r="AT461" s="373"/>
      <c r="AU461" s="373"/>
      <c r="AV461" s="373"/>
      <c r="AW461" s="373"/>
      <c r="AX461" s="373"/>
      <c r="AY461" s="373"/>
      <c r="AZ461" s="373"/>
      <c r="BA461" s="373"/>
      <c r="BB461" s="373"/>
      <c r="BC461" s="373"/>
      <c r="BD461" s="373"/>
      <c r="BE461" s="373"/>
      <c r="BF461" s="373"/>
      <c r="BG461" s="373"/>
    </row>
    <row r="462" spans="1:59" s="91" customFormat="1" ht="13.5" thickBot="1" x14ac:dyDescent="0.4">
      <c r="A462" s="457" t="s">
        <v>85</v>
      </c>
      <c r="B462" s="458"/>
      <c r="C462" s="458"/>
      <c r="D462" s="458"/>
      <c r="E462" s="458"/>
      <c r="F462" s="458"/>
      <c r="G462" s="458"/>
      <c r="H462" s="458"/>
      <c r="I462" s="458"/>
      <c r="J462" s="458"/>
      <c r="K462" s="459"/>
      <c r="L462" s="438"/>
      <c r="M462" s="402"/>
      <c r="N462" s="373"/>
      <c r="O462" s="373"/>
      <c r="P462" s="373"/>
      <c r="Q462" s="373"/>
      <c r="R462" s="373"/>
      <c r="S462" s="373"/>
      <c r="T462" s="373"/>
      <c r="U462" s="373"/>
      <c r="V462" s="373"/>
      <c r="W462" s="373"/>
      <c r="X462" s="373"/>
      <c r="Y462" s="373"/>
      <c r="Z462" s="373"/>
      <c r="AA462" s="373"/>
      <c r="AB462" s="373"/>
      <c r="AC462" s="373"/>
      <c r="AD462" s="373"/>
      <c r="AE462" s="373"/>
      <c r="AF462" s="373"/>
      <c r="AG462" s="373"/>
      <c r="AH462" s="373"/>
      <c r="AI462" s="373"/>
      <c r="AJ462" s="373"/>
      <c r="AK462" s="373"/>
      <c r="AL462" s="373"/>
      <c r="AM462" s="373"/>
      <c r="AN462" s="373"/>
      <c r="AO462" s="373"/>
      <c r="AP462" s="373"/>
      <c r="AQ462" s="373"/>
      <c r="AR462" s="373"/>
      <c r="AS462" s="373"/>
      <c r="AT462" s="373"/>
      <c r="AU462" s="373"/>
      <c r="AV462" s="373"/>
      <c r="AW462" s="373"/>
      <c r="AX462" s="373"/>
      <c r="AY462" s="373"/>
      <c r="AZ462" s="373"/>
      <c r="BA462" s="373"/>
      <c r="BB462" s="373"/>
      <c r="BC462" s="373"/>
      <c r="BD462" s="373"/>
      <c r="BE462" s="373"/>
      <c r="BF462" s="373"/>
      <c r="BG462" s="373"/>
    </row>
    <row r="463" spans="1:59" s="82" customFormat="1" x14ac:dyDescent="0.35">
      <c r="A463" s="301" t="s">
        <v>8</v>
      </c>
      <c r="B463" s="68">
        <f>B466+B467+B468+B469</f>
        <v>4110491768.7769237</v>
      </c>
      <c r="C463" s="68">
        <f t="shared" ref="C463:K463" si="178">C466+C467+C468+C469</f>
        <v>716537983</v>
      </c>
      <c r="D463" s="68">
        <f t="shared" si="178"/>
        <v>687732020</v>
      </c>
      <c r="E463" s="68">
        <f t="shared" si="178"/>
        <v>687201967</v>
      </c>
      <c r="F463" s="68">
        <f t="shared" si="178"/>
        <v>364483</v>
      </c>
      <c r="G463" s="68">
        <f t="shared" si="178"/>
        <v>230794590.60773596</v>
      </c>
      <c r="H463" s="68">
        <f t="shared" si="178"/>
        <v>314776456.09372306</v>
      </c>
      <c r="I463" s="68">
        <f t="shared" si="178"/>
        <v>397223113.56736404</v>
      </c>
      <c r="J463" s="68">
        <f t="shared" si="178"/>
        <v>490587701.71971077</v>
      </c>
      <c r="K463" s="319">
        <f t="shared" si="178"/>
        <v>585273453.78838968</v>
      </c>
      <c r="L463" s="438"/>
      <c r="M463" s="402"/>
      <c r="N463" s="81"/>
      <c r="O463" s="81"/>
      <c r="P463" s="81"/>
      <c r="Q463" s="81"/>
      <c r="R463" s="81"/>
      <c r="S463" s="81"/>
      <c r="T463" s="81"/>
      <c r="U463" s="81"/>
      <c r="V463" s="81"/>
      <c r="W463" s="81"/>
      <c r="X463" s="81"/>
      <c r="Y463" s="81"/>
      <c r="Z463" s="81"/>
      <c r="AA463" s="81"/>
      <c r="AB463" s="81"/>
      <c r="AC463" s="81"/>
      <c r="AD463" s="81"/>
      <c r="AE463" s="81"/>
      <c r="AF463" s="81"/>
      <c r="AG463" s="81"/>
      <c r="AH463" s="81"/>
      <c r="AI463" s="81"/>
      <c r="AJ463" s="81"/>
      <c r="AK463" s="81"/>
      <c r="AL463" s="81"/>
      <c r="AM463" s="81"/>
      <c r="AN463" s="81"/>
      <c r="AO463" s="81"/>
      <c r="AP463" s="81"/>
      <c r="AQ463" s="81"/>
      <c r="AR463" s="81"/>
      <c r="AS463" s="81"/>
      <c r="AT463" s="81"/>
      <c r="AU463" s="81"/>
      <c r="AV463" s="81"/>
      <c r="AW463" s="81"/>
      <c r="AX463" s="81"/>
      <c r="AY463" s="81"/>
      <c r="AZ463" s="81"/>
      <c r="BA463" s="81"/>
      <c r="BB463" s="81"/>
      <c r="BC463" s="81"/>
      <c r="BD463" s="81"/>
      <c r="BE463" s="81"/>
      <c r="BF463" s="81"/>
      <c r="BG463" s="81"/>
    </row>
    <row r="464" spans="1:59" s="82" customFormat="1" x14ac:dyDescent="0.35">
      <c r="A464" s="3" t="s">
        <v>9</v>
      </c>
      <c r="B464" s="7"/>
      <c r="C464" s="8"/>
      <c r="D464" s="8"/>
      <c r="E464" s="8"/>
      <c r="F464" s="8"/>
      <c r="G464" s="8"/>
      <c r="H464" s="8"/>
      <c r="I464" s="8"/>
      <c r="J464" s="8"/>
      <c r="K464" s="6"/>
      <c r="L464" s="438"/>
      <c r="M464" s="402"/>
      <c r="N464" s="81"/>
      <c r="O464" s="81"/>
      <c r="P464" s="81"/>
      <c r="Q464" s="81"/>
      <c r="R464" s="81"/>
      <c r="S464" s="81"/>
      <c r="T464" s="81"/>
      <c r="U464" s="81"/>
      <c r="V464" s="81"/>
      <c r="W464" s="81"/>
      <c r="X464" s="81"/>
      <c r="Y464" s="81"/>
      <c r="Z464" s="81"/>
      <c r="AA464" s="81"/>
      <c r="AB464" s="81"/>
      <c r="AC464" s="81"/>
      <c r="AD464" s="81"/>
      <c r="AE464" s="81"/>
      <c r="AF464" s="81"/>
      <c r="AG464" s="81"/>
      <c r="AH464" s="81"/>
      <c r="AI464" s="81"/>
      <c r="AJ464" s="81"/>
      <c r="AK464" s="81"/>
      <c r="AL464" s="81"/>
      <c r="AM464" s="81"/>
      <c r="AN464" s="81"/>
      <c r="AO464" s="81"/>
      <c r="AP464" s="81"/>
      <c r="AQ464" s="81"/>
      <c r="AR464" s="81"/>
      <c r="AS464" s="81"/>
      <c r="AT464" s="81"/>
      <c r="AU464" s="81"/>
      <c r="AV464" s="81"/>
      <c r="AW464" s="81"/>
      <c r="AX464" s="81"/>
      <c r="AY464" s="81"/>
      <c r="AZ464" s="81"/>
      <c r="BA464" s="81"/>
      <c r="BB464" s="81"/>
      <c r="BC464" s="81"/>
      <c r="BD464" s="81"/>
      <c r="BE464" s="81"/>
      <c r="BF464" s="81"/>
      <c r="BG464" s="81"/>
    </row>
    <row r="465" spans="1:59" s="82" customFormat="1" x14ac:dyDescent="0.35">
      <c r="A465" s="2" t="s">
        <v>10</v>
      </c>
      <c r="B465" s="7">
        <f>SUM(C465:K465)</f>
        <v>4110491768.7769237</v>
      </c>
      <c r="C465" s="8">
        <f>C473+C476</f>
        <v>716537983</v>
      </c>
      <c r="D465" s="8">
        <f t="shared" ref="D465:K465" si="179">D473+D476</f>
        <v>687732020</v>
      </c>
      <c r="E465" s="8">
        <f t="shared" si="179"/>
        <v>687201967</v>
      </c>
      <c r="F465" s="8">
        <f t="shared" si="179"/>
        <v>364483</v>
      </c>
      <c r="G465" s="8">
        <f t="shared" si="179"/>
        <v>230794590.60773596</v>
      </c>
      <c r="H465" s="8">
        <f t="shared" si="179"/>
        <v>314776456.09372306</v>
      </c>
      <c r="I465" s="8">
        <f t="shared" si="179"/>
        <v>397223113.56736404</v>
      </c>
      <c r="J465" s="8">
        <f t="shared" si="179"/>
        <v>490587701.71971077</v>
      </c>
      <c r="K465" s="8">
        <f t="shared" si="179"/>
        <v>585273453.78838968</v>
      </c>
      <c r="L465" s="438"/>
      <c r="M465" s="402"/>
      <c r="N465" s="81"/>
      <c r="O465" s="81"/>
      <c r="P465" s="81"/>
      <c r="Q465" s="81"/>
      <c r="R465" s="81"/>
      <c r="S465" s="81"/>
      <c r="T465" s="81"/>
      <c r="U465" s="81"/>
      <c r="V465" s="81"/>
      <c r="W465" s="81"/>
      <c r="X465" s="81"/>
      <c r="Y465" s="81"/>
      <c r="Z465" s="81"/>
      <c r="AA465" s="81"/>
      <c r="AB465" s="81"/>
      <c r="AC465" s="81"/>
      <c r="AD465" s="81"/>
      <c r="AE465" s="81"/>
      <c r="AF465" s="81"/>
      <c r="AG465" s="81"/>
      <c r="AH465" s="81"/>
      <c r="AI465" s="81"/>
      <c r="AJ465" s="81"/>
      <c r="AK465" s="81"/>
      <c r="AL465" s="81"/>
      <c r="AM465" s="81"/>
      <c r="AN465" s="81"/>
      <c r="AO465" s="81"/>
      <c r="AP465" s="81"/>
      <c r="AQ465" s="81"/>
      <c r="AR465" s="81"/>
      <c r="AS465" s="81"/>
      <c r="AT465" s="81"/>
      <c r="AU465" s="81"/>
      <c r="AV465" s="81"/>
      <c r="AW465" s="81"/>
      <c r="AX465" s="81"/>
      <c r="AY465" s="81"/>
      <c r="AZ465" s="81"/>
      <c r="BA465" s="81"/>
      <c r="BB465" s="81"/>
      <c r="BC465" s="81"/>
      <c r="BD465" s="81"/>
      <c r="BE465" s="81"/>
      <c r="BF465" s="81"/>
      <c r="BG465" s="81"/>
    </row>
    <row r="466" spans="1:59" s="91" customFormat="1" x14ac:dyDescent="0.35">
      <c r="A466" s="278" t="s">
        <v>14</v>
      </c>
      <c r="B466" s="70">
        <f>SUM(C466:K466)</f>
        <v>0</v>
      </c>
      <c r="C466" s="62">
        <v>0</v>
      </c>
      <c r="D466" s="62">
        <v>0</v>
      </c>
      <c r="E466" s="62">
        <v>0</v>
      </c>
      <c r="F466" s="62">
        <v>0</v>
      </c>
      <c r="G466" s="62">
        <v>0</v>
      </c>
      <c r="H466" s="62">
        <v>0</v>
      </c>
      <c r="I466" s="21">
        <v>0</v>
      </c>
      <c r="J466" s="21">
        <v>0</v>
      </c>
      <c r="K466" s="320">
        <v>0</v>
      </c>
      <c r="L466" s="438"/>
      <c r="M466" s="402"/>
      <c r="N466" s="373"/>
      <c r="O466" s="373"/>
      <c r="P466" s="373"/>
      <c r="Q466" s="373"/>
      <c r="R466" s="373"/>
      <c r="S466" s="373"/>
      <c r="T466" s="373"/>
      <c r="U466" s="373"/>
      <c r="V466" s="373"/>
      <c r="W466" s="373"/>
      <c r="X466" s="373"/>
      <c r="Y466" s="373"/>
      <c r="Z466" s="373"/>
      <c r="AA466" s="373"/>
      <c r="AB466" s="373"/>
      <c r="AC466" s="373"/>
      <c r="AD466" s="373"/>
      <c r="AE466" s="373"/>
      <c r="AF466" s="373"/>
      <c r="AG466" s="373"/>
      <c r="AH466" s="373"/>
      <c r="AI466" s="373"/>
      <c r="AJ466" s="373"/>
      <c r="AK466" s="373"/>
      <c r="AL466" s="373"/>
      <c r="AM466" s="373"/>
      <c r="AN466" s="373"/>
      <c r="AO466" s="373"/>
      <c r="AP466" s="373"/>
      <c r="AQ466" s="373"/>
      <c r="AR466" s="373"/>
      <c r="AS466" s="373"/>
      <c r="AT466" s="373"/>
      <c r="AU466" s="373"/>
      <c r="AV466" s="373"/>
      <c r="AW466" s="373"/>
      <c r="AX466" s="373"/>
      <c r="AY466" s="373"/>
      <c r="AZ466" s="373"/>
      <c r="BA466" s="373"/>
      <c r="BB466" s="373"/>
      <c r="BC466" s="373"/>
      <c r="BD466" s="373"/>
      <c r="BE466" s="373"/>
      <c r="BF466" s="373"/>
      <c r="BG466" s="373"/>
    </row>
    <row r="467" spans="1:59" s="91" customFormat="1" x14ac:dyDescent="0.35">
      <c r="A467" s="278" t="s">
        <v>15</v>
      </c>
      <c r="B467" s="70">
        <f>SUM(C467:K467)</f>
        <v>0</v>
      </c>
      <c r="C467" s="62">
        <v>0</v>
      </c>
      <c r="D467" s="62">
        <v>0</v>
      </c>
      <c r="E467" s="62">
        <v>0</v>
      </c>
      <c r="F467" s="62">
        <v>0</v>
      </c>
      <c r="G467" s="62">
        <v>0</v>
      </c>
      <c r="H467" s="62">
        <v>0</v>
      </c>
      <c r="I467" s="21">
        <v>0</v>
      </c>
      <c r="J467" s="21">
        <v>0</v>
      </c>
      <c r="K467" s="320">
        <v>0</v>
      </c>
      <c r="L467" s="438"/>
      <c r="M467" s="402"/>
      <c r="N467" s="373"/>
      <c r="O467" s="373"/>
      <c r="P467" s="373"/>
      <c r="Q467" s="373"/>
      <c r="R467" s="373"/>
      <c r="S467" s="373"/>
      <c r="T467" s="373"/>
      <c r="U467" s="373"/>
      <c r="V467" s="373"/>
      <c r="W467" s="373"/>
      <c r="X467" s="373"/>
      <c r="Y467" s="373"/>
      <c r="Z467" s="373"/>
      <c r="AA467" s="373"/>
      <c r="AB467" s="373"/>
      <c r="AC467" s="373"/>
      <c r="AD467" s="373"/>
      <c r="AE467" s="373"/>
      <c r="AF467" s="373"/>
      <c r="AG467" s="373"/>
      <c r="AH467" s="373"/>
      <c r="AI467" s="373"/>
      <c r="AJ467" s="373"/>
      <c r="AK467" s="373"/>
      <c r="AL467" s="373"/>
      <c r="AM467" s="373"/>
      <c r="AN467" s="373"/>
      <c r="AO467" s="373"/>
      <c r="AP467" s="373"/>
      <c r="AQ467" s="373"/>
      <c r="AR467" s="373"/>
      <c r="AS467" s="373"/>
      <c r="AT467" s="373"/>
      <c r="AU467" s="373"/>
      <c r="AV467" s="373"/>
      <c r="AW467" s="373"/>
      <c r="AX467" s="373"/>
      <c r="AY467" s="373"/>
      <c r="AZ467" s="373"/>
      <c r="BA467" s="373"/>
      <c r="BB467" s="373"/>
      <c r="BC467" s="373"/>
      <c r="BD467" s="373"/>
      <c r="BE467" s="373"/>
      <c r="BF467" s="373"/>
      <c r="BG467" s="373"/>
    </row>
    <row r="468" spans="1:59" s="91" customFormat="1" x14ac:dyDescent="0.35">
      <c r="A468" s="278" t="s">
        <v>16</v>
      </c>
      <c r="B468" s="70">
        <f>SUM(C468:K468)</f>
        <v>0</v>
      </c>
      <c r="C468" s="62">
        <v>0</v>
      </c>
      <c r="D468" s="62">
        <v>0</v>
      </c>
      <c r="E468" s="62">
        <v>0</v>
      </c>
      <c r="F468" s="62">
        <v>0</v>
      </c>
      <c r="G468" s="62">
        <v>0</v>
      </c>
      <c r="H468" s="62">
        <v>0</v>
      </c>
      <c r="I468" s="21">
        <v>0</v>
      </c>
      <c r="J468" s="21">
        <v>0</v>
      </c>
      <c r="K468" s="320">
        <v>0</v>
      </c>
      <c r="L468" s="438"/>
      <c r="M468" s="402"/>
      <c r="N468" s="373"/>
      <c r="O468" s="373"/>
      <c r="P468" s="373"/>
      <c r="Q468" s="373"/>
      <c r="R468" s="373"/>
      <c r="S468" s="373"/>
      <c r="T468" s="373"/>
      <c r="U468" s="373"/>
      <c r="V468" s="373"/>
      <c r="W468" s="373"/>
      <c r="X468" s="373"/>
      <c r="Y468" s="373"/>
      <c r="Z468" s="373"/>
      <c r="AA468" s="373"/>
      <c r="AB468" s="373"/>
      <c r="AC468" s="373"/>
      <c r="AD468" s="373"/>
      <c r="AE468" s="373"/>
      <c r="AF468" s="373"/>
      <c r="AG468" s="373"/>
      <c r="AH468" s="373"/>
      <c r="AI468" s="373"/>
      <c r="AJ468" s="373"/>
      <c r="AK468" s="373"/>
      <c r="AL468" s="373"/>
      <c r="AM468" s="373"/>
      <c r="AN468" s="373"/>
      <c r="AO468" s="373"/>
      <c r="AP468" s="373"/>
      <c r="AQ468" s="373"/>
      <c r="AR468" s="373"/>
      <c r="AS468" s="373"/>
      <c r="AT468" s="373"/>
      <c r="AU468" s="373"/>
      <c r="AV468" s="373"/>
      <c r="AW468" s="373"/>
      <c r="AX468" s="373"/>
      <c r="AY468" s="373"/>
      <c r="AZ468" s="373"/>
      <c r="BA468" s="373"/>
      <c r="BB468" s="373"/>
      <c r="BC468" s="373"/>
      <c r="BD468" s="373"/>
      <c r="BE468" s="373"/>
      <c r="BF468" s="373"/>
      <c r="BG468" s="373"/>
    </row>
    <row r="469" spans="1:59" s="82" customFormat="1" x14ac:dyDescent="0.35">
      <c r="A469" s="302" t="s">
        <v>17</v>
      </c>
      <c r="B469" s="71">
        <f>B471+B474</f>
        <v>4110491768.7769237</v>
      </c>
      <c r="C469" s="71">
        <f t="shared" ref="C469:K469" si="180">C471+C474</f>
        <v>716537983</v>
      </c>
      <c r="D469" s="71">
        <f t="shared" si="180"/>
        <v>687732020</v>
      </c>
      <c r="E469" s="71">
        <f t="shared" si="180"/>
        <v>687201967</v>
      </c>
      <c r="F469" s="71">
        <f t="shared" si="180"/>
        <v>364483</v>
      </c>
      <c r="G469" s="71">
        <f t="shared" si="180"/>
        <v>230794590.60773596</v>
      </c>
      <c r="H469" s="71">
        <f t="shared" si="180"/>
        <v>314776456.09372306</v>
      </c>
      <c r="I469" s="71">
        <f t="shared" si="180"/>
        <v>397223113.56736404</v>
      </c>
      <c r="J469" s="71">
        <f t="shared" si="180"/>
        <v>490587701.71971077</v>
      </c>
      <c r="K469" s="321">
        <f t="shared" si="180"/>
        <v>585273453.78838968</v>
      </c>
      <c r="L469" s="438"/>
      <c r="M469" s="402"/>
      <c r="N469" s="81"/>
      <c r="O469" s="81"/>
      <c r="P469" s="81"/>
      <c r="Q469" s="81"/>
      <c r="R469" s="81"/>
      <c r="S469" s="81"/>
      <c r="T469" s="81"/>
      <c r="U469" s="81"/>
      <c r="V469" s="81"/>
      <c r="W469" s="81"/>
      <c r="X469" s="81"/>
      <c r="Y469" s="81"/>
      <c r="Z469" s="81"/>
      <c r="AA469" s="81"/>
      <c r="AB469" s="81"/>
      <c r="AC469" s="81"/>
      <c r="AD469" s="81"/>
      <c r="AE469" s="81"/>
      <c r="AF469" s="81"/>
      <c r="AG469" s="81"/>
      <c r="AH469" s="81"/>
      <c r="AI469" s="81"/>
      <c r="AJ469" s="81"/>
      <c r="AK469" s="81"/>
      <c r="AL469" s="81"/>
      <c r="AM469" s="81"/>
      <c r="AN469" s="81"/>
      <c r="AO469" s="81"/>
      <c r="AP469" s="81"/>
      <c r="AQ469" s="81"/>
      <c r="AR469" s="81"/>
      <c r="AS469" s="81"/>
      <c r="AT469" s="81"/>
      <c r="AU469" s="81"/>
      <c r="AV469" s="81"/>
      <c r="AW469" s="81"/>
      <c r="AX469" s="81"/>
      <c r="AY469" s="81"/>
      <c r="AZ469" s="81"/>
      <c r="BA469" s="81"/>
      <c r="BB469" s="81"/>
      <c r="BC469" s="81"/>
      <c r="BD469" s="81"/>
      <c r="BE469" s="81"/>
      <c r="BF469" s="81"/>
      <c r="BG469" s="81"/>
    </row>
    <row r="470" spans="1:59" s="91" customFormat="1" x14ac:dyDescent="0.35">
      <c r="A470" s="278" t="s">
        <v>18</v>
      </c>
      <c r="B470" s="70"/>
      <c r="C470" s="62"/>
      <c r="D470" s="62"/>
      <c r="E470" s="62"/>
      <c r="F470" s="62"/>
      <c r="G470" s="62"/>
      <c r="H470" s="62"/>
      <c r="I470" s="21"/>
      <c r="J470" s="21"/>
      <c r="K470" s="320"/>
      <c r="L470" s="438"/>
      <c r="M470" s="402"/>
      <c r="N470" s="373"/>
      <c r="O470" s="373"/>
      <c r="P470" s="373"/>
      <c r="Q470" s="373"/>
      <c r="R470" s="373"/>
      <c r="S470" s="373"/>
      <c r="T470" s="373"/>
      <c r="U470" s="373"/>
      <c r="V470" s="373"/>
      <c r="W470" s="373"/>
      <c r="X470" s="373"/>
      <c r="Y470" s="373"/>
      <c r="Z470" s="373"/>
      <c r="AA470" s="373"/>
      <c r="AB470" s="373"/>
      <c r="AC470" s="373"/>
      <c r="AD470" s="373"/>
      <c r="AE470" s="373"/>
      <c r="AF470" s="373"/>
      <c r="AG470" s="373"/>
      <c r="AH470" s="373"/>
      <c r="AI470" s="373"/>
      <c r="AJ470" s="373"/>
      <c r="AK470" s="373"/>
      <c r="AL470" s="373"/>
      <c r="AM470" s="373"/>
      <c r="AN470" s="373"/>
      <c r="AO470" s="373"/>
      <c r="AP470" s="373"/>
      <c r="AQ470" s="373"/>
      <c r="AR470" s="373"/>
      <c r="AS470" s="373"/>
      <c r="AT470" s="373"/>
      <c r="AU470" s="373"/>
      <c r="AV470" s="373"/>
      <c r="AW470" s="373"/>
      <c r="AX470" s="373"/>
      <c r="AY470" s="373"/>
      <c r="AZ470" s="373"/>
      <c r="BA470" s="373"/>
      <c r="BB470" s="373"/>
      <c r="BC470" s="373"/>
      <c r="BD470" s="373"/>
      <c r="BE470" s="373"/>
      <c r="BF470" s="373"/>
      <c r="BG470" s="373"/>
    </row>
    <row r="471" spans="1:59" s="83" customFormat="1" x14ac:dyDescent="0.35">
      <c r="A471" s="300" t="s">
        <v>19</v>
      </c>
      <c r="B471" s="216">
        <f>SUM(C471:K471)</f>
        <v>4105622008.7769237</v>
      </c>
      <c r="C471" s="201">
        <f>C473</f>
        <v>716537983</v>
      </c>
      <c r="D471" s="201">
        <f t="shared" ref="D471:K471" si="181">D473</f>
        <v>687732020</v>
      </c>
      <c r="E471" s="201">
        <f t="shared" si="181"/>
        <v>687201967</v>
      </c>
      <c r="F471" s="201">
        <f t="shared" si="181"/>
        <v>0</v>
      </c>
      <c r="G471" s="201">
        <f t="shared" si="181"/>
        <v>230455294.60773596</v>
      </c>
      <c r="H471" s="201">
        <f t="shared" si="181"/>
        <v>314229472.09372306</v>
      </c>
      <c r="I471" s="201">
        <f t="shared" si="181"/>
        <v>396314166.56736404</v>
      </c>
      <c r="J471" s="201">
        <f t="shared" si="181"/>
        <v>489487151.71971077</v>
      </c>
      <c r="K471" s="287">
        <f t="shared" si="181"/>
        <v>583663953.78838968</v>
      </c>
      <c r="L471" s="438"/>
      <c r="M471" s="402"/>
    </row>
    <row r="472" spans="1:59" s="91" customFormat="1" x14ac:dyDescent="0.35">
      <c r="A472" s="3" t="s">
        <v>9</v>
      </c>
      <c r="B472" s="1"/>
      <c r="C472" s="5"/>
      <c r="D472" s="5"/>
      <c r="E472" s="5"/>
      <c r="F472" s="5"/>
      <c r="G472" s="5"/>
      <c r="H472" s="5"/>
      <c r="I472" s="5"/>
      <c r="J472" s="5"/>
      <c r="K472" s="5"/>
      <c r="L472" s="438"/>
      <c r="M472" s="402"/>
      <c r="N472" s="373"/>
      <c r="O472" s="373"/>
      <c r="P472" s="373"/>
      <c r="Q472" s="373"/>
      <c r="R472" s="373"/>
      <c r="S472" s="373"/>
      <c r="T472" s="373"/>
      <c r="U472" s="373"/>
      <c r="V472" s="373"/>
      <c r="W472" s="373"/>
      <c r="X472" s="373"/>
      <c r="Y472" s="373"/>
      <c r="Z472" s="373"/>
      <c r="AA472" s="373"/>
      <c r="AB472" s="373"/>
      <c r="AC472" s="373"/>
      <c r="AD472" s="373"/>
      <c r="AE472" s="373"/>
      <c r="AF472" s="373"/>
      <c r="AG472" s="373"/>
      <c r="AH472" s="373"/>
      <c r="AI472" s="373"/>
      <c r="AJ472" s="373"/>
      <c r="AK472" s="373"/>
      <c r="AL472" s="373"/>
      <c r="AM472" s="373"/>
      <c r="AN472" s="373"/>
      <c r="AO472" s="373"/>
      <c r="AP472" s="373"/>
      <c r="AQ472" s="373"/>
      <c r="AR472" s="373"/>
      <c r="AS472" s="373"/>
      <c r="AT472" s="373"/>
      <c r="AU472" s="373"/>
      <c r="AV472" s="373"/>
      <c r="AW472" s="373"/>
      <c r="AX472" s="373"/>
      <c r="AY472" s="373"/>
      <c r="AZ472" s="373"/>
      <c r="BA472" s="373"/>
      <c r="BB472" s="373"/>
      <c r="BC472" s="373"/>
      <c r="BD472" s="373"/>
      <c r="BE472" s="373"/>
      <c r="BF472" s="373"/>
      <c r="BG472" s="373"/>
    </row>
    <row r="473" spans="1:59" s="91" customFormat="1" x14ac:dyDescent="0.35">
      <c r="A473" s="252" t="s">
        <v>10</v>
      </c>
      <c r="B473" s="253">
        <f>SUM(C473:K473)</f>
        <v>4105622008.7769237</v>
      </c>
      <c r="C473" s="254">
        <f t="shared" ref="C473:K473" si="182">C485+C495+C506+C516+C527+C557</f>
        <v>716537983</v>
      </c>
      <c r="D473" s="254">
        <f t="shared" si="182"/>
        <v>687732020</v>
      </c>
      <c r="E473" s="254">
        <f t="shared" si="182"/>
        <v>687201967</v>
      </c>
      <c r="F473" s="254">
        <f t="shared" si="182"/>
        <v>0</v>
      </c>
      <c r="G473" s="254">
        <f t="shared" si="182"/>
        <v>230455294.60773596</v>
      </c>
      <c r="H473" s="254">
        <f t="shared" si="182"/>
        <v>314229472.09372306</v>
      </c>
      <c r="I473" s="254">
        <f t="shared" si="182"/>
        <v>396314166.56736404</v>
      </c>
      <c r="J473" s="254">
        <f t="shared" si="182"/>
        <v>489487151.71971077</v>
      </c>
      <c r="K473" s="254">
        <f t="shared" si="182"/>
        <v>583663953.78838968</v>
      </c>
      <c r="L473" s="438"/>
      <c r="M473" s="402"/>
      <c r="N473" s="373"/>
      <c r="O473" s="373"/>
      <c r="P473" s="373"/>
      <c r="Q473" s="373"/>
      <c r="R473" s="373"/>
      <c r="S473" s="373"/>
      <c r="T473" s="373"/>
      <c r="U473" s="373"/>
      <c r="V473" s="373"/>
      <c r="W473" s="373"/>
      <c r="X473" s="373"/>
      <c r="Y473" s="373"/>
      <c r="Z473" s="373"/>
      <c r="AA473" s="373"/>
      <c r="AB473" s="373"/>
      <c r="AC473" s="373"/>
      <c r="AD473" s="373"/>
      <c r="AE473" s="373"/>
      <c r="AF473" s="373"/>
      <c r="AG473" s="373"/>
      <c r="AH473" s="373"/>
      <c r="AI473" s="373"/>
      <c r="AJ473" s="373"/>
      <c r="AK473" s="373"/>
      <c r="AL473" s="373"/>
      <c r="AM473" s="373"/>
      <c r="AN473" s="373"/>
      <c r="AO473" s="373"/>
      <c r="AP473" s="373"/>
      <c r="AQ473" s="373"/>
      <c r="AR473" s="373"/>
      <c r="AS473" s="373"/>
      <c r="AT473" s="373"/>
      <c r="AU473" s="373"/>
      <c r="AV473" s="373"/>
      <c r="AW473" s="373"/>
      <c r="AX473" s="373"/>
      <c r="AY473" s="373"/>
      <c r="AZ473" s="373"/>
      <c r="BA473" s="373"/>
      <c r="BB473" s="373"/>
      <c r="BC473" s="373"/>
      <c r="BD473" s="373"/>
      <c r="BE473" s="373"/>
      <c r="BF473" s="373"/>
      <c r="BG473" s="373"/>
    </row>
    <row r="474" spans="1:59" s="91" customFormat="1" ht="39" x14ac:dyDescent="0.35">
      <c r="A474" s="305" t="s">
        <v>20</v>
      </c>
      <c r="B474" s="27">
        <f>SUM(C474:K474)</f>
        <v>4869760</v>
      </c>
      <c r="C474" s="22">
        <f>C476</f>
        <v>0</v>
      </c>
      <c r="D474" s="22">
        <f t="shared" ref="D474:K474" si="183">D476</f>
        <v>0</v>
      </c>
      <c r="E474" s="22">
        <f t="shared" si="183"/>
        <v>0</v>
      </c>
      <c r="F474" s="22">
        <f t="shared" si="183"/>
        <v>364483</v>
      </c>
      <c r="G474" s="22">
        <f t="shared" si="183"/>
        <v>339296</v>
      </c>
      <c r="H474" s="22">
        <f t="shared" si="183"/>
        <v>546984</v>
      </c>
      <c r="I474" s="22">
        <f t="shared" si="183"/>
        <v>908947</v>
      </c>
      <c r="J474" s="22">
        <f t="shared" si="183"/>
        <v>1100550</v>
      </c>
      <c r="K474" s="322">
        <f t="shared" si="183"/>
        <v>1609500</v>
      </c>
      <c r="L474" s="438"/>
      <c r="M474" s="402"/>
      <c r="N474" s="373"/>
      <c r="O474" s="373"/>
      <c r="P474" s="373"/>
      <c r="Q474" s="373"/>
      <c r="R474" s="373"/>
      <c r="S474" s="373"/>
      <c r="T474" s="373"/>
      <c r="U474" s="373"/>
      <c r="V474" s="373"/>
      <c r="W474" s="373"/>
      <c r="X474" s="373"/>
      <c r="Y474" s="373"/>
      <c r="Z474" s="373"/>
      <c r="AA474" s="373"/>
      <c r="AB474" s="373"/>
      <c r="AC474" s="373"/>
      <c r="AD474" s="373"/>
      <c r="AE474" s="373"/>
      <c r="AF474" s="373"/>
      <c r="AG474" s="373"/>
      <c r="AH474" s="373"/>
      <c r="AI474" s="373"/>
      <c r="AJ474" s="373"/>
      <c r="AK474" s="373"/>
      <c r="AL474" s="373"/>
      <c r="AM474" s="373"/>
      <c r="AN474" s="373"/>
      <c r="AO474" s="373"/>
      <c r="AP474" s="373"/>
      <c r="AQ474" s="373"/>
      <c r="AR474" s="373"/>
      <c r="AS474" s="373"/>
      <c r="AT474" s="373"/>
      <c r="AU474" s="373"/>
      <c r="AV474" s="373"/>
      <c r="AW474" s="373"/>
      <c r="AX474" s="373"/>
      <c r="AY474" s="373"/>
      <c r="AZ474" s="373"/>
      <c r="BA474" s="373"/>
      <c r="BB474" s="373"/>
      <c r="BC474" s="373"/>
      <c r="BD474" s="373"/>
      <c r="BE474" s="373"/>
      <c r="BF474" s="373"/>
      <c r="BG474" s="373"/>
    </row>
    <row r="475" spans="1:59" s="91" customFormat="1" x14ac:dyDescent="0.35">
      <c r="A475" s="3" t="s">
        <v>9</v>
      </c>
      <c r="B475" s="1"/>
      <c r="C475" s="5"/>
      <c r="D475" s="5"/>
      <c r="E475" s="5"/>
      <c r="F475" s="5"/>
      <c r="G475" s="5"/>
      <c r="H475" s="5"/>
      <c r="I475" s="5"/>
      <c r="J475" s="5"/>
      <c r="K475" s="5"/>
      <c r="L475" s="438"/>
      <c r="M475" s="402"/>
      <c r="N475" s="373"/>
      <c r="O475" s="373"/>
      <c r="P475" s="373"/>
      <c r="Q475" s="373"/>
      <c r="R475" s="373"/>
      <c r="S475" s="373"/>
      <c r="T475" s="373"/>
      <c r="U475" s="373"/>
      <c r="V475" s="373"/>
      <c r="W475" s="373"/>
      <c r="X475" s="373"/>
      <c r="Y475" s="373"/>
      <c r="Z475" s="373"/>
      <c r="AA475" s="373"/>
      <c r="AB475" s="373"/>
      <c r="AC475" s="373"/>
      <c r="AD475" s="373"/>
      <c r="AE475" s="373"/>
      <c r="AF475" s="373"/>
      <c r="AG475" s="373"/>
      <c r="AH475" s="373"/>
      <c r="AI475" s="373"/>
      <c r="AJ475" s="373"/>
      <c r="AK475" s="373"/>
      <c r="AL475" s="373"/>
      <c r="AM475" s="373"/>
      <c r="AN475" s="373"/>
      <c r="AO475" s="373"/>
      <c r="AP475" s="373"/>
      <c r="AQ475" s="373"/>
      <c r="AR475" s="373"/>
      <c r="AS475" s="373"/>
      <c r="AT475" s="373"/>
      <c r="AU475" s="373"/>
      <c r="AV475" s="373"/>
      <c r="AW475" s="373"/>
      <c r="AX475" s="373"/>
      <c r="AY475" s="373"/>
      <c r="AZ475" s="373"/>
      <c r="BA475" s="373"/>
      <c r="BB475" s="373"/>
      <c r="BC475" s="373"/>
      <c r="BD475" s="373"/>
      <c r="BE475" s="373"/>
      <c r="BF475" s="373"/>
      <c r="BG475" s="373"/>
    </row>
    <row r="476" spans="1:59" s="83" customFormat="1" ht="13.5" thickBot="1" x14ac:dyDescent="0.4">
      <c r="A476" s="172" t="s">
        <v>10</v>
      </c>
      <c r="B476" s="181">
        <f>SUM(C476:K476)</f>
        <v>4869760</v>
      </c>
      <c r="C476" s="171">
        <f t="shared" ref="C476:K476" si="184">C486+C496+C507+C517+C528+C558</f>
        <v>0</v>
      </c>
      <c r="D476" s="171">
        <f t="shared" si="184"/>
        <v>0</v>
      </c>
      <c r="E476" s="171">
        <f t="shared" si="184"/>
        <v>0</v>
      </c>
      <c r="F476" s="171">
        <f t="shared" si="184"/>
        <v>364483</v>
      </c>
      <c r="G476" s="171">
        <f t="shared" si="184"/>
        <v>339296</v>
      </c>
      <c r="H476" s="171">
        <f t="shared" si="184"/>
        <v>546984</v>
      </c>
      <c r="I476" s="171">
        <f t="shared" si="184"/>
        <v>908947</v>
      </c>
      <c r="J476" s="171">
        <f t="shared" si="184"/>
        <v>1100550</v>
      </c>
      <c r="K476" s="171">
        <f t="shared" si="184"/>
        <v>1609500</v>
      </c>
      <c r="L476" s="438"/>
      <c r="M476" s="402"/>
    </row>
    <row r="477" spans="1:59" s="83" customFormat="1" ht="187.5" customHeight="1" thickBot="1" x14ac:dyDescent="0.4">
      <c r="A477" s="522" t="s">
        <v>86</v>
      </c>
      <c r="B477" s="523"/>
      <c r="C477" s="523"/>
      <c r="D477" s="523"/>
      <c r="E477" s="523"/>
      <c r="F477" s="523"/>
      <c r="G477" s="523"/>
      <c r="H477" s="523"/>
      <c r="I477" s="523"/>
      <c r="J477" s="523"/>
      <c r="K477" s="524"/>
      <c r="L477" s="366" t="s">
        <v>87</v>
      </c>
      <c r="M477" s="232" t="s">
        <v>178</v>
      </c>
    </row>
    <row r="478" spans="1:59" s="91" customFormat="1" ht="11.25" customHeight="1" x14ac:dyDescent="0.35">
      <c r="A478" s="28" t="s">
        <v>10</v>
      </c>
      <c r="B478" s="239"/>
      <c r="C478" s="239"/>
      <c r="D478" s="239"/>
      <c r="E478" s="239"/>
      <c r="F478" s="239"/>
      <c r="G478" s="239"/>
      <c r="H478" s="239"/>
      <c r="I478" s="239"/>
      <c r="J478" s="239"/>
      <c r="K478" s="323"/>
      <c r="L478" s="403"/>
      <c r="M478" s="405"/>
      <c r="N478" s="373"/>
      <c r="O478" s="373"/>
      <c r="P478" s="373"/>
      <c r="Q478" s="373"/>
      <c r="R478" s="373"/>
      <c r="S478" s="373"/>
      <c r="T478" s="373"/>
      <c r="U478" s="373"/>
      <c r="V478" s="373"/>
      <c r="W478" s="373"/>
      <c r="X478" s="373"/>
      <c r="Y478" s="373"/>
      <c r="Z478" s="373"/>
      <c r="AA478" s="373"/>
      <c r="AB478" s="373"/>
      <c r="AC478" s="373"/>
      <c r="AD478" s="373"/>
      <c r="AE478" s="373"/>
      <c r="AF478" s="373"/>
      <c r="AG478" s="373"/>
      <c r="AH478" s="373"/>
      <c r="AI478" s="373"/>
      <c r="AJ478" s="373"/>
      <c r="AK478" s="373"/>
      <c r="AL478" s="373"/>
      <c r="AM478" s="373"/>
      <c r="AN478" s="373"/>
      <c r="AO478" s="373"/>
      <c r="AP478" s="373"/>
      <c r="AQ478" s="373"/>
      <c r="AR478" s="373"/>
      <c r="AS478" s="373"/>
      <c r="AT478" s="373"/>
      <c r="AU478" s="373"/>
      <c r="AV478" s="373"/>
      <c r="AW478" s="373"/>
      <c r="AX478" s="373"/>
      <c r="AY478" s="373"/>
      <c r="AZ478" s="373"/>
      <c r="BA478" s="373"/>
      <c r="BB478" s="373"/>
      <c r="BC478" s="373"/>
      <c r="BD478" s="373"/>
      <c r="BE478" s="373"/>
      <c r="BF478" s="373"/>
      <c r="BG478" s="373"/>
    </row>
    <row r="479" spans="1:59" s="91" customFormat="1" ht="11.25" customHeight="1" x14ac:dyDescent="0.35">
      <c r="A479" s="301" t="s">
        <v>8</v>
      </c>
      <c r="B479" s="68">
        <f>B480+B481+B482+B483</f>
        <v>3382628890.7769237</v>
      </c>
      <c r="C479" s="69">
        <f>C480+C481+C482+C483</f>
        <v>659014466</v>
      </c>
      <c r="D479" s="69">
        <f t="shared" ref="D479:K479" si="185">D480+D481+D482+D483</f>
        <v>650595383</v>
      </c>
      <c r="E479" s="69">
        <f t="shared" si="185"/>
        <v>650495720</v>
      </c>
      <c r="F479" s="69">
        <f t="shared" si="185"/>
        <v>0</v>
      </c>
      <c r="G479" s="69">
        <f t="shared" si="185"/>
        <v>123741189.60773596</v>
      </c>
      <c r="H479" s="69">
        <f t="shared" si="185"/>
        <v>193432917.09372306</v>
      </c>
      <c r="I479" s="69">
        <f t="shared" si="185"/>
        <v>274942147.56736404</v>
      </c>
      <c r="J479" s="19">
        <f t="shared" si="185"/>
        <v>368115132.71971077</v>
      </c>
      <c r="K479" s="317">
        <f t="shared" si="185"/>
        <v>462291934.78838962</v>
      </c>
      <c r="L479" s="403"/>
      <c r="M479" s="405"/>
      <c r="N479" s="373"/>
      <c r="O479" s="373"/>
      <c r="P479" s="373"/>
      <c r="Q479" s="373"/>
      <c r="R479" s="373"/>
      <c r="S479" s="373"/>
      <c r="T479" s="373"/>
      <c r="U479" s="373"/>
      <c r="V479" s="373"/>
      <c r="W479" s="373"/>
      <c r="X479" s="373"/>
      <c r="Y479" s="373"/>
      <c r="Z479" s="373"/>
      <c r="AA479" s="373"/>
      <c r="AB479" s="373"/>
      <c r="AC479" s="373"/>
      <c r="AD479" s="373"/>
      <c r="AE479" s="373"/>
      <c r="AF479" s="373"/>
      <c r="AG479" s="373"/>
      <c r="AH479" s="373"/>
      <c r="AI479" s="373"/>
      <c r="AJ479" s="373"/>
      <c r="AK479" s="373"/>
      <c r="AL479" s="373"/>
      <c r="AM479" s="373"/>
      <c r="AN479" s="373"/>
      <c r="AO479" s="373"/>
      <c r="AP479" s="373"/>
      <c r="AQ479" s="373"/>
      <c r="AR479" s="373"/>
      <c r="AS479" s="373"/>
      <c r="AT479" s="373"/>
      <c r="AU479" s="373"/>
      <c r="AV479" s="373"/>
      <c r="AW479" s="373"/>
      <c r="AX479" s="373"/>
      <c r="AY479" s="373"/>
      <c r="AZ479" s="373"/>
      <c r="BA479" s="373"/>
      <c r="BB479" s="373"/>
      <c r="BC479" s="373"/>
      <c r="BD479" s="373"/>
      <c r="BE479" s="373"/>
      <c r="BF479" s="373"/>
      <c r="BG479" s="373"/>
    </row>
    <row r="480" spans="1:59" s="91" customFormat="1" ht="12.75" customHeight="1" x14ac:dyDescent="0.35">
      <c r="A480" s="278" t="s">
        <v>14</v>
      </c>
      <c r="B480" s="101">
        <f>SUM(C480:K480)</f>
        <v>0</v>
      </c>
      <c r="C480" s="134">
        <v>0</v>
      </c>
      <c r="D480" s="134">
        <v>0</v>
      </c>
      <c r="E480" s="134">
        <v>0</v>
      </c>
      <c r="F480" s="134">
        <v>0</v>
      </c>
      <c r="G480" s="134">
        <v>0</v>
      </c>
      <c r="H480" s="134">
        <v>0</v>
      </c>
      <c r="I480" s="134">
        <v>0</v>
      </c>
      <c r="J480" s="63">
        <v>0</v>
      </c>
      <c r="K480" s="277">
        <v>0</v>
      </c>
      <c r="L480" s="403"/>
      <c r="M480" s="405"/>
      <c r="N480" s="373"/>
      <c r="O480" s="373"/>
      <c r="P480" s="373"/>
      <c r="Q480" s="373"/>
      <c r="R480" s="373"/>
      <c r="S480" s="373"/>
      <c r="T480" s="373"/>
      <c r="U480" s="373"/>
      <c r="V480" s="373"/>
      <c r="W480" s="373"/>
      <c r="X480" s="373"/>
      <c r="Y480" s="373"/>
      <c r="Z480" s="373"/>
      <c r="AA480" s="373"/>
      <c r="AB480" s="373"/>
      <c r="AC480" s="373"/>
      <c r="AD480" s="373"/>
      <c r="AE480" s="373"/>
      <c r="AF480" s="373"/>
      <c r="AG480" s="373"/>
      <c r="AH480" s="373"/>
      <c r="AI480" s="373"/>
      <c r="AJ480" s="373"/>
      <c r="AK480" s="373"/>
      <c r="AL480" s="373"/>
      <c r="AM480" s="373"/>
      <c r="AN480" s="373"/>
      <c r="AO480" s="373"/>
      <c r="AP480" s="373"/>
      <c r="AQ480" s="373"/>
      <c r="AR480" s="373"/>
      <c r="AS480" s="373"/>
      <c r="AT480" s="373"/>
      <c r="AU480" s="373"/>
      <c r="AV480" s="373"/>
      <c r="AW480" s="373"/>
      <c r="AX480" s="373"/>
      <c r="AY480" s="373"/>
      <c r="AZ480" s="373"/>
      <c r="BA480" s="373"/>
      <c r="BB480" s="373"/>
      <c r="BC480" s="373"/>
      <c r="BD480" s="373"/>
      <c r="BE480" s="373"/>
      <c r="BF480" s="373"/>
      <c r="BG480" s="373"/>
    </row>
    <row r="481" spans="1:59" s="91" customFormat="1" ht="14.25" customHeight="1" x14ac:dyDescent="0.35">
      <c r="A481" s="278" t="s">
        <v>15</v>
      </c>
      <c r="B481" s="101">
        <f>SUM(C481:K481)</f>
        <v>0</v>
      </c>
      <c r="C481" s="134">
        <v>0</v>
      </c>
      <c r="D481" s="134">
        <v>0</v>
      </c>
      <c r="E481" s="134">
        <v>0</v>
      </c>
      <c r="F481" s="134">
        <v>0</v>
      </c>
      <c r="G481" s="134">
        <v>0</v>
      </c>
      <c r="H481" s="134">
        <v>0</v>
      </c>
      <c r="I481" s="134">
        <v>0</v>
      </c>
      <c r="J481" s="63">
        <v>0</v>
      </c>
      <c r="K481" s="277">
        <v>0</v>
      </c>
      <c r="L481" s="403"/>
      <c r="M481" s="405"/>
      <c r="N481" s="373"/>
      <c r="O481" s="373"/>
      <c r="P481" s="373"/>
      <c r="Q481" s="373"/>
      <c r="R481" s="373"/>
      <c r="S481" s="373"/>
      <c r="T481" s="373"/>
      <c r="U481" s="373"/>
      <c r="V481" s="373"/>
      <c r="W481" s="373"/>
      <c r="X481" s="373"/>
      <c r="Y481" s="373"/>
      <c r="Z481" s="373"/>
      <c r="AA481" s="373"/>
      <c r="AB481" s="373"/>
      <c r="AC481" s="373"/>
      <c r="AD481" s="373"/>
      <c r="AE481" s="373"/>
      <c r="AF481" s="373"/>
      <c r="AG481" s="373"/>
      <c r="AH481" s="373"/>
      <c r="AI481" s="373"/>
      <c r="AJ481" s="373"/>
      <c r="AK481" s="373"/>
      <c r="AL481" s="373"/>
      <c r="AM481" s="373"/>
      <c r="AN481" s="373"/>
      <c r="AO481" s="373"/>
      <c r="AP481" s="373"/>
      <c r="AQ481" s="373"/>
      <c r="AR481" s="373"/>
      <c r="AS481" s="373"/>
      <c r="AT481" s="373"/>
      <c r="AU481" s="373"/>
      <c r="AV481" s="373"/>
      <c r="AW481" s="373"/>
      <c r="AX481" s="373"/>
      <c r="AY481" s="373"/>
      <c r="AZ481" s="373"/>
      <c r="BA481" s="373"/>
      <c r="BB481" s="373"/>
      <c r="BC481" s="373"/>
      <c r="BD481" s="373"/>
      <c r="BE481" s="373"/>
      <c r="BF481" s="373"/>
      <c r="BG481" s="373"/>
    </row>
    <row r="482" spans="1:59" s="91" customFormat="1" x14ac:dyDescent="0.35">
      <c r="A482" s="278" t="s">
        <v>16</v>
      </c>
      <c r="B482" s="101">
        <f>SUM(C482:K482)</f>
        <v>0</v>
      </c>
      <c r="C482" s="134">
        <v>0</v>
      </c>
      <c r="D482" s="134">
        <v>0</v>
      </c>
      <c r="E482" s="134">
        <v>0</v>
      </c>
      <c r="F482" s="134">
        <v>0</v>
      </c>
      <c r="G482" s="134">
        <v>0</v>
      </c>
      <c r="H482" s="134">
        <v>0</v>
      </c>
      <c r="I482" s="134">
        <v>0</v>
      </c>
      <c r="J482" s="63">
        <v>0</v>
      </c>
      <c r="K482" s="277">
        <v>0</v>
      </c>
      <c r="L482" s="403"/>
      <c r="M482" s="405"/>
      <c r="N482" s="373"/>
      <c r="O482" s="373"/>
      <c r="P482" s="373"/>
      <c r="Q482" s="373"/>
      <c r="R482" s="373"/>
      <c r="S482" s="373"/>
      <c r="T482" s="373"/>
      <c r="U482" s="373"/>
      <c r="V482" s="373"/>
      <c r="W482" s="373"/>
      <c r="X482" s="373"/>
      <c r="Y482" s="373"/>
      <c r="Z482" s="373"/>
      <c r="AA482" s="373"/>
      <c r="AB482" s="373"/>
      <c r="AC482" s="373"/>
      <c r="AD482" s="373"/>
      <c r="AE482" s="373"/>
      <c r="AF482" s="373"/>
      <c r="AG482" s="373"/>
      <c r="AH482" s="373"/>
      <c r="AI482" s="373"/>
      <c r="AJ482" s="373"/>
      <c r="AK482" s="373"/>
      <c r="AL482" s="373"/>
      <c r="AM482" s="373"/>
      <c r="AN482" s="373"/>
      <c r="AO482" s="373"/>
      <c r="AP482" s="373"/>
      <c r="AQ482" s="373"/>
      <c r="AR482" s="373"/>
      <c r="AS482" s="373"/>
      <c r="AT482" s="373"/>
      <c r="AU482" s="373"/>
      <c r="AV482" s="373"/>
      <c r="AW482" s="373"/>
      <c r="AX482" s="373"/>
      <c r="AY482" s="373"/>
      <c r="AZ482" s="373"/>
      <c r="BA482" s="373"/>
      <c r="BB482" s="373"/>
      <c r="BC482" s="373"/>
      <c r="BD482" s="373"/>
      <c r="BE482" s="373"/>
      <c r="BF482" s="373"/>
      <c r="BG482" s="373"/>
    </row>
    <row r="483" spans="1:59" s="91" customFormat="1" ht="17.25" customHeight="1" x14ac:dyDescent="0.35">
      <c r="A483" s="302" t="s">
        <v>17</v>
      </c>
      <c r="B483" s="71">
        <f>B485+B486</f>
        <v>3382628890.7769237</v>
      </c>
      <c r="C483" s="72">
        <f t="shared" ref="C483:K483" si="186">C485+C486</f>
        <v>659014466</v>
      </c>
      <c r="D483" s="72">
        <f t="shared" si="186"/>
        <v>650595383</v>
      </c>
      <c r="E483" s="72">
        <f t="shared" si="186"/>
        <v>650495720</v>
      </c>
      <c r="F483" s="72">
        <f t="shared" si="186"/>
        <v>0</v>
      </c>
      <c r="G483" s="72">
        <f t="shared" si="186"/>
        <v>123741189.60773596</v>
      </c>
      <c r="H483" s="72">
        <f t="shared" si="186"/>
        <v>193432917.09372306</v>
      </c>
      <c r="I483" s="72">
        <f t="shared" si="186"/>
        <v>274942147.56736404</v>
      </c>
      <c r="J483" s="17">
        <f t="shared" si="186"/>
        <v>368115132.71971077</v>
      </c>
      <c r="K483" s="276">
        <f t="shared" si="186"/>
        <v>462291934.78838962</v>
      </c>
      <c r="L483" s="403"/>
      <c r="M483" s="405"/>
      <c r="N483" s="373"/>
      <c r="O483" s="373"/>
      <c r="P483" s="373"/>
      <c r="Q483" s="373"/>
      <c r="R483" s="373"/>
      <c r="S483" s="373"/>
      <c r="T483" s="373"/>
      <c r="U483" s="373"/>
      <c r="V483" s="373"/>
      <c r="W483" s="373"/>
      <c r="X483" s="373"/>
      <c r="Y483" s="373"/>
      <c r="Z483" s="373"/>
      <c r="AA483" s="373"/>
      <c r="AB483" s="373"/>
      <c r="AC483" s="373"/>
      <c r="AD483" s="373"/>
      <c r="AE483" s="373"/>
      <c r="AF483" s="373"/>
      <c r="AG483" s="373"/>
      <c r="AH483" s="373"/>
      <c r="AI483" s="373"/>
      <c r="AJ483" s="373"/>
      <c r="AK483" s="373"/>
      <c r="AL483" s="373"/>
      <c r="AM483" s="373"/>
      <c r="AN483" s="373"/>
      <c r="AO483" s="373"/>
      <c r="AP483" s="373"/>
      <c r="AQ483" s="373"/>
      <c r="AR483" s="373"/>
      <c r="AS483" s="373"/>
      <c r="AT483" s="373"/>
      <c r="AU483" s="373"/>
      <c r="AV483" s="373"/>
      <c r="AW483" s="373"/>
      <c r="AX483" s="373"/>
      <c r="AY483" s="373"/>
      <c r="AZ483" s="373"/>
      <c r="BA483" s="373"/>
      <c r="BB483" s="373"/>
      <c r="BC483" s="373"/>
      <c r="BD483" s="373"/>
      <c r="BE483" s="373"/>
      <c r="BF483" s="373"/>
      <c r="BG483" s="373"/>
    </row>
    <row r="484" spans="1:59" s="91" customFormat="1" ht="17.25" customHeight="1" x14ac:dyDescent="0.35">
      <c r="A484" s="278" t="s">
        <v>18</v>
      </c>
      <c r="B484" s="101"/>
      <c r="C484" s="134"/>
      <c r="D484" s="134"/>
      <c r="E484" s="134"/>
      <c r="F484" s="134"/>
      <c r="G484" s="134"/>
      <c r="H484" s="134"/>
      <c r="I484" s="134"/>
      <c r="J484" s="63"/>
      <c r="K484" s="277"/>
      <c r="L484" s="403"/>
      <c r="M484" s="405"/>
      <c r="N484" s="373"/>
      <c r="O484" s="373"/>
      <c r="P484" s="373"/>
      <c r="Q484" s="373"/>
      <c r="R484" s="373"/>
      <c r="S484" s="373"/>
      <c r="T484" s="373"/>
      <c r="U484" s="373"/>
      <c r="V484" s="373"/>
      <c r="W484" s="373"/>
      <c r="X484" s="373"/>
      <c r="Y484" s="373"/>
      <c r="Z484" s="373"/>
      <c r="AA484" s="373"/>
      <c r="AB484" s="373"/>
      <c r="AC484" s="373"/>
      <c r="AD484" s="373"/>
      <c r="AE484" s="373"/>
      <c r="AF484" s="373"/>
      <c r="AG484" s="373"/>
      <c r="AH484" s="373"/>
      <c r="AI484" s="373"/>
      <c r="AJ484" s="373"/>
      <c r="AK484" s="373"/>
      <c r="AL484" s="373"/>
      <c r="AM484" s="373"/>
      <c r="AN484" s="373"/>
      <c r="AO484" s="373"/>
      <c r="AP484" s="373"/>
      <c r="AQ484" s="373"/>
      <c r="AR484" s="373"/>
      <c r="AS484" s="373"/>
      <c r="AT484" s="373"/>
      <c r="AU484" s="373"/>
      <c r="AV484" s="373"/>
      <c r="AW484" s="373"/>
      <c r="AX484" s="373"/>
      <c r="AY484" s="373"/>
      <c r="AZ484" s="373"/>
      <c r="BA484" s="373"/>
      <c r="BB484" s="373"/>
      <c r="BC484" s="373"/>
      <c r="BD484" s="373"/>
      <c r="BE484" s="373"/>
      <c r="BF484" s="373"/>
      <c r="BG484" s="373"/>
    </row>
    <row r="485" spans="1:59" s="91" customFormat="1" ht="11.25" customHeight="1" x14ac:dyDescent="0.35">
      <c r="A485" s="278" t="s">
        <v>169</v>
      </c>
      <c r="B485" s="101">
        <f>SUM(C485:K485)</f>
        <v>3382628890.7769237</v>
      </c>
      <c r="C485" s="134">
        <f>1248339306-589324840</f>
        <v>659014466</v>
      </c>
      <c r="D485" s="134">
        <f>1239920223-589324840</f>
        <v>650595383</v>
      </c>
      <c r="E485" s="134">
        <f>1239820560-589324840</f>
        <v>650495720</v>
      </c>
      <c r="F485" s="134">
        <v>0</v>
      </c>
      <c r="G485" s="134">
        <v>123741189.60773596</v>
      </c>
      <c r="H485" s="134">
        <v>193432917.09372306</v>
      </c>
      <c r="I485" s="134">
        <v>274942147.56736404</v>
      </c>
      <c r="J485" s="134">
        <v>368115132.71971077</v>
      </c>
      <c r="K485" s="324">
        <v>462291934.78838962</v>
      </c>
      <c r="L485" s="403"/>
      <c r="M485" s="405"/>
      <c r="N485" s="373"/>
      <c r="O485" s="373"/>
      <c r="P485" s="373"/>
      <c r="Q485" s="373"/>
      <c r="R485" s="373"/>
      <c r="S485" s="373"/>
      <c r="T485" s="373"/>
      <c r="U485" s="373"/>
      <c r="V485" s="373"/>
      <c r="W485" s="373"/>
      <c r="X485" s="373"/>
      <c r="Y485" s="373"/>
      <c r="Z485" s="373"/>
      <c r="AA485" s="373"/>
      <c r="AB485" s="373"/>
      <c r="AC485" s="373"/>
      <c r="AD485" s="373"/>
      <c r="AE485" s="373"/>
      <c r="AF485" s="373"/>
      <c r="AG485" s="373"/>
      <c r="AH485" s="373"/>
      <c r="AI485" s="373"/>
      <c r="AJ485" s="373"/>
      <c r="AK485" s="373"/>
      <c r="AL485" s="373"/>
      <c r="AM485" s="373"/>
      <c r="AN485" s="373"/>
      <c r="AO485" s="373"/>
      <c r="AP485" s="373"/>
      <c r="AQ485" s="373"/>
      <c r="AR485" s="373"/>
      <c r="AS485" s="373"/>
      <c r="AT485" s="373"/>
      <c r="AU485" s="373"/>
      <c r="AV485" s="373"/>
      <c r="AW485" s="373"/>
      <c r="AX485" s="373"/>
      <c r="AY485" s="373"/>
      <c r="AZ485" s="373"/>
      <c r="BA485" s="373"/>
      <c r="BB485" s="373"/>
      <c r="BC485" s="373"/>
      <c r="BD485" s="373"/>
      <c r="BE485" s="373"/>
      <c r="BF485" s="373"/>
      <c r="BG485" s="373"/>
    </row>
    <row r="486" spans="1:59" s="133" customFormat="1" ht="42.75" customHeight="1" thickBot="1" x14ac:dyDescent="0.4">
      <c r="A486" s="305" t="s">
        <v>20</v>
      </c>
      <c r="B486" s="107">
        <f>SUM(C486:K486)</f>
        <v>0</v>
      </c>
      <c r="C486" s="108">
        <v>0</v>
      </c>
      <c r="D486" s="108">
        <v>0</v>
      </c>
      <c r="E486" s="108">
        <v>0</v>
      </c>
      <c r="F486" s="108">
        <v>0</v>
      </c>
      <c r="G486" s="108">
        <v>0</v>
      </c>
      <c r="H486" s="108">
        <v>0</v>
      </c>
      <c r="I486" s="108">
        <v>0</v>
      </c>
      <c r="J486" s="108">
        <v>0</v>
      </c>
      <c r="K486" s="285">
        <v>0</v>
      </c>
      <c r="L486" s="404"/>
      <c r="M486" s="406"/>
    </row>
    <row r="487" spans="1:59" s="83" customFormat="1" ht="13.5" thickBot="1" x14ac:dyDescent="0.4">
      <c r="A487" s="412" t="s">
        <v>88</v>
      </c>
      <c r="B487" s="413"/>
      <c r="C487" s="413"/>
      <c r="D487" s="413"/>
      <c r="E487" s="413"/>
      <c r="F487" s="413"/>
      <c r="G487" s="413"/>
      <c r="H487" s="413"/>
      <c r="I487" s="413"/>
      <c r="J487" s="413"/>
      <c r="K487" s="414"/>
      <c r="L487" s="217"/>
      <c r="M487" s="214" t="s">
        <v>89</v>
      </c>
    </row>
    <row r="488" spans="1:59" s="91" customFormat="1" x14ac:dyDescent="0.35">
      <c r="A488" s="73" t="s">
        <v>10</v>
      </c>
      <c r="B488" s="512"/>
      <c r="C488" s="513"/>
      <c r="D488" s="513"/>
      <c r="E488" s="513"/>
      <c r="F488" s="513"/>
      <c r="G488" s="513"/>
      <c r="H488" s="513"/>
      <c r="I488" s="513"/>
      <c r="J488" s="513"/>
      <c r="K488" s="514"/>
      <c r="L488" s="401"/>
      <c r="M488" s="431"/>
      <c r="N488" s="373"/>
      <c r="O488" s="373"/>
      <c r="P488" s="373"/>
      <c r="Q488" s="373"/>
      <c r="R488" s="373"/>
      <c r="S488" s="373"/>
      <c r="T488" s="373"/>
      <c r="U488" s="373"/>
      <c r="V488" s="373"/>
      <c r="W488" s="373"/>
      <c r="X488" s="373"/>
      <c r="Y488" s="373"/>
      <c r="Z488" s="373"/>
      <c r="AA488" s="373"/>
      <c r="AB488" s="373"/>
      <c r="AC488" s="373"/>
      <c r="AD488" s="373"/>
      <c r="AE488" s="373"/>
      <c r="AF488" s="373"/>
      <c r="AG488" s="373"/>
      <c r="AH488" s="373"/>
      <c r="AI488" s="373"/>
      <c r="AJ488" s="373"/>
      <c r="AK488" s="373"/>
      <c r="AL488" s="373"/>
      <c r="AM488" s="373"/>
      <c r="AN488" s="373"/>
      <c r="AO488" s="373"/>
      <c r="AP488" s="373"/>
      <c r="AQ488" s="373"/>
      <c r="AR488" s="373"/>
      <c r="AS488" s="373"/>
      <c r="AT488" s="373"/>
      <c r="AU488" s="373"/>
      <c r="AV488" s="373"/>
      <c r="AW488" s="373"/>
      <c r="AX488" s="373"/>
      <c r="AY488" s="373"/>
      <c r="AZ488" s="373"/>
      <c r="BA488" s="373"/>
      <c r="BB488" s="373"/>
      <c r="BC488" s="373"/>
      <c r="BD488" s="373"/>
      <c r="BE488" s="373"/>
      <c r="BF488" s="373"/>
      <c r="BG488" s="373"/>
    </row>
    <row r="489" spans="1:59" s="82" customFormat="1" x14ac:dyDescent="0.35">
      <c r="A489" s="88" t="s">
        <v>8</v>
      </c>
      <c r="B489" s="32">
        <f>B490+B491+B492+B493</f>
        <v>673071740</v>
      </c>
      <c r="C489" s="32">
        <f t="shared" ref="C489:K489" si="187">C490+C491+C492+C493</f>
        <v>53388157</v>
      </c>
      <c r="D489" s="32">
        <f t="shared" si="187"/>
        <v>33001277</v>
      </c>
      <c r="E489" s="32">
        <f t="shared" si="187"/>
        <v>32570887</v>
      </c>
      <c r="F489" s="32">
        <f t="shared" si="187"/>
        <v>152733</v>
      </c>
      <c r="G489" s="32">
        <f t="shared" si="187"/>
        <v>98957969</v>
      </c>
      <c r="H489" s="32">
        <f t="shared" si="187"/>
        <v>113404795</v>
      </c>
      <c r="I489" s="32">
        <f t="shared" si="187"/>
        <v>113955072</v>
      </c>
      <c r="J489" s="32">
        <f t="shared" si="187"/>
        <v>113820425</v>
      </c>
      <c r="K489" s="32">
        <f t="shared" si="187"/>
        <v>113820425</v>
      </c>
      <c r="L489" s="389"/>
      <c r="M489" s="391"/>
      <c r="N489" s="81"/>
      <c r="O489" s="81"/>
      <c r="P489" s="81"/>
      <c r="Q489" s="81"/>
      <c r="R489" s="81"/>
      <c r="S489" s="81"/>
      <c r="T489" s="81"/>
      <c r="U489" s="81"/>
      <c r="V489" s="81"/>
      <c r="W489" s="81"/>
      <c r="X489" s="81"/>
      <c r="Y489" s="81"/>
      <c r="Z489" s="81"/>
      <c r="AA489" s="81"/>
      <c r="AB489" s="81"/>
      <c r="AC489" s="81"/>
      <c r="AD489" s="81"/>
      <c r="AE489" s="81"/>
      <c r="AF489" s="81"/>
      <c r="AG489" s="81"/>
      <c r="AH489" s="81"/>
      <c r="AI489" s="81"/>
      <c r="AJ489" s="81"/>
      <c r="AK489" s="81"/>
      <c r="AL489" s="81"/>
      <c r="AM489" s="81"/>
      <c r="AN489" s="81"/>
      <c r="AO489" s="81"/>
      <c r="AP489" s="81"/>
      <c r="AQ489" s="81"/>
      <c r="AR489" s="81"/>
      <c r="AS489" s="81"/>
      <c r="AT489" s="81"/>
      <c r="AU489" s="81"/>
      <c r="AV489" s="81"/>
      <c r="AW489" s="81"/>
      <c r="AX489" s="81"/>
      <c r="AY489" s="81"/>
      <c r="AZ489" s="81"/>
      <c r="BA489" s="81"/>
      <c r="BB489" s="81"/>
      <c r="BC489" s="81"/>
      <c r="BD489" s="81"/>
      <c r="BE489" s="81"/>
      <c r="BF489" s="81"/>
      <c r="BG489" s="81"/>
    </row>
    <row r="490" spans="1:59" s="91" customFormat="1" x14ac:dyDescent="0.35">
      <c r="A490" s="3" t="s">
        <v>14</v>
      </c>
      <c r="B490" s="2">
        <v>0</v>
      </c>
      <c r="C490" s="2">
        <v>0</v>
      </c>
      <c r="D490" s="2">
        <v>0</v>
      </c>
      <c r="E490" s="2">
        <v>0</v>
      </c>
      <c r="F490" s="2">
        <v>0</v>
      </c>
      <c r="G490" s="2">
        <v>0</v>
      </c>
      <c r="H490" s="2">
        <v>0</v>
      </c>
      <c r="I490" s="2">
        <v>0</v>
      </c>
      <c r="J490" s="2">
        <v>0</v>
      </c>
      <c r="K490" s="2">
        <v>0</v>
      </c>
      <c r="L490" s="389"/>
      <c r="M490" s="391"/>
      <c r="N490" s="373"/>
      <c r="O490" s="373"/>
      <c r="P490" s="373"/>
      <c r="Q490" s="373"/>
      <c r="R490" s="373"/>
      <c r="S490" s="373"/>
      <c r="T490" s="373"/>
      <c r="U490" s="373"/>
      <c r="V490" s="373"/>
      <c r="W490" s="373"/>
      <c r="X490" s="373"/>
      <c r="Y490" s="373"/>
      <c r="Z490" s="373"/>
      <c r="AA490" s="373"/>
      <c r="AB490" s="373"/>
      <c r="AC490" s="373"/>
      <c r="AD490" s="373"/>
      <c r="AE490" s="373"/>
      <c r="AF490" s="373"/>
      <c r="AG490" s="373"/>
      <c r="AH490" s="373"/>
      <c r="AI490" s="373"/>
      <c r="AJ490" s="373"/>
      <c r="AK490" s="373"/>
      <c r="AL490" s="373"/>
      <c r="AM490" s="373"/>
      <c r="AN490" s="373"/>
      <c r="AO490" s="373"/>
      <c r="AP490" s="373"/>
      <c r="AQ490" s="373"/>
      <c r="AR490" s="373"/>
      <c r="AS490" s="373"/>
      <c r="AT490" s="373"/>
      <c r="AU490" s="373"/>
      <c r="AV490" s="373"/>
      <c r="AW490" s="373"/>
      <c r="AX490" s="373"/>
      <c r="AY490" s="373"/>
      <c r="AZ490" s="373"/>
      <c r="BA490" s="373"/>
      <c r="BB490" s="373"/>
      <c r="BC490" s="373"/>
      <c r="BD490" s="373"/>
      <c r="BE490" s="373"/>
      <c r="BF490" s="373"/>
      <c r="BG490" s="373"/>
    </row>
    <row r="491" spans="1:59" s="91" customFormat="1" x14ac:dyDescent="0.35">
      <c r="A491" s="3" t="s">
        <v>15</v>
      </c>
      <c r="B491" s="2">
        <v>0</v>
      </c>
      <c r="C491" s="2">
        <v>0</v>
      </c>
      <c r="D491" s="2">
        <v>0</v>
      </c>
      <c r="E491" s="2">
        <v>0</v>
      </c>
      <c r="F491" s="2">
        <v>0</v>
      </c>
      <c r="G491" s="2">
        <v>0</v>
      </c>
      <c r="H491" s="2">
        <v>0</v>
      </c>
      <c r="I491" s="2">
        <v>0</v>
      </c>
      <c r="J491" s="2">
        <v>0</v>
      </c>
      <c r="K491" s="2">
        <v>0</v>
      </c>
      <c r="L491" s="389"/>
      <c r="M491" s="391"/>
      <c r="N491" s="373"/>
      <c r="O491" s="373"/>
      <c r="P491" s="373"/>
      <c r="Q491" s="373"/>
      <c r="R491" s="373"/>
      <c r="S491" s="373"/>
      <c r="T491" s="373"/>
      <c r="U491" s="373"/>
      <c r="V491" s="373"/>
      <c r="W491" s="373"/>
      <c r="X491" s="373"/>
      <c r="Y491" s="373"/>
      <c r="Z491" s="373"/>
      <c r="AA491" s="373"/>
      <c r="AB491" s="373"/>
      <c r="AC491" s="373"/>
      <c r="AD491" s="373"/>
      <c r="AE491" s="373"/>
      <c r="AF491" s="373"/>
      <c r="AG491" s="373"/>
      <c r="AH491" s="373"/>
      <c r="AI491" s="373"/>
      <c r="AJ491" s="373"/>
      <c r="AK491" s="373"/>
      <c r="AL491" s="373"/>
      <c r="AM491" s="373"/>
      <c r="AN491" s="373"/>
      <c r="AO491" s="373"/>
      <c r="AP491" s="373"/>
      <c r="AQ491" s="373"/>
      <c r="AR491" s="373"/>
      <c r="AS491" s="373"/>
      <c r="AT491" s="373"/>
      <c r="AU491" s="373"/>
      <c r="AV491" s="373"/>
      <c r="AW491" s="373"/>
      <c r="AX491" s="373"/>
      <c r="AY491" s="373"/>
      <c r="AZ491" s="373"/>
      <c r="BA491" s="373"/>
      <c r="BB491" s="373"/>
      <c r="BC491" s="373"/>
      <c r="BD491" s="373"/>
      <c r="BE491" s="373"/>
      <c r="BF491" s="373"/>
      <c r="BG491" s="373"/>
    </row>
    <row r="492" spans="1:59" s="91" customFormat="1" x14ac:dyDescent="0.35">
      <c r="A492" s="3" t="s">
        <v>16</v>
      </c>
      <c r="B492" s="2">
        <v>0</v>
      </c>
      <c r="C492" s="2">
        <v>0</v>
      </c>
      <c r="D492" s="2">
        <v>0</v>
      </c>
      <c r="E492" s="2">
        <v>0</v>
      </c>
      <c r="F492" s="2">
        <v>0</v>
      </c>
      <c r="G492" s="2">
        <v>0</v>
      </c>
      <c r="H492" s="2">
        <v>0</v>
      </c>
      <c r="I492" s="2">
        <v>0</v>
      </c>
      <c r="J492" s="2">
        <v>0</v>
      </c>
      <c r="K492" s="2">
        <v>0</v>
      </c>
      <c r="L492" s="389"/>
      <c r="M492" s="391"/>
      <c r="N492" s="84"/>
      <c r="O492" s="373"/>
      <c r="P492" s="373"/>
      <c r="Q492" s="373"/>
      <c r="R492" s="373"/>
      <c r="S492" s="373"/>
      <c r="T492" s="373"/>
      <c r="U492" s="373"/>
      <c r="V492" s="373"/>
      <c r="W492" s="373"/>
      <c r="X492" s="373"/>
      <c r="Y492" s="373"/>
      <c r="Z492" s="373"/>
      <c r="AA492" s="373"/>
      <c r="AB492" s="373"/>
      <c r="AC492" s="373"/>
      <c r="AD492" s="373"/>
      <c r="AE492" s="373"/>
      <c r="AF492" s="373"/>
      <c r="AG492" s="373"/>
      <c r="AH492" s="373"/>
      <c r="AI492" s="373"/>
      <c r="AJ492" s="373"/>
      <c r="AK492" s="373"/>
      <c r="AL492" s="373"/>
      <c r="AM492" s="373"/>
      <c r="AN492" s="373"/>
      <c r="AO492" s="373"/>
      <c r="AP492" s="373"/>
      <c r="AQ492" s="373"/>
      <c r="AR492" s="373"/>
      <c r="AS492" s="373"/>
      <c r="AT492" s="373"/>
      <c r="AU492" s="373"/>
      <c r="AV492" s="373"/>
      <c r="AW492" s="373"/>
      <c r="AX492" s="373"/>
      <c r="AY492" s="373"/>
      <c r="AZ492" s="373"/>
      <c r="BA492" s="373"/>
      <c r="BB492" s="373"/>
      <c r="BC492" s="373"/>
      <c r="BD492" s="373"/>
      <c r="BE492" s="373"/>
      <c r="BF492" s="373"/>
      <c r="BG492" s="373"/>
    </row>
    <row r="493" spans="1:59" s="82" customFormat="1" x14ac:dyDescent="0.35">
      <c r="A493" s="88" t="s">
        <v>17</v>
      </c>
      <c r="B493" s="32">
        <f>B495+B496</f>
        <v>673071740</v>
      </c>
      <c r="C493" s="32">
        <f t="shared" ref="C493:K493" si="188">C495+C496</f>
        <v>53388157</v>
      </c>
      <c r="D493" s="32">
        <f t="shared" si="188"/>
        <v>33001277</v>
      </c>
      <c r="E493" s="32">
        <f t="shared" si="188"/>
        <v>32570887</v>
      </c>
      <c r="F493" s="32">
        <f t="shared" si="188"/>
        <v>152733</v>
      </c>
      <c r="G493" s="32">
        <f t="shared" si="188"/>
        <v>98957969</v>
      </c>
      <c r="H493" s="32">
        <f t="shared" si="188"/>
        <v>113404795</v>
      </c>
      <c r="I493" s="32">
        <f t="shared" si="188"/>
        <v>113955072</v>
      </c>
      <c r="J493" s="32">
        <f t="shared" si="188"/>
        <v>113820425</v>
      </c>
      <c r="K493" s="32">
        <f t="shared" si="188"/>
        <v>113820425</v>
      </c>
      <c r="L493" s="389"/>
      <c r="M493" s="391"/>
      <c r="N493" s="92"/>
      <c r="O493" s="81"/>
      <c r="P493" s="81"/>
      <c r="Q493" s="81"/>
      <c r="R493" s="81"/>
      <c r="S493" s="81"/>
      <c r="T493" s="81"/>
      <c r="U493" s="81"/>
      <c r="V493" s="81"/>
      <c r="W493" s="81"/>
      <c r="X493" s="81"/>
      <c r="Y493" s="81"/>
      <c r="Z493" s="81"/>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81"/>
      <c r="AY493" s="81"/>
      <c r="AZ493" s="81"/>
      <c r="BA493" s="81"/>
      <c r="BB493" s="81"/>
      <c r="BC493" s="81"/>
      <c r="BD493" s="81"/>
      <c r="BE493" s="81"/>
      <c r="BF493" s="81"/>
      <c r="BG493" s="81"/>
    </row>
    <row r="494" spans="1:59" s="91" customFormat="1" ht="13.5" customHeight="1" x14ac:dyDescent="0.35">
      <c r="A494" s="3" t="s">
        <v>18</v>
      </c>
      <c r="B494" s="2"/>
      <c r="C494" s="3"/>
      <c r="D494" s="3"/>
      <c r="E494" s="3"/>
      <c r="F494" s="3"/>
      <c r="G494" s="3"/>
      <c r="H494" s="3"/>
      <c r="I494" s="3"/>
      <c r="J494" s="3"/>
      <c r="K494" s="3"/>
      <c r="L494" s="389"/>
      <c r="M494" s="391"/>
      <c r="N494" s="373"/>
      <c r="O494" s="373"/>
      <c r="P494" s="373"/>
      <c r="Q494" s="373"/>
      <c r="R494" s="373"/>
      <c r="S494" s="373"/>
      <c r="T494" s="373"/>
      <c r="U494" s="373"/>
      <c r="V494" s="373"/>
      <c r="W494" s="373"/>
      <c r="X494" s="373"/>
      <c r="Y494" s="373"/>
      <c r="Z494" s="373"/>
      <c r="AA494" s="373"/>
      <c r="AB494" s="373"/>
      <c r="AC494" s="373"/>
      <c r="AD494" s="373"/>
      <c r="AE494" s="373"/>
      <c r="AF494" s="373"/>
      <c r="AG494" s="373"/>
      <c r="AH494" s="373"/>
      <c r="AI494" s="373"/>
      <c r="AJ494" s="373"/>
      <c r="AK494" s="373"/>
      <c r="AL494" s="373"/>
      <c r="AM494" s="373"/>
      <c r="AN494" s="373"/>
      <c r="AO494" s="373"/>
      <c r="AP494" s="373"/>
      <c r="AQ494" s="373"/>
      <c r="AR494" s="373"/>
      <c r="AS494" s="373"/>
      <c r="AT494" s="373"/>
      <c r="AU494" s="373"/>
      <c r="AV494" s="373"/>
      <c r="AW494" s="373"/>
      <c r="AX494" s="373"/>
      <c r="AY494" s="373"/>
      <c r="AZ494" s="373"/>
      <c r="BA494" s="373"/>
      <c r="BB494" s="373"/>
      <c r="BC494" s="373"/>
      <c r="BD494" s="373"/>
      <c r="BE494" s="373"/>
      <c r="BF494" s="373"/>
      <c r="BG494" s="373"/>
    </row>
    <row r="495" spans="1:59" x14ac:dyDescent="0.35">
      <c r="A495" s="67" t="s">
        <v>19</v>
      </c>
      <c r="B495" s="89">
        <f>SUM(C495:K495)</f>
        <v>672496980</v>
      </c>
      <c r="C495" s="89">
        <v>53388157</v>
      </c>
      <c r="D495" s="89">
        <v>33001277</v>
      </c>
      <c r="E495" s="89">
        <v>32570887</v>
      </c>
      <c r="F495" s="89">
        <v>0</v>
      </c>
      <c r="G495" s="89">
        <v>98830423</v>
      </c>
      <c r="H495" s="89">
        <v>113244961</v>
      </c>
      <c r="I495" s="89">
        <v>113820425</v>
      </c>
      <c r="J495" s="89">
        <v>113820425</v>
      </c>
      <c r="K495" s="89">
        <v>113820425</v>
      </c>
      <c r="L495" s="389"/>
      <c r="M495" s="391"/>
      <c r="N495" s="84"/>
    </row>
    <row r="496" spans="1:59" s="91" customFormat="1" ht="39" x14ac:dyDescent="0.35">
      <c r="A496" s="3" t="s">
        <v>20</v>
      </c>
      <c r="B496" s="2">
        <f>SUM(C496:K496)</f>
        <v>574760</v>
      </c>
      <c r="C496" s="3">
        <f>C497</f>
        <v>0</v>
      </c>
      <c r="D496" s="3">
        <f t="shared" ref="D496:K496" si="189">D497</f>
        <v>0</v>
      </c>
      <c r="E496" s="3">
        <f t="shared" si="189"/>
        <v>0</v>
      </c>
      <c r="F496" s="3">
        <f t="shared" si="189"/>
        <v>152733</v>
      </c>
      <c r="G496" s="3">
        <f t="shared" si="189"/>
        <v>127546</v>
      </c>
      <c r="H496" s="3">
        <f t="shared" si="189"/>
        <v>159834</v>
      </c>
      <c r="I496" s="3">
        <f t="shared" si="189"/>
        <v>134647</v>
      </c>
      <c r="J496" s="3">
        <f t="shared" si="189"/>
        <v>0</v>
      </c>
      <c r="K496" s="3">
        <f t="shared" si="189"/>
        <v>0</v>
      </c>
      <c r="L496" s="389"/>
      <c r="M496" s="391"/>
      <c r="N496" s="373"/>
      <c r="O496" s="373"/>
      <c r="P496" s="373"/>
      <c r="Q496" s="373"/>
      <c r="R496" s="373"/>
      <c r="S496" s="373"/>
      <c r="T496" s="373"/>
      <c r="U496" s="373"/>
      <c r="V496" s="373"/>
      <c r="W496" s="373"/>
      <c r="X496" s="373"/>
      <c r="Y496" s="373"/>
      <c r="Z496" s="373"/>
      <c r="AA496" s="373"/>
      <c r="AB496" s="373"/>
      <c r="AC496" s="373"/>
      <c r="AD496" s="373"/>
      <c r="AE496" s="373"/>
      <c r="AF496" s="373"/>
      <c r="AG496" s="373"/>
      <c r="AH496" s="373"/>
      <c r="AI496" s="373"/>
      <c r="AJ496" s="373"/>
      <c r="AK496" s="373"/>
      <c r="AL496" s="373"/>
      <c r="AM496" s="373"/>
      <c r="AN496" s="373"/>
      <c r="AO496" s="373"/>
      <c r="AP496" s="373"/>
      <c r="AQ496" s="373"/>
      <c r="AR496" s="373"/>
      <c r="AS496" s="373"/>
      <c r="AT496" s="373"/>
      <c r="AU496" s="373"/>
      <c r="AV496" s="373"/>
      <c r="AW496" s="373"/>
      <c r="AX496" s="373"/>
      <c r="AY496" s="373"/>
      <c r="AZ496" s="373"/>
      <c r="BA496" s="373"/>
      <c r="BB496" s="373"/>
      <c r="BC496" s="373"/>
      <c r="BD496" s="373"/>
      <c r="BE496" s="373"/>
      <c r="BF496" s="373"/>
      <c r="BG496" s="373"/>
    </row>
    <row r="497" spans="1:13" ht="23.25" customHeight="1" thickBot="1" x14ac:dyDescent="0.4">
      <c r="A497" s="182" t="s">
        <v>77</v>
      </c>
      <c r="B497" s="61">
        <f>SUM(C497:K497)</f>
        <v>574760</v>
      </c>
      <c r="C497" s="182">
        <v>0</v>
      </c>
      <c r="D497" s="182">
        <v>0</v>
      </c>
      <c r="E497" s="182">
        <v>0</v>
      </c>
      <c r="F497" s="182">
        <v>152733</v>
      </c>
      <c r="G497" s="182">
        <v>127546</v>
      </c>
      <c r="H497" s="182">
        <v>159834</v>
      </c>
      <c r="I497" s="182">
        <v>134647</v>
      </c>
      <c r="J497" s="182">
        <v>0</v>
      </c>
      <c r="K497" s="182">
        <v>0</v>
      </c>
      <c r="L497" s="390"/>
      <c r="M497" s="392"/>
    </row>
    <row r="498" spans="1:13" s="83" customFormat="1" ht="12.75" customHeight="1" x14ac:dyDescent="0.35">
      <c r="A498" s="515" t="s">
        <v>90</v>
      </c>
      <c r="B498" s="516"/>
      <c r="C498" s="516"/>
      <c r="D498" s="516"/>
      <c r="E498" s="516"/>
      <c r="F498" s="516"/>
      <c r="G498" s="516"/>
      <c r="H498" s="516"/>
      <c r="I498" s="516"/>
      <c r="J498" s="516"/>
      <c r="K498" s="517"/>
      <c r="L498" s="368"/>
      <c r="M498" s="369" t="s">
        <v>167</v>
      </c>
    </row>
    <row r="499" spans="1:13" s="83" customFormat="1" x14ac:dyDescent="0.35">
      <c r="A499" s="377" t="s">
        <v>10</v>
      </c>
      <c r="B499" s="378" t="s">
        <v>52</v>
      </c>
      <c r="C499" s="378" t="s">
        <v>52</v>
      </c>
      <c r="D499" s="378" t="s">
        <v>52</v>
      </c>
      <c r="E499" s="378" t="s">
        <v>52</v>
      </c>
      <c r="F499" s="378" t="s">
        <v>52</v>
      </c>
      <c r="G499" s="378" t="s">
        <v>52</v>
      </c>
      <c r="H499" s="378" t="s">
        <v>52</v>
      </c>
      <c r="I499" s="378" t="s">
        <v>52</v>
      </c>
      <c r="J499" s="378" t="s">
        <v>52</v>
      </c>
      <c r="K499" s="379" t="s">
        <v>52</v>
      </c>
      <c r="L499" s="407"/>
      <c r="M499" s="407"/>
    </row>
    <row r="500" spans="1:13" s="83" customFormat="1" x14ac:dyDescent="0.35">
      <c r="A500" s="380" t="s">
        <v>8</v>
      </c>
      <c r="B500" s="240">
        <f>B501+B502+B503+B504</f>
        <v>39906080</v>
      </c>
      <c r="C500" s="240">
        <f t="shared" ref="C500:K500" si="190">C501+C502+C503+C504</f>
        <v>4135360</v>
      </c>
      <c r="D500" s="240">
        <f t="shared" si="190"/>
        <v>4135360</v>
      </c>
      <c r="E500" s="240">
        <f t="shared" si="190"/>
        <v>4135360</v>
      </c>
      <c r="F500" s="240">
        <f t="shared" si="190"/>
        <v>0</v>
      </c>
      <c r="G500" s="240">
        <f t="shared" si="190"/>
        <v>5500000</v>
      </c>
      <c r="H500" s="240">
        <f t="shared" si="190"/>
        <v>5500000</v>
      </c>
      <c r="I500" s="240">
        <f t="shared" si="190"/>
        <v>5500000</v>
      </c>
      <c r="J500" s="240">
        <f t="shared" si="190"/>
        <v>5500000</v>
      </c>
      <c r="K500" s="240">
        <f t="shared" si="190"/>
        <v>5500000</v>
      </c>
      <c r="L500" s="387"/>
      <c r="M500" s="387"/>
    </row>
    <row r="501" spans="1:13" s="83" customFormat="1" x14ac:dyDescent="0.35">
      <c r="A501" s="381" t="s">
        <v>14</v>
      </c>
      <c r="B501" s="241">
        <v>0</v>
      </c>
      <c r="C501" s="241">
        <v>0</v>
      </c>
      <c r="D501" s="241">
        <v>0</v>
      </c>
      <c r="E501" s="241">
        <v>0</v>
      </c>
      <c r="F501" s="241">
        <v>0</v>
      </c>
      <c r="G501" s="241">
        <v>0</v>
      </c>
      <c r="H501" s="241">
        <v>0</v>
      </c>
      <c r="I501" s="241">
        <v>0</v>
      </c>
      <c r="J501" s="241">
        <v>0</v>
      </c>
      <c r="K501" s="241">
        <v>0</v>
      </c>
      <c r="L501" s="387"/>
      <c r="M501" s="387"/>
    </row>
    <row r="502" spans="1:13" s="83" customFormat="1" x14ac:dyDescent="0.35">
      <c r="A502" s="381" t="s">
        <v>15</v>
      </c>
      <c r="B502" s="241">
        <v>0</v>
      </c>
      <c r="C502" s="241">
        <v>0</v>
      </c>
      <c r="D502" s="241">
        <v>0</v>
      </c>
      <c r="E502" s="241">
        <v>0</v>
      </c>
      <c r="F502" s="241">
        <v>0</v>
      </c>
      <c r="G502" s="241">
        <v>0</v>
      </c>
      <c r="H502" s="241">
        <v>0</v>
      </c>
      <c r="I502" s="241">
        <v>0</v>
      </c>
      <c r="J502" s="241">
        <v>0</v>
      </c>
      <c r="K502" s="241">
        <v>0</v>
      </c>
      <c r="L502" s="387"/>
      <c r="M502" s="387"/>
    </row>
    <row r="503" spans="1:13" s="83" customFormat="1" x14ac:dyDescent="0.35">
      <c r="A503" s="381" t="s">
        <v>16</v>
      </c>
      <c r="B503" s="241">
        <v>0</v>
      </c>
      <c r="C503" s="241">
        <v>0</v>
      </c>
      <c r="D503" s="241">
        <v>0</v>
      </c>
      <c r="E503" s="241">
        <v>0</v>
      </c>
      <c r="F503" s="241">
        <v>0</v>
      </c>
      <c r="G503" s="241">
        <v>0</v>
      </c>
      <c r="H503" s="241">
        <v>0</v>
      </c>
      <c r="I503" s="241">
        <v>0</v>
      </c>
      <c r="J503" s="241">
        <v>0</v>
      </c>
      <c r="K503" s="241">
        <v>0</v>
      </c>
      <c r="L503" s="387"/>
      <c r="M503" s="387"/>
    </row>
    <row r="504" spans="1:13" s="83" customFormat="1" x14ac:dyDescent="0.35">
      <c r="A504" s="380" t="s">
        <v>17</v>
      </c>
      <c r="B504" s="240">
        <f>B506+B507</f>
        <v>39906080</v>
      </c>
      <c r="C504" s="240">
        <f t="shared" ref="C504:K504" si="191">C506+C507</f>
        <v>4135360</v>
      </c>
      <c r="D504" s="240">
        <f t="shared" si="191"/>
        <v>4135360</v>
      </c>
      <c r="E504" s="240">
        <f t="shared" si="191"/>
        <v>4135360</v>
      </c>
      <c r="F504" s="240">
        <f>F506+F507</f>
        <v>0</v>
      </c>
      <c r="G504" s="240">
        <f t="shared" si="191"/>
        <v>5500000</v>
      </c>
      <c r="H504" s="240">
        <f t="shared" si="191"/>
        <v>5500000</v>
      </c>
      <c r="I504" s="240">
        <f t="shared" si="191"/>
        <v>5500000</v>
      </c>
      <c r="J504" s="240">
        <f t="shared" si="191"/>
        <v>5500000</v>
      </c>
      <c r="K504" s="240">
        <f t="shared" si="191"/>
        <v>5500000</v>
      </c>
      <c r="L504" s="387"/>
      <c r="M504" s="387"/>
    </row>
    <row r="505" spans="1:13" s="83" customFormat="1" x14ac:dyDescent="0.35">
      <c r="A505" s="381" t="s">
        <v>18</v>
      </c>
      <c r="B505" s="241" t="s">
        <v>52</v>
      </c>
      <c r="C505" s="241" t="s">
        <v>52</v>
      </c>
      <c r="D505" s="241" t="s">
        <v>52</v>
      </c>
      <c r="E505" s="241" t="s">
        <v>52</v>
      </c>
      <c r="F505" s="241" t="s">
        <v>52</v>
      </c>
      <c r="G505" s="241" t="s">
        <v>52</v>
      </c>
      <c r="H505" s="241" t="s">
        <v>52</v>
      </c>
      <c r="I505" s="241" t="s">
        <v>52</v>
      </c>
      <c r="J505" s="241" t="s">
        <v>52</v>
      </c>
      <c r="K505" s="241" t="s">
        <v>52</v>
      </c>
      <c r="L505" s="387"/>
      <c r="M505" s="387"/>
    </row>
    <row r="506" spans="1:13" s="83" customFormat="1" x14ac:dyDescent="0.35">
      <c r="A506" s="381" t="s">
        <v>19</v>
      </c>
      <c r="B506" s="200">
        <f>SUM(C506:K506)</f>
        <v>39906080</v>
      </c>
      <c r="C506" s="242">
        <v>4135360</v>
      </c>
      <c r="D506" s="242">
        <v>4135360</v>
      </c>
      <c r="E506" s="242">
        <v>4135360</v>
      </c>
      <c r="F506" s="241">
        <v>0</v>
      </c>
      <c r="G506" s="242">
        <v>5500000</v>
      </c>
      <c r="H506" s="242">
        <v>5500000</v>
      </c>
      <c r="I506" s="242">
        <v>5500000</v>
      </c>
      <c r="J506" s="242">
        <v>5500000</v>
      </c>
      <c r="K506" s="242">
        <v>5500000</v>
      </c>
      <c r="L506" s="387"/>
      <c r="M506" s="387"/>
    </row>
    <row r="507" spans="1:13" s="83" customFormat="1" ht="39.5" thickBot="1" x14ac:dyDescent="0.4">
      <c r="A507" s="382" t="s">
        <v>20</v>
      </c>
      <c r="B507" s="241">
        <v>0</v>
      </c>
      <c r="C507" s="241">
        <v>0</v>
      </c>
      <c r="D507" s="241">
        <v>0</v>
      </c>
      <c r="E507" s="241">
        <v>0</v>
      </c>
      <c r="F507" s="241">
        <v>0</v>
      </c>
      <c r="G507" s="241">
        <v>0</v>
      </c>
      <c r="H507" s="241">
        <v>0</v>
      </c>
      <c r="I507" s="241">
        <v>0</v>
      </c>
      <c r="J507" s="241">
        <v>0</v>
      </c>
      <c r="K507" s="241">
        <v>0</v>
      </c>
      <c r="L507" s="388"/>
      <c r="M507" s="388"/>
    </row>
    <row r="508" spans="1:13" s="83" customFormat="1" ht="13.5" thickBot="1" x14ac:dyDescent="0.4">
      <c r="A508" s="488" t="s">
        <v>91</v>
      </c>
      <c r="B508" s="488"/>
      <c r="C508" s="488"/>
      <c r="D508" s="488"/>
      <c r="E508" s="488"/>
      <c r="F508" s="488"/>
      <c r="G508" s="488"/>
      <c r="H508" s="488"/>
      <c r="I508" s="488"/>
      <c r="J508" s="488"/>
      <c r="K508" s="488"/>
      <c r="L508" s="217"/>
      <c r="M508" s="214" t="s">
        <v>92</v>
      </c>
    </row>
    <row r="509" spans="1:13" s="83" customFormat="1" x14ac:dyDescent="0.35">
      <c r="A509" s="174" t="s">
        <v>10</v>
      </c>
      <c r="B509" s="540"/>
      <c r="C509" s="541"/>
      <c r="D509" s="541"/>
      <c r="E509" s="541"/>
      <c r="F509" s="541"/>
      <c r="G509" s="541"/>
      <c r="H509" s="541"/>
      <c r="I509" s="541"/>
      <c r="J509" s="541"/>
      <c r="K509" s="542"/>
      <c r="L509" s="521" t="s">
        <v>93</v>
      </c>
      <c r="M509" s="407"/>
    </row>
    <row r="510" spans="1:13" s="169" customFormat="1" x14ac:dyDescent="0.35">
      <c r="A510" s="227" t="s">
        <v>8</v>
      </c>
      <c r="B510" s="170">
        <f>B511+B512+B513+B514</f>
        <v>423500</v>
      </c>
      <c r="C510" s="170">
        <f t="shared" ref="C510:K510" si="192">C511+C512+C513+C514</f>
        <v>0</v>
      </c>
      <c r="D510" s="170">
        <f t="shared" si="192"/>
        <v>0</v>
      </c>
      <c r="E510" s="170">
        <f t="shared" si="192"/>
        <v>0</v>
      </c>
      <c r="F510" s="170">
        <f t="shared" si="192"/>
        <v>211750</v>
      </c>
      <c r="G510" s="170">
        <f t="shared" si="192"/>
        <v>211750</v>
      </c>
      <c r="H510" s="170">
        <f t="shared" si="192"/>
        <v>0</v>
      </c>
      <c r="I510" s="170">
        <f t="shared" si="192"/>
        <v>0</v>
      </c>
      <c r="J510" s="170">
        <f t="shared" si="192"/>
        <v>0</v>
      </c>
      <c r="K510" s="170">
        <f t="shared" si="192"/>
        <v>0</v>
      </c>
      <c r="L510" s="385"/>
      <c r="M510" s="387"/>
    </row>
    <row r="511" spans="1:13" s="83" customFormat="1" x14ac:dyDescent="0.35">
      <c r="A511" s="178" t="s">
        <v>14</v>
      </c>
      <c r="B511" s="172">
        <v>0</v>
      </c>
      <c r="C511" s="172">
        <v>0</v>
      </c>
      <c r="D511" s="172">
        <v>0</v>
      </c>
      <c r="E511" s="172">
        <v>0</v>
      </c>
      <c r="F511" s="172">
        <v>0</v>
      </c>
      <c r="G511" s="172">
        <v>0</v>
      </c>
      <c r="H511" s="172">
        <v>0</v>
      </c>
      <c r="I511" s="172">
        <v>0</v>
      </c>
      <c r="J511" s="172">
        <v>0</v>
      </c>
      <c r="K511" s="172">
        <v>0</v>
      </c>
      <c r="L511" s="385"/>
      <c r="M511" s="387"/>
    </row>
    <row r="512" spans="1:13" s="83" customFormat="1" x14ac:dyDescent="0.35">
      <c r="A512" s="178" t="s">
        <v>15</v>
      </c>
      <c r="B512" s="172">
        <v>0</v>
      </c>
      <c r="C512" s="172">
        <v>0</v>
      </c>
      <c r="D512" s="172">
        <v>0</v>
      </c>
      <c r="E512" s="172">
        <v>0</v>
      </c>
      <c r="F512" s="172">
        <v>0</v>
      </c>
      <c r="G512" s="172">
        <v>0</v>
      </c>
      <c r="H512" s="172">
        <v>0</v>
      </c>
      <c r="I512" s="172">
        <v>0</v>
      </c>
      <c r="J512" s="172">
        <v>0</v>
      </c>
      <c r="K512" s="172">
        <v>0</v>
      </c>
      <c r="L512" s="385"/>
      <c r="M512" s="387"/>
    </row>
    <row r="513" spans="1:13" s="83" customFormat="1" x14ac:dyDescent="0.35">
      <c r="A513" s="178" t="s">
        <v>16</v>
      </c>
      <c r="B513" s="172">
        <v>0</v>
      </c>
      <c r="C513" s="172">
        <v>0</v>
      </c>
      <c r="D513" s="172">
        <v>0</v>
      </c>
      <c r="E513" s="172">
        <v>0</v>
      </c>
      <c r="F513" s="172">
        <v>0</v>
      </c>
      <c r="G513" s="172">
        <v>0</v>
      </c>
      <c r="H513" s="172">
        <v>0</v>
      </c>
      <c r="I513" s="172">
        <v>0</v>
      </c>
      <c r="J513" s="172">
        <v>0</v>
      </c>
      <c r="K513" s="172">
        <v>0</v>
      </c>
      <c r="L513" s="385"/>
      <c r="M513" s="387"/>
    </row>
    <row r="514" spans="1:13" s="169" customFormat="1" x14ac:dyDescent="0.35">
      <c r="A514" s="227" t="s">
        <v>17</v>
      </c>
      <c r="B514" s="170">
        <f>B516+B517</f>
        <v>423500</v>
      </c>
      <c r="C514" s="170">
        <f t="shared" ref="C514:K514" si="193">C516+C517</f>
        <v>0</v>
      </c>
      <c r="D514" s="170">
        <f t="shared" si="193"/>
        <v>0</v>
      </c>
      <c r="E514" s="170">
        <f t="shared" si="193"/>
        <v>0</v>
      </c>
      <c r="F514" s="170">
        <f t="shared" si="193"/>
        <v>211750</v>
      </c>
      <c r="G514" s="170">
        <f t="shared" si="193"/>
        <v>211750</v>
      </c>
      <c r="H514" s="170">
        <f t="shared" si="193"/>
        <v>0</v>
      </c>
      <c r="I514" s="170">
        <f t="shared" si="193"/>
        <v>0</v>
      </c>
      <c r="J514" s="170">
        <f t="shared" si="193"/>
        <v>0</v>
      </c>
      <c r="K514" s="170">
        <f t="shared" si="193"/>
        <v>0</v>
      </c>
      <c r="L514" s="385"/>
      <c r="M514" s="387"/>
    </row>
    <row r="515" spans="1:13" s="83" customFormat="1" x14ac:dyDescent="0.35">
      <c r="A515" s="178" t="s">
        <v>18</v>
      </c>
      <c r="B515" s="172"/>
      <c r="C515" s="178"/>
      <c r="D515" s="178"/>
      <c r="E515" s="178"/>
      <c r="F515" s="178"/>
      <c r="G515" s="178"/>
      <c r="H515" s="178"/>
      <c r="I515" s="178"/>
      <c r="J515" s="178"/>
      <c r="K515" s="178"/>
      <c r="L515" s="385"/>
      <c r="M515" s="387"/>
    </row>
    <row r="516" spans="1:13" s="83" customFormat="1" x14ac:dyDescent="0.35">
      <c r="A516" s="178" t="s">
        <v>19</v>
      </c>
      <c r="B516" s="200">
        <f>SUM(C516:K516)</f>
        <v>0</v>
      </c>
      <c r="C516" s="172">
        <v>0</v>
      </c>
      <c r="D516" s="172">
        <v>0</v>
      </c>
      <c r="E516" s="172">
        <v>0</v>
      </c>
      <c r="F516" s="172">
        <v>0</v>
      </c>
      <c r="G516" s="172">
        <v>0</v>
      </c>
      <c r="H516" s="172">
        <v>0</v>
      </c>
      <c r="I516" s="172">
        <v>0</v>
      </c>
      <c r="J516" s="172">
        <v>0</v>
      </c>
      <c r="K516" s="172">
        <v>0</v>
      </c>
      <c r="L516" s="385"/>
      <c r="M516" s="387"/>
    </row>
    <row r="517" spans="1:13" s="83" customFormat="1" ht="39" x14ac:dyDescent="0.35">
      <c r="A517" s="178" t="s">
        <v>20</v>
      </c>
      <c r="B517" s="172">
        <f>SUM(C517:K517)</f>
        <v>423500</v>
      </c>
      <c r="C517" s="178">
        <f>C518</f>
        <v>0</v>
      </c>
      <c r="D517" s="178">
        <f t="shared" ref="D517:K517" si="194">D518</f>
        <v>0</v>
      </c>
      <c r="E517" s="178">
        <f t="shared" si="194"/>
        <v>0</v>
      </c>
      <c r="F517" s="178">
        <f t="shared" si="194"/>
        <v>211750</v>
      </c>
      <c r="G517" s="178">
        <f t="shared" si="194"/>
        <v>211750</v>
      </c>
      <c r="H517" s="178">
        <f t="shared" si="194"/>
        <v>0</v>
      </c>
      <c r="I517" s="178">
        <f t="shared" si="194"/>
        <v>0</v>
      </c>
      <c r="J517" s="178">
        <f t="shared" si="194"/>
        <v>0</v>
      </c>
      <c r="K517" s="178">
        <f t="shared" si="194"/>
        <v>0</v>
      </c>
      <c r="L517" s="385"/>
      <c r="M517" s="387"/>
    </row>
    <row r="518" spans="1:13" s="83" customFormat="1" ht="27.75" customHeight="1" thickBot="1" x14ac:dyDescent="0.4">
      <c r="A518" s="237" t="s">
        <v>77</v>
      </c>
      <c r="B518" s="197">
        <f>SUM(C518:K518)</f>
        <v>423500</v>
      </c>
      <c r="C518" s="237">
        <v>0</v>
      </c>
      <c r="D518" s="237">
        <v>0</v>
      </c>
      <c r="E518" s="237">
        <v>0</v>
      </c>
      <c r="F518" s="237">
        <v>211750</v>
      </c>
      <c r="G518" s="237">
        <v>211750</v>
      </c>
      <c r="H518" s="237">
        <v>0</v>
      </c>
      <c r="I518" s="237">
        <v>0</v>
      </c>
      <c r="J518" s="237">
        <v>0</v>
      </c>
      <c r="K518" s="237">
        <v>0</v>
      </c>
      <c r="L518" s="386"/>
      <c r="M518" s="388"/>
    </row>
    <row r="519" spans="1:13" s="169" customFormat="1" ht="13.5" thickBot="1" x14ac:dyDescent="0.4">
      <c r="A519" s="522" t="s">
        <v>94</v>
      </c>
      <c r="B519" s="523"/>
      <c r="C519" s="523"/>
      <c r="D519" s="523"/>
      <c r="E519" s="523"/>
      <c r="F519" s="523"/>
      <c r="G519" s="523"/>
      <c r="H519" s="523"/>
      <c r="I519" s="523"/>
      <c r="J519" s="523"/>
      <c r="K519" s="524"/>
      <c r="L519" s="233"/>
      <c r="M519" s="232" t="s">
        <v>172</v>
      </c>
    </row>
    <row r="520" spans="1:13" s="169" customFormat="1" x14ac:dyDescent="0.35">
      <c r="A520" s="225" t="s">
        <v>10</v>
      </c>
      <c r="B520" s="234"/>
      <c r="C520" s="234"/>
      <c r="D520" s="234"/>
      <c r="E520" s="234"/>
      <c r="F520" s="234"/>
      <c r="G520" s="234"/>
      <c r="H520" s="234"/>
      <c r="I520" s="234"/>
      <c r="J520" s="234"/>
      <c r="K520" s="325"/>
      <c r="L520" s="525"/>
      <c r="M520" s="408"/>
    </row>
    <row r="521" spans="1:13" s="83" customFormat="1" x14ac:dyDescent="0.35">
      <c r="A521" s="326" t="s">
        <v>8</v>
      </c>
      <c r="B521" s="235">
        <f>B522+B523+B524+B525</f>
        <v>10590058</v>
      </c>
      <c r="C521" s="235">
        <f t="shared" ref="C521:K521" si="195">C522+C523+C524+C525</f>
        <v>0</v>
      </c>
      <c r="D521" s="235">
        <f t="shared" si="195"/>
        <v>0</v>
      </c>
      <c r="E521" s="235">
        <f t="shared" si="195"/>
        <v>0</v>
      </c>
      <c r="F521" s="235">
        <f t="shared" si="195"/>
        <v>0</v>
      </c>
      <c r="G521" s="235">
        <f t="shared" si="195"/>
        <v>2383682</v>
      </c>
      <c r="H521" s="235">
        <f t="shared" si="195"/>
        <v>2051594</v>
      </c>
      <c r="I521" s="235">
        <f t="shared" si="195"/>
        <v>2051594</v>
      </c>
      <c r="J521" s="235">
        <f t="shared" si="195"/>
        <v>2051594</v>
      </c>
      <c r="K521" s="327">
        <f t="shared" si="195"/>
        <v>2051594</v>
      </c>
      <c r="L521" s="526"/>
      <c r="M521" s="409"/>
    </row>
    <row r="522" spans="1:13" s="83" customFormat="1" x14ac:dyDescent="0.35">
      <c r="A522" s="300" t="s">
        <v>14</v>
      </c>
      <c r="B522" s="200">
        <f>SUM(C522:K522)</f>
        <v>0</v>
      </c>
      <c r="C522" s="164">
        <v>0</v>
      </c>
      <c r="D522" s="164">
        <v>0</v>
      </c>
      <c r="E522" s="164">
        <v>0</v>
      </c>
      <c r="F522" s="164">
        <v>0</v>
      </c>
      <c r="G522" s="164">
        <v>0</v>
      </c>
      <c r="H522" s="164">
        <v>0</v>
      </c>
      <c r="I522" s="164">
        <v>0</v>
      </c>
      <c r="J522" s="164">
        <v>0</v>
      </c>
      <c r="K522" s="328">
        <v>0</v>
      </c>
      <c r="L522" s="526"/>
      <c r="M522" s="409"/>
    </row>
    <row r="523" spans="1:13" s="83" customFormat="1" x14ac:dyDescent="0.35">
      <c r="A523" s="300" t="s">
        <v>15</v>
      </c>
      <c r="B523" s="200">
        <f>SUM(C523:K523)</f>
        <v>0</v>
      </c>
      <c r="C523" s="164">
        <v>0</v>
      </c>
      <c r="D523" s="164">
        <v>0</v>
      </c>
      <c r="E523" s="164">
        <v>0</v>
      </c>
      <c r="F523" s="164">
        <v>0</v>
      </c>
      <c r="G523" s="164">
        <v>0</v>
      </c>
      <c r="H523" s="164">
        <v>0</v>
      </c>
      <c r="I523" s="164">
        <v>0</v>
      </c>
      <c r="J523" s="164">
        <v>0</v>
      </c>
      <c r="K523" s="328">
        <v>0</v>
      </c>
      <c r="L523" s="526"/>
      <c r="M523" s="409"/>
    </row>
    <row r="524" spans="1:13" s="169" customFormat="1" x14ac:dyDescent="0.35">
      <c r="A524" s="300" t="s">
        <v>16</v>
      </c>
      <c r="B524" s="200">
        <f>SUM(C524:K524)</f>
        <v>0</v>
      </c>
      <c r="C524" s="164">
        <v>0</v>
      </c>
      <c r="D524" s="164">
        <v>0</v>
      </c>
      <c r="E524" s="164">
        <v>0</v>
      </c>
      <c r="F524" s="164">
        <v>0</v>
      </c>
      <c r="G524" s="164">
        <v>0</v>
      </c>
      <c r="H524" s="164">
        <v>0</v>
      </c>
      <c r="I524" s="164">
        <v>0</v>
      </c>
      <c r="J524" s="164">
        <v>0</v>
      </c>
      <c r="K524" s="328">
        <v>0</v>
      </c>
      <c r="L524" s="526"/>
      <c r="M524" s="409"/>
    </row>
    <row r="525" spans="1:13" s="83" customFormat="1" x14ac:dyDescent="0.35">
      <c r="A525" s="329" t="s">
        <v>17</v>
      </c>
      <c r="B525" s="236">
        <f>B527+B528</f>
        <v>10590058</v>
      </c>
      <c r="C525" s="222">
        <f t="shared" ref="C525:E525" si="196">C527+C528</f>
        <v>0</v>
      </c>
      <c r="D525" s="222">
        <f t="shared" si="196"/>
        <v>0</v>
      </c>
      <c r="E525" s="222">
        <f t="shared" si="196"/>
        <v>0</v>
      </c>
      <c r="F525" s="222">
        <v>0</v>
      </c>
      <c r="G525" s="222">
        <f>G527</f>
        <v>2383682</v>
      </c>
      <c r="H525" s="222">
        <f t="shared" ref="H525:K525" si="197">H527</f>
        <v>2051594</v>
      </c>
      <c r="I525" s="222">
        <f t="shared" si="197"/>
        <v>2051594</v>
      </c>
      <c r="J525" s="222">
        <f t="shared" si="197"/>
        <v>2051594</v>
      </c>
      <c r="K525" s="222">
        <f t="shared" si="197"/>
        <v>2051594</v>
      </c>
      <c r="L525" s="526"/>
      <c r="M525" s="409"/>
    </row>
    <row r="526" spans="1:13" s="83" customFormat="1" x14ac:dyDescent="0.35">
      <c r="A526" s="300" t="s">
        <v>18</v>
      </c>
      <c r="B526" s="200"/>
      <c r="C526" s="164"/>
      <c r="D526" s="164"/>
      <c r="E526" s="164"/>
      <c r="F526" s="164"/>
      <c r="G526" s="164"/>
      <c r="H526" s="164"/>
      <c r="I526" s="164"/>
      <c r="J526" s="164"/>
      <c r="K526" s="328"/>
      <c r="L526" s="526"/>
      <c r="M526" s="409"/>
    </row>
    <row r="527" spans="1:13" s="83" customFormat="1" x14ac:dyDescent="0.35">
      <c r="A527" s="300" t="s">
        <v>19</v>
      </c>
      <c r="B527" s="221">
        <f>B537+B547</f>
        <v>10590058</v>
      </c>
      <c r="C527" s="164">
        <f t="shared" ref="C527:E527" si="198">C537</f>
        <v>0</v>
      </c>
      <c r="D527" s="164">
        <f t="shared" si="198"/>
        <v>0</v>
      </c>
      <c r="E527" s="164">
        <f t="shared" si="198"/>
        <v>0</v>
      </c>
      <c r="F527" s="164">
        <f>F537</f>
        <v>0</v>
      </c>
      <c r="G527" s="221">
        <f>G537+G547</f>
        <v>2383682</v>
      </c>
      <c r="H527" s="221">
        <f t="shared" ref="H527:K527" si="199">H537+H547</f>
        <v>2051594</v>
      </c>
      <c r="I527" s="221">
        <f t="shared" si="199"/>
        <v>2051594</v>
      </c>
      <c r="J527" s="221">
        <f t="shared" si="199"/>
        <v>2051594</v>
      </c>
      <c r="K527" s="221">
        <f t="shared" si="199"/>
        <v>2051594</v>
      </c>
      <c r="L527" s="526"/>
      <c r="M527" s="409"/>
    </row>
    <row r="528" spans="1:13" s="83" customFormat="1" ht="39.5" thickBot="1" x14ac:dyDescent="0.4">
      <c r="A528" s="331" t="s">
        <v>20</v>
      </c>
      <c r="B528" s="223">
        <f>SUM(C528:K528)</f>
        <v>0</v>
      </c>
      <c r="C528" s="167">
        <v>0</v>
      </c>
      <c r="D528" s="167">
        <v>0</v>
      </c>
      <c r="E528" s="167">
        <v>0</v>
      </c>
      <c r="F528" s="167">
        <v>0</v>
      </c>
      <c r="G528" s="167">
        <v>0</v>
      </c>
      <c r="H528" s="167">
        <v>0</v>
      </c>
      <c r="I528" s="167">
        <v>0</v>
      </c>
      <c r="J528" s="167">
        <v>0</v>
      </c>
      <c r="K528" s="332">
        <v>0</v>
      </c>
      <c r="L528" s="526"/>
      <c r="M528" s="409"/>
    </row>
    <row r="529" spans="1:13" s="83" customFormat="1" ht="27" customHeight="1" thickBot="1" x14ac:dyDescent="0.4">
      <c r="A529" s="487" t="s">
        <v>171</v>
      </c>
      <c r="B529" s="487"/>
      <c r="C529" s="487"/>
      <c r="D529" s="487"/>
      <c r="E529" s="487"/>
      <c r="F529" s="487"/>
      <c r="G529" s="487"/>
      <c r="H529" s="487"/>
      <c r="I529" s="487"/>
      <c r="J529" s="487"/>
      <c r="K529" s="487"/>
      <c r="L529" s="232"/>
      <c r="M529" s="232"/>
    </row>
    <row r="530" spans="1:13" s="83" customFormat="1" x14ac:dyDescent="0.35">
      <c r="A530" s="224" t="s">
        <v>10</v>
      </c>
      <c r="B530" s="224"/>
      <c r="C530" s="224"/>
      <c r="D530" s="224"/>
      <c r="E530" s="224"/>
      <c r="F530" s="224"/>
      <c r="G530" s="224"/>
      <c r="H530" s="224"/>
      <c r="I530" s="224"/>
      <c r="J530" s="224"/>
      <c r="K530" s="224"/>
      <c r="L530" s="408"/>
      <c r="M530" s="408"/>
    </row>
    <row r="531" spans="1:13" s="83" customFormat="1" x14ac:dyDescent="0.35">
      <c r="A531" s="227" t="s">
        <v>8</v>
      </c>
      <c r="B531" s="76">
        <f>B532+B533+B534+B535</f>
        <v>2850144</v>
      </c>
      <c r="C531" s="76">
        <f t="shared" ref="C531:K531" si="200">C532+C533+C534+C535</f>
        <v>0</v>
      </c>
      <c r="D531" s="76">
        <f t="shared" si="200"/>
        <v>0</v>
      </c>
      <c r="E531" s="76">
        <f t="shared" si="200"/>
        <v>0</v>
      </c>
      <c r="F531" s="76">
        <f t="shared" si="200"/>
        <v>0</v>
      </c>
      <c r="G531" s="76">
        <f t="shared" si="200"/>
        <v>1489980</v>
      </c>
      <c r="H531" s="76">
        <f t="shared" si="200"/>
        <v>340041</v>
      </c>
      <c r="I531" s="76">
        <f t="shared" si="200"/>
        <v>340041</v>
      </c>
      <c r="J531" s="76">
        <f t="shared" si="200"/>
        <v>340041</v>
      </c>
      <c r="K531" s="76">
        <f t="shared" si="200"/>
        <v>340041</v>
      </c>
      <c r="L531" s="409"/>
      <c r="M531" s="409"/>
    </row>
    <row r="532" spans="1:13" s="83" customFormat="1" x14ac:dyDescent="0.35">
      <c r="A532" s="178" t="s">
        <v>14</v>
      </c>
      <c r="B532" s="172">
        <f>SUM(C532:K532)</f>
        <v>0</v>
      </c>
      <c r="C532" s="178"/>
      <c r="D532" s="178"/>
      <c r="E532" s="178"/>
      <c r="F532" s="178"/>
      <c r="G532" s="178"/>
      <c r="H532" s="178"/>
      <c r="I532" s="178"/>
      <c r="J532" s="178"/>
      <c r="K532" s="178"/>
      <c r="L532" s="409"/>
      <c r="M532" s="409"/>
    </row>
    <row r="533" spans="1:13" s="83" customFormat="1" x14ac:dyDescent="0.35">
      <c r="A533" s="178" t="s">
        <v>15</v>
      </c>
      <c r="B533" s="172">
        <f>SUM(C533:K533)</f>
        <v>0</v>
      </c>
      <c r="C533" s="178"/>
      <c r="D533" s="178"/>
      <c r="E533" s="178"/>
      <c r="F533" s="178"/>
      <c r="G533" s="178"/>
      <c r="H533" s="178"/>
      <c r="I533" s="178"/>
      <c r="J533" s="178"/>
      <c r="K533" s="178"/>
      <c r="L533" s="409"/>
      <c r="M533" s="409"/>
    </row>
    <row r="534" spans="1:13" s="83" customFormat="1" x14ac:dyDescent="0.35">
      <c r="A534" s="178" t="s">
        <v>16</v>
      </c>
      <c r="B534" s="172">
        <f>SUM(C534:K534)</f>
        <v>0</v>
      </c>
      <c r="C534" s="178"/>
      <c r="D534" s="178"/>
      <c r="E534" s="178"/>
      <c r="F534" s="178"/>
      <c r="G534" s="178"/>
      <c r="H534" s="178"/>
      <c r="I534" s="178"/>
      <c r="J534" s="178"/>
      <c r="K534" s="178"/>
      <c r="L534" s="409"/>
      <c r="M534" s="409"/>
    </row>
    <row r="535" spans="1:13" s="83" customFormat="1" x14ac:dyDescent="0.35">
      <c r="A535" s="227" t="s">
        <v>17</v>
      </c>
      <c r="B535" s="76">
        <f>B537+B538</f>
        <v>2850144</v>
      </c>
      <c r="C535" s="76">
        <f t="shared" ref="C535:K535" si="201">C537+C538</f>
        <v>0</v>
      </c>
      <c r="D535" s="76">
        <f t="shared" si="201"/>
        <v>0</v>
      </c>
      <c r="E535" s="76">
        <f t="shared" si="201"/>
        <v>0</v>
      </c>
      <c r="F535" s="76">
        <f t="shared" si="201"/>
        <v>0</v>
      </c>
      <c r="G535" s="76">
        <f t="shared" si="201"/>
        <v>1489980</v>
      </c>
      <c r="H535" s="76">
        <f t="shared" si="201"/>
        <v>340041</v>
      </c>
      <c r="I535" s="76">
        <f t="shared" si="201"/>
        <v>340041</v>
      </c>
      <c r="J535" s="76">
        <f t="shared" si="201"/>
        <v>340041</v>
      </c>
      <c r="K535" s="76">
        <f t="shared" si="201"/>
        <v>340041</v>
      </c>
      <c r="L535" s="409"/>
      <c r="M535" s="409"/>
    </row>
    <row r="536" spans="1:13" s="83" customFormat="1" x14ac:dyDescent="0.35">
      <c r="A536" s="178" t="s">
        <v>18</v>
      </c>
      <c r="B536" s="172"/>
      <c r="C536" s="178"/>
      <c r="D536" s="178"/>
      <c r="E536" s="178"/>
      <c r="F536" s="178"/>
      <c r="G536" s="178"/>
      <c r="H536" s="178"/>
      <c r="I536" s="178"/>
      <c r="J536" s="178"/>
      <c r="K536" s="178"/>
      <c r="L536" s="409"/>
      <c r="M536" s="409"/>
    </row>
    <row r="537" spans="1:13" s="83" customFormat="1" x14ac:dyDescent="0.35">
      <c r="A537" s="178" t="s">
        <v>19</v>
      </c>
      <c r="B537" s="172">
        <f>SUM(C537:K537)</f>
        <v>2850144</v>
      </c>
      <c r="C537" s="171">
        <v>0</v>
      </c>
      <c r="D537" s="171">
        <v>0</v>
      </c>
      <c r="E537" s="171">
        <v>0</v>
      </c>
      <c r="F537" s="171">
        <v>0</v>
      </c>
      <c r="G537" s="171">
        <v>1489980</v>
      </c>
      <c r="H537" s="171">
        <v>340041</v>
      </c>
      <c r="I537" s="171">
        <v>340041</v>
      </c>
      <c r="J537" s="171">
        <v>340041</v>
      </c>
      <c r="K537" s="171">
        <v>340041</v>
      </c>
      <c r="L537" s="409"/>
      <c r="M537" s="409"/>
    </row>
    <row r="538" spans="1:13" s="83" customFormat="1" ht="39.5" thickBot="1" x14ac:dyDescent="0.4">
      <c r="A538" s="178" t="s">
        <v>20</v>
      </c>
      <c r="B538" s="172">
        <f>SUM(C538:K538)</f>
        <v>0</v>
      </c>
      <c r="C538" s="171"/>
      <c r="D538" s="171"/>
      <c r="E538" s="171"/>
      <c r="F538" s="171"/>
      <c r="G538" s="171"/>
      <c r="H538" s="171"/>
      <c r="I538" s="171"/>
      <c r="J538" s="171"/>
      <c r="K538" s="171"/>
      <c r="L538" s="410"/>
      <c r="M538" s="410"/>
    </row>
    <row r="539" spans="1:13" s="83" customFormat="1" ht="13.5" thickBot="1" x14ac:dyDescent="0.4">
      <c r="A539" s="487" t="s">
        <v>175</v>
      </c>
      <c r="B539" s="487"/>
      <c r="C539" s="487"/>
      <c r="D539" s="487"/>
      <c r="E539" s="487"/>
      <c r="F539" s="487"/>
      <c r="G539" s="487"/>
      <c r="H539" s="487"/>
      <c r="I539" s="487"/>
      <c r="J539" s="487"/>
      <c r="K539" s="487"/>
      <c r="L539" s="232"/>
      <c r="M539" s="232"/>
    </row>
    <row r="540" spans="1:13" s="83" customFormat="1" x14ac:dyDescent="0.35">
      <c r="A540" s="224" t="s">
        <v>10</v>
      </c>
      <c r="B540" s="224"/>
      <c r="C540" s="224"/>
      <c r="D540" s="224"/>
      <c r="E540" s="224"/>
      <c r="F540" s="224"/>
      <c r="G540" s="224"/>
      <c r="H540" s="224"/>
      <c r="I540" s="224"/>
      <c r="J540" s="224"/>
      <c r="K540" s="224"/>
      <c r="L540" s="408"/>
      <c r="M540" s="408"/>
    </row>
    <row r="541" spans="1:13" s="83" customFormat="1" x14ac:dyDescent="0.35">
      <c r="A541" s="227" t="s">
        <v>8</v>
      </c>
      <c r="B541" s="76">
        <f>B542+B543+B544+B545</f>
        <v>7739914</v>
      </c>
      <c r="C541" s="76">
        <f t="shared" ref="C541:K541" si="202">C542+C543+C544+C545</f>
        <v>0</v>
      </c>
      <c r="D541" s="76">
        <f t="shared" si="202"/>
        <v>0</v>
      </c>
      <c r="E541" s="76">
        <f t="shared" si="202"/>
        <v>0</v>
      </c>
      <c r="F541" s="76">
        <f t="shared" si="202"/>
        <v>0</v>
      </c>
      <c r="G541" s="76">
        <f t="shared" si="202"/>
        <v>893702</v>
      </c>
      <c r="H541" s="76">
        <f t="shared" si="202"/>
        <v>1711553</v>
      </c>
      <c r="I541" s="76">
        <f t="shared" si="202"/>
        <v>1711553</v>
      </c>
      <c r="J541" s="76">
        <f t="shared" si="202"/>
        <v>1711553</v>
      </c>
      <c r="K541" s="76">
        <f t="shared" si="202"/>
        <v>1711553</v>
      </c>
      <c r="L541" s="409"/>
      <c r="M541" s="409"/>
    </row>
    <row r="542" spans="1:13" s="83" customFormat="1" x14ac:dyDescent="0.35">
      <c r="A542" s="178" t="s">
        <v>14</v>
      </c>
      <c r="B542" s="172">
        <f>SUM(C542:K542)</f>
        <v>0</v>
      </c>
      <c r="C542" s="178"/>
      <c r="D542" s="178"/>
      <c r="E542" s="178"/>
      <c r="F542" s="178"/>
      <c r="G542" s="178"/>
      <c r="H542" s="178"/>
      <c r="I542" s="178"/>
      <c r="J542" s="178"/>
      <c r="K542" s="178"/>
      <c r="L542" s="409"/>
      <c r="M542" s="409"/>
    </row>
    <row r="543" spans="1:13" s="83" customFormat="1" x14ac:dyDescent="0.35">
      <c r="A543" s="178" t="s">
        <v>15</v>
      </c>
      <c r="B543" s="172">
        <f>SUM(C543:K543)</f>
        <v>0</v>
      </c>
      <c r="C543" s="178"/>
      <c r="D543" s="178"/>
      <c r="E543" s="178"/>
      <c r="F543" s="178"/>
      <c r="G543" s="178"/>
      <c r="H543" s="178"/>
      <c r="I543" s="178"/>
      <c r="J543" s="178"/>
      <c r="K543" s="178"/>
      <c r="L543" s="409"/>
      <c r="M543" s="409"/>
    </row>
    <row r="544" spans="1:13" s="83" customFormat="1" x14ac:dyDescent="0.35">
      <c r="A544" s="178" t="s">
        <v>16</v>
      </c>
      <c r="B544" s="172">
        <f>SUM(C544:K544)</f>
        <v>0</v>
      </c>
      <c r="C544" s="178"/>
      <c r="D544" s="178"/>
      <c r="E544" s="178"/>
      <c r="F544" s="178"/>
      <c r="G544" s="178"/>
      <c r="H544" s="178"/>
      <c r="I544" s="178"/>
      <c r="J544" s="178"/>
      <c r="K544" s="178"/>
      <c r="L544" s="409"/>
      <c r="M544" s="409"/>
    </row>
    <row r="545" spans="1:59" s="83" customFormat="1" x14ac:dyDescent="0.35">
      <c r="A545" s="227" t="s">
        <v>17</v>
      </c>
      <c r="B545" s="76">
        <f>B547+B548</f>
        <v>7739914</v>
      </c>
      <c r="C545" s="76">
        <f t="shared" ref="C545:K545" si="203">C547+C548</f>
        <v>0</v>
      </c>
      <c r="D545" s="76">
        <f t="shared" si="203"/>
        <v>0</v>
      </c>
      <c r="E545" s="76">
        <f t="shared" si="203"/>
        <v>0</v>
      </c>
      <c r="F545" s="76">
        <f t="shared" si="203"/>
        <v>0</v>
      </c>
      <c r="G545" s="76">
        <f t="shared" si="203"/>
        <v>893702</v>
      </c>
      <c r="H545" s="76">
        <f t="shared" si="203"/>
        <v>1711553</v>
      </c>
      <c r="I545" s="76">
        <f t="shared" si="203"/>
        <v>1711553</v>
      </c>
      <c r="J545" s="76">
        <f t="shared" si="203"/>
        <v>1711553</v>
      </c>
      <c r="K545" s="76">
        <f t="shared" si="203"/>
        <v>1711553</v>
      </c>
      <c r="L545" s="409"/>
      <c r="M545" s="409"/>
    </row>
    <row r="546" spans="1:59" s="83" customFormat="1" x14ac:dyDescent="0.35">
      <c r="A546" s="178" t="s">
        <v>18</v>
      </c>
      <c r="B546" s="172"/>
      <c r="C546" s="178"/>
      <c r="D546" s="178"/>
      <c r="E546" s="178"/>
      <c r="F546" s="178"/>
      <c r="G546" s="178"/>
      <c r="H546" s="178"/>
      <c r="I546" s="178"/>
      <c r="J546" s="178"/>
      <c r="K546" s="178"/>
      <c r="L546" s="409"/>
      <c r="M546" s="409"/>
    </row>
    <row r="547" spans="1:59" s="83" customFormat="1" x14ac:dyDescent="0.35">
      <c r="A547" s="178" t="s">
        <v>19</v>
      </c>
      <c r="B547" s="172">
        <f>SUM(C547:K547)</f>
        <v>7739914</v>
      </c>
      <c r="C547" s="171">
        <v>0</v>
      </c>
      <c r="D547" s="171">
        <v>0</v>
      </c>
      <c r="E547" s="171">
        <v>0</v>
      </c>
      <c r="F547" s="171">
        <v>0</v>
      </c>
      <c r="G547" s="171">
        <v>893702</v>
      </c>
      <c r="H547" s="171">
        <v>1711553</v>
      </c>
      <c r="I547" s="171">
        <v>1711553</v>
      </c>
      <c r="J547" s="171">
        <v>1711553</v>
      </c>
      <c r="K547" s="171">
        <v>1711553</v>
      </c>
      <c r="L547" s="409"/>
      <c r="M547" s="409"/>
    </row>
    <row r="548" spans="1:59" s="83" customFormat="1" ht="39.5" thickBot="1" x14ac:dyDescent="0.4">
      <c r="A548" s="178" t="s">
        <v>20</v>
      </c>
      <c r="B548" s="172">
        <f>SUM(C548:K548)</f>
        <v>0</v>
      </c>
      <c r="C548" s="171"/>
      <c r="D548" s="171"/>
      <c r="E548" s="171"/>
      <c r="F548" s="171"/>
      <c r="G548" s="171"/>
      <c r="H548" s="171"/>
      <c r="I548" s="171"/>
      <c r="J548" s="171"/>
      <c r="K548" s="171"/>
      <c r="L548" s="410"/>
      <c r="M548" s="410"/>
    </row>
    <row r="549" spans="1:59" s="83" customFormat="1" ht="24.65" customHeight="1" thickBot="1" x14ac:dyDescent="0.4">
      <c r="A549" s="527" t="s">
        <v>95</v>
      </c>
      <c r="B549" s="523"/>
      <c r="C549" s="523"/>
      <c r="D549" s="523"/>
      <c r="E549" s="523"/>
      <c r="F549" s="523"/>
      <c r="G549" s="523"/>
      <c r="H549" s="523"/>
      <c r="I549" s="523"/>
      <c r="J549" s="523"/>
      <c r="K549" s="528"/>
      <c r="L549" s="233"/>
      <c r="M549" s="232" t="s">
        <v>96</v>
      </c>
    </row>
    <row r="550" spans="1:59" s="91" customFormat="1" x14ac:dyDescent="0.35">
      <c r="A550" s="333" t="s">
        <v>10</v>
      </c>
      <c r="B550" s="55"/>
      <c r="C550" s="55"/>
      <c r="D550" s="55"/>
      <c r="E550" s="55"/>
      <c r="F550" s="55"/>
      <c r="G550" s="55"/>
      <c r="H550" s="55"/>
      <c r="I550" s="55"/>
      <c r="J550" s="55"/>
      <c r="K550" s="334"/>
      <c r="L550" s="460" t="s">
        <v>97</v>
      </c>
      <c r="M550" s="460"/>
      <c r="N550" s="373"/>
      <c r="O550" s="373"/>
      <c r="P550" s="373"/>
      <c r="Q550" s="373"/>
      <c r="R550" s="373"/>
      <c r="S550" s="373"/>
      <c r="T550" s="373"/>
      <c r="U550" s="373"/>
      <c r="V550" s="373"/>
      <c r="W550" s="373"/>
      <c r="X550" s="373"/>
      <c r="Y550" s="373"/>
      <c r="Z550" s="373"/>
      <c r="AA550" s="373"/>
      <c r="AB550" s="373"/>
      <c r="AC550" s="373"/>
      <c r="AD550" s="373"/>
      <c r="AE550" s="373"/>
      <c r="AF550" s="373"/>
      <c r="AG550" s="373"/>
      <c r="AH550" s="373"/>
      <c r="AI550" s="373"/>
      <c r="AJ550" s="373"/>
      <c r="AK550" s="373"/>
      <c r="AL550" s="373"/>
      <c r="AM550" s="373"/>
      <c r="AN550" s="373"/>
      <c r="AO550" s="373"/>
      <c r="AP550" s="373"/>
      <c r="AQ550" s="373"/>
      <c r="AR550" s="373"/>
      <c r="AS550" s="373"/>
      <c r="AT550" s="373"/>
      <c r="AU550" s="373"/>
      <c r="AV550" s="373"/>
      <c r="AW550" s="373"/>
      <c r="AX550" s="373"/>
      <c r="AY550" s="373"/>
      <c r="AZ550" s="373"/>
      <c r="BA550" s="373"/>
      <c r="BB550" s="373"/>
      <c r="BC550" s="373"/>
      <c r="BD550" s="373"/>
      <c r="BE550" s="373"/>
      <c r="BF550" s="373"/>
      <c r="BG550" s="373"/>
    </row>
    <row r="551" spans="1:59" s="91" customFormat="1" x14ac:dyDescent="0.35">
      <c r="A551" s="302" t="s">
        <v>8</v>
      </c>
      <c r="B551" s="16">
        <f>B552+B553+B554+B555</f>
        <v>3871500</v>
      </c>
      <c r="C551" s="17">
        <f>C552+C553+C554+C555</f>
        <v>0</v>
      </c>
      <c r="D551" s="17">
        <f t="shared" ref="D551:K551" si="204">D552+D553+D554+D555</f>
        <v>0</v>
      </c>
      <c r="E551" s="17">
        <f t="shared" si="204"/>
        <v>0</v>
      </c>
      <c r="F551" s="17">
        <f t="shared" si="204"/>
        <v>0</v>
      </c>
      <c r="G551" s="17">
        <f t="shared" si="204"/>
        <v>0</v>
      </c>
      <c r="H551" s="17">
        <f t="shared" si="204"/>
        <v>387150</v>
      </c>
      <c r="I551" s="17">
        <f t="shared" si="204"/>
        <v>774300</v>
      </c>
      <c r="J551" s="17">
        <f t="shared" si="204"/>
        <v>1100550</v>
      </c>
      <c r="K551" s="276">
        <f t="shared" si="204"/>
        <v>1609500</v>
      </c>
      <c r="L551" s="438"/>
      <c r="M551" s="438"/>
      <c r="N551" s="373"/>
      <c r="O551" s="373"/>
      <c r="P551" s="373"/>
      <c r="Q551" s="373"/>
      <c r="R551" s="373"/>
      <c r="S551" s="373"/>
      <c r="T551" s="373"/>
      <c r="U551" s="373"/>
      <c r="V551" s="373"/>
      <c r="W551" s="373"/>
      <c r="X551" s="373"/>
      <c r="Y551" s="373"/>
      <c r="Z551" s="373"/>
      <c r="AA551" s="373"/>
      <c r="AB551" s="373"/>
      <c r="AC551" s="373"/>
      <c r="AD551" s="373"/>
      <c r="AE551" s="373"/>
      <c r="AF551" s="373"/>
      <c r="AG551" s="373"/>
      <c r="AH551" s="373"/>
      <c r="AI551" s="373"/>
      <c r="AJ551" s="373"/>
      <c r="AK551" s="373"/>
      <c r="AL551" s="373"/>
      <c r="AM551" s="373"/>
      <c r="AN551" s="373"/>
      <c r="AO551" s="373"/>
      <c r="AP551" s="373"/>
      <c r="AQ551" s="373"/>
      <c r="AR551" s="373"/>
      <c r="AS551" s="373"/>
      <c r="AT551" s="373"/>
      <c r="AU551" s="373"/>
      <c r="AV551" s="373"/>
      <c r="AW551" s="373"/>
      <c r="AX551" s="373"/>
      <c r="AY551" s="373"/>
      <c r="AZ551" s="373"/>
      <c r="BA551" s="373"/>
      <c r="BB551" s="373"/>
      <c r="BC551" s="373"/>
      <c r="BD551" s="373"/>
      <c r="BE551" s="373"/>
      <c r="BF551" s="373"/>
      <c r="BG551" s="373"/>
    </row>
    <row r="552" spans="1:59" s="91" customFormat="1" x14ac:dyDescent="0.35">
      <c r="A552" s="278" t="s">
        <v>14</v>
      </c>
      <c r="B552" s="99">
        <f>SUM(C552:K552)</f>
        <v>0</v>
      </c>
      <c r="C552" s="63">
        <v>0</v>
      </c>
      <c r="D552" s="63">
        <v>0</v>
      </c>
      <c r="E552" s="63">
        <v>0</v>
      </c>
      <c r="F552" s="63">
        <v>0</v>
      </c>
      <c r="G552" s="63">
        <v>0</v>
      </c>
      <c r="H552" s="63">
        <v>0</v>
      </c>
      <c r="I552" s="63">
        <v>0</v>
      </c>
      <c r="J552" s="63">
        <v>0</v>
      </c>
      <c r="K552" s="277">
        <v>0</v>
      </c>
      <c r="L552" s="438"/>
      <c r="M552" s="438"/>
      <c r="N552" s="373"/>
      <c r="O552" s="373"/>
      <c r="P552" s="373"/>
      <c r="Q552" s="373"/>
      <c r="R552" s="373"/>
      <c r="S552" s="373"/>
      <c r="T552" s="373"/>
      <c r="U552" s="373"/>
      <c r="V552" s="373"/>
      <c r="W552" s="373"/>
      <c r="X552" s="373"/>
      <c r="Y552" s="373"/>
      <c r="Z552" s="373"/>
      <c r="AA552" s="373"/>
      <c r="AB552" s="373"/>
      <c r="AC552" s="373"/>
      <c r="AD552" s="373"/>
      <c r="AE552" s="373"/>
      <c r="AF552" s="373"/>
      <c r="AG552" s="373"/>
      <c r="AH552" s="373"/>
      <c r="AI552" s="373"/>
      <c r="AJ552" s="373"/>
      <c r="AK552" s="373"/>
      <c r="AL552" s="373"/>
      <c r="AM552" s="373"/>
      <c r="AN552" s="373"/>
      <c r="AO552" s="373"/>
      <c r="AP552" s="373"/>
      <c r="AQ552" s="373"/>
      <c r="AR552" s="373"/>
      <c r="AS552" s="373"/>
      <c r="AT552" s="373"/>
      <c r="AU552" s="373"/>
      <c r="AV552" s="373"/>
      <c r="AW552" s="373"/>
      <c r="AX552" s="373"/>
      <c r="AY552" s="373"/>
      <c r="AZ552" s="373"/>
      <c r="BA552" s="373"/>
      <c r="BB552" s="373"/>
      <c r="BC552" s="373"/>
      <c r="BD552" s="373"/>
      <c r="BE552" s="373"/>
      <c r="BF552" s="373"/>
      <c r="BG552" s="373"/>
    </row>
    <row r="553" spans="1:59" s="82" customFormat="1" x14ac:dyDescent="0.35">
      <c r="A553" s="278" t="s">
        <v>15</v>
      </c>
      <c r="B553" s="99">
        <f>SUM(C553:K553)</f>
        <v>0</v>
      </c>
      <c r="C553" s="63">
        <v>0</v>
      </c>
      <c r="D553" s="63">
        <v>0</v>
      </c>
      <c r="E553" s="63">
        <v>0</v>
      </c>
      <c r="F553" s="63">
        <v>0</v>
      </c>
      <c r="G553" s="63">
        <v>0</v>
      </c>
      <c r="H553" s="63">
        <v>0</v>
      </c>
      <c r="I553" s="63">
        <v>0</v>
      </c>
      <c r="J553" s="63">
        <v>0</v>
      </c>
      <c r="K553" s="277">
        <v>0</v>
      </c>
      <c r="L553" s="438"/>
      <c r="M553" s="438"/>
      <c r="N553" s="81"/>
      <c r="O553" s="81"/>
      <c r="P553" s="81"/>
      <c r="Q553" s="81"/>
      <c r="R553" s="81"/>
      <c r="S553" s="81"/>
      <c r="T553" s="81"/>
      <c r="U553" s="81"/>
      <c r="V553" s="81"/>
      <c r="W553" s="81"/>
      <c r="X553" s="81"/>
      <c r="Y553" s="81"/>
      <c r="Z553" s="81"/>
      <c r="AA553" s="81"/>
      <c r="AB553" s="81"/>
      <c r="AC553" s="81"/>
      <c r="AD553" s="81"/>
      <c r="AE553" s="81"/>
      <c r="AF553" s="81"/>
      <c r="AG553" s="81"/>
      <c r="AH553" s="81"/>
      <c r="AI553" s="81"/>
      <c r="AJ553" s="81"/>
      <c r="AK553" s="81"/>
      <c r="AL553" s="81"/>
      <c r="AM553" s="81"/>
      <c r="AN553" s="81"/>
      <c r="AO553" s="81"/>
      <c r="AP553" s="81"/>
      <c r="AQ553" s="81"/>
      <c r="AR553" s="81"/>
      <c r="AS553" s="81"/>
      <c r="AT553" s="81"/>
      <c r="AU553" s="81"/>
      <c r="AV553" s="81"/>
      <c r="AW553" s="81"/>
      <c r="AX553" s="81"/>
      <c r="AY553" s="81"/>
      <c r="AZ553" s="81"/>
      <c r="BA553" s="81"/>
      <c r="BB553" s="81"/>
      <c r="BC553" s="81"/>
      <c r="BD553" s="81"/>
      <c r="BE553" s="81"/>
      <c r="BF553" s="81"/>
      <c r="BG553" s="81"/>
    </row>
    <row r="554" spans="1:59" s="91" customFormat="1" x14ac:dyDescent="0.35">
      <c r="A554" s="278" t="s">
        <v>16</v>
      </c>
      <c r="B554" s="99">
        <f>SUM(C554:K554)</f>
        <v>0</v>
      </c>
      <c r="C554" s="63">
        <v>0</v>
      </c>
      <c r="D554" s="63">
        <v>0</v>
      </c>
      <c r="E554" s="63">
        <v>0</v>
      </c>
      <c r="F554" s="63">
        <v>0</v>
      </c>
      <c r="G554" s="63">
        <v>0</v>
      </c>
      <c r="H554" s="63">
        <v>0</v>
      </c>
      <c r="I554" s="63">
        <v>0</v>
      </c>
      <c r="J554" s="63">
        <v>0</v>
      </c>
      <c r="K554" s="277">
        <v>0</v>
      </c>
      <c r="L554" s="438"/>
      <c r="M554" s="438"/>
      <c r="N554" s="373"/>
      <c r="O554" s="373"/>
      <c r="P554" s="373"/>
      <c r="Q554" s="373"/>
      <c r="R554" s="373"/>
      <c r="S554" s="373"/>
      <c r="T554" s="373"/>
      <c r="U554" s="373"/>
      <c r="V554" s="373"/>
      <c r="W554" s="373"/>
      <c r="X554" s="373"/>
      <c r="Y554" s="373"/>
      <c r="Z554" s="373"/>
      <c r="AA554" s="373"/>
      <c r="AB554" s="373"/>
      <c r="AC554" s="373"/>
      <c r="AD554" s="373"/>
      <c r="AE554" s="373"/>
      <c r="AF554" s="373"/>
      <c r="AG554" s="373"/>
      <c r="AH554" s="373"/>
      <c r="AI554" s="373"/>
      <c r="AJ554" s="373"/>
      <c r="AK554" s="373"/>
      <c r="AL554" s="373"/>
      <c r="AM554" s="373"/>
      <c r="AN554" s="373"/>
      <c r="AO554" s="373"/>
      <c r="AP554" s="373"/>
      <c r="AQ554" s="373"/>
      <c r="AR554" s="373"/>
      <c r="AS554" s="373"/>
      <c r="AT554" s="373"/>
      <c r="AU554" s="373"/>
      <c r="AV554" s="373"/>
      <c r="AW554" s="373"/>
      <c r="AX554" s="373"/>
      <c r="AY554" s="373"/>
      <c r="AZ554" s="373"/>
      <c r="BA554" s="373"/>
      <c r="BB554" s="373"/>
      <c r="BC554" s="373"/>
      <c r="BD554" s="373"/>
      <c r="BE554" s="373"/>
      <c r="BF554" s="373"/>
      <c r="BG554" s="373"/>
    </row>
    <row r="555" spans="1:59" s="91" customFormat="1" x14ac:dyDescent="0.35">
      <c r="A555" s="302" t="s">
        <v>17</v>
      </c>
      <c r="B555" s="16">
        <f>B557+B558</f>
        <v>3871500</v>
      </c>
      <c r="C555" s="17">
        <f>C557+C558</f>
        <v>0</v>
      </c>
      <c r="D555" s="17">
        <f t="shared" ref="D555:K555" si="205">D557+D558</f>
        <v>0</v>
      </c>
      <c r="E555" s="17">
        <f t="shared" si="205"/>
        <v>0</v>
      </c>
      <c r="F555" s="17">
        <f t="shared" si="205"/>
        <v>0</v>
      </c>
      <c r="G555" s="17">
        <f t="shared" si="205"/>
        <v>0</v>
      </c>
      <c r="H555" s="17">
        <f t="shared" si="205"/>
        <v>387150</v>
      </c>
      <c r="I555" s="17">
        <f t="shared" si="205"/>
        <v>774300</v>
      </c>
      <c r="J555" s="17">
        <f t="shared" si="205"/>
        <v>1100550</v>
      </c>
      <c r="K555" s="276">
        <f t="shared" si="205"/>
        <v>1609500</v>
      </c>
      <c r="L555" s="438"/>
      <c r="M555" s="438"/>
      <c r="N555" s="373"/>
      <c r="O555" s="373"/>
      <c r="P555" s="373"/>
      <c r="Q555" s="373"/>
      <c r="R555" s="373"/>
      <c r="S555" s="373"/>
      <c r="T555" s="373"/>
      <c r="U555" s="373"/>
      <c r="V555" s="373"/>
      <c r="W555" s="373"/>
      <c r="X555" s="373"/>
      <c r="Y555" s="373"/>
      <c r="Z555" s="373"/>
      <c r="AA555" s="373"/>
      <c r="AB555" s="373"/>
      <c r="AC555" s="373"/>
      <c r="AD555" s="373"/>
      <c r="AE555" s="373"/>
      <c r="AF555" s="373"/>
      <c r="AG555" s="373"/>
      <c r="AH555" s="373"/>
      <c r="AI555" s="373"/>
      <c r="AJ555" s="373"/>
      <c r="AK555" s="373"/>
      <c r="AL555" s="373"/>
      <c r="AM555" s="373"/>
      <c r="AN555" s="373"/>
      <c r="AO555" s="373"/>
      <c r="AP555" s="373"/>
      <c r="AQ555" s="373"/>
      <c r="AR555" s="373"/>
      <c r="AS555" s="373"/>
      <c r="AT555" s="373"/>
      <c r="AU555" s="373"/>
      <c r="AV555" s="373"/>
      <c r="AW555" s="373"/>
      <c r="AX555" s="373"/>
      <c r="AY555" s="373"/>
      <c r="AZ555" s="373"/>
      <c r="BA555" s="373"/>
      <c r="BB555" s="373"/>
      <c r="BC555" s="373"/>
      <c r="BD555" s="373"/>
      <c r="BE555" s="373"/>
      <c r="BF555" s="373"/>
      <c r="BG555" s="373"/>
    </row>
    <row r="556" spans="1:59" s="91" customFormat="1" x14ac:dyDescent="0.35">
      <c r="A556" s="278" t="s">
        <v>18</v>
      </c>
      <c r="B556" s="99"/>
      <c r="C556" s="63"/>
      <c r="D556" s="63"/>
      <c r="E556" s="63"/>
      <c r="F556" s="63"/>
      <c r="G556" s="63"/>
      <c r="H556" s="63"/>
      <c r="I556" s="63"/>
      <c r="J556" s="63"/>
      <c r="K556" s="277"/>
      <c r="L556" s="438"/>
      <c r="M556" s="438"/>
      <c r="N556" s="373"/>
      <c r="O556" s="373"/>
      <c r="P556" s="373"/>
      <c r="Q556" s="373"/>
      <c r="R556" s="373"/>
      <c r="S556" s="373"/>
      <c r="T556" s="373"/>
      <c r="U556" s="373"/>
      <c r="V556" s="373"/>
      <c r="W556" s="373"/>
      <c r="X556" s="373"/>
      <c r="Y556" s="373"/>
      <c r="Z556" s="373"/>
      <c r="AA556" s="373"/>
      <c r="AB556" s="373"/>
      <c r="AC556" s="373"/>
      <c r="AD556" s="373"/>
      <c r="AE556" s="373"/>
      <c r="AF556" s="373"/>
      <c r="AG556" s="373"/>
      <c r="AH556" s="373"/>
      <c r="AI556" s="373"/>
      <c r="AJ556" s="373"/>
      <c r="AK556" s="373"/>
      <c r="AL556" s="373"/>
      <c r="AM556" s="373"/>
      <c r="AN556" s="373"/>
      <c r="AO556" s="373"/>
      <c r="AP556" s="373"/>
      <c r="AQ556" s="373"/>
      <c r="AR556" s="373"/>
      <c r="AS556" s="373"/>
      <c r="AT556" s="373"/>
      <c r="AU556" s="373"/>
      <c r="AV556" s="373"/>
      <c r="AW556" s="373"/>
      <c r="AX556" s="373"/>
      <c r="AY556" s="373"/>
      <c r="AZ556" s="373"/>
      <c r="BA556" s="373"/>
      <c r="BB556" s="373"/>
      <c r="BC556" s="373"/>
      <c r="BD556" s="373"/>
      <c r="BE556" s="373"/>
      <c r="BF556" s="373"/>
      <c r="BG556" s="373"/>
    </row>
    <row r="557" spans="1:59" s="91" customFormat="1" x14ac:dyDescent="0.35">
      <c r="A557" s="278" t="s">
        <v>19</v>
      </c>
      <c r="B557" s="99">
        <f>SUM(C557:K557)</f>
        <v>0</v>
      </c>
      <c r="C557" s="63">
        <v>0</v>
      </c>
      <c r="D557" s="63">
        <v>0</v>
      </c>
      <c r="E557" s="63">
        <v>0</v>
      </c>
      <c r="F557" s="63">
        <v>0</v>
      </c>
      <c r="G557" s="63">
        <v>0</v>
      </c>
      <c r="H557" s="63">
        <v>0</v>
      </c>
      <c r="I557" s="63">
        <v>0</v>
      </c>
      <c r="J557" s="63">
        <v>0</v>
      </c>
      <c r="K557" s="277">
        <v>0</v>
      </c>
      <c r="L557" s="438"/>
      <c r="M557" s="438"/>
      <c r="N557" s="373"/>
      <c r="O557" s="373"/>
      <c r="P557" s="373"/>
      <c r="Q557" s="373"/>
      <c r="R557" s="373"/>
      <c r="S557" s="373"/>
      <c r="T557" s="373"/>
      <c r="U557" s="373"/>
      <c r="V557" s="373"/>
      <c r="W557" s="373"/>
      <c r="X557" s="373"/>
      <c r="Y557" s="373"/>
      <c r="Z557" s="373"/>
      <c r="AA557" s="373"/>
      <c r="AB557" s="373"/>
      <c r="AC557" s="373"/>
      <c r="AD557" s="373"/>
      <c r="AE557" s="373"/>
      <c r="AF557" s="373"/>
      <c r="AG557" s="373"/>
      <c r="AH557" s="373"/>
      <c r="AI557" s="373"/>
      <c r="AJ557" s="373"/>
      <c r="AK557" s="373"/>
      <c r="AL557" s="373"/>
      <c r="AM557" s="373"/>
      <c r="AN557" s="373"/>
      <c r="AO557" s="373"/>
      <c r="AP557" s="373"/>
      <c r="AQ557" s="373"/>
      <c r="AR557" s="373"/>
      <c r="AS557" s="373"/>
      <c r="AT557" s="373"/>
      <c r="AU557" s="373"/>
      <c r="AV557" s="373"/>
      <c r="AW557" s="373"/>
      <c r="AX557" s="373"/>
      <c r="AY557" s="373"/>
      <c r="AZ557" s="373"/>
      <c r="BA557" s="373"/>
      <c r="BB557" s="373"/>
      <c r="BC557" s="373"/>
      <c r="BD557" s="373"/>
      <c r="BE557" s="373"/>
      <c r="BF557" s="373"/>
      <c r="BG557" s="373"/>
    </row>
    <row r="558" spans="1:59" s="91" customFormat="1" ht="39" x14ac:dyDescent="0.35">
      <c r="A558" s="335" t="s">
        <v>20</v>
      </c>
      <c r="B558" s="101">
        <f>SUM(C558:K558)</f>
        <v>3871500</v>
      </c>
      <c r="C558" s="134">
        <f>C559</f>
        <v>0</v>
      </c>
      <c r="D558" s="134">
        <f t="shared" ref="D558:G558" si="206">SUM(D559:D560)</f>
        <v>0</v>
      </c>
      <c r="E558" s="134">
        <f t="shared" si="206"/>
        <v>0</v>
      </c>
      <c r="F558" s="134">
        <f t="shared" si="206"/>
        <v>0</v>
      </c>
      <c r="G558" s="134">
        <f t="shared" si="206"/>
        <v>0</v>
      </c>
      <c r="H558" s="134">
        <f>SUM(H559:H560)</f>
        <v>387150</v>
      </c>
      <c r="I558" s="134">
        <f t="shared" ref="I558:K558" si="207">SUM(I559:I560)</f>
        <v>774300</v>
      </c>
      <c r="J558" s="134">
        <f t="shared" si="207"/>
        <v>1100550</v>
      </c>
      <c r="K558" s="324">
        <f t="shared" si="207"/>
        <v>1609500</v>
      </c>
      <c r="L558" s="438"/>
      <c r="M558" s="438"/>
      <c r="N558" s="373"/>
      <c r="O558" s="373"/>
      <c r="P558" s="373"/>
      <c r="Q558" s="373"/>
      <c r="R558" s="373"/>
      <c r="S558" s="373"/>
      <c r="T558" s="373"/>
      <c r="U558" s="373"/>
      <c r="V558" s="373"/>
      <c r="W558" s="373"/>
      <c r="X558" s="373"/>
      <c r="Y558" s="373"/>
      <c r="Z558" s="373"/>
      <c r="AA558" s="373"/>
      <c r="AB558" s="373"/>
      <c r="AC558" s="373"/>
      <c r="AD558" s="373"/>
      <c r="AE558" s="373"/>
      <c r="AF558" s="373"/>
      <c r="AG558" s="373"/>
      <c r="AH558" s="373"/>
      <c r="AI558" s="373"/>
      <c r="AJ558" s="373"/>
      <c r="AK558" s="373"/>
      <c r="AL558" s="373"/>
      <c r="AM558" s="373"/>
      <c r="AN558" s="373"/>
      <c r="AO558" s="373"/>
      <c r="AP558" s="373"/>
      <c r="AQ558" s="373"/>
      <c r="AR558" s="373"/>
      <c r="AS558" s="373"/>
      <c r="AT558" s="373"/>
      <c r="AU558" s="373"/>
      <c r="AV558" s="373"/>
      <c r="AW558" s="373"/>
      <c r="AX558" s="373"/>
      <c r="AY558" s="373"/>
      <c r="AZ558" s="373"/>
      <c r="BA558" s="373"/>
      <c r="BB558" s="373"/>
      <c r="BC558" s="373"/>
      <c r="BD558" s="373"/>
      <c r="BE558" s="373"/>
      <c r="BF558" s="373"/>
      <c r="BG558" s="373"/>
    </row>
    <row r="559" spans="1:59" s="117" customFormat="1" ht="39" x14ac:dyDescent="0.35">
      <c r="A559" s="313" t="s">
        <v>26</v>
      </c>
      <c r="B559" s="101">
        <f>SUM(C559:K559)</f>
        <v>3262500</v>
      </c>
      <c r="C559" s="128">
        <v>0</v>
      </c>
      <c r="D559" s="128">
        <v>0</v>
      </c>
      <c r="E559" s="128">
        <v>0</v>
      </c>
      <c r="F559" s="128">
        <v>0</v>
      </c>
      <c r="G559" s="128">
        <v>0</v>
      </c>
      <c r="H559" s="230">
        <v>326250</v>
      </c>
      <c r="I559" s="231">
        <v>652500</v>
      </c>
      <c r="J559" s="231">
        <v>978750</v>
      </c>
      <c r="K559" s="231">
        <v>1305000</v>
      </c>
      <c r="L559" s="438"/>
      <c r="M559" s="438"/>
      <c r="N559" s="373"/>
      <c r="O559" s="373"/>
      <c r="P559" s="373"/>
      <c r="Q559" s="373"/>
      <c r="R559" s="373"/>
      <c r="S559" s="373"/>
      <c r="T559" s="373"/>
      <c r="U559" s="373"/>
      <c r="V559" s="373"/>
      <c r="W559" s="373"/>
      <c r="X559" s="373"/>
      <c r="Y559" s="373"/>
      <c r="Z559" s="373"/>
      <c r="AA559" s="373"/>
      <c r="AB559" s="373"/>
      <c r="AC559" s="373"/>
      <c r="AD559" s="373"/>
      <c r="AE559" s="373"/>
      <c r="AF559" s="373"/>
      <c r="AG559" s="373"/>
      <c r="AH559" s="373"/>
      <c r="AI559" s="373"/>
      <c r="AJ559" s="373"/>
      <c r="AK559" s="373"/>
      <c r="AL559" s="373"/>
      <c r="AM559" s="373"/>
      <c r="AN559" s="373"/>
      <c r="AO559" s="373"/>
      <c r="AP559" s="373"/>
      <c r="AQ559" s="373"/>
      <c r="AR559" s="373"/>
      <c r="AS559" s="373"/>
      <c r="AT559" s="373"/>
      <c r="AU559" s="373"/>
      <c r="AV559" s="373"/>
      <c r="AW559" s="373"/>
      <c r="AX559" s="373"/>
      <c r="AY559" s="373"/>
      <c r="AZ559" s="373"/>
      <c r="BA559" s="373"/>
      <c r="BB559" s="373"/>
      <c r="BC559" s="373"/>
      <c r="BD559" s="373"/>
      <c r="BE559" s="373"/>
      <c r="BF559" s="373"/>
      <c r="BG559" s="373"/>
    </row>
    <row r="560" spans="1:59" s="117" customFormat="1" ht="54" customHeight="1" thickBot="1" x14ac:dyDescent="0.4">
      <c r="A560" s="313" t="s">
        <v>98</v>
      </c>
      <c r="B560" s="129">
        <f>SUM(C560:K560)</f>
        <v>609000</v>
      </c>
      <c r="C560" s="128">
        <v>0</v>
      </c>
      <c r="D560" s="128">
        <v>0</v>
      </c>
      <c r="E560" s="128">
        <v>0</v>
      </c>
      <c r="F560" s="128">
        <v>0</v>
      </c>
      <c r="G560" s="128">
        <v>0</v>
      </c>
      <c r="H560" s="230">
        <v>60900</v>
      </c>
      <c r="I560" s="231">
        <v>121800</v>
      </c>
      <c r="J560" s="231">
        <v>121800</v>
      </c>
      <c r="K560" s="231">
        <v>304500</v>
      </c>
      <c r="L560" s="518"/>
      <c r="M560" s="518"/>
      <c r="N560" s="373"/>
      <c r="O560" s="373"/>
      <c r="P560" s="373"/>
      <c r="Q560" s="373"/>
      <c r="R560" s="373"/>
      <c r="S560" s="373"/>
      <c r="T560" s="373"/>
      <c r="U560" s="373"/>
      <c r="V560" s="373"/>
      <c r="W560" s="373"/>
      <c r="X560" s="373"/>
      <c r="Y560" s="373"/>
      <c r="Z560" s="373"/>
      <c r="AA560" s="373"/>
      <c r="AB560" s="373"/>
      <c r="AC560" s="373"/>
      <c r="AD560" s="373"/>
      <c r="AE560" s="373"/>
      <c r="AF560" s="373"/>
      <c r="AG560" s="373"/>
      <c r="AH560" s="373"/>
      <c r="AI560" s="373"/>
      <c r="AJ560" s="373"/>
      <c r="AK560" s="373"/>
      <c r="AL560" s="373"/>
      <c r="AM560" s="373"/>
      <c r="AN560" s="373"/>
      <c r="AO560" s="373"/>
      <c r="AP560" s="373"/>
      <c r="AQ560" s="373"/>
      <c r="AR560" s="373"/>
      <c r="AS560" s="373"/>
      <c r="AT560" s="373"/>
      <c r="AU560" s="373"/>
      <c r="AV560" s="373"/>
      <c r="AW560" s="373"/>
      <c r="AX560" s="373"/>
      <c r="AY560" s="373"/>
      <c r="AZ560" s="373"/>
      <c r="BA560" s="373"/>
      <c r="BB560" s="373"/>
      <c r="BC560" s="373"/>
      <c r="BD560" s="373"/>
      <c r="BE560" s="373"/>
      <c r="BF560" s="373"/>
      <c r="BG560" s="373"/>
    </row>
    <row r="561" spans="1:59" s="82" customFormat="1" ht="13.5" thickBot="1" x14ac:dyDescent="0.4">
      <c r="A561" s="492" t="s">
        <v>164</v>
      </c>
      <c r="B561" s="493"/>
      <c r="C561" s="493"/>
      <c r="D561" s="493"/>
      <c r="E561" s="493"/>
      <c r="F561" s="493"/>
      <c r="G561" s="493"/>
      <c r="H561" s="493"/>
      <c r="I561" s="493"/>
      <c r="J561" s="493"/>
      <c r="K561" s="494"/>
      <c r="L561" s="59"/>
      <c r="M561" s="53"/>
      <c r="N561" s="81"/>
      <c r="O561" s="81"/>
      <c r="P561" s="81"/>
      <c r="Q561" s="81"/>
      <c r="R561" s="81"/>
      <c r="S561" s="81"/>
      <c r="T561" s="81"/>
      <c r="U561" s="81"/>
      <c r="V561" s="81"/>
      <c r="W561" s="81"/>
      <c r="X561" s="81"/>
      <c r="Y561" s="81"/>
      <c r="Z561" s="81"/>
      <c r="AA561" s="81"/>
      <c r="AB561" s="81"/>
      <c r="AC561" s="81"/>
      <c r="AD561" s="81"/>
      <c r="AE561" s="81"/>
      <c r="AF561" s="81"/>
      <c r="AG561" s="81"/>
      <c r="AH561" s="81"/>
      <c r="AI561" s="81"/>
      <c r="AJ561" s="81"/>
      <c r="AK561" s="81"/>
      <c r="AL561" s="81"/>
      <c r="AM561" s="81"/>
      <c r="AN561" s="81"/>
      <c r="AO561" s="81"/>
      <c r="AP561" s="81"/>
      <c r="AQ561" s="81"/>
      <c r="AR561" s="81"/>
      <c r="AS561" s="81"/>
      <c r="AT561" s="81"/>
      <c r="AU561" s="81"/>
      <c r="AV561" s="81"/>
      <c r="AW561" s="81"/>
      <c r="AX561" s="81"/>
      <c r="AY561" s="81"/>
      <c r="AZ561" s="81"/>
      <c r="BA561" s="81"/>
      <c r="BB561" s="81"/>
      <c r="BC561" s="81"/>
      <c r="BD561" s="81"/>
      <c r="BE561" s="81"/>
      <c r="BF561" s="81"/>
      <c r="BG561" s="81"/>
    </row>
    <row r="562" spans="1:59" s="91" customFormat="1" ht="13.5" thickBot="1" x14ac:dyDescent="0.4">
      <c r="A562" s="457" t="s">
        <v>99</v>
      </c>
      <c r="B562" s="458"/>
      <c r="C562" s="458"/>
      <c r="D562" s="458"/>
      <c r="E562" s="458"/>
      <c r="F562" s="458"/>
      <c r="G562" s="458"/>
      <c r="H562" s="458"/>
      <c r="I562" s="458"/>
      <c r="J562" s="458"/>
      <c r="K562" s="459"/>
      <c r="L562" s="399"/>
      <c r="M562" s="460"/>
      <c r="N562" s="373"/>
      <c r="O562" s="373"/>
      <c r="P562" s="373"/>
      <c r="Q562" s="373"/>
      <c r="R562" s="373"/>
      <c r="S562" s="373"/>
      <c r="T562" s="373"/>
      <c r="U562" s="373"/>
      <c r="V562" s="373"/>
      <c r="W562" s="373"/>
      <c r="X562" s="373"/>
      <c r="Y562" s="373"/>
      <c r="Z562" s="373"/>
      <c r="AA562" s="373"/>
      <c r="AB562" s="373"/>
      <c r="AC562" s="373"/>
      <c r="AD562" s="373"/>
      <c r="AE562" s="373"/>
      <c r="AF562" s="373"/>
      <c r="AG562" s="373"/>
      <c r="AH562" s="373"/>
      <c r="AI562" s="373"/>
      <c r="AJ562" s="373"/>
      <c r="AK562" s="373"/>
      <c r="AL562" s="373"/>
      <c r="AM562" s="373"/>
      <c r="AN562" s="373"/>
      <c r="AO562" s="373"/>
      <c r="AP562" s="373"/>
      <c r="AQ562" s="373"/>
      <c r="AR562" s="373"/>
      <c r="AS562" s="373"/>
      <c r="AT562" s="373"/>
      <c r="AU562" s="373"/>
      <c r="AV562" s="373"/>
      <c r="AW562" s="373"/>
      <c r="AX562" s="373"/>
      <c r="AY562" s="373"/>
      <c r="AZ562" s="373"/>
      <c r="BA562" s="373"/>
      <c r="BB562" s="373"/>
      <c r="BC562" s="373"/>
      <c r="BD562" s="373"/>
      <c r="BE562" s="373"/>
      <c r="BF562" s="373"/>
      <c r="BG562" s="373"/>
    </row>
    <row r="563" spans="1:59" s="91" customFormat="1" x14ac:dyDescent="0.35">
      <c r="A563" s="301" t="s">
        <v>8</v>
      </c>
      <c r="B563" s="18">
        <f>B567+B568+B569+B570</f>
        <v>3128863189.80724</v>
      </c>
      <c r="C563" s="18">
        <f t="shared" ref="C563:K563" si="208">C567+C568+C569+C570</f>
        <v>693600047</v>
      </c>
      <c r="D563" s="18">
        <f t="shared" si="208"/>
        <v>694590988</v>
      </c>
      <c r="E563" s="18">
        <f t="shared" si="208"/>
        <v>695551807</v>
      </c>
      <c r="F563" s="18">
        <f t="shared" si="208"/>
        <v>60500</v>
      </c>
      <c r="G563" s="18">
        <f t="shared" si="208"/>
        <v>75770662.534299999</v>
      </c>
      <c r="H563" s="18">
        <f t="shared" si="208"/>
        <v>129926347.03676499</v>
      </c>
      <c r="I563" s="18">
        <f t="shared" si="208"/>
        <v>201599191.17782235</v>
      </c>
      <c r="J563" s="18">
        <f t="shared" si="208"/>
        <v>275662305.82064855</v>
      </c>
      <c r="K563" s="290">
        <f t="shared" si="208"/>
        <v>362101341.23770416</v>
      </c>
      <c r="L563" s="400"/>
      <c r="M563" s="438"/>
      <c r="N563" s="373"/>
      <c r="O563" s="373"/>
      <c r="P563" s="373"/>
      <c r="Q563" s="373"/>
      <c r="R563" s="373"/>
      <c r="S563" s="373"/>
      <c r="T563" s="373"/>
      <c r="U563" s="373"/>
      <c r="V563" s="373"/>
      <c r="W563" s="373"/>
      <c r="X563" s="373"/>
      <c r="Y563" s="373"/>
      <c r="Z563" s="373"/>
      <c r="AA563" s="373"/>
      <c r="AB563" s="373"/>
      <c r="AC563" s="373"/>
      <c r="AD563" s="373"/>
      <c r="AE563" s="373"/>
      <c r="AF563" s="373"/>
      <c r="AG563" s="373"/>
      <c r="AH563" s="373"/>
      <c r="AI563" s="373"/>
      <c r="AJ563" s="373"/>
      <c r="AK563" s="373"/>
      <c r="AL563" s="373"/>
      <c r="AM563" s="373"/>
      <c r="AN563" s="373"/>
      <c r="AO563" s="373"/>
      <c r="AP563" s="373"/>
      <c r="AQ563" s="373"/>
      <c r="AR563" s="373"/>
      <c r="AS563" s="373"/>
      <c r="AT563" s="373"/>
      <c r="AU563" s="373"/>
      <c r="AV563" s="373"/>
      <c r="AW563" s="373"/>
      <c r="AX563" s="373"/>
      <c r="AY563" s="373"/>
      <c r="AZ563" s="373"/>
      <c r="BA563" s="373"/>
      <c r="BB563" s="373"/>
      <c r="BC563" s="373"/>
      <c r="BD563" s="373"/>
      <c r="BE563" s="373"/>
      <c r="BF563" s="373"/>
      <c r="BG563" s="373"/>
    </row>
    <row r="564" spans="1:59" s="91" customFormat="1" x14ac:dyDescent="0.35">
      <c r="A564" s="301" t="s">
        <v>9</v>
      </c>
      <c r="B564" s="18"/>
      <c r="C564" s="19"/>
      <c r="D564" s="19"/>
      <c r="E564" s="19"/>
      <c r="F564" s="19"/>
      <c r="G564" s="19"/>
      <c r="H564" s="19"/>
      <c r="I564" s="19"/>
      <c r="J564" s="19"/>
      <c r="K564" s="317"/>
      <c r="L564" s="400"/>
      <c r="M564" s="438"/>
      <c r="N564" s="373"/>
      <c r="O564" s="373"/>
      <c r="P564" s="373"/>
      <c r="Q564" s="373"/>
      <c r="R564" s="373"/>
      <c r="S564" s="373"/>
      <c r="T564" s="373"/>
      <c r="U564" s="373"/>
      <c r="V564" s="373"/>
      <c r="W564" s="373"/>
      <c r="X564" s="373"/>
      <c r="Y564" s="373"/>
      <c r="Z564" s="373"/>
      <c r="AA564" s="373"/>
      <c r="AB564" s="373"/>
      <c r="AC564" s="373"/>
      <c r="AD564" s="373"/>
      <c r="AE564" s="373"/>
      <c r="AF564" s="373"/>
      <c r="AG564" s="373"/>
      <c r="AH564" s="373"/>
      <c r="AI564" s="373"/>
      <c r="AJ564" s="373"/>
      <c r="AK564" s="373"/>
      <c r="AL564" s="373"/>
      <c r="AM564" s="373"/>
      <c r="AN564" s="373"/>
      <c r="AO564" s="373"/>
      <c r="AP564" s="373"/>
      <c r="AQ564" s="373"/>
      <c r="AR564" s="373"/>
      <c r="AS564" s="373"/>
      <c r="AT564" s="373"/>
      <c r="AU564" s="373"/>
      <c r="AV564" s="373"/>
      <c r="AW564" s="373"/>
      <c r="AX564" s="373"/>
      <c r="AY564" s="373"/>
      <c r="AZ564" s="373"/>
      <c r="BA564" s="373"/>
      <c r="BB564" s="373"/>
      <c r="BC564" s="373"/>
      <c r="BD564" s="373"/>
      <c r="BE564" s="373"/>
      <c r="BF564" s="373"/>
      <c r="BG564" s="373"/>
    </row>
    <row r="565" spans="1:59" s="91" customFormat="1" x14ac:dyDescent="0.35">
      <c r="A565" s="336" t="s">
        <v>10</v>
      </c>
      <c r="B565" s="18">
        <f>SUM(C565:K565)</f>
        <v>3059247035.80724</v>
      </c>
      <c r="C565" s="19">
        <f>C574+C578</f>
        <v>688154671</v>
      </c>
      <c r="D565" s="19">
        <f t="shared" ref="D565:K566" si="209">D574+D578</f>
        <v>689145612</v>
      </c>
      <c r="E565" s="19">
        <f t="shared" si="209"/>
        <v>690106431</v>
      </c>
      <c r="F565" s="19">
        <f t="shared" si="209"/>
        <v>60500</v>
      </c>
      <c r="G565" s="19">
        <f t="shared" si="209"/>
        <v>58585812.534299992</v>
      </c>
      <c r="H565" s="19">
        <f t="shared" si="209"/>
        <v>123369553.03676499</v>
      </c>
      <c r="I565" s="19">
        <f t="shared" si="209"/>
        <v>191752397.17782235</v>
      </c>
      <c r="J565" s="19">
        <f t="shared" si="209"/>
        <v>265816511.82064855</v>
      </c>
      <c r="K565" s="317">
        <f t="shared" si="209"/>
        <v>352255547.23770416</v>
      </c>
      <c r="L565" s="400"/>
      <c r="M565" s="438"/>
      <c r="N565" s="373"/>
      <c r="O565" s="373"/>
      <c r="P565" s="373"/>
      <c r="Q565" s="373"/>
      <c r="R565" s="373"/>
      <c r="S565" s="373"/>
      <c r="T565" s="373"/>
      <c r="U565" s="373"/>
      <c r="V565" s="373"/>
      <c r="W565" s="373"/>
      <c r="X565" s="373"/>
      <c r="Y565" s="373"/>
      <c r="Z565" s="373"/>
      <c r="AA565" s="373"/>
      <c r="AB565" s="373"/>
      <c r="AC565" s="373"/>
      <c r="AD565" s="373"/>
      <c r="AE565" s="373"/>
      <c r="AF565" s="373"/>
      <c r="AG565" s="373"/>
      <c r="AH565" s="373"/>
      <c r="AI565" s="373"/>
      <c r="AJ565" s="373"/>
      <c r="AK565" s="373"/>
      <c r="AL565" s="373"/>
      <c r="AM565" s="373"/>
      <c r="AN565" s="373"/>
      <c r="AO565" s="373"/>
      <c r="AP565" s="373"/>
      <c r="AQ565" s="373"/>
      <c r="AR565" s="373"/>
      <c r="AS565" s="373"/>
      <c r="AT565" s="373"/>
      <c r="AU565" s="373"/>
      <c r="AV565" s="373"/>
      <c r="AW565" s="373"/>
      <c r="AX565" s="373"/>
      <c r="AY565" s="373"/>
      <c r="AZ565" s="373"/>
      <c r="BA565" s="373"/>
      <c r="BB565" s="373"/>
      <c r="BC565" s="373"/>
      <c r="BD565" s="373"/>
      <c r="BE565" s="373"/>
      <c r="BF565" s="373"/>
      <c r="BG565" s="373"/>
    </row>
    <row r="566" spans="1:59" s="82" customFormat="1" x14ac:dyDescent="0.35">
      <c r="A566" s="336" t="s">
        <v>12</v>
      </c>
      <c r="B566" s="138">
        <f>SUM(C566:K566)</f>
        <v>69616154</v>
      </c>
      <c r="C566" s="139">
        <f>C575+C579</f>
        <v>5445376</v>
      </c>
      <c r="D566" s="139">
        <f t="shared" si="209"/>
        <v>5445376</v>
      </c>
      <c r="E566" s="139">
        <f t="shared" si="209"/>
        <v>5445376</v>
      </c>
      <c r="F566" s="139">
        <f t="shared" si="209"/>
        <v>0</v>
      </c>
      <c r="G566" s="139">
        <f t="shared" si="209"/>
        <v>17184850</v>
      </c>
      <c r="H566" s="139">
        <f t="shared" si="209"/>
        <v>6556794</v>
      </c>
      <c r="I566" s="139">
        <f t="shared" si="209"/>
        <v>9846794</v>
      </c>
      <c r="J566" s="139">
        <f t="shared" si="209"/>
        <v>9845794</v>
      </c>
      <c r="K566" s="139">
        <f t="shared" si="209"/>
        <v>9845794</v>
      </c>
      <c r="L566" s="400"/>
      <c r="M566" s="438"/>
      <c r="N566" s="81"/>
      <c r="O566" s="81"/>
      <c r="P566" s="81"/>
      <c r="Q566" s="81"/>
      <c r="R566" s="81"/>
      <c r="S566" s="81"/>
      <c r="T566" s="81"/>
      <c r="U566" s="81"/>
      <c r="V566" s="81"/>
      <c r="W566" s="81"/>
      <c r="X566" s="81"/>
      <c r="Y566" s="81"/>
      <c r="Z566" s="81"/>
      <c r="AA566" s="81"/>
      <c r="AB566" s="81"/>
      <c r="AC566" s="81"/>
      <c r="AD566" s="81"/>
      <c r="AE566" s="81"/>
      <c r="AF566" s="81"/>
      <c r="AG566" s="81"/>
      <c r="AH566" s="81"/>
      <c r="AI566" s="81"/>
      <c r="AJ566" s="81"/>
      <c r="AK566" s="81"/>
      <c r="AL566" s="81"/>
      <c r="AM566" s="81"/>
      <c r="AN566" s="81"/>
      <c r="AO566" s="81"/>
      <c r="AP566" s="81"/>
      <c r="AQ566" s="81"/>
      <c r="AR566" s="81"/>
      <c r="AS566" s="81"/>
      <c r="AT566" s="81"/>
      <c r="AU566" s="81"/>
      <c r="AV566" s="81"/>
      <c r="AW566" s="81"/>
      <c r="AX566" s="81"/>
      <c r="AY566" s="81"/>
      <c r="AZ566" s="81"/>
      <c r="BA566" s="81"/>
      <c r="BB566" s="81"/>
      <c r="BC566" s="81"/>
      <c r="BD566" s="81"/>
      <c r="BE566" s="81"/>
      <c r="BF566" s="81"/>
      <c r="BG566" s="81"/>
    </row>
    <row r="567" spans="1:59" s="91" customFormat="1" x14ac:dyDescent="0.35">
      <c r="A567" s="278" t="s">
        <v>14</v>
      </c>
      <c r="B567" s="20">
        <f>SUM(C567:K567)</f>
        <v>0</v>
      </c>
      <c r="C567" s="21">
        <f t="shared" ref="C567:K567" si="210">C585+C654</f>
        <v>0</v>
      </c>
      <c r="D567" s="21">
        <f t="shared" si="210"/>
        <v>0</v>
      </c>
      <c r="E567" s="21">
        <f t="shared" si="210"/>
        <v>0</v>
      </c>
      <c r="F567" s="21">
        <f t="shared" si="210"/>
        <v>0</v>
      </c>
      <c r="G567" s="21">
        <f t="shared" si="210"/>
        <v>0</v>
      </c>
      <c r="H567" s="21">
        <f t="shared" si="210"/>
        <v>0</v>
      </c>
      <c r="I567" s="21">
        <f t="shared" si="210"/>
        <v>0</v>
      </c>
      <c r="J567" s="21">
        <f t="shared" si="210"/>
        <v>0</v>
      </c>
      <c r="K567" s="320">
        <f t="shared" si="210"/>
        <v>0</v>
      </c>
      <c r="L567" s="400"/>
      <c r="M567" s="438"/>
      <c r="N567" s="373"/>
      <c r="O567" s="373"/>
      <c r="P567" s="373"/>
      <c r="Q567" s="373"/>
      <c r="R567" s="373"/>
      <c r="S567" s="373"/>
      <c r="T567" s="373"/>
      <c r="U567" s="373"/>
      <c r="V567" s="373"/>
      <c r="W567" s="373"/>
      <c r="X567" s="373"/>
      <c r="Y567" s="373"/>
      <c r="Z567" s="373"/>
      <c r="AA567" s="373"/>
      <c r="AB567" s="373"/>
      <c r="AC567" s="373"/>
      <c r="AD567" s="373"/>
      <c r="AE567" s="373"/>
      <c r="AF567" s="373"/>
      <c r="AG567" s="373"/>
      <c r="AH567" s="373"/>
      <c r="AI567" s="373"/>
      <c r="AJ567" s="373"/>
      <c r="AK567" s="373"/>
      <c r="AL567" s="373"/>
      <c r="AM567" s="373"/>
      <c r="AN567" s="373"/>
      <c r="AO567" s="373"/>
      <c r="AP567" s="373"/>
      <c r="AQ567" s="373"/>
      <c r="AR567" s="373"/>
      <c r="AS567" s="373"/>
      <c r="AT567" s="373"/>
      <c r="AU567" s="373"/>
      <c r="AV567" s="373"/>
      <c r="AW567" s="373"/>
      <c r="AX567" s="373"/>
      <c r="AY567" s="373"/>
      <c r="AZ567" s="373"/>
      <c r="BA567" s="373"/>
      <c r="BB567" s="373"/>
      <c r="BC567" s="373"/>
      <c r="BD567" s="373"/>
      <c r="BE567" s="373"/>
      <c r="BF567" s="373"/>
      <c r="BG567" s="373"/>
    </row>
    <row r="568" spans="1:59" s="82" customFormat="1" x14ac:dyDescent="0.35">
      <c r="A568" s="278" t="s">
        <v>15</v>
      </c>
      <c r="B568" s="20">
        <f>SUM(C568:K568)</f>
        <v>0</v>
      </c>
      <c r="C568" s="21">
        <f t="shared" ref="C568:K568" si="211">C586+C655</f>
        <v>0</v>
      </c>
      <c r="D568" s="21">
        <f t="shared" si="211"/>
        <v>0</v>
      </c>
      <c r="E568" s="21">
        <f t="shared" si="211"/>
        <v>0</v>
      </c>
      <c r="F568" s="21">
        <f t="shared" si="211"/>
        <v>0</v>
      </c>
      <c r="G568" s="21">
        <f t="shared" si="211"/>
        <v>0</v>
      </c>
      <c r="H568" s="21">
        <f t="shared" si="211"/>
        <v>0</v>
      </c>
      <c r="I568" s="21">
        <f t="shared" si="211"/>
        <v>0</v>
      </c>
      <c r="J568" s="21">
        <f t="shared" si="211"/>
        <v>0</v>
      </c>
      <c r="K568" s="320">
        <f t="shared" si="211"/>
        <v>0</v>
      </c>
      <c r="L568" s="400"/>
      <c r="M568" s="438"/>
      <c r="N568" s="81"/>
      <c r="O568" s="81"/>
      <c r="P568" s="81"/>
      <c r="Q568" s="81"/>
      <c r="R568" s="81"/>
      <c r="S568" s="81"/>
      <c r="T568" s="81"/>
      <c r="U568" s="81"/>
      <c r="V568" s="81"/>
      <c r="W568" s="81"/>
      <c r="X568" s="81"/>
      <c r="Y568" s="81"/>
      <c r="Z568" s="81"/>
      <c r="AA568" s="81"/>
      <c r="AB568" s="81"/>
      <c r="AC568" s="81"/>
      <c r="AD568" s="81"/>
      <c r="AE568" s="81"/>
      <c r="AF568" s="81"/>
      <c r="AG568" s="81"/>
      <c r="AH568" s="81"/>
      <c r="AI568" s="81"/>
      <c r="AJ568" s="81"/>
      <c r="AK568" s="81"/>
      <c r="AL568" s="81"/>
      <c r="AM568" s="81"/>
      <c r="AN568" s="81"/>
      <c r="AO568" s="81"/>
      <c r="AP568" s="81"/>
      <c r="AQ568" s="81"/>
      <c r="AR568" s="81"/>
      <c r="AS568" s="81"/>
      <c r="AT568" s="81"/>
      <c r="AU568" s="81"/>
      <c r="AV568" s="81"/>
      <c r="AW568" s="81"/>
      <c r="AX568" s="81"/>
      <c r="AY568" s="81"/>
      <c r="AZ568" s="81"/>
      <c r="BA568" s="81"/>
      <c r="BB568" s="81"/>
      <c r="BC568" s="81"/>
      <c r="BD568" s="81"/>
      <c r="BE568" s="81"/>
      <c r="BF568" s="81"/>
      <c r="BG568" s="81"/>
    </row>
    <row r="569" spans="1:59" s="91" customFormat="1" x14ac:dyDescent="0.35">
      <c r="A569" s="278" t="s">
        <v>16</v>
      </c>
      <c r="B569" s="20">
        <f>SUM(C569:K569)</f>
        <v>0</v>
      </c>
      <c r="C569" s="21">
        <f t="shared" ref="C569:K569" si="212">C587+C656</f>
        <v>0</v>
      </c>
      <c r="D569" s="21">
        <f t="shared" si="212"/>
        <v>0</v>
      </c>
      <c r="E569" s="21">
        <f t="shared" si="212"/>
        <v>0</v>
      </c>
      <c r="F569" s="21">
        <f t="shared" si="212"/>
        <v>0</v>
      </c>
      <c r="G569" s="21">
        <f t="shared" si="212"/>
        <v>0</v>
      </c>
      <c r="H569" s="21">
        <f t="shared" si="212"/>
        <v>0</v>
      </c>
      <c r="I569" s="21">
        <f t="shared" si="212"/>
        <v>0</v>
      </c>
      <c r="J569" s="21">
        <f t="shared" si="212"/>
        <v>0</v>
      </c>
      <c r="K569" s="320">
        <f t="shared" si="212"/>
        <v>0</v>
      </c>
      <c r="L569" s="400"/>
      <c r="M569" s="438"/>
      <c r="N569" s="373"/>
      <c r="O569" s="373"/>
      <c r="P569" s="373"/>
      <c r="Q569" s="373"/>
      <c r="R569" s="373"/>
      <c r="S569" s="373"/>
      <c r="T569" s="373"/>
      <c r="U569" s="373"/>
      <c r="V569" s="373"/>
      <c r="W569" s="373"/>
      <c r="X569" s="373"/>
      <c r="Y569" s="373"/>
      <c r="Z569" s="373"/>
      <c r="AA569" s="373"/>
      <c r="AB569" s="373"/>
      <c r="AC569" s="373"/>
      <c r="AD569" s="373"/>
      <c r="AE569" s="373"/>
      <c r="AF569" s="373"/>
      <c r="AG569" s="373"/>
      <c r="AH569" s="373"/>
      <c r="AI569" s="373"/>
      <c r="AJ569" s="373"/>
      <c r="AK569" s="373"/>
      <c r="AL569" s="373"/>
      <c r="AM569" s="373"/>
      <c r="AN569" s="373"/>
      <c r="AO569" s="373"/>
      <c r="AP569" s="373"/>
      <c r="AQ569" s="373"/>
      <c r="AR569" s="373"/>
      <c r="AS569" s="373"/>
      <c r="AT569" s="373"/>
      <c r="AU569" s="373"/>
      <c r="AV569" s="373"/>
      <c r="AW569" s="373"/>
      <c r="AX569" s="373"/>
      <c r="AY569" s="373"/>
      <c r="AZ569" s="373"/>
      <c r="BA569" s="373"/>
      <c r="BB569" s="373"/>
      <c r="BC569" s="373"/>
      <c r="BD569" s="373"/>
      <c r="BE569" s="373"/>
      <c r="BF569" s="373"/>
      <c r="BG569" s="373"/>
    </row>
    <row r="570" spans="1:59" s="91" customFormat="1" x14ac:dyDescent="0.35">
      <c r="A570" s="302" t="s">
        <v>17</v>
      </c>
      <c r="B570" s="16">
        <f>B572+B576</f>
        <v>3128863189.80724</v>
      </c>
      <c r="C570" s="16">
        <f t="shared" ref="C570:K570" si="213">C572+C576</f>
        <v>693600047</v>
      </c>
      <c r="D570" s="16">
        <f t="shared" si="213"/>
        <v>694590988</v>
      </c>
      <c r="E570" s="16">
        <f t="shared" si="213"/>
        <v>695551807</v>
      </c>
      <c r="F570" s="16">
        <f t="shared" si="213"/>
        <v>60500</v>
      </c>
      <c r="G570" s="16">
        <f t="shared" si="213"/>
        <v>75770662.534299999</v>
      </c>
      <c r="H570" s="16">
        <f t="shared" si="213"/>
        <v>129926347.03676499</v>
      </c>
      <c r="I570" s="16">
        <f t="shared" si="213"/>
        <v>201599191.17782235</v>
      </c>
      <c r="J570" s="16">
        <f t="shared" si="213"/>
        <v>275662305.82064855</v>
      </c>
      <c r="K570" s="292">
        <f t="shared" si="213"/>
        <v>362101341.23770416</v>
      </c>
      <c r="L570" s="400"/>
      <c r="M570" s="438"/>
      <c r="N570" s="373"/>
      <c r="O570" s="373"/>
      <c r="P570" s="373"/>
      <c r="Q570" s="373"/>
      <c r="R570" s="373"/>
      <c r="S570" s="373"/>
      <c r="T570" s="373"/>
      <c r="U570" s="373"/>
      <c r="V570" s="373"/>
      <c r="W570" s="373"/>
      <c r="X570" s="373"/>
      <c r="Y570" s="373"/>
      <c r="Z570" s="373"/>
      <c r="AA570" s="373"/>
      <c r="AB570" s="373"/>
      <c r="AC570" s="373"/>
      <c r="AD570" s="373"/>
      <c r="AE570" s="373"/>
      <c r="AF570" s="373"/>
      <c r="AG570" s="373"/>
      <c r="AH570" s="373"/>
      <c r="AI570" s="373"/>
      <c r="AJ570" s="373"/>
      <c r="AK570" s="373"/>
      <c r="AL570" s="373"/>
      <c r="AM570" s="373"/>
      <c r="AN570" s="373"/>
      <c r="AO570" s="373"/>
      <c r="AP570" s="373"/>
      <c r="AQ570" s="373"/>
      <c r="AR570" s="373"/>
      <c r="AS570" s="373"/>
      <c r="AT570" s="373"/>
      <c r="AU570" s="373"/>
      <c r="AV570" s="373"/>
      <c r="AW570" s="373"/>
      <c r="AX570" s="373"/>
      <c r="AY570" s="373"/>
      <c r="AZ570" s="373"/>
      <c r="BA570" s="373"/>
      <c r="BB570" s="373"/>
      <c r="BC570" s="373"/>
      <c r="BD570" s="373"/>
      <c r="BE570" s="373"/>
      <c r="BF570" s="373"/>
      <c r="BG570" s="373"/>
    </row>
    <row r="571" spans="1:59" s="91" customFormat="1" x14ac:dyDescent="0.35">
      <c r="A571" s="278" t="s">
        <v>18</v>
      </c>
      <c r="B571" s="20"/>
      <c r="C571" s="21"/>
      <c r="D571" s="21"/>
      <c r="E571" s="21"/>
      <c r="F571" s="21"/>
      <c r="G571" s="21"/>
      <c r="H571" s="21"/>
      <c r="I571" s="21"/>
      <c r="J571" s="21"/>
      <c r="K571" s="320"/>
      <c r="L571" s="400"/>
      <c r="M571" s="438"/>
      <c r="N571" s="373"/>
      <c r="O571" s="373"/>
      <c r="P571" s="373"/>
      <c r="Q571" s="373"/>
      <c r="R571" s="373"/>
      <c r="S571" s="373"/>
      <c r="T571" s="373"/>
      <c r="U571" s="373"/>
      <c r="V571" s="373"/>
      <c r="W571" s="373"/>
      <c r="X571" s="373"/>
      <c r="Y571" s="373"/>
      <c r="Z571" s="373"/>
      <c r="AA571" s="373"/>
      <c r="AB571" s="373"/>
      <c r="AC571" s="373"/>
      <c r="AD571" s="373"/>
      <c r="AE571" s="373"/>
      <c r="AF571" s="373"/>
      <c r="AG571" s="373"/>
      <c r="AH571" s="373"/>
      <c r="AI571" s="373"/>
      <c r="AJ571" s="373"/>
      <c r="AK571" s="373"/>
      <c r="AL571" s="373"/>
      <c r="AM571" s="373"/>
      <c r="AN571" s="373"/>
      <c r="AO571" s="373"/>
      <c r="AP571" s="373"/>
      <c r="AQ571" s="373"/>
      <c r="AR571" s="373"/>
      <c r="AS571" s="373"/>
      <c r="AT571" s="373"/>
      <c r="AU571" s="373"/>
      <c r="AV571" s="373"/>
      <c r="AW571" s="373"/>
      <c r="AX571" s="373"/>
      <c r="AY571" s="373"/>
      <c r="AZ571" s="373"/>
      <c r="BA571" s="373"/>
      <c r="BB571" s="373"/>
      <c r="BC571" s="373"/>
      <c r="BD571" s="373"/>
      <c r="BE571" s="373"/>
      <c r="BF571" s="373"/>
      <c r="BG571" s="373"/>
    </row>
    <row r="572" spans="1:59" s="91" customFormat="1" x14ac:dyDescent="0.35">
      <c r="A572" s="278" t="s">
        <v>19</v>
      </c>
      <c r="B572" s="20">
        <f>B574+B575</f>
        <v>3078669888.80724</v>
      </c>
      <c r="C572" s="20">
        <f t="shared" ref="C572:K572" si="214">C574+C575</f>
        <v>693600047</v>
      </c>
      <c r="D572" s="20">
        <f t="shared" si="214"/>
        <v>694590988</v>
      </c>
      <c r="E572" s="20">
        <f t="shared" si="214"/>
        <v>695551807</v>
      </c>
      <c r="F572" s="20">
        <f t="shared" si="214"/>
        <v>0</v>
      </c>
      <c r="G572" s="20">
        <f t="shared" si="214"/>
        <v>62348912.534299992</v>
      </c>
      <c r="H572" s="20">
        <f t="shared" si="214"/>
        <v>125490567.03676499</v>
      </c>
      <c r="I572" s="20">
        <f t="shared" si="214"/>
        <v>193128131.17782235</v>
      </c>
      <c r="J572" s="20">
        <f t="shared" si="214"/>
        <v>266857730.82064855</v>
      </c>
      <c r="K572" s="337">
        <f t="shared" si="214"/>
        <v>347101705.23770416</v>
      </c>
      <c r="L572" s="400"/>
      <c r="M572" s="438"/>
      <c r="N572" s="373"/>
      <c r="O572" s="373"/>
      <c r="P572" s="373"/>
      <c r="Q572" s="373"/>
      <c r="R572" s="373"/>
      <c r="S572" s="373"/>
      <c r="T572" s="373"/>
      <c r="U572" s="373"/>
      <c r="V572" s="373"/>
      <c r="W572" s="373"/>
      <c r="X572" s="373"/>
      <c r="Y572" s="373"/>
      <c r="Z572" s="373"/>
      <c r="AA572" s="373"/>
      <c r="AB572" s="373"/>
      <c r="AC572" s="373"/>
      <c r="AD572" s="373"/>
      <c r="AE572" s="373"/>
      <c r="AF572" s="373"/>
      <c r="AG572" s="373"/>
      <c r="AH572" s="373"/>
      <c r="AI572" s="373"/>
      <c r="AJ572" s="373"/>
      <c r="AK572" s="373"/>
      <c r="AL572" s="373"/>
      <c r="AM572" s="373"/>
      <c r="AN572" s="373"/>
      <c r="AO572" s="373"/>
      <c r="AP572" s="373"/>
      <c r="AQ572" s="373"/>
      <c r="AR572" s="373"/>
      <c r="AS572" s="373"/>
      <c r="AT572" s="373"/>
      <c r="AU572" s="373"/>
      <c r="AV572" s="373"/>
      <c r="AW572" s="373"/>
      <c r="AX572" s="373"/>
      <c r="AY572" s="373"/>
      <c r="AZ572" s="373"/>
      <c r="BA572" s="373"/>
      <c r="BB572" s="373"/>
      <c r="BC572" s="373"/>
      <c r="BD572" s="373"/>
      <c r="BE572" s="373"/>
      <c r="BF572" s="373"/>
      <c r="BG572" s="373"/>
    </row>
    <row r="573" spans="1:59" s="91" customFormat="1" x14ac:dyDescent="0.35">
      <c r="A573" s="315" t="s">
        <v>9</v>
      </c>
      <c r="B573" s="20"/>
      <c r="C573" s="22"/>
      <c r="D573" s="22"/>
      <c r="E573" s="22"/>
      <c r="F573" s="22"/>
      <c r="G573" s="22"/>
      <c r="H573" s="22"/>
      <c r="I573" s="22"/>
      <c r="J573" s="22"/>
      <c r="K573" s="322"/>
      <c r="L573" s="400"/>
      <c r="M573" s="438"/>
      <c r="N573" s="373"/>
      <c r="O573" s="373"/>
      <c r="P573" s="373"/>
      <c r="Q573" s="373"/>
      <c r="R573" s="373"/>
      <c r="S573" s="373"/>
      <c r="T573" s="373"/>
      <c r="U573" s="373"/>
      <c r="V573" s="373"/>
      <c r="W573" s="373"/>
      <c r="X573" s="373"/>
      <c r="Y573" s="373"/>
      <c r="Z573" s="373"/>
      <c r="AA573" s="373"/>
      <c r="AB573" s="373"/>
      <c r="AC573" s="373"/>
      <c r="AD573" s="373"/>
      <c r="AE573" s="373"/>
      <c r="AF573" s="373"/>
      <c r="AG573" s="373"/>
      <c r="AH573" s="373"/>
      <c r="AI573" s="373"/>
      <c r="AJ573" s="373"/>
      <c r="AK573" s="373"/>
      <c r="AL573" s="373"/>
      <c r="AM573" s="373"/>
      <c r="AN573" s="373"/>
      <c r="AO573" s="373"/>
      <c r="AP573" s="373"/>
      <c r="AQ573" s="373"/>
      <c r="AR573" s="373"/>
      <c r="AS573" s="373"/>
      <c r="AT573" s="373"/>
      <c r="AU573" s="373"/>
      <c r="AV573" s="373"/>
      <c r="AW573" s="373"/>
      <c r="AX573" s="373"/>
      <c r="AY573" s="373"/>
      <c r="AZ573" s="373"/>
      <c r="BA573" s="373"/>
      <c r="BB573" s="373"/>
      <c r="BC573" s="373"/>
      <c r="BD573" s="373"/>
      <c r="BE573" s="373"/>
      <c r="BF573" s="373"/>
      <c r="BG573" s="373"/>
    </row>
    <row r="574" spans="1:59" s="91" customFormat="1" x14ac:dyDescent="0.35">
      <c r="A574" s="338" t="s">
        <v>10</v>
      </c>
      <c r="B574" s="228">
        <f>SUM(C574:K574)</f>
        <v>3030921734.80724</v>
      </c>
      <c r="C574" s="229">
        <f>C592+C661</f>
        <v>688154671</v>
      </c>
      <c r="D574" s="229">
        <f t="shared" ref="D574:K574" si="215">D592+D661</f>
        <v>689145612</v>
      </c>
      <c r="E574" s="229">
        <f t="shared" si="215"/>
        <v>690106431</v>
      </c>
      <c r="F574" s="229">
        <f t="shared" si="215"/>
        <v>0</v>
      </c>
      <c r="G574" s="229">
        <f t="shared" si="215"/>
        <v>57164062.534299992</v>
      </c>
      <c r="H574" s="229">
        <f t="shared" si="215"/>
        <v>118933773.03676499</v>
      </c>
      <c r="I574" s="229">
        <f t="shared" si="215"/>
        <v>186571337.17782235</v>
      </c>
      <c r="J574" s="229">
        <f t="shared" si="215"/>
        <v>260300936.82064855</v>
      </c>
      <c r="K574" s="339">
        <f t="shared" si="215"/>
        <v>340544911.23770416</v>
      </c>
      <c r="L574" s="400"/>
      <c r="M574" s="438"/>
      <c r="N574" s="373"/>
      <c r="O574" s="373"/>
      <c r="P574" s="373"/>
      <c r="Q574" s="373"/>
      <c r="R574" s="373"/>
      <c r="S574" s="373"/>
      <c r="T574" s="373"/>
      <c r="U574" s="373"/>
      <c r="V574" s="373"/>
      <c r="W574" s="373"/>
      <c r="X574" s="373"/>
      <c r="Y574" s="373"/>
      <c r="Z574" s="373"/>
      <c r="AA574" s="373"/>
      <c r="AB574" s="373"/>
      <c r="AC574" s="373"/>
      <c r="AD574" s="373"/>
      <c r="AE574" s="373"/>
      <c r="AF574" s="373"/>
      <c r="AG574" s="373"/>
      <c r="AH574" s="373"/>
      <c r="AI574" s="373"/>
      <c r="AJ574" s="373"/>
      <c r="AK574" s="373"/>
      <c r="AL574" s="373"/>
      <c r="AM574" s="373"/>
      <c r="AN574" s="373"/>
      <c r="AO574" s="373"/>
      <c r="AP574" s="373"/>
      <c r="AQ574" s="373"/>
      <c r="AR574" s="373"/>
      <c r="AS574" s="373"/>
      <c r="AT574" s="373"/>
      <c r="AU574" s="373"/>
      <c r="AV574" s="373"/>
      <c r="AW574" s="373"/>
      <c r="AX574" s="373"/>
      <c r="AY574" s="373"/>
      <c r="AZ574" s="373"/>
      <c r="BA574" s="373"/>
      <c r="BB574" s="373"/>
      <c r="BC574" s="373"/>
      <c r="BD574" s="373"/>
      <c r="BE574" s="373"/>
      <c r="BF574" s="373"/>
      <c r="BG574" s="373"/>
    </row>
    <row r="575" spans="1:59" s="91" customFormat="1" x14ac:dyDescent="0.35">
      <c r="A575" s="316" t="s">
        <v>12</v>
      </c>
      <c r="B575" s="97">
        <f>SUM(C575:K575)</f>
        <v>47748154</v>
      </c>
      <c r="C575" s="24">
        <f>C593+C662</f>
        <v>5445376</v>
      </c>
      <c r="D575" s="24">
        <f t="shared" ref="D575:K575" si="216">D593+D662</f>
        <v>5445376</v>
      </c>
      <c r="E575" s="24">
        <f t="shared" si="216"/>
        <v>5445376</v>
      </c>
      <c r="F575" s="24">
        <f t="shared" si="216"/>
        <v>0</v>
      </c>
      <c r="G575" s="24">
        <f t="shared" si="216"/>
        <v>5184850</v>
      </c>
      <c r="H575" s="24">
        <f t="shared" si="216"/>
        <v>6556794</v>
      </c>
      <c r="I575" s="24">
        <f t="shared" si="216"/>
        <v>6556794</v>
      </c>
      <c r="J575" s="24">
        <f t="shared" si="216"/>
        <v>6556794</v>
      </c>
      <c r="K575" s="24">
        <f t="shared" si="216"/>
        <v>6556794</v>
      </c>
      <c r="L575" s="400"/>
      <c r="M575" s="438"/>
      <c r="N575" s="373"/>
      <c r="O575" s="373"/>
      <c r="P575" s="373"/>
      <c r="Q575" s="373"/>
      <c r="R575" s="373"/>
      <c r="S575" s="373"/>
      <c r="T575" s="373"/>
      <c r="U575" s="373"/>
      <c r="V575" s="373"/>
      <c r="W575" s="373"/>
      <c r="X575" s="373"/>
      <c r="Y575" s="373"/>
      <c r="Z575" s="373"/>
      <c r="AA575" s="373"/>
      <c r="AB575" s="373"/>
      <c r="AC575" s="373"/>
      <c r="AD575" s="373"/>
      <c r="AE575" s="373"/>
      <c r="AF575" s="373"/>
      <c r="AG575" s="373"/>
      <c r="AH575" s="373"/>
      <c r="AI575" s="373"/>
      <c r="AJ575" s="373"/>
      <c r="AK575" s="373"/>
      <c r="AL575" s="373"/>
      <c r="AM575" s="373"/>
      <c r="AN575" s="373"/>
      <c r="AO575" s="373"/>
      <c r="AP575" s="373"/>
      <c r="AQ575" s="373"/>
      <c r="AR575" s="373"/>
      <c r="AS575" s="373"/>
      <c r="AT575" s="373"/>
      <c r="AU575" s="373"/>
      <c r="AV575" s="373"/>
      <c r="AW575" s="373"/>
      <c r="AX575" s="373"/>
      <c r="AY575" s="373"/>
      <c r="AZ575" s="373"/>
      <c r="BA575" s="373"/>
      <c r="BB575" s="373"/>
      <c r="BC575" s="373"/>
      <c r="BD575" s="373"/>
      <c r="BE575" s="373"/>
      <c r="BF575" s="373"/>
      <c r="BG575" s="373"/>
    </row>
    <row r="576" spans="1:59" s="91" customFormat="1" ht="39" x14ac:dyDescent="0.35">
      <c r="A576" s="305" t="s">
        <v>20</v>
      </c>
      <c r="B576" s="1">
        <f>B578+B579</f>
        <v>50193301</v>
      </c>
      <c r="C576" s="1">
        <f t="shared" ref="C576:K576" si="217">C578+C579</f>
        <v>0</v>
      </c>
      <c r="D576" s="1">
        <f t="shared" si="217"/>
        <v>0</v>
      </c>
      <c r="E576" s="1">
        <f t="shared" si="217"/>
        <v>0</v>
      </c>
      <c r="F576" s="1">
        <f t="shared" si="217"/>
        <v>60500</v>
      </c>
      <c r="G576" s="1">
        <f t="shared" si="217"/>
        <v>13421750</v>
      </c>
      <c r="H576" s="1">
        <f t="shared" si="217"/>
        <v>4435780</v>
      </c>
      <c r="I576" s="1">
        <f t="shared" si="217"/>
        <v>8471060</v>
      </c>
      <c r="J576" s="1">
        <f t="shared" si="217"/>
        <v>8804575</v>
      </c>
      <c r="K576" s="1">
        <f t="shared" si="217"/>
        <v>14999636</v>
      </c>
      <c r="L576" s="400"/>
      <c r="M576" s="438"/>
      <c r="N576" s="373"/>
      <c r="O576" s="373"/>
      <c r="P576" s="373"/>
      <c r="Q576" s="373"/>
      <c r="R576" s="373"/>
      <c r="S576" s="373"/>
      <c r="T576" s="373"/>
      <c r="U576" s="373"/>
      <c r="V576" s="373"/>
      <c r="W576" s="373"/>
      <c r="X576" s="373"/>
      <c r="Y576" s="373"/>
      <c r="Z576" s="373"/>
      <c r="AA576" s="373"/>
      <c r="AB576" s="373"/>
      <c r="AC576" s="373"/>
      <c r="AD576" s="373"/>
      <c r="AE576" s="373"/>
      <c r="AF576" s="373"/>
      <c r="AG576" s="373"/>
      <c r="AH576" s="373"/>
      <c r="AI576" s="373"/>
      <c r="AJ576" s="373"/>
      <c r="AK576" s="373"/>
      <c r="AL576" s="373"/>
      <c r="AM576" s="373"/>
      <c r="AN576" s="373"/>
      <c r="AO576" s="373"/>
      <c r="AP576" s="373"/>
      <c r="AQ576" s="373"/>
      <c r="AR576" s="373"/>
      <c r="AS576" s="373"/>
      <c r="AT576" s="373"/>
      <c r="AU576" s="373"/>
      <c r="AV576" s="373"/>
      <c r="AW576" s="373"/>
      <c r="AX576" s="373"/>
      <c r="AY576" s="373"/>
      <c r="AZ576" s="373"/>
      <c r="BA576" s="373"/>
      <c r="BB576" s="373"/>
      <c r="BC576" s="373"/>
      <c r="BD576" s="373"/>
      <c r="BE576" s="373"/>
      <c r="BF576" s="373"/>
      <c r="BG576" s="373"/>
    </row>
    <row r="577" spans="1:59" s="91" customFormat="1" x14ac:dyDescent="0.35">
      <c r="A577" s="3" t="s">
        <v>9</v>
      </c>
      <c r="B577" s="1"/>
      <c r="C577" s="5"/>
      <c r="D577" s="5"/>
      <c r="E577" s="5"/>
      <c r="F577" s="5"/>
      <c r="G577" s="5"/>
      <c r="H577" s="5"/>
      <c r="I577" s="5"/>
      <c r="J577" s="5"/>
      <c r="K577" s="5"/>
      <c r="L577" s="400"/>
      <c r="M577" s="438"/>
      <c r="N577" s="373"/>
      <c r="O577" s="373"/>
      <c r="P577" s="373"/>
      <c r="Q577" s="373"/>
      <c r="R577" s="373"/>
      <c r="S577" s="373"/>
      <c r="T577" s="373"/>
      <c r="U577" s="373"/>
      <c r="V577" s="373"/>
      <c r="W577" s="373"/>
      <c r="X577" s="373"/>
      <c r="Y577" s="373"/>
      <c r="Z577" s="373"/>
      <c r="AA577" s="373"/>
      <c r="AB577" s="373"/>
      <c r="AC577" s="373"/>
      <c r="AD577" s="373"/>
      <c r="AE577" s="373"/>
      <c r="AF577" s="373"/>
      <c r="AG577" s="373"/>
      <c r="AH577" s="373"/>
      <c r="AI577" s="373"/>
      <c r="AJ577" s="373"/>
      <c r="AK577" s="373"/>
      <c r="AL577" s="373"/>
      <c r="AM577" s="373"/>
      <c r="AN577" s="373"/>
      <c r="AO577" s="373"/>
      <c r="AP577" s="373"/>
      <c r="AQ577" s="373"/>
      <c r="AR577" s="373"/>
      <c r="AS577" s="373"/>
      <c r="AT577" s="373"/>
      <c r="AU577" s="373"/>
      <c r="AV577" s="373"/>
      <c r="AW577" s="373"/>
      <c r="AX577" s="373"/>
      <c r="AY577" s="373"/>
      <c r="AZ577" s="373"/>
      <c r="BA577" s="373"/>
      <c r="BB577" s="373"/>
      <c r="BC577" s="373"/>
      <c r="BD577" s="373"/>
      <c r="BE577" s="373"/>
      <c r="BF577" s="373"/>
      <c r="BG577" s="373"/>
    </row>
    <row r="578" spans="1:59" s="91" customFormat="1" x14ac:dyDescent="0.35">
      <c r="A578" s="316" t="s">
        <v>10</v>
      </c>
      <c r="B578" s="1">
        <f>SUM(C578:K578)</f>
        <v>28325301</v>
      </c>
      <c r="C578" s="5">
        <f>C594+C665</f>
        <v>0</v>
      </c>
      <c r="D578" s="5">
        <f t="shared" ref="D578:K578" si="218">D594+D665</f>
        <v>0</v>
      </c>
      <c r="E578" s="5">
        <f t="shared" si="218"/>
        <v>0</v>
      </c>
      <c r="F578" s="5">
        <f t="shared" si="218"/>
        <v>60500</v>
      </c>
      <c r="G578" s="5">
        <f t="shared" si="218"/>
        <v>1421750</v>
      </c>
      <c r="H578" s="5">
        <f t="shared" si="218"/>
        <v>4435780</v>
      </c>
      <c r="I578" s="5">
        <f t="shared" si="218"/>
        <v>5181060</v>
      </c>
      <c r="J578" s="5">
        <f t="shared" si="218"/>
        <v>5515575</v>
      </c>
      <c r="K578" s="5">
        <f t="shared" si="218"/>
        <v>11710636</v>
      </c>
      <c r="L578" s="400"/>
      <c r="M578" s="438"/>
      <c r="N578" s="373"/>
      <c r="O578" s="373"/>
      <c r="P578" s="373"/>
      <c r="Q578" s="373"/>
      <c r="R578" s="373"/>
      <c r="S578" s="373"/>
      <c r="T578" s="373"/>
      <c r="U578" s="373"/>
      <c r="V578" s="373"/>
      <c r="W578" s="373"/>
      <c r="X578" s="373"/>
      <c r="Y578" s="373"/>
      <c r="Z578" s="373"/>
      <c r="AA578" s="373"/>
      <c r="AB578" s="373"/>
      <c r="AC578" s="373"/>
      <c r="AD578" s="373"/>
      <c r="AE578" s="373"/>
      <c r="AF578" s="373"/>
      <c r="AG578" s="373"/>
      <c r="AH578" s="373"/>
      <c r="AI578" s="373"/>
      <c r="AJ578" s="373"/>
      <c r="AK578" s="373"/>
      <c r="AL578" s="373"/>
      <c r="AM578" s="373"/>
      <c r="AN578" s="373"/>
      <c r="AO578" s="373"/>
      <c r="AP578" s="373"/>
      <c r="AQ578" s="373"/>
      <c r="AR578" s="373"/>
      <c r="AS578" s="373"/>
      <c r="AT578" s="373"/>
      <c r="AU578" s="373"/>
      <c r="AV578" s="373"/>
      <c r="AW578" s="373"/>
      <c r="AX578" s="373"/>
      <c r="AY578" s="373"/>
      <c r="AZ578" s="373"/>
      <c r="BA578" s="373"/>
      <c r="BB578" s="373"/>
      <c r="BC578" s="373"/>
      <c r="BD578" s="373"/>
      <c r="BE578" s="373"/>
      <c r="BF578" s="373"/>
      <c r="BG578" s="373"/>
    </row>
    <row r="579" spans="1:59" s="91" customFormat="1" ht="13.5" thickBot="1" x14ac:dyDescent="0.4">
      <c r="A579" s="340" t="s">
        <v>12</v>
      </c>
      <c r="B579" s="1">
        <f>SUM(C579:K579)</f>
        <v>21868000</v>
      </c>
      <c r="C579" s="24">
        <f>C666</f>
        <v>0</v>
      </c>
      <c r="D579" s="24">
        <f t="shared" ref="D579:K579" si="219">D666</f>
        <v>0</v>
      </c>
      <c r="E579" s="24">
        <f t="shared" si="219"/>
        <v>0</v>
      </c>
      <c r="F579" s="24">
        <f t="shared" si="219"/>
        <v>0</v>
      </c>
      <c r="G579" s="24">
        <f t="shared" si="219"/>
        <v>12000000</v>
      </c>
      <c r="H579" s="24">
        <f t="shared" si="219"/>
        <v>0</v>
      </c>
      <c r="I579" s="24">
        <f t="shared" si="219"/>
        <v>3290000</v>
      </c>
      <c r="J579" s="24">
        <f t="shared" si="219"/>
        <v>3289000</v>
      </c>
      <c r="K579" s="24">
        <f t="shared" si="219"/>
        <v>3289000</v>
      </c>
      <c r="L579" s="411"/>
      <c r="M579" s="518"/>
      <c r="N579" s="373"/>
      <c r="O579" s="373"/>
      <c r="P579" s="373"/>
      <c r="Q579" s="373"/>
      <c r="R579" s="373"/>
      <c r="S579" s="373"/>
      <c r="T579" s="373"/>
      <c r="U579" s="373"/>
      <c r="V579" s="373"/>
      <c r="W579" s="373"/>
      <c r="X579" s="373"/>
      <c r="Y579" s="373"/>
      <c r="Z579" s="373"/>
      <c r="AA579" s="373"/>
      <c r="AB579" s="373"/>
      <c r="AC579" s="373"/>
      <c r="AD579" s="373"/>
      <c r="AE579" s="373"/>
      <c r="AF579" s="373"/>
      <c r="AG579" s="373"/>
      <c r="AH579" s="373"/>
      <c r="AI579" s="373"/>
      <c r="AJ579" s="373"/>
      <c r="AK579" s="373"/>
      <c r="AL579" s="373"/>
      <c r="AM579" s="373"/>
      <c r="AN579" s="373"/>
      <c r="AO579" s="373"/>
      <c r="AP579" s="373"/>
      <c r="AQ579" s="373"/>
      <c r="AR579" s="373"/>
      <c r="AS579" s="373"/>
      <c r="AT579" s="373"/>
      <c r="AU579" s="373"/>
      <c r="AV579" s="373"/>
      <c r="AW579" s="373"/>
      <c r="AX579" s="373"/>
      <c r="AY579" s="373"/>
      <c r="AZ579" s="373"/>
      <c r="BA579" s="373"/>
      <c r="BB579" s="373"/>
      <c r="BC579" s="373"/>
      <c r="BD579" s="373"/>
      <c r="BE579" s="373"/>
      <c r="BF579" s="373"/>
      <c r="BG579" s="373"/>
    </row>
    <row r="580" spans="1:59" s="82" customFormat="1" ht="13.5" thickBot="1" x14ac:dyDescent="0.4">
      <c r="A580" s="476" t="s">
        <v>100</v>
      </c>
      <c r="B580" s="477"/>
      <c r="C580" s="477"/>
      <c r="D580" s="477"/>
      <c r="E580" s="477"/>
      <c r="F580" s="477"/>
      <c r="G580" s="477"/>
      <c r="H580" s="477"/>
      <c r="I580" s="477"/>
      <c r="J580" s="477"/>
      <c r="K580" s="478"/>
      <c r="L580" s="54"/>
      <c r="M580" s="190" t="s">
        <v>101</v>
      </c>
      <c r="N580" s="81"/>
      <c r="O580" s="81"/>
      <c r="P580" s="81"/>
      <c r="Q580" s="81"/>
      <c r="R580" s="81"/>
      <c r="S580" s="81"/>
      <c r="T580" s="81"/>
      <c r="U580" s="81"/>
      <c r="V580" s="81"/>
      <c r="W580" s="81"/>
      <c r="X580" s="81"/>
      <c r="Y580" s="81"/>
      <c r="Z580" s="81"/>
      <c r="AA580" s="81"/>
      <c r="AB580" s="81"/>
      <c r="AC580" s="81"/>
      <c r="AD580" s="81"/>
      <c r="AE580" s="81"/>
      <c r="AF580" s="81"/>
      <c r="AG580" s="81"/>
      <c r="AH580" s="81"/>
      <c r="AI580" s="81"/>
      <c r="AJ580" s="81"/>
      <c r="AK580" s="81"/>
      <c r="AL580" s="81"/>
      <c r="AM580" s="81"/>
      <c r="AN580" s="81"/>
      <c r="AO580" s="81"/>
      <c r="AP580" s="81"/>
      <c r="AQ580" s="81"/>
      <c r="AR580" s="81"/>
      <c r="AS580" s="81"/>
      <c r="AT580" s="81"/>
      <c r="AU580" s="81"/>
      <c r="AV580" s="81"/>
      <c r="AW580" s="81"/>
      <c r="AX580" s="81"/>
      <c r="AY580" s="81"/>
      <c r="AZ580" s="81"/>
      <c r="BA580" s="81"/>
      <c r="BB580" s="81"/>
      <c r="BC580" s="81"/>
      <c r="BD580" s="81"/>
      <c r="BE580" s="81"/>
      <c r="BF580" s="81"/>
      <c r="BG580" s="81"/>
    </row>
    <row r="581" spans="1:59" s="91" customFormat="1" ht="12.75" customHeight="1" x14ac:dyDescent="0.35">
      <c r="A581" s="301" t="s">
        <v>8</v>
      </c>
      <c r="B581" s="18">
        <f>B585+B586+B587+B588</f>
        <v>3091752118.80724</v>
      </c>
      <c r="C581" s="18">
        <f t="shared" ref="C581:K581" si="220">C585+C586+C587+C588</f>
        <v>693600047</v>
      </c>
      <c r="D581" s="18">
        <f t="shared" si="220"/>
        <v>694590988</v>
      </c>
      <c r="E581" s="18">
        <f t="shared" si="220"/>
        <v>695551807</v>
      </c>
      <c r="F581" s="18">
        <f t="shared" si="220"/>
        <v>60500</v>
      </c>
      <c r="G581" s="18">
        <f t="shared" si="220"/>
        <v>62681662.534299992</v>
      </c>
      <c r="H581" s="18">
        <f t="shared" si="220"/>
        <v>126950040.03676499</v>
      </c>
      <c r="I581" s="18">
        <f t="shared" si="220"/>
        <v>195623577.17782235</v>
      </c>
      <c r="J581" s="18">
        <f t="shared" si="220"/>
        <v>269687691.82064855</v>
      </c>
      <c r="K581" s="290">
        <f t="shared" si="220"/>
        <v>353005805.23770416</v>
      </c>
      <c r="L581" s="450" t="s">
        <v>102</v>
      </c>
      <c r="M581" s="452"/>
      <c r="N581" s="373"/>
      <c r="O581" s="373"/>
      <c r="P581" s="373"/>
      <c r="Q581" s="373"/>
      <c r="R581" s="373"/>
      <c r="S581" s="373"/>
      <c r="T581" s="373"/>
      <c r="U581" s="373"/>
      <c r="V581" s="373"/>
      <c r="W581" s="373"/>
      <c r="X581" s="373"/>
      <c r="Y581" s="373"/>
      <c r="Z581" s="373"/>
      <c r="AA581" s="373"/>
      <c r="AB581" s="373"/>
      <c r="AC581" s="373"/>
      <c r="AD581" s="373"/>
      <c r="AE581" s="373"/>
      <c r="AF581" s="373"/>
      <c r="AG581" s="373"/>
      <c r="AH581" s="373"/>
      <c r="AI581" s="373"/>
      <c r="AJ581" s="373"/>
      <c r="AK581" s="373"/>
      <c r="AL581" s="373"/>
      <c r="AM581" s="373"/>
      <c r="AN581" s="373"/>
      <c r="AO581" s="373"/>
      <c r="AP581" s="373"/>
      <c r="AQ581" s="373"/>
      <c r="AR581" s="373"/>
      <c r="AS581" s="373"/>
      <c r="AT581" s="373"/>
      <c r="AU581" s="373"/>
      <c r="AV581" s="373"/>
      <c r="AW581" s="373"/>
      <c r="AX581" s="373"/>
      <c r="AY581" s="373"/>
      <c r="AZ581" s="373"/>
      <c r="BA581" s="373"/>
      <c r="BB581" s="373"/>
      <c r="BC581" s="373"/>
      <c r="BD581" s="373"/>
      <c r="BE581" s="373"/>
      <c r="BF581" s="373"/>
      <c r="BG581" s="373"/>
    </row>
    <row r="582" spans="1:59" s="91" customFormat="1" ht="12.75" customHeight="1" x14ac:dyDescent="0.35">
      <c r="A582" s="104" t="s">
        <v>9</v>
      </c>
      <c r="B582" s="33"/>
      <c r="C582" s="34"/>
      <c r="D582" s="34"/>
      <c r="E582" s="34"/>
      <c r="F582" s="34"/>
      <c r="G582" s="34"/>
      <c r="H582" s="34"/>
      <c r="I582" s="34"/>
      <c r="J582" s="43"/>
      <c r="K582" s="320"/>
      <c r="L582" s="451"/>
      <c r="M582" s="453"/>
      <c r="N582" s="373"/>
      <c r="O582" s="373"/>
      <c r="P582" s="373"/>
      <c r="Q582" s="373"/>
      <c r="R582" s="373"/>
      <c r="S582" s="373"/>
      <c r="T582" s="373"/>
      <c r="U582" s="373"/>
      <c r="V582" s="373"/>
      <c r="W582" s="373"/>
      <c r="X582" s="373"/>
      <c r="Y582" s="373"/>
      <c r="Z582" s="373"/>
      <c r="AA582" s="373"/>
      <c r="AB582" s="373"/>
      <c r="AC582" s="373"/>
      <c r="AD582" s="373"/>
      <c r="AE582" s="373"/>
      <c r="AF582" s="373"/>
      <c r="AG582" s="373"/>
      <c r="AH582" s="373"/>
      <c r="AI582" s="373"/>
      <c r="AJ582" s="373"/>
      <c r="AK582" s="373"/>
      <c r="AL582" s="373"/>
      <c r="AM582" s="373"/>
      <c r="AN582" s="373"/>
      <c r="AO582" s="373"/>
      <c r="AP582" s="373"/>
      <c r="AQ582" s="373"/>
      <c r="AR582" s="373"/>
      <c r="AS582" s="373"/>
      <c r="AT582" s="373"/>
      <c r="AU582" s="373"/>
      <c r="AV582" s="373"/>
      <c r="AW582" s="373"/>
      <c r="AX582" s="373"/>
      <c r="AY582" s="373"/>
      <c r="AZ582" s="373"/>
      <c r="BA582" s="373"/>
      <c r="BB582" s="373"/>
      <c r="BC582" s="373"/>
      <c r="BD582" s="373"/>
      <c r="BE582" s="373"/>
      <c r="BF582" s="373"/>
      <c r="BG582" s="373"/>
    </row>
    <row r="583" spans="1:59" s="91" customFormat="1" ht="12.75" customHeight="1" x14ac:dyDescent="0.35">
      <c r="A583" s="103" t="s">
        <v>10</v>
      </c>
      <c r="B583" s="33">
        <f>SUM(C583:K583)</f>
        <v>3044003964.80724</v>
      </c>
      <c r="C583" s="34">
        <f>C592+C594</f>
        <v>688154671</v>
      </c>
      <c r="D583" s="34">
        <f t="shared" ref="D583:K583" si="221">D592+D594</f>
        <v>689145612</v>
      </c>
      <c r="E583" s="34">
        <f t="shared" si="221"/>
        <v>690106431</v>
      </c>
      <c r="F583" s="34">
        <f t="shared" si="221"/>
        <v>60500</v>
      </c>
      <c r="G583" s="34">
        <f t="shared" si="221"/>
        <v>57496812.534299992</v>
      </c>
      <c r="H583" s="34">
        <f t="shared" si="221"/>
        <v>120393246.03676499</v>
      </c>
      <c r="I583" s="34">
        <f t="shared" si="221"/>
        <v>189066783.17782235</v>
      </c>
      <c r="J583" s="34">
        <f t="shared" si="221"/>
        <v>263130897.82064855</v>
      </c>
      <c r="K583" s="341">
        <f t="shared" si="221"/>
        <v>346449011.23770416</v>
      </c>
      <c r="L583" s="451"/>
      <c r="M583" s="453"/>
      <c r="N583" s="373"/>
      <c r="O583" s="373"/>
      <c r="P583" s="373"/>
      <c r="Q583" s="373"/>
      <c r="R583" s="373"/>
      <c r="S583" s="373"/>
      <c r="T583" s="373"/>
      <c r="U583" s="373"/>
      <c r="V583" s="373"/>
      <c r="W583" s="373"/>
      <c r="X583" s="373"/>
      <c r="Y583" s="373"/>
      <c r="Z583" s="373"/>
      <c r="AA583" s="373"/>
      <c r="AB583" s="373"/>
      <c r="AC583" s="373"/>
      <c r="AD583" s="373"/>
      <c r="AE583" s="373"/>
      <c r="AF583" s="373"/>
      <c r="AG583" s="373"/>
      <c r="AH583" s="373"/>
      <c r="AI583" s="373"/>
      <c r="AJ583" s="373"/>
      <c r="AK583" s="373"/>
      <c r="AL583" s="373"/>
      <c r="AM583" s="373"/>
      <c r="AN583" s="373"/>
      <c r="AO583" s="373"/>
      <c r="AP583" s="373"/>
      <c r="AQ583" s="373"/>
      <c r="AR583" s="373"/>
      <c r="AS583" s="373"/>
      <c r="AT583" s="373"/>
      <c r="AU583" s="373"/>
      <c r="AV583" s="373"/>
      <c r="AW583" s="373"/>
      <c r="AX583" s="373"/>
      <c r="AY583" s="373"/>
      <c r="AZ583" s="373"/>
      <c r="BA583" s="373"/>
      <c r="BB583" s="373"/>
      <c r="BC583" s="373"/>
      <c r="BD583" s="373"/>
      <c r="BE583" s="373"/>
      <c r="BF583" s="373"/>
      <c r="BG583" s="373"/>
    </row>
    <row r="584" spans="1:59" s="91" customFormat="1" ht="12.75" customHeight="1" x14ac:dyDescent="0.35">
      <c r="A584" s="103" t="s">
        <v>12</v>
      </c>
      <c r="B584" s="97">
        <f>SUM(C584:K584)</f>
        <v>47748154</v>
      </c>
      <c r="C584" s="24">
        <f>C593</f>
        <v>5445376</v>
      </c>
      <c r="D584" s="24">
        <f t="shared" ref="D584:K584" si="222">D593</f>
        <v>5445376</v>
      </c>
      <c r="E584" s="24">
        <f t="shared" si="222"/>
        <v>5445376</v>
      </c>
      <c r="F584" s="24">
        <f t="shared" si="222"/>
        <v>0</v>
      </c>
      <c r="G584" s="24">
        <f t="shared" si="222"/>
        <v>5184850</v>
      </c>
      <c r="H584" s="24">
        <f t="shared" si="222"/>
        <v>6556794</v>
      </c>
      <c r="I584" s="24">
        <f t="shared" si="222"/>
        <v>6556794</v>
      </c>
      <c r="J584" s="24">
        <f t="shared" si="222"/>
        <v>6556794</v>
      </c>
      <c r="K584" s="24">
        <f t="shared" si="222"/>
        <v>6556794</v>
      </c>
      <c r="L584" s="451"/>
      <c r="M584" s="453"/>
      <c r="N584" s="373"/>
      <c r="O584" s="373"/>
      <c r="P584" s="373"/>
      <c r="Q584" s="373"/>
      <c r="R584" s="373"/>
      <c r="S584" s="373"/>
      <c r="T584" s="373"/>
      <c r="U584" s="373"/>
      <c r="V584" s="373"/>
      <c r="W584" s="373"/>
      <c r="X584" s="373"/>
      <c r="Y584" s="373"/>
      <c r="Z584" s="373"/>
      <c r="AA584" s="373"/>
      <c r="AB584" s="373"/>
      <c r="AC584" s="373"/>
      <c r="AD584" s="373"/>
      <c r="AE584" s="373"/>
      <c r="AF584" s="373"/>
      <c r="AG584" s="373"/>
      <c r="AH584" s="373"/>
      <c r="AI584" s="373"/>
      <c r="AJ584" s="373"/>
      <c r="AK584" s="373"/>
      <c r="AL584" s="373"/>
      <c r="AM584" s="373"/>
      <c r="AN584" s="373"/>
      <c r="AO584" s="373"/>
      <c r="AP584" s="373"/>
      <c r="AQ584" s="373"/>
      <c r="AR584" s="373"/>
      <c r="AS584" s="373"/>
      <c r="AT584" s="373"/>
      <c r="AU584" s="373"/>
      <c r="AV584" s="373"/>
      <c r="AW584" s="373"/>
      <c r="AX584" s="373"/>
      <c r="AY584" s="373"/>
      <c r="AZ584" s="373"/>
      <c r="BA584" s="373"/>
      <c r="BB584" s="373"/>
      <c r="BC584" s="373"/>
      <c r="BD584" s="373"/>
      <c r="BE584" s="373"/>
      <c r="BF584" s="373"/>
      <c r="BG584" s="373"/>
    </row>
    <row r="585" spans="1:59" s="91" customFormat="1" ht="12.75" customHeight="1" x14ac:dyDescent="0.35">
      <c r="A585" s="278" t="s">
        <v>14</v>
      </c>
      <c r="B585" s="20">
        <f>SUM(C585:K585)</f>
        <v>0</v>
      </c>
      <c r="C585" s="21">
        <f t="shared" ref="C585:K587" si="223">C628</f>
        <v>0</v>
      </c>
      <c r="D585" s="21">
        <f t="shared" si="223"/>
        <v>0</v>
      </c>
      <c r="E585" s="21">
        <f t="shared" si="223"/>
        <v>0</v>
      </c>
      <c r="F585" s="21">
        <f t="shared" si="223"/>
        <v>0</v>
      </c>
      <c r="G585" s="21">
        <f t="shared" si="223"/>
        <v>0</v>
      </c>
      <c r="H585" s="21">
        <f t="shared" si="223"/>
        <v>0</v>
      </c>
      <c r="I585" s="21">
        <f t="shared" si="223"/>
        <v>0</v>
      </c>
      <c r="J585" s="41">
        <f t="shared" si="223"/>
        <v>0</v>
      </c>
      <c r="K585" s="320">
        <f t="shared" si="223"/>
        <v>0</v>
      </c>
      <c r="L585" s="451"/>
      <c r="M585" s="453"/>
      <c r="N585" s="373"/>
      <c r="O585" s="373"/>
      <c r="P585" s="373"/>
      <c r="Q585" s="373"/>
      <c r="R585" s="373"/>
      <c r="S585" s="373"/>
      <c r="T585" s="373"/>
      <c r="U585" s="373"/>
      <c r="V585" s="373"/>
      <c r="W585" s="373"/>
      <c r="X585" s="373"/>
      <c r="Y585" s="373"/>
      <c r="Z585" s="373"/>
      <c r="AA585" s="373"/>
      <c r="AB585" s="373"/>
      <c r="AC585" s="373"/>
      <c r="AD585" s="373"/>
      <c r="AE585" s="373"/>
      <c r="AF585" s="373"/>
      <c r="AG585" s="373"/>
      <c r="AH585" s="373"/>
      <c r="AI585" s="373"/>
      <c r="AJ585" s="373"/>
      <c r="AK585" s="373"/>
      <c r="AL585" s="373"/>
      <c r="AM585" s="373"/>
      <c r="AN585" s="373"/>
      <c r="AO585" s="373"/>
      <c r="AP585" s="373"/>
      <c r="AQ585" s="373"/>
      <c r="AR585" s="373"/>
      <c r="AS585" s="373"/>
      <c r="AT585" s="373"/>
      <c r="AU585" s="373"/>
      <c r="AV585" s="373"/>
      <c r="AW585" s="373"/>
      <c r="AX585" s="373"/>
      <c r="AY585" s="373"/>
      <c r="AZ585" s="373"/>
      <c r="BA585" s="373"/>
      <c r="BB585" s="373"/>
      <c r="BC585" s="373"/>
      <c r="BD585" s="373"/>
      <c r="BE585" s="373"/>
      <c r="BF585" s="373"/>
      <c r="BG585" s="373"/>
    </row>
    <row r="586" spans="1:59" s="91" customFormat="1" ht="12.75" customHeight="1" x14ac:dyDescent="0.35">
      <c r="A586" s="278" t="s">
        <v>15</v>
      </c>
      <c r="B586" s="20">
        <f>SUM(C586:K586)</f>
        <v>0</v>
      </c>
      <c r="C586" s="21">
        <f t="shared" si="223"/>
        <v>0</v>
      </c>
      <c r="D586" s="21">
        <f t="shared" si="223"/>
        <v>0</v>
      </c>
      <c r="E586" s="21">
        <f t="shared" si="223"/>
        <v>0</v>
      </c>
      <c r="F586" s="21">
        <f t="shared" si="223"/>
        <v>0</v>
      </c>
      <c r="G586" s="21">
        <f t="shared" si="223"/>
        <v>0</v>
      </c>
      <c r="H586" s="21">
        <f t="shared" si="223"/>
        <v>0</v>
      </c>
      <c r="I586" s="21">
        <f t="shared" si="223"/>
        <v>0</v>
      </c>
      <c r="J586" s="41">
        <f t="shared" si="223"/>
        <v>0</v>
      </c>
      <c r="K586" s="320">
        <f t="shared" si="223"/>
        <v>0</v>
      </c>
      <c r="L586" s="451"/>
      <c r="M586" s="453"/>
      <c r="N586" s="373"/>
      <c r="O586" s="373"/>
      <c r="P586" s="373"/>
      <c r="Q586" s="373"/>
      <c r="R586" s="373"/>
      <c r="S586" s="373"/>
      <c r="T586" s="373"/>
      <c r="U586" s="373"/>
      <c r="V586" s="373"/>
      <c r="W586" s="373"/>
      <c r="X586" s="373"/>
      <c r="Y586" s="373"/>
      <c r="Z586" s="373"/>
      <c r="AA586" s="373"/>
      <c r="AB586" s="373"/>
      <c r="AC586" s="373"/>
      <c r="AD586" s="373"/>
      <c r="AE586" s="373"/>
      <c r="AF586" s="373"/>
      <c r="AG586" s="373"/>
      <c r="AH586" s="373"/>
      <c r="AI586" s="373"/>
      <c r="AJ586" s="373"/>
      <c r="AK586" s="373"/>
      <c r="AL586" s="373"/>
      <c r="AM586" s="373"/>
      <c r="AN586" s="373"/>
      <c r="AO586" s="373"/>
      <c r="AP586" s="373"/>
      <c r="AQ586" s="373"/>
      <c r="AR586" s="373"/>
      <c r="AS586" s="373"/>
      <c r="AT586" s="373"/>
      <c r="AU586" s="373"/>
      <c r="AV586" s="373"/>
      <c r="AW586" s="373"/>
      <c r="AX586" s="373"/>
      <c r="AY586" s="373"/>
      <c r="AZ586" s="373"/>
      <c r="BA586" s="373"/>
      <c r="BB586" s="373"/>
      <c r="BC586" s="373"/>
      <c r="BD586" s="373"/>
      <c r="BE586" s="373"/>
      <c r="BF586" s="373"/>
      <c r="BG586" s="373"/>
    </row>
    <row r="587" spans="1:59" s="82" customFormat="1" ht="12.75" customHeight="1" x14ac:dyDescent="0.35">
      <c r="A587" s="278" t="s">
        <v>16</v>
      </c>
      <c r="B587" s="20">
        <f>SUM(C587:K587)</f>
        <v>0</v>
      </c>
      <c r="C587" s="21">
        <f t="shared" si="223"/>
        <v>0</v>
      </c>
      <c r="D587" s="21">
        <f t="shared" si="223"/>
        <v>0</v>
      </c>
      <c r="E587" s="21">
        <f t="shared" si="223"/>
        <v>0</v>
      </c>
      <c r="F587" s="21">
        <f t="shared" si="223"/>
        <v>0</v>
      </c>
      <c r="G587" s="21">
        <f t="shared" si="223"/>
        <v>0</v>
      </c>
      <c r="H587" s="21">
        <f t="shared" si="223"/>
        <v>0</v>
      </c>
      <c r="I587" s="21">
        <f t="shared" si="223"/>
        <v>0</v>
      </c>
      <c r="J587" s="41">
        <f t="shared" si="223"/>
        <v>0</v>
      </c>
      <c r="K587" s="320">
        <f t="shared" si="223"/>
        <v>0</v>
      </c>
      <c r="L587" s="451"/>
      <c r="M587" s="453"/>
      <c r="N587" s="81"/>
      <c r="O587" s="81"/>
      <c r="P587" s="81"/>
      <c r="Q587" s="81"/>
      <c r="R587" s="81"/>
      <c r="S587" s="81"/>
      <c r="T587" s="81"/>
      <c r="U587" s="81"/>
      <c r="V587" s="81"/>
      <c r="W587" s="81"/>
      <c r="X587" s="81"/>
      <c r="Y587" s="81"/>
      <c r="Z587" s="81"/>
      <c r="AA587" s="81"/>
      <c r="AB587" s="81"/>
      <c r="AC587" s="81"/>
      <c r="AD587" s="81"/>
      <c r="AE587" s="81"/>
      <c r="AF587" s="81"/>
      <c r="AG587" s="81"/>
      <c r="AH587" s="81"/>
      <c r="AI587" s="81"/>
      <c r="AJ587" s="81"/>
      <c r="AK587" s="81"/>
      <c r="AL587" s="81"/>
      <c r="AM587" s="81"/>
      <c r="AN587" s="81"/>
      <c r="AO587" s="81"/>
      <c r="AP587" s="81"/>
      <c r="AQ587" s="81"/>
      <c r="AR587" s="81"/>
      <c r="AS587" s="81"/>
      <c r="AT587" s="81"/>
      <c r="AU587" s="81"/>
      <c r="AV587" s="81"/>
      <c r="AW587" s="81"/>
      <c r="AX587" s="81"/>
      <c r="AY587" s="81"/>
      <c r="AZ587" s="81"/>
      <c r="BA587" s="81"/>
      <c r="BB587" s="81"/>
      <c r="BC587" s="81"/>
      <c r="BD587" s="81"/>
      <c r="BE587" s="81"/>
      <c r="BF587" s="81"/>
      <c r="BG587" s="81"/>
    </row>
    <row r="588" spans="1:59" s="91" customFormat="1" ht="12.75" customHeight="1" x14ac:dyDescent="0.35">
      <c r="A588" s="302" t="s">
        <v>17</v>
      </c>
      <c r="B588" s="16">
        <f>B590+B594</f>
        <v>3091752118.80724</v>
      </c>
      <c r="C588" s="17">
        <f>C590+C594</f>
        <v>693600047</v>
      </c>
      <c r="D588" s="17">
        <f t="shared" ref="D588:K588" si="224">D590+D594</f>
        <v>694590988</v>
      </c>
      <c r="E588" s="17">
        <f t="shared" si="224"/>
        <v>695551807</v>
      </c>
      <c r="F588" s="17">
        <f t="shared" si="224"/>
        <v>60500</v>
      </c>
      <c r="G588" s="17">
        <f t="shared" si="224"/>
        <v>62681662.534299992</v>
      </c>
      <c r="H588" s="17">
        <f t="shared" si="224"/>
        <v>126950040.03676499</v>
      </c>
      <c r="I588" s="17">
        <f t="shared" si="224"/>
        <v>195623577.17782235</v>
      </c>
      <c r="J588" s="39">
        <f t="shared" si="224"/>
        <v>269687691.82064855</v>
      </c>
      <c r="K588" s="276">
        <f t="shared" si="224"/>
        <v>353005805.23770416</v>
      </c>
      <c r="L588" s="451"/>
      <c r="M588" s="453"/>
      <c r="N588" s="373"/>
      <c r="O588" s="373"/>
      <c r="P588" s="373"/>
      <c r="Q588" s="373"/>
      <c r="R588" s="373"/>
      <c r="S588" s="373"/>
      <c r="T588" s="373"/>
      <c r="U588" s="373"/>
      <c r="V588" s="373"/>
      <c r="W588" s="373"/>
      <c r="X588" s="373"/>
      <c r="Y588" s="373"/>
      <c r="Z588" s="373"/>
      <c r="AA588" s="373"/>
      <c r="AB588" s="373"/>
      <c r="AC588" s="373"/>
      <c r="AD588" s="373"/>
      <c r="AE588" s="373"/>
      <c r="AF588" s="373"/>
      <c r="AG588" s="373"/>
      <c r="AH588" s="373"/>
      <c r="AI588" s="373"/>
      <c r="AJ588" s="373"/>
      <c r="AK588" s="373"/>
      <c r="AL588" s="373"/>
      <c r="AM588" s="373"/>
      <c r="AN588" s="373"/>
      <c r="AO588" s="373"/>
      <c r="AP588" s="373"/>
      <c r="AQ588" s="373"/>
      <c r="AR588" s="373"/>
      <c r="AS588" s="373"/>
      <c r="AT588" s="373"/>
      <c r="AU588" s="373"/>
      <c r="AV588" s="373"/>
      <c r="AW588" s="373"/>
      <c r="AX588" s="373"/>
      <c r="AY588" s="373"/>
      <c r="AZ588" s="373"/>
      <c r="BA588" s="373"/>
      <c r="BB588" s="373"/>
      <c r="BC588" s="373"/>
      <c r="BD588" s="373"/>
      <c r="BE588" s="373"/>
      <c r="BF588" s="373"/>
      <c r="BG588" s="373"/>
    </row>
    <row r="589" spans="1:59" s="91" customFormat="1" ht="12.75" customHeight="1" x14ac:dyDescent="0.35">
      <c r="A589" s="278" t="s">
        <v>18</v>
      </c>
      <c r="B589" s="20"/>
      <c r="C589" s="21"/>
      <c r="D589" s="21"/>
      <c r="E589" s="21"/>
      <c r="F589" s="21"/>
      <c r="G589" s="21"/>
      <c r="H589" s="21"/>
      <c r="I589" s="21"/>
      <c r="J589" s="41"/>
      <c r="K589" s="320"/>
      <c r="L589" s="451"/>
      <c r="M589" s="453"/>
      <c r="N589" s="373"/>
      <c r="O589" s="373"/>
      <c r="P589" s="373"/>
      <c r="Q589" s="373"/>
      <c r="R589" s="373"/>
      <c r="S589" s="373"/>
      <c r="T589" s="373"/>
      <c r="U589" s="373"/>
      <c r="V589" s="373"/>
      <c r="W589" s="373"/>
      <c r="X589" s="373"/>
      <c r="Y589" s="373"/>
      <c r="Z589" s="373"/>
      <c r="AA589" s="373"/>
      <c r="AB589" s="373"/>
      <c r="AC589" s="373"/>
      <c r="AD589" s="373"/>
      <c r="AE589" s="373"/>
      <c r="AF589" s="373"/>
      <c r="AG589" s="373"/>
      <c r="AH589" s="373"/>
      <c r="AI589" s="373"/>
      <c r="AJ589" s="373"/>
      <c r="AK589" s="373"/>
      <c r="AL589" s="373"/>
      <c r="AM589" s="373"/>
      <c r="AN589" s="373"/>
      <c r="AO589" s="373"/>
      <c r="AP589" s="373"/>
      <c r="AQ589" s="373"/>
      <c r="AR589" s="373"/>
      <c r="AS589" s="373"/>
      <c r="AT589" s="373"/>
      <c r="AU589" s="373"/>
      <c r="AV589" s="373"/>
      <c r="AW589" s="373"/>
      <c r="AX589" s="373"/>
      <c r="AY589" s="373"/>
      <c r="AZ589" s="373"/>
      <c r="BA589" s="373"/>
      <c r="BB589" s="373"/>
      <c r="BC589" s="373"/>
      <c r="BD589" s="373"/>
      <c r="BE589" s="373"/>
      <c r="BF589" s="373"/>
      <c r="BG589" s="373"/>
    </row>
    <row r="590" spans="1:59" s="91" customFormat="1" ht="12.75" customHeight="1" x14ac:dyDescent="0.35">
      <c r="A590" s="278" t="s">
        <v>19</v>
      </c>
      <c r="B590" s="20">
        <f>B592+B593</f>
        <v>3078669888.80724</v>
      </c>
      <c r="C590" s="20">
        <f t="shared" ref="C590:K590" si="225">C592+C593</f>
        <v>693600047</v>
      </c>
      <c r="D590" s="20">
        <f t="shared" si="225"/>
        <v>694590988</v>
      </c>
      <c r="E590" s="20">
        <f t="shared" si="225"/>
        <v>695551807</v>
      </c>
      <c r="F590" s="20">
        <f t="shared" si="225"/>
        <v>0</v>
      </c>
      <c r="G590" s="20">
        <f t="shared" si="225"/>
        <v>62348912.534299992</v>
      </c>
      <c r="H590" s="20">
        <f t="shared" si="225"/>
        <v>125490567.03676499</v>
      </c>
      <c r="I590" s="20">
        <f t="shared" si="225"/>
        <v>193128131.17782235</v>
      </c>
      <c r="J590" s="20">
        <f t="shared" si="225"/>
        <v>266857730.82064855</v>
      </c>
      <c r="K590" s="337">
        <f t="shared" si="225"/>
        <v>347101705.23770416</v>
      </c>
      <c r="L590" s="451"/>
      <c r="M590" s="453"/>
      <c r="N590" s="373"/>
      <c r="O590" s="373"/>
      <c r="P590" s="373"/>
      <c r="Q590" s="373"/>
      <c r="R590" s="373"/>
      <c r="S590" s="373"/>
      <c r="T590" s="373"/>
      <c r="U590" s="373"/>
      <c r="V590" s="373"/>
      <c r="W590" s="373"/>
      <c r="X590" s="373"/>
      <c r="Y590" s="373"/>
      <c r="Z590" s="373"/>
      <c r="AA590" s="373"/>
      <c r="AB590" s="373"/>
      <c r="AC590" s="373"/>
      <c r="AD590" s="373"/>
      <c r="AE590" s="373"/>
      <c r="AF590" s="373"/>
      <c r="AG590" s="373"/>
      <c r="AH590" s="373"/>
      <c r="AI590" s="373"/>
      <c r="AJ590" s="373"/>
      <c r="AK590" s="373"/>
      <c r="AL590" s="373"/>
      <c r="AM590" s="373"/>
      <c r="AN590" s="373"/>
      <c r="AO590" s="373"/>
      <c r="AP590" s="373"/>
      <c r="AQ590" s="373"/>
      <c r="AR590" s="373"/>
      <c r="AS590" s="373"/>
      <c r="AT590" s="373"/>
      <c r="AU590" s="373"/>
      <c r="AV590" s="373"/>
      <c r="AW590" s="373"/>
      <c r="AX590" s="373"/>
      <c r="AY590" s="373"/>
      <c r="AZ590" s="373"/>
      <c r="BA590" s="373"/>
      <c r="BB590" s="373"/>
      <c r="BC590" s="373"/>
      <c r="BD590" s="373"/>
      <c r="BE590" s="373"/>
      <c r="BF590" s="373"/>
      <c r="BG590" s="373"/>
    </row>
    <row r="591" spans="1:59" s="91" customFormat="1" ht="12.75" customHeight="1" x14ac:dyDescent="0.35">
      <c r="A591" s="104" t="s">
        <v>9</v>
      </c>
      <c r="B591" s="27"/>
      <c r="C591" s="22"/>
      <c r="D591" s="22"/>
      <c r="E591" s="22"/>
      <c r="F591" s="22"/>
      <c r="G591" s="22"/>
      <c r="H591" s="22"/>
      <c r="I591" s="22"/>
      <c r="J591" s="42"/>
      <c r="K591" s="320"/>
      <c r="L591" s="451"/>
      <c r="M591" s="453"/>
      <c r="N591" s="373"/>
      <c r="O591" s="373"/>
      <c r="P591" s="373"/>
      <c r="Q591" s="373"/>
      <c r="R591" s="373"/>
      <c r="S591" s="373"/>
      <c r="T591" s="373"/>
      <c r="U591" s="373"/>
      <c r="V591" s="373"/>
      <c r="W591" s="373"/>
      <c r="X591" s="373"/>
      <c r="Y591" s="373"/>
      <c r="Z591" s="373"/>
      <c r="AA591" s="373"/>
      <c r="AB591" s="373"/>
      <c r="AC591" s="373"/>
      <c r="AD591" s="373"/>
      <c r="AE591" s="373"/>
      <c r="AF591" s="373"/>
      <c r="AG591" s="373"/>
      <c r="AH591" s="373"/>
      <c r="AI591" s="373"/>
      <c r="AJ591" s="373"/>
      <c r="AK591" s="373"/>
      <c r="AL591" s="373"/>
      <c r="AM591" s="373"/>
      <c r="AN591" s="373"/>
      <c r="AO591" s="373"/>
      <c r="AP591" s="373"/>
      <c r="AQ591" s="373"/>
      <c r="AR591" s="373"/>
      <c r="AS591" s="373"/>
      <c r="AT591" s="373"/>
      <c r="AU591" s="373"/>
      <c r="AV591" s="373"/>
      <c r="AW591" s="373"/>
      <c r="AX591" s="373"/>
      <c r="AY591" s="373"/>
      <c r="AZ591" s="373"/>
      <c r="BA591" s="373"/>
      <c r="BB591" s="373"/>
      <c r="BC591" s="373"/>
      <c r="BD591" s="373"/>
      <c r="BE591" s="373"/>
      <c r="BF591" s="373"/>
      <c r="BG591" s="373"/>
    </row>
    <row r="592" spans="1:59" s="91" customFormat="1" ht="12.75" customHeight="1" x14ac:dyDescent="0.35">
      <c r="A592" s="103" t="s">
        <v>10</v>
      </c>
      <c r="B592" s="27">
        <f>SUM(C592:K592)</f>
        <v>3030921734.80724</v>
      </c>
      <c r="C592" s="22">
        <f>C610+C622+C633+C646</f>
        <v>688154671</v>
      </c>
      <c r="D592" s="22">
        <f t="shared" ref="D592:K592" si="226">D610+D622+D633+D646</f>
        <v>689145612</v>
      </c>
      <c r="E592" s="22">
        <f t="shared" si="226"/>
        <v>690106431</v>
      </c>
      <c r="F592" s="22">
        <f t="shared" si="226"/>
        <v>0</v>
      </c>
      <c r="G592" s="22">
        <f t="shared" si="226"/>
        <v>57164062.534299992</v>
      </c>
      <c r="H592" s="22">
        <f t="shared" si="226"/>
        <v>118933773.03676499</v>
      </c>
      <c r="I592" s="22">
        <f t="shared" si="226"/>
        <v>186571337.17782235</v>
      </c>
      <c r="J592" s="22">
        <f t="shared" si="226"/>
        <v>260300936.82064855</v>
      </c>
      <c r="K592" s="322">
        <f t="shared" si="226"/>
        <v>340544911.23770416</v>
      </c>
      <c r="L592" s="451"/>
      <c r="M592" s="453"/>
      <c r="N592" s="373"/>
      <c r="O592" s="373"/>
      <c r="P592" s="373"/>
      <c r="Q592" s="373"/>
      <c r="R592" s="373"/>
      <c r="S592" s="373"/>
      <c r="T592" s="373"/>
      <c r="U592" s="373"/>
      <c r="V592" s="373"/>
      <c r="W592" s="373"/>
      <c r="X592" s="373"/>
      <c r="Y592" s="373"/>
      <c r="Z592" s="373"/>
      <c r="AA592" s="373"/>
      <c r="AB592" s="373"/>
      <c r="AC592" s="373"/>
      <c r="AD592" s="373"/>
      <c r="AE592" s="373"/>
      <c r="AF592" s="373"/>
      <c r="AG592" s="373"/>
      <c r="AH592" s="373"/>
      <c r="AI592" s="373"/>
      <c r="AJ592" s="373"/>
      <c r="AK592" s="373"/>
      <c r="AL592" s="373"/>
      <c r="AM592" s="373"/>
      <c r="AN592" s="373"/>
      <c r="AO592" s="373"/>
      <c r="AP592" s="373"/>
      <c r="AQ592" s="373"/>
      <c r="AR592" s="373"/>
      <c r="AS592" s="373"/>
      <c r="AT592" s="373"/>
      <c r="AU592" s="373"/>
      <c r="AV592" s="373"/>
      <c r="AW592" s="373"/>
      <c r="AX592" s="373"/>
      <c r="AY592" s="373"/>
      <c r="AZ592" s="373"/>
      <c r="BA592" s="373"/>
      <c r="BB592" s="373"/>
      <c r="BC592" s="373"/>
      <c r="BD592" s="373"/>
      <c r="BE592" s="373"/>
      <c r="BF592" s="373"/>
      <c r="BG592" s="373"/>
    </row>
    <row r="593" spans="1:59" s="91" customFormat="1" ht="12.75" customHeight="1" x14ac:dyDescent="0.35">
      <c r="A593" s="342" t="s">
        <v>12</v>
      </c>
      <c r="B593" s="97">
        <f>SUM(C593:K593)</f>
        <v>47748154</v>
      </c>
      <c r="C593" s="24">
        <f>C611+C647</f>
        <v>5445376</v>
      </c>
      <c r="D593" s="24">
        <f t="shared" ref="D593:K593" si="227">D611+D647</f>
        <v>5445376</v>
      </c>
      <c r="E593" s="24">
        <f t="shared" si="227"/>
        <v>5445376</v>
      </c>
      <c r="F593" s="24">
        <f t="shared" si="227"/>
        <v>0</v>
      </c>
      <c r="G593" s="24">
        <f t="shared" si="227"/>
        <v>5184850</v>
      </c>
      <c r="H593" s="24">
        <f t="shared" si="227"/>
        <v>6556794</v>
      </c>
      <c r="I593" s="24">
        <f t="shared" si="227"/>
        <v>6556794</v>
      </c>
      <c r="J593" s="24">
        <f t="shared" si="227"/>
        <v>6556794</v>
      </c>
      <c r="K593" s="24">
        <f t="shared" si="227"/>
        <v>6556794</v>
      </c>
      <c r="L593" s="451"/>
      <c r="M593" s="453"/>
      <c r="N593" s="373"/>
      <c r="O593" s="373"/>
      <c r="P593" s="373"/>
      <c r="Q593" s="373"/>
      <c r="R593" s="373"/>
      <c r="S593" s="373"/>
      <c r="T593" s="373"/>
      <c r="U593" s="373"/>
      <c r="V593" s="373"/>
      <c r="W593" s="373"/>
      <c r="X593" s="373"/>
      <c r="Y593" s="373"/>
      <c r="Z593" s="373"/>
      <c r="AA593" s="373"/>
      <c r="AB593" s="373"/>
      <c r="AC593" s="373"/>
      <c r="AD593" s="373"/>
      <c r="AE593" s="373"/>
      <c r="AF593" s="373"/>
      <c r="AG593" s="373"/>
      <c r="AH593" s="373"/>
      <c r="AI593" s="373"/>
      <c r="AJ593" s="373"/>
      <c r="AK593" s="373"/>
      <c r="AL593" s="373"/>
      <c r="AM593" s="373"/>
      <c r="AN593" s="373"/>
      <c r="AO593" s="373"/>
      <c r="AP593" s="373"/>
      <c r="AQ593" s="373"/>
      <c r="AR593" s="373"/>
      <c r="AS593" s="373"/>
      <c r="AT593" s="373"/>
      <c r="AU593" s="373"/>
      <c r="AV593" s="373"/>
      <c r="AW593" s="373"/>
      <c r="AX593" s="373"/>
      <c r="AY593" s="373"/>
      <c r="AZ593" s="373"/>
      <c r="BA593" s="373"/>
      <c r="BB593" s="373"/>
      <c r="BC593" s="373"/>
      <c r="BD593" s="373"/>
      <c r="BE593" s="373"/>
      <c r="BF593" s="373"/>
      <c r="BG593" s="373"/>
    </row>
    <row r="594" spans="1:59" s="91" customFormat="1" ht="39" x14ac:dyDescent="0.35">
      <c r="A594" s="278" t="s">
        <v>20</v>
      </c>
      <c r="B594" s="140">
        <f>SUM(C594:K594)</f>
        <v>13082230</v>
      </c>
      <c r="C594" s="140">
        <f>C595+C596</f>
        <v>0</v>
      </c>
      <c r="D594" s="140">
        <f t="shared" ref="D594:K594" si="228">D595+D596</f>
        <v>0</v>
      </c>
      <c r="E594" s="140">
        <f t="shared" si="228"/>
        <v>0</v>
      </c>
      <c r="F594" s="140">
        <f t="shared" si="228"/>
        <v>60500</v>
      </c>
      <c r="G594" s="140">
        <f t="shared" si="228"/>
        <v>332750</v>
      </c>
      <c r="H594" s="140">
        <f t="shared" si="228"/>
        <v>1459473</v>
      </c>
      <c r="I594" s="140">
        <f t="shared" si="228"/>
        <v>2495446</v>
      </c>
      <c r="J594" s="140">
        <f t="shared" si="228"/>
        <v>2829961</v>
      </c>
      <c r="K594" s="343">
        <f t="shared" si="228"/>
        <v>5904100</v>
      </c>
      <c r="L594" s="451"/>
      <c r="M594" s="453"/>
      <c r="N594" s="373"/>
      <c r="O594" s="373"/>
      <c r="P594" s="373"/>
      <c r="Q594" s="373"/>
      <c r="R594" s="373"/>
      <c r="S594" s="373"/>
      <c r="T594" s="373"/>
      <c r="U594" s="373"/>
      <c r="V594" s="373"/>
      <c r="W594" s="373"/>
      <c r="X594" s="373"/>
      <c r="Y594" s="373"/>
      <c r="Z594" s="373"/>
      <c r="AA594" s="373"/>
      <c r="AB594" s="373"/>
      <c r="AC594" s="373"/>
      <c r="AD594" s="373"/>
      <c r="AE594" s="373"/>
      <c r="AF594" s="373"/>
      <c r="AG594" s="373"/>
      <c r="AH594" s="373"/>
      <c r="AI594" s="373"/>
      <c r="AJ594" s="373"/>
      <c r="AK594" s="373"/>
      <c r="AL594" s="373"/>
      <c r="AM594" s="373"/>
      <c r="AN594" s="373"/>
      <c r="AO594" s="373"/>
      <c r="AP594" s="373"/>
      <c r="AQ594" s="373"/>
      <c r="AR594" s="373"/>
      <c r="AS594" s="373"/>
      <c r="AT594" s="373"/>
      <c r="AU594" s="373"/>
      <c r="AV594" s="373"/>
      <c r="AW594" s="373"/>
      <c r="AX594" s="373"/>
      <c r="AY594" s="373"/>
      <c r="AZ594" s="373"/>
      <c r="BA594" s="373"/>
      <c r="BB594" s="373"/>
      <c r="BC594" s="373"/>
      <c r="BD594" s="373"/>
      <c r="BE594" s="373"/>
      <c r="BF594" s="373"/>
      <c r="BG594" s="373"/>
    </row>
    <row r="595" spans="1:59" s="102" customFormat="1" ht="68.25" customHeight="1" x14ac:dyDescent="0.35">
      <c r="A595" s="335" t="s">
        <v>103</v>
      </c>
      <c r="B595" s="140">
        <f>SUM(C595:K595)</f>
        <v>12477230</v>
      </c>
      <c r="C595" s="141">
        <f>C613+C624</f>
        <v>0</v>
      </c>
      <c r="D595" s="141">
        <f t="shared" ref="D595:K595" si="229">D613+D624</f>
        <v>0</v>
      </c>
      <c r="E595" s="141">
        <f t="shared" si="229"/>
        <v>0</v>
      </c>
      <c r="F595" s="141">
        <f t="shared" si="229"/>
        <v>0</v>
      </c>
      <c r="G595" s="141">
        <f t="shared" si="229"/>
        <v>0</v>
      </c>
      <c r="H595" s="141">
        <f t="shared" si="229"/>
        <v>1247723</v>
      </c>
      <c r="I595" s="141">
        <f t="shared" si="229"/>
        <v>2495446</v>
      </c>
      <c r="J595" s="141">
        <f t="shared" si="229"/>
        <v>2829961</v>
      </c>
      <c r="K595" s="344">
        <f t="shared" si="229"/>
        <v>5904100</v>
      </c>
      <c r="L595" s="451"/>
      <c r="M595" s="453"/>
      <c r="N595" s="373"/>
      <c r="O595" s="373"/>
      <c r="P595" s="373"/>
      <c r="Q595" s="373"/>
      <c r="R595" s="373"/>
      <c r="S595" s="373"/>
      <c r="T595" s="373"/>
      <c r="U595" s="373"/>
      <c r="V595" s="373"/>
      <c r="W595" s="373"/>
      <c r="X595" s="373"/>
      <c r="Y595" s="373"/>
      <c r="Z595" s="373"/>
      <c r="AA595" s="373"/>
      <c r="AB595" s="373"/>
      <c r="AC595" s="373"/>
      <c r="AD595" s="373"/>
      <c r="AE595" s="373"/>
      <c r="AF595" s="373"/>
      <c r="AG595" s="373"/>
      <c r="AH595" s="373"/>
      <c r="AI595" s="373"/>
      <c r="AJ595" s="373"/>
      <c r="AK595" s="373"/>
      <c r="AL595" s="373"/>
      <c r="AM595" s="373"/>
      <c r="AN595" s="373"/>
      <c r="AO595" s="373"/>
      <c r="AP595" s="373"/>
      <c r="AQ595" s="373"/>
      <c r="AR595" s="373"/>
      <c r="AS595" s="373"/>
      <c r="AT595" s="373"/>
      <c r="AU595" s="373"/>
      <c r="AV595" s="373"/>
      <c r="AW595" s="373"/>
      <c r="AX595" s="373"/>
      <c r="AY595" s="373"/>
      <c r="AZ595" s="373"/>
      <c r="BA595" s="373"/>
      <c r="BB595" s="373"/>
      <c r="BC595" s="373"/>
      <c r="BD595" s="373"/>
      <c r="BE595" s="373"/>
      <c r="BF595" s="373"/>
      <c r="BG595" s="373"/>
    </row>
    <row r="596" spans="1:59" ht="33.75" customHeight="1" thickBot="1" x14ac:dyDescent="0.4">
      <c r="A596" s="313" t="s">
        <v>77</v>
      </c>
      <c r="B596" s="226">
        <f>SUM(C596:K596)</f>
        <v>605000</v>
      </c>
      <c r="C596" s="144">
        <v>0</v>
      </c>
      <c r="D596" s="144">
        <v>0</v>
      </c>
      <c r="E596" s="144">
        <v>0</v>
      </c>
      <c r="F596" s="144">
        <v>60500</v>
      </c>
      <c r="G596" s="144">
        <v>332750</v>
      </c>
      <c r="H596" s="144">
        <v>211750</v>
      </c>
      <c r="I596" s="144">
        <v>0</v>
      </c>
      <c r="J596" s="144">
        <v>0</v>
      </c>
      <c r="K596" s="345">
        <v>0</v>
      </c>
      <c r="L596" s="451"/>
      <c r="M596" s="453"/>
    </row>
    <row r="597" spans="1:59" s="83" customFormat="1" ht="30" customHeight="1" thickBot="1" x14ac:dyDescent="0.4">
      <c r="A597" s="487" t="s">
        <v>104</v>
      </c>
      <c r="B597" s="487"/>
      <c r="C597" s="487"/>
      <c r="D597" s="487"/>
      <c r="E597" s="487"/>
      <c r="F597" s="487"/>
      <c r="G597" s="487"/>
      <c r="H597" s="487"/>
      <c r="I597" s="487"/>
      <c r="J597" s="487"/>
      <c r="K597" s="487"/>
      <c r="L597" s="363"/>
      <c r="M597" s="363"/>
    </row>
    <row r="598" spans="1:59" s="83" customFormat="1" x14ac:dyDescent="0.35">
      <c r="A598" s="224" t="s">
        <v>105</v>
      </c>
      <c r="B598" s="224"/>
      <c r="C598" s="224"/>
      <c r="D598" s="224"/>
      <c r="E598" s="224"/>
      <c r="F598" s="224"/>
      <c r="G598" s="224"/>
      <c r="H598" s="224"/>
      <c r="I598" s="224"/>
      <c r="J598" s="224"/>
      <c r="K598" s="224"/>
      <c r="L598" s="435"/>
      <c r="M598" s="435"/>
    </row>
    <row r="599" spans="1:59" s="83" customFormat="1" x14ac:dyDescent="0.35">
      <c r="A599" s="227" t="s">
        <v>8</v>
      </c>
      <c r="B599" s="180">
        <f>B603+B604+B605+B606</f>
        <v>35505733</v>
      </c>
      <c r="C599" s="180">
        <f t="shared" ref="C599:K599" si="230">C603+C604+C605+C606</f>
        <v>266735</v>
      </c>
      <c r="D599" s="180">
        <f t="shared" si="230"/>
        <v>1257676</v>
      </c>
      <c r="E599" s="180">
        <f t="shared" si="230"/>
        <v>2218495</v>
      </c>
      <c r="F599" s="180">
        <f t="shared" si="230"/>
        <v>0</v>
      </c>
      <c r="G599" s="180">
        <f t="shared" si="230"/>
        <v>3984122</v>
      </c>
      <c r="H599" s="180">
        <f t="shared" si="230"/>
        <v>4562815</v>
      </c>
      <c r="I599" s="180">
        <f t="shared" si="230"/>
        <v>6202717</v>
      </c>
      <c r="J599" s="180">
        <f t="shared" si="230"/>
        <v>7163516</v>
      </c>
      <c r="K599" s="180">
        <f t="shared" si="230"/>
        <v>9849657</v>
      </c>
      <c r="L599" s="436"/>
      <c r="M599" s="436"/>
    </row>
    <row r="600" spans="1:59" s="83" customFormat="1" x14ac:dyDescent="0.35">
      <c r="A600" s="227" t="s">
        <v>9</v>
      </c>
      <c r="B600" s="180"/>
      <c r="C600" s="76"/>
      <c r="D600" s="76"/>
      <c r="E600" s="76"/>
      <c r="F600" s="76"/>
      <c r="G600" s="76"/>
      <c r="H600" s="76"/>
      <c r="I600" s="76"/>
      <c r="J600" s="76"/>
      <c r="K600" s="76"/>
      <c r="L600" s="436"/>
      <c r="M600" s="436"/>
    </row>
    <row r="601" spans="1:59" s="83" customFormat="1" x14ac:dyDescent="0.35">
      <c r="A601" s="172" t="s">
        <v>10</v>
      </c>
      <c r="B601" s="181">
        <f>SUM(C601:K601)</f>
        <v>16076388</v>
      </c>
      <c r="C601" s="171">
        <f>C610</f>
        <v>266735</v>
      </c>
      <c r="D601" s="171">
        <f t="shared" ref="D601:K601" si="231">D610</f>
        <v>1257676</v>
      </c>
      <c r="E601" s="171">
        <f t="shared" si="231"/>
        <v>2218495</v>
      </c>
      <c r="F601" s="171">
        <f t="shared" si="231"/>
        <v>0</v>
      </c>
      <c r="G601" s="171">
        <f t="shared" si="231"/>
        <v>1255639</v>
      </c>
      <c r="H601" s="171">
        <f t="shared" si="231"/>
        <v>1255639</v>
      </c>
      <c r="I601" s="171">
        <f t="shared" si="231"/>
        <v>2316848</v>
      </c>
      <c r="J601" s="171">
        <f t="shared" si="231"/>
        <v>3277647</v>
      </c>
      <c r="K601" s="171">
        <f t="shared" si="231"/>
        <v>4227709</v>
      </c>
      <c r="L601" s="436"/>
      <c r="M601" s="436"/>
    </row>
    <row r="602" spans="1:59" s="83" customFormat="1" x14ac:dyDescent="0.35">
      <c r="A602" s="172" t="s">
        <v>12</v>
      </c>
      <c r="B602" s="172">
        <f>SUM(C602:K602)</f>
        <v>13642415</v>
      </c>
      <c r="C602" s="171">
        <f>C611</f>
        <v>0</v>
      </c>
      <c r="D602" s="171">
        <f t="shared" ref="D602:K602" si="232">D611</f>
        <v>0</v>
      </c>
      <c r="E602" s="171">
        <f t="shared" si="232"/>
        <v>0</v>
      </c>
      <c r="F602" s="171">
        <f t="shared" si="232"/>
        <v>0</v>
      </c>
      <c r="G602" s="171">
        <f t="shared" si="232"/>
        <v>2728483</v>
      </c>
      <c r="H602" s="171">
        <f t="shared" si="232"/>
        <v>2728483</v>
      </c>
      <c r="I602" s="171">
        <f t="shared" si="232"/>
        <v>2728483</v>
      </c>
      <c r="J602" s="171">
        <f t="shared" si="232"/>
        <v>2728483</v>
      </c>
      <c r="K602" s="171">
        <f t="shared" si="232"/>
        <v>2728483</v>
      </c>
      <c r="L602" s="436"/>
      <c r="M602" s="436"/>
    </row>
    <row r="603" spans="1:59" s="83" customFormat="1" x14ac:dyDescent="0.35">
      <c r="A603" s="178" t="s">
        <v>14</v>
      </c>
      <c r="B603" s="172"/>
      <c r="C603" s="178"/>
      <c r="D603" s="178"/>
      <c r="E603" s="178"/>
      <c r="F603" s="178"/>
      <c r="G603" s="178"/>
      <c r="H603" s="178"/>
      <c r="I603" s="178"/>
      <c r="J603" s="178"/>
      <c r="K603" s="178"/>
      <c r="L603" s="436"/>
      <c r="M603" s="436"/>
    </row>
    <row r="604" spans="1:59" s="83" customFormat="1" x14ac:dyDescent="0.35">
      <c r="A604" s="178" t="s">
        <v>15</v>
      </c>
      <c r="B604" s="172"/>
      <c r="C604" s="178"/>
      <c r="D604" s="178"/>
      <c r="E604" s="178"/>
      <c r="F604" s="178"/>
      <c r="G604" s="178"/>
      <c r="H604" s="178"/>
      <c r="I604" s="178"/>
      <c r="J604" s="178"/>
      <c r="K604" s="178"/>
      <c r="L604" s="436"/>
      <c r="M604" s="436"/>
    </row>
    <row r="605" spans="1:59" s="83" customFormat="1" x14ac:dyDescent="0.35">
      <c r="A605" s="178" t="s">
        <v>16</v>
      </c>
      <c r="B605" s="172"/>
      <c r="C605" s="178"/>
      <c r="D605" s="178"/>
      <c r="E605" s="178"/>
      <c r="F605" s="178"/>
      <c r="G605" s="178"/>
      <c r="H605" s="178"/>
      <c r="I605" s="178"/>
      <c r="J605" s="178"/>
      <c r="K605" s="178"/>
      <c r="L605" s="436"/>
      <c r="M605" s="436"/>
    </row>
    <row r="606" spans="1:59" s="83" customFormat="1" x14ac:dyDescent="0.35">
      <c r="A606" s="227" t="s">
        <v>17</v>
      </c>
      <c r="B606" s="76">
        <f>B608+B612</f>
        <v>35505733</v>
      </c>
      <c r="C606" s="76">
        <f t="shared" ref="C606:K606" si="233">C608+C612</f>
        <v>266735</v>
      </c>
      <c r="D606" s="76">
        <f t="shared" si="233"/>
        <v>1257676</v>
      </c>
      <c r="E606" s="76">
        <f t="shared" si="233"/>
        <v>2218495</v>
      </c>
      <c r="F606" s="76">
        <f t="shared" si="233"/>
        <v>0</v>
      </c>
      <c r="G606" s="76">
        <f t="shared" si="233"/>
        <v>3984122</v>
      </c>
      <c r="H606" s="76">
        <f t="shared" si="233"/>
        <v>4562815</v>
      </c>
      <c r="I606" s="76">
        <f t="shared" si="233"/>
        <v>6202717</v>
      </c>
      <c r="J606" s="76">
        <f t="shared" si="233"/>
        <v>7163516</v>
      </c>
      <c r="K606" s="76">
        <f t="shared" si="233"/>
        <v>9849657</v>
      </c>
      <c r="L606" s="436"/>
      <c r="M606" s="436"/>
    </row>
    <row r="607" spans="1:59" s="83" customFormat="1" x14ac:dyDescent="0.35">
      <c r="A607" s="178" t="s">
        <v>18</v>
      </c>
      <c r="B607" s="172"/>
      <c r="C607" s="178"/>
      <c r="D607" s="178"/>
      <c r="E607" s="178"/>
      <c r="F607" s="178"/>
      <c r="G607" s="178"/>
      <c r="H607" s="178"/>
      <c r="I607" s="178"/>
      <c r="J607" s="178"/>
      <c r="K607" s="178"/>
      <c r="L607" s="436"/>
      <c r="M607" s="436"/>
    </row>
    <row r="608" spans="1:59" s="83" customFormat="1" x14ac:dyDescent="0.35">
      <c r="A608" s="178" t="s">
        <v>19</v>
      </c>
      <c r="B608" s="172">
        <f>SUM(C608:K608)</f>
        <v>29718803</v>
      </c>
      <c r="C608" s="171">
        <f>C610+C611</f>
        <v>266735</v>
      </c>
      <c r="D608" s="171">
        <f t="shared" ref="D608:K608" si="234">D610+D611</f>
        <v>1257676</v>
      </c>
      <c r="E608" s="171">
        <f t="shared" si="234"/>
        <v>2218495</v>
      </c>
      <c r="F608" s="171">
        <f t="shared" si="234"/>
        <v>0</v>
      </c>
      <c r="G608" s="171">
        <f>G610+G611</f>
        <v>3984122</v>
      </c>
      <c r="H608" s="171">
        <f t="shared" si="234"/>
        <v>3984122</v>
      </c>
      <c r="I608" s="171">
        <f t="shared" si="234"/>
        <v>5045331</v>
      </c>
      <c r="J608" s="171">
        <f t="shared" si="234"/>
        <v>6006130</v>
      </c>
      <c r="K608" s="171">
        <f t="shared" si="234"/>
        <v>6956192</v>
      </c>
      <c r="L608" s="436"/>
      <c r="M608" s="436"/>
    </row>
    <row r="609" spans="1:13" s="83" customFormat="1" x14ac:dyDescent="0.35">
      <c r="A609" s="178" t="s">
        <v>9</v>
      </c>
      <c r="B609" s="172"/>
      <c r="C609" s="171"/>
      <c r="D609" s="171"/>
      <c r="E609" s="171"/>
      <c r="F609" s="171"/>
      <c r="G609" s="171"/>
      <c r="H609" s="171"/>
      <c r="I609" s="171"/>
      <c r="J609" s="171"/>
      <c r="K609" s="171"/>
      <c r="L609" s="436"/>
      <c r="M609" s="436"/>
    </row>
    <row r="610" spans="1:13" s="83" customFormat="1" x14ac:dyDescent="0.35">
      <c r="A610" s="172" t="s">
        <v>10</v>
      </c>
      <c r="B610" s="172">
        <f>SUM(C610:K610)</f>
        <v>16076388</v>
      </c>
      <c r="C610" s="171">
        <v>266735</v>
      </c>
      <c r="D610" s="171">
        <v>1257676</v>
      </c>
      <c r="E610" s="171">
        <v>2218495</v>
      </c>
      <c r="F610" s="171">
        <v>0</v>
      </c>
      <c r="G610" s="171">
        <v>1255639</v>
      </c>
      <c r="H610" s="171">
        <v>1255639</v>
      </c>
      <c r="I610" s="171">
        <f>1061209+1255639</f>
        <v>2316848</v>
      </c>
      <c r="J610" s="171">
        <f>2022008+1255639</f>
        <v>3277647</v>
      </c>
      <c r="K610" s="171">
        <f>2972070+1255639</f>
        <v>4227709</v>
      </c>
      <c r="L610" s="436"/>
      <c r="M610" s="436"/>
    </row>
    <row r="611" spans="1:13" s="83" customFormat="1" x14ac:dyDescent="0.35">
      <c r="A611" s="172" t="s">
        <v>12</v>
      </c>
      <c r="B611" s="172">
        <f>SUM(C611:K611)</f>
        <v>13642415</v>
      </c>
      <c r="C611" s="171">
        <v>0</v>
      </c>
      <c r="D611" s="171">
        <v>0</v>
      </c>
      <c r="E611" s="171">
        <v>0</v>
      </c>
      <c r="F611" s="171">
        <v>0</v>
      </c>
      <c r="G611" s="171">
        <v>2728483</v>
      </c>
      <c r="H611" s="171">
        <v>2728483</v>
      </c>
      <c r="I611" s="171">
        <v>2728483</v>
      </c>
      <c r="J611" s="171">
        <v>2728483</v>
      </c>
      <c r="K611" s="171">
        <v>2728483</v>
      </c>
      <c r="L611" s="436"/>
      <c r="M611" s="436"/>
    </row>
    <row r="612" spans="1:13" s="83" customFormat="1" ht="39" x14ac:dyDescent="0.35">
      <c r="A612" s="178" t="s">
        <v>20</v>
      </c>
      <c r="B612" s="172">
        <f>SUM(C612:K612)</f>
        <v>5786930</v>
      </c>
      <c r="C612" s="171">
        <v>0</v>
      </c>
      <c r="D612" s="171"/>
      <c r="E612" s="171">
        <v>0</v>
      </c>
      <c r="F612" s="171">
        <f>F613</f>
        <v>0</v>
      </c>
      <c r="G612" s="171">
        <f t="shared" ref="G612:K612" si="235">G613</f>
        <v>0</v>
      </c>
      <c r="H612" s="171">
        <f t="shared" si="235"/>
        <v>578693</v>
      </c>
      <c r="I612" s="171">
        <f t="shared" si="235"/>
        <v>1157386</v>
      </c>
      <c r="J612" s="171">
        <f t="shared" si="235"/>
        <v>1157386</v>
      </c>
      <c r="K612" s="171">
        <f t="shared" si="235"/>
        <v>2893465</v>
      </c>
      <c r="L612" s="436"/>
      <c r="M612" s="436"/>
    </row>
    <row r="613" spans="1:13" s="83" customFormat="1" ht="57.75" customHeight="1" thickBot="1" x14ac:dyDescent="0.4">
      <c r="A613" s="178" t="s">
        <v>106</v>
      </c>
      <c r="B613" s="172">
        <f>SUM(C613:K613)</f>
        <v>5786930</v>
      </c>
      <c r="C613" s="171">
        <v>0</v>
      </c>
      <c r="D613" s="171">
        <v>0</v>
      </c>
      <c r="E613" s="171">
        <v>0</v>
      </c>
      <c r="F613" s="171">
        <v>0</v>
      </c>
      <c r="G613" s="171">
        <v>0</v>
      </c>
      <c r="H613" s="171">
        <v>578693</v>
      </c>
      <c r="I613" s="171">
        <v>1157386</v>
      </c>
      <c r="J613" s="171">
        <v>1157386</v>
      </c>
      <c r="K613" s="171">
        <v>2893465</v>
      </c>
      <c r="L613" s="437"/>
      <c r="M613" s="437"/>
    </row>
    <row r="614" spans="1:13" s="83" customFormat="1" ht="13.5" thickBot="1" x14ac:dyDescent="0.4">
      <c r="A614" s="488" t="s">
        <v>107</v>
      </c>
      <c r="B614" s="488"/>
      <c r="C614" s="488"/>
      <c r="D614" s="488"/>
      <c r="E614" s="488"/>
      <c r="F614" s="488"/>
      <c r="G614" s="488"/>
      <c r="H614" s="488"/>
      <c r="I614" s="488"/>
      <c r="J614" s="488"/>
      <c r="K614" s="488"/>
      <c r="L614" s="363"/>
      <c r="M614" s="363"/>
    </row>
    <row r="615" spans="1:13" s="83" customFormat="1" x14ac:dyDescent="0.35">
      <c r="A615" s="174" t="s">
        <v>10</v>
      </c>
      <c r="B615" s="174"/>
      <c r="C615" s="174"/>
      <c r="D615" s="174"/>
      <c r="E615" s="174"/>
      <c r="F615" s="174"/>
      <c r="G615" s="174"/>
      <c r="H615" s="174"/>
      <c r="I615" s="174"/>
      <c r="J615" s="174"/>
      <c r="K615" s="174"/>
      <c r="L615" s="435"/>
      <c r="M615" s="435"/>
    </row>
    <row r="616" spans="1:13" s="83" customFormat="1" x14ac:dyDescent="0.35">
      <c r="A616" s="227" t="s">
        <v>8</v>
      </c>
      <c r="B616" s="76">
        <f>B617+B618+B619+B620</f>
        <v>6690300</v>
      </c>
      <c r="C616" s="76">
        <f t="shared" ref="C616:K616" si="236">C617+C618+C619+C620</f>
        <v>0</v>
      </c>
      <c r="D616" s="76">
        <f t="shared" si="236"/>
        <v>0</v>
      </c>
      <c r="E616" s="76">
        <f t="shared" si="236"/>
        <v>0</v>
      </c>
      <c r="F616" s="76">
        <f t="shared" si="236"/>
        <v>0</v>
      </c>
      <c r="G616" s="76">
        <f t="shared" si="236"/>
        <v>0</v>
      </c>
      <c r="H616" s="76">
        <f t="shared" si="236"/>
        <v>669030</v>
      </c>
      <c r="I616" s="76">
        <f t="shared" si="236"/>
        <v>1338060</v>
      </c>
      <c r="J616" s="76">
        <f t="shared" si="236"/>
        <v>1672575</v>
      </c>
      <c r="K616" s="76">
        <f t="shared" si="236"/>
        <v>3010635</v>
      </c>
      <c r="L616" s="436"/>
      <c r="M616" s="436"/>
    </row>
    <row r="617" spans="1:13" s="83" customFormat="1" x14ac:dyDescent="0.35">
      <c r="A617" s="178" t="s">
        <v>14</v>
      </c>
      <c r="B617" s="172">
        <f>SUM(C617:K617)</f>
        <v>0</v>
      </c>
      <c r="C617" s="178"/>
      <c r="D617" s="178"/>
      <c r="E617" s="178"/>
      <c r="F617" s="178"/>
      <c r="G617" s="178"/>
      <c r="H617" s="178"/>
      <c r="I617" s="178"/>
      <c r="J617" s="178"/>
      <c r="K617" s="178"/>
      <c r="L617" s="436"/>
      <c r="M617" s="436"/>
    </row>
    <row r="618" spans="1:13" s="83" customFormat="1" x14ac:dyDescent="0.35">
      <c r="A618" s="178" t="s">
        <v>15</v>
      </c>
      <c r="B618" s="172">
        <f>SUM(C618:K618)</f>
        <v>0</v>
      </c>
      <c r="C618" s="178"/>
      <c r="D618" s="178"/>
      <c r="E618" s="178"/>
      <c r="F618" s="178"/>
      <c r="G618" s="178"/>
      <c r="H618" s="178"/>
      <c r="I618" s="178"/>
      <c r="J618" s="178"/>
      <c r="K618" s="178"/>
      <c r="L618" s="436"/>
      <c r="M618" s="436"/>
    </row>
    <row r="619" spans="1:13" s="83" customFormat="1" x14ac:dyDescent="0.35">
      <c r="A619" s="178" t="s">
        <v>16</v>
      </c>
      <c r="B619" s="172"/>
      <c r="C619" s="178"/>
      <c r="D619" s="178"/>
      <c r="E619" s="178"/>
      <c r="F619" s="178"/>
      <c r="G619" s="178"/>
      <c r="H619" s="178"/>
      <c r="I619" s="178"/>
      <c r="J619" s="178"/>
      <c r="K619" s="178"/>
      <c r="L619" s="436"/>
      <c r="M619" s="436"/>
    </row>
    <row r="620" spans="1:13" s="83" customFormat="1" x14ac:dyDescent="0.35">
      <c r="A620" s="227" t="s">
        <v>17</v>
      </c>
      <c r="B620" s="76">
        <f>B622+B623</f>
        <v>6690300</v>
      </c>
      <c r="C620" s="76">
        <f t="shared" ref="C620:K620" si="237">C622+C623</f>
        <v>0</v>
      </c>
      <c r="D620" s="76">
        <f t="shared" si="237"/>
        <v>0</v>
      </c>
      <c r="E620" s="76">
        <f t="shared" si="237"/>
        <v>0</v>
      </c>
      <c r="F620" s="76">
        <f t="shared" si="237"/>
        <v>0</v>
      </c>
      <c r="G620" s="76">
        <f t="shared" si="237"/>
        <v>0</v>
      </c>
      <c r="H620" s="76">
        <f t="shared" si="237"/>
        <v>669030</v>
      </c>
      <c r="I620" s="76">
        <f t="shared" si="237"/>
        <v>1338060</v>
      </c>
      <c r="J620" s="76">
        <f t="shared" si="237"/>
        <v>1672575</v>
      </c>
      <c r="K620" s="76">
        <f t="shared" si="237"/>
        <v>3010635</v>
      </c>
      <c r="L620" s="436"/>
      <c r="M620" s="436"/>
    </row>
    <row r="621" spans="1:13" s="83" customFormat="1" x14ac:dyDescent="0.35">
      <c r="A621" s="178" t="s">
        <v>18</v>
      </c>
      <c r="B621" s="172"/>
      <c r="C621" s="178"/>
      <c r="D621" s="178"/>
      <c r="E621" s="178"/>
      <c r="F621" s="178"/>
      <c r="G621" s="178"/>
      <c r="H621" s="178"/>
      <c r="I621" s="178"/>
      <c r="J621" s="178"/>
      <c r="K621" s="178"/>
      <c r="L621" s="436"/>
      <c r="M621" s="436"/>
    </row>
    <row r="622" spans="1:13" s="83" customFormat="1" x14ac:dyDescent="0.35">
      <c r="A622" s="237" t="s">
        <v>19</v>
      </c>
      <c r="B622" s="197">
        <f>SUM(C622:K622)</f>
        <v>0</v>
      </c>
      <c r="C622" s="198"/>
      <c r="D622" s="198"/>
      <c r="E622" s="198"/>
      <c r="F622" s="198"/>
      <c r="G622" s="198"/>
      <c r="H622" s="198"/>
      <c r="I622" s="198"/>
      <c r="J622" s="198"/>
      <c r="K622" s="198"/>
      <c r="L622" s="436"/>
      <c r="M622" s="436"/>
    </row>
    <row r="623" spans="1:13" s="83" customFormat="1" ht="39" x14ac:dyDescent="0.35">
      <c r="A623" s="300" t="s">
        <v>20</v>
      </c>
      <c r="B623" s="197">
        <f>SUM(C623:K623)</f>
        <v>6690300</v>
      </c>
      <c r="C623" s="201">
        <v>0</v>
      </c>
      <c r="D623" s="201">
        <v>0</v>
      </c>
      <c r="E623" s="201">
        <v>0</v>
      </c>
      <c r="F623" s="201">
        <v>0</v>
      </c>
      <c r="G623" s="201">
        <v>0</v>
      </c>
      <c r="H623" s="201">
        <f>H624</f>
        <v>669030</v>
      </c>
      <c r="I623" s="201">
        <f t="shared" ref="I623:K623" si="238">I624</f>
        <v>1338060</v>
      </c>
      <c r="J623" s="201">
        <f t="shared" si="238"/>
        <v>1672575</v>
      </c>
      <c r="K623" s="287">
        <f t="shared" si="238"/>
        <v>3010635</v>
      </c>
      <c r="L623" s="436"/>
      <c r="M623" s="436"/>
    </row>
    <row r="624" spans="1:13" s="83" customFormat="1" ht="48.75" customHeight="1" thickBot="1" x14ac:dyDescent="0.4">
      <c r="A624" s="331" t="s">
        <v>108</v>
      </c>
      <c r="B624" s="223">
        <v>6690300</v>
      </c>
      <c r="C624" s="209">
        <v>0</v>
      </c>
      <c r="D624" s="209">
        <v>0</v>
      </c>
      <c r="E624" s="209">
        <v>0</v>
      </c>
      <c r="F624" s="209">
        <v>0</v>
      </c>
      <c r="G624" s="209">
        <v>0</v>
      </c>
      <c r="H624" s="209">
        <f>B624*0.1</f>
        <v>669030</v>
      </c>
      <c r="I624" s="209">
        <f>B624*0.2</f>
        <v>1338060</v>
      </c>
      <c r="J624" s="209">
        <f>B624*0.25</f>
        <v>1672575</v>
      </c>
      <c r="K624" s="346">
        <v>3010635</v>
      </c>
      <c r="L624" s="437"/>
      <c r="M624" s="437"/>
    </row>
    <row r="625" spans="1:59" s="169" customFormat="1" ht="13.5" thickBot="1" x14ac:dyDescent="0.4">
      <c r="A625" s="412" t="s">
        <v>176</v>
      </c>
      <c r="B625" s="413"/>
      <c r="C625" s="413"/>
      <c r="D625" s="413"/>
      <c r="E625" s="413"/>
      <c r="F625" s="413"/>
      <c r="G625" s="413"/>
      <c r="H625" s="413"/>
      <c r="I625" s="413"/>
      <c r="J625" s="413"/>
      <c r="K625" s="414"/>
      <c r="L625" s="213"/>
      <c r="M625" s="214"/>
    </row>
    <row r="626" spans="1:59" s="82" customFormat="1" x14ac:dyDescent="0.35">
      <c r="A626" s="25" t="s">
        <v>10</v>
      </c>
      <c r="B626" s="26"/>
      <c r="C626" s="26"/>
      <c r="D626" s="26"/>
      <c r="E626" s="26"/>
      <c r="F626" s="26"/>
      <c r="G626" s="26"/>
      <c r="H626" s="26"/>
      <c r="I626" s="26"/>
      <c r="J626" s="26"/>
      <c r="K626" s="289"/>
      <c r="L626" s="401" t="s">
        <v>109</v>
      </c>
      <c r="M626" s="431"/>
      <c r="N626" s="81"/>
      <c r="O626" s="81"/>
      <c r="P626" s="81"/>
      <c r="Q626" s="81"/>
      <c r="R626" s="81"/>
      <c r="S626" s="81"/>
      <c r="T626" s="81"/>
      <c r="U626" s="81"/>
      <c r="V626" s="81"/>
      <c r="W626" s="81"/>
      <c r="X626" s="81"/>
      <c r="Y626" s="81"/>
      <c r="Z626" s="81"/>
      <c r="AA626" s="81"/>
      <c r="AB626" s="81"/>
      <c r="AC626" s="81"/>
      <c r="AD626" s="81"/>
      <c r="AE626" s="81"/>
      <c r="AF626" s="81"/>
      <c r="AG626" s="81"/>
      <c r="AH626" s="81"/>
      <c r="AI626" s="81"/>
      <c r="AJ626" s="81"/>
      <c r="AK626" s="81"/>
      <c r="AL626" s="81"/>
      <c r="AM626" s="81"/>
      <c r="AN626" s="81"/>
      <c r="AO626" s="81"/>
      <c r="AP626" s="81"/>
      <c r="AQ626" s="81"/>
      <c r="AR626" s="81"/>
      <c r="AS626" s="81"/>
      <c r="AT626" s="81"/>
      <c r="AU626" s="81"/>
      <c r="AV626" s="81"/>
      <c r="AW626" s="81"/>
      <c r="AX626" s="81"/>
      <c r="AY626" s="81"/>
      <c r="AZ626" s="81"/>
      <c r="BA626" s="81"/>
      <c r="BB626" s="81"/>
      <c r="BC626" s="81"/>
      <c r="BD626" s="81"/>
      <c r="BE626" s="81"/>
      <c r="BF626" s="81"/>
      <c r="BG626" s="81"/>
    </row>
    <row r="627" spans="1:59" s="91" customFormat="1" x14ac:dyDescent="0.35">
      <c r="A627" s="73" t="s">
        <v>8</v>
      </c>
      <c r="B627" s="8">
        <f>B628+B629+B630+B631</f>
        <v>3001589039.80724</v>
      </c>
      <c r="C627" s="8">
        <f t="shared" ref="C627:K627" si="239">C628+C629+C630+C631</f>
        <v>684952251</v>
      </c>
      <c r="D627" s="8">
        <f t="shared" si="239"/>
        <v>684952251</v>
      </c>
      <c r="E627" s="8">
        <f t="shared" si="239"/>
        <v>684952251</v>
      </c>
      <c r="F627" s="8">
        <f t="shared" si="239"/>
        <v>0</v>
      </c>
      <c r="G627" s="8">
        <f t="shared" si="239"/>
        <v>55661895.534299992</v>
      </c>
      <c r="H627" s="8">
        <f t="shared" si="239"/>
        <v>116627453.03676499</v>
      </c>
      <c r="I627" s="8">
        <f t="shared" si="239"/>
        <v>183203808.17782235</v>
      </c>
      <c r="J627" s="8">
        <f t="shared" si="239"/>
        <v>255972608.82064855</v>
      </c>
      <c r="K627" s="8">
        <f t="shared" si="239"/>
        <v>335266521.23770416</v>
      </c>
      <c r="L627" s="389"/>
      <c r="M627" s="391"/>
      <c r="N627" s="373"/>
      <c r="O627" s="373"/>
      <c r="P627" s="373"/>
      <c r="Q627" s="373"/>
      <c r="R627" s="373"/>
      <c r="S627" s="373"/>
      <c r="T627" s="373"/>
      <c r="U627" s="373"/>
      <c r="V627" s="373"/>
      <c r="W627" s="373"/>
      <c r="X627" s="373"/>
      <c r="Y627" s="373"/>
      <c r="Z627" s="373"/>
      <c r="AA627" s="373"/>
      <c r="AB627" s="373"/>
      <c r="AC627" s="373"/>
      <c r="AD627" s="373"/>
      <c r="AE627" s="373"/>
      <c r="AF627" s="373"/>
      <c r="AG627" s="373"/>
      <c r="AH627" s="373"/>
      <c r="AI627" s="373"/>
      <c r="AJ627" s="373"/>
      <c r="AK627" s="373"/>
      <c r="AL627" s="373"/>
      <c r="AM627" s="373"/>
      <c r="AN627" s="373"/>
      <c r="AO627" s="373"/>
      <c r="AP627" s="373"/>
      <c r="AQ627" s="373"/>
      <c r="AR627" s="373"/>
      <c r="AS627" s="373"/>
      <c r="AT627" s="373"/>
      <c r="AU627" s="373"/>
      <c r="AV627" s="373"/>
      <c r="AW627" s="373"/>
      <c r="AX627" s="373"/>
      <c r="AY627" s="373"/>
      <c r="AZ627" s="373"/>
      <c r="BA627" s="373"/>
      <c r="BB627" s="373"/>
      <c r="BC627" s="373"/>
      <c r="BD627" s="373"/>
      <c r="BE627" s="373"/>
      <c r="BF627" s="373"/>
      <c r="BG627" s="373"/>
    </row>
    <row r="628" spans="1:59" s="91" customFormat="1" x14ac:dyDescent="0.35">
      <c r="A628" s="3" t="s">
        <v>14</v>
      </c>
      <c r="B628" s="13">
        <f t="shared" ref="B628:D630" si="240">SUM(C628:K628)</f>
        <v>0</v>
      </c>
      <c r="C628" s="13">
        <f t="shared" si="240"/>
        <v>0</v>
      </c>
      <c r="D628" s="13">
        <f t="shared" si="240"/>
        <v>0</v>
      </c>
      <c r="E628" s="13">
        <f>SUM(F628:M628)</f>
        <v>0</v>
      </c>
      <c r="F628" s="13">
        <f t="shared" ref="F628:F630" si="241">SUM(G628:M628)</f>
        <v>0</v>
      </c>
      <c r="G628" s="13">
        <f t="shared" ref="G628:K630" si="242">SUM(H628:M628)</f>
        <v>0</v>
      </c>
      <c r="H628" s="13">
        <f t="shared" si="242"/>
        <v>0</v>
      </c>
      <c r="I628" s="13">
        <f t="shared" si="242"/>
        <v>0</v>
      </c>
      <c r="J628" s="13">
        <f t="shared" si="242"/>
        <v>0</v>
      </c>
      <c r="K628" s="13">
        <f t="shared" si="242"/>
        <v>0</v>
      </c>
      <c r="L628" s="389"/>
      <c r="M628" s="391"/>
      <c r="N628" s="373"/>
      <c r="O628" s="373"/>
      <c r="P628" s="373"/>
      <c r="Q628" s="373"/>
      <c r="R628" s="373"/>
      <c r="S628" s="373"/>
      <c r="T628" s="373"/>
      <c r="U628" s="373"/>
      <c r="V628" s="373"/>
      <c r="W628" s="373"/>
      <c r="X628" s="373"/>
      <c r="Y628" s="373"/>
      <c r="Z628" s="373"/>
      <c r="AA628" s="373"/>
      <c r="AB628" s="373"/>
      <c r="AC628" s="373"/>
      <c r="AD628" s="373"/>
      <c r="AE628" s="373"/>
      <c r="AF628" s="373"/>
      <c r="AG628" s="373"/>
      <c r="AH628" s="373"/>
      <c r="AI628" s="373"/>
      <c r="AJ628" s="373"/>
      <c r="AK628" s="373"/>
      <c r="AL628" s="373"/>
      <c r="AM628" s="373"/>
      <c r="AN628" s="373"/>
      <c r="AO628" s="373"/>
      <c r="AP628" s="373"/>
      <c r="AQ628" s="373"/>
      <c r="AR628" s="373"/>
      <c r="AS628" s="373"/>
      <c r="AT628" s="373"/>
      <c r="AU628" s="373"/>
      <c r="AV628" s="373"/>
      <c r="AW628" s="373"/>
      <c r="AX628" s="373"/>
      <c r="AY628" s="373"/>
      <c r="AZ628" s="373"/>
      <c r="BA628" s="373"/>
      <c r="BB628" s="373"/>
      <c r="BC628" s="373"/>
      <c r="BD628" s="373"/>
      <c r="BE628" s="373"/>
      <c r="BF628" s="373"/>
      <c r="BG628" s="373"/>
    </row>
    <row r="629" spans="1:59" s="91" customFormat="1" x14ac:dyDescent="0.35">
      <c r="A629" s="3" t="s">
        <v>15</v>
      </c>
      <c r="B629" s="13">
        <f t="shared" si="240"/>
        <v>0</v>
      </c>
      <c r="C629" s="13">
        <f t="shared" si="240"/>
        <v>0</v>
      </c>
      <c r="D629" s="13">
        <f t="shared" si="240"/>
        <v>0</v>
      </c>
      <c r="E629" s="13">
        <f>SUM(F629:M629)</f>
        <v>0</v>
      </c>
      <c r="F629" s="13">
        <f t="shared" si="241"/>
        <v>0</v>
      </c>
      <c r="G629" s="13">
        <f t="shared" si="242"/>
        <v>0</v>
      </c>
      <c r="H629" s="13">
        <f t="shared" si="242"/>
        <v>0</v>
      </c>
      <c r="I629" s="13">
        <f t="shared" si="242"/>
        <v>0</v>
      </c>
      <c r="J629" s="13">
        <f t="shared" si="242"/>
        <v>0</v>
      </c>
      <c r="K629" s="13">
        <f t="shared" si="242"/>
        <v>0</v>
      </c>
      <c r="L629" s="389"/>
      <c r="M629" s="391"/>
      <c r="N629" s="373"/>
      <c r="O629" s="373"/>
      <c r="P629" s="373"/>
      <c r="Q629" s="373"/>
      <c r="R629" s="373"/>
      <c r="S629" s="373"/>
      <c r="T629" s="373"/>
      <c r="U629" s="373"/>
      <c r="V629" s="373"/>
      <c r="W629" s="373"/>
      <c r="X629" s="373"/>
      <c r="Y629" s="373"/>
      <c r="Z629" s="373"/>
      <c r="AA629" s="373"/>
      <c r="AB629" s="373"/>
      <c r="AC629" s="373"/>
      <c r="AD629" s="373"/>
      <c r="AE629" s="373"/>
      <c r="AF629" s="373"/>
      <c r="AG629" s="373"/>
      <c r="AH629" s="373"/>
      <c r="AI629" s="373"/>
      <c r="AJ629" s="373"/>
      <c r="AK629" s="373"/>
      <c r="AL629" s="373"/>
      <c r="AM629" s="373"/>
      <c r="AN629" s="373"/>
      <c r="AO629" s="373"/>
      <c r="AP629" s="373"/>
      <c r="AQ629" s="373"/>
      <c r="AR629" s="373"/>
      <c r="AS629" s="373"/>
      <c r="AT629" s="373"/>
      <c r="AU629" s="373"/>
      <c r="AV629" s="373"/>
      <c r="AW629" s="373"/>
      <c r="AX629" s="373"/>
      <c r="AY629" s="373"/>
      <c r="AZ629" s="373"/>
      <c r="BA629" s="373"/>
      <c r="BB629" s="373"/>
      <c r="BC629" s="373"/>
      <c r="BD629" s="373"/>
      <c r="BE629" s="373"/>
      <c r="BF629" s="373"/>
      <c r="BG629" s="373"/>
    </row>
    <row r="630" spans="1:59" s="82" customFormat="1" x14ac:dyDescent="0.35">
      <c r="A630" s="3" t="s">
        <v>16</v>
      </c>
      <c r="B630" s="13">
        <f t="shared" si="240"/>
        <v>0</v>
      </c>
      <c r="C630" s="13">
        <f t="shared" si="240"/>
        <v>0</v>
      </c>
      <c r="D630" s="13">
        <f t="shared" si="240"/>
        <v>0</v>
      </c>
      <c r="E630" s="13">
        <f>SUM(F630:M630)</f>
        <v>0</v>
      </c>
      <c r="F630" s="13">
        <f t="shared" si="241"/>
        <v>0</v>
      </c>
      <c r="G630" s="13">
        <f t="shared" si="242"/>
        <v>0</v>
      </c>
      <c r="H630" s="13">
        <f t="shared" si="242"/>
        <v>0</v>
      </c>
      <c r="I630" s="13">
        <f t="shared" si="242"/>
        <v>0</v>
      </c>
      <c r="J630" s="13">
        <f t="shared" si="242"/>
        <v>0</v>
      </c>
      <c r="K630" s="13">
        <f t="shared" si="242"/>
        <v>0</v>
      </c>
      <c r="L630" s="389"/>
      <c r="M630" s="391"/>
      <c r="N630" s="81"/>
      <c r="O630" s="81"/>
      <c r="P630" s="81"/>
      <c r="Q630" s="81"/>
      <c r="R630" s="81"/>
      <c r="S630" s="81"/>
      <c r="T630" s="81"/>
      <c r="U630" s="81"/>
      <c r="V630" s="81"/>
      <c r="W630" s="81"/>
      <c r="X630" s="81"/>
      <c r="Y630" s="81"/>
      <c r="Z630" s="81"/>
      <c r="AA630" s="81"/>
      <c r="AB630" s="81"/>
      <c r="AC630" s="81"/>
      <c r="AD630" s="81"/>
      <c r="AE630" s="81"/>
      <c r="AF630" s="81"/>
      <c r="AG630" s="81"/>
      <c r="AH630" s="81"/>
      <c r="AI630" s="81"/>
      <c r="AJ630" s="81"/>
      <c r="AK630" s="81"/>
      <c r="AL630" s="81"/>
      <c r="AM630" s="81"/>
      <c r="AN630" s="81"/>
      <c r="AO630" s="81"/>
      <c r="AP630" s="81"/>
      <c r="AQ630" s="81"/>
      <c r="AR630" s="81"/>
      <c r="AS630" s="81"/>
      <c r="AT630" s="81"/>
      <c r="AU630" s="81"/>
      <c r="AV630" s="81"/>
      <c r="AW630" s="81"/>
      <c r="AX630" s="81"/>
      <c r="AY630" s="81"/>
      <c r="AZ630" s="81"/>
      <c r="BA630" s="81"/>
      <c r="BB630" s="81"/>
      <c r="BC630" s="81"/>
      <c r="BD630" s="81"/>
      <c r="BE630" s="81"/>
      <c r="BF630" s="81"/>
      <c r="BG630" s="81"/>
    </row>
    <row r="631" spans="1:59" s="91" customFormat="1" x14ac:dyDescent="0.35">
      <c r="A631" s="88" t="s">
        <v>17</v>
      </c>
      <c r="B631" s="6">
        <f>B633+B634</f>
        <v>3001589039.80724</v>
      </c>
      <c r="C631" s="6">
        <f t="shared" ref="C631:K631" si="243">C633+C634</f>
        <v>684952251</v>
      </c>
      <c r="D631" s="6">
        <f t="shared" si="243"/>
        <v>684952251</v>
      </c>
      <c r="E631" s="6">
        <f t="shared" si="243"/>
        <v>684952251</v>
      </c>
      <c r="F631" s="6">
        <f t="shared" si="243"/>
        <v>0</v>
      </c>
      <c r="G631" s="6">
        <f t="shared" si="243"/>
        <v>55661895.534299992</v>
      </c>
      <c r="H631" s="6">
        <f t="shared" si="243"/>
        <v>116627453.03676499</v>
      </c>
      <c r="I631" s="6">
        <f t="shared" si="243"/>
        <v>183203808.17782235</v>
      </c>
      <c r="J631" s="6">
        <f t="shared" si="243"/>
        <v>255972608.82064855</v>
      </c>
      <c r="K631" s="6">
        <f t="shared" si="243"/>
        <v>335266521.23770416</v>
      </c>
      <c r="L631" s="389"/>
      <c r="M631" s="391"/>
      <c r="N631" s="373"/>
      <c r="O631" s="373"/>
      <c r="P631" s="373"/>
      <c r="Q631" s="373"/>
      <c r="R631" s="373"/>
      <c r="S631" s="373"/>
      <c r="T631" s="373"/>
      <c r="U631" s="373"/>
      <c r="V631" s="373"/>
      <c r="W631" s="373"/>
      <c r="X631" s="373"/>
      <c r="Y631" s="373"/>
      <c r="Z631" s="373"/>
      <c r="AA631" s="373"/>
      <c r="AB631" s="373"/>
      <c r="AC631" s="373"/>
      <c r="AD631" s="373"/>
      <c r="AE631" s="373"/>
      <c r="AF631" s="373"/>
      <c r="AG631" s="373"/>
      <c r="AH631" s="373"/>
      <c r="AI631" s="373"/>
      <c r="AJ631" s="373"/>
      <c r="AK631" s="373"/>
      <c r="AL631" s="373"/>
      <c r="AM631" s="373"/>
      <c r="AN631" s="373"/>
      <c r="AO631" s="373"/>
      <c r="AP631" s="373"/>
      <c r="AQ631" s="373"/>
      <c r="AR631" s="373"/>
      <c r="AS631" s="373"/>
      <c r="AT631" s="373"/>
      <c r="AU631" s="373"/>
      <c r="AV631" s="373"/>
      <c r="AW631" s="373"/>
      <c r="AX631" s="373"/>
      <c r="AY631" s="373"/>
      <c r="AZ631" s="373"/>
      <c r="BA631" s="373"/>
      <c r="BB631" s="373"/>
      <c r="BC631" s="373"/>
      <c r="BD631" s="373"/>
      <c r="BE631" s="373"/>
      <c r="BF631" s="373"/>
      <c r="BG631" s="373"/>
    </row>
    <row r="632" spans="1:59" s="91" customFormat="1" x14ac:dyDescent="0.35">
      <c r="A632" s="3" t="s">
        <v>18</v>
      </c>
      <c r="B632" s="13"/>
      <c r="C632" s="11"/>
      <c r="D632" s="11"/>
      <c r="E632" s="11"/>
      <c r="F632" s="11"/>
      <c r="G632" s="11"/>
      <c r="H632" s="11"/>
      <c r="I632" s="11"/>
      <c r="J632" s="11"/>
      <c r="K632" s="11"/>
      <c r="L632" s="389"/>
      <c r="M632" s="391"/>
      <c r="N632" s="373"/>
      <c r="O632" s="373"/>
      <c r="P632" s="373"/>
      <c r="Q632" s="373"/>
      <c r="R632" s="373"/>
      <c r="S632" s="373"/>
      <c r="T632" s="373"/>
      <c r="U632" s="373"/>
      <c r="V632" s="373"/>
      <c r="W632" s="373"/>
      <c r="X632" s="373"/>
      <c r="Y632" s="373"/>
      <c r="Z632" s="373"/>
      <c r="AA632" s="373"/>
      <c r="AB632" s="373"/>
      <c r="AC632" s="373"/>
      <c r="AD632" s="373"/>
      <c r="AE632" s="373"/>
      <c r="AF632" s="373"/>
      <c r="AG632" s="373"/>
      <c r="AH632" s="373"/>
      <c r="AI632" s="373"/>
      <c r="AJ632" s="373"/>
      <c r="AK632" s="373"/>
      <c r="AL632" s="373"/>
      <c r="AM632" s="373"/>
      <c r="AN632" s="373"/>
      <c r="AO632" s="373"/>
      <c r="AP632" s="373"/>
      <c r="AQ632" s="373"/>
      <c r="AR632" s="373"/>
      <c r="AS632" s="373"/>
      <c r="AT632" s="373"/>
      <c r="AU632" s="373"/>
      <c r="AV632" s="373"/>
      <c r="AW632" s="373"/>
      <c r="AX632" s="373"/>
      <c r="AY632" s="373"/>
      <c r="AZ632" s="373"/>
      <c r="BA632" s="373"/>
      <c r="BB632" s="373"/>
      <c r="BC632" s="373"/>
      <c r="BD632" s="373"/>
      <c r="BE632" s="373"/>
      <c r="BF632" s="373"/>
      <c r="BG632" s="373"/>
    </row>
    <row r="633" spans="1:59" s="91" customFormat="1" x14ac:dyDescent="0.35">
      <c r="A633" s="3" t="s">
        <v>19</v>
      </c>
      <c r="B633" s="13">
        <f>SUM(C633:K633)</f>
        <v>3001589039.80724</v>
      </c>
      <c r="C633" s="171">
        <f>649952251+35000000</f>
        <v>684952251</v>
      </c>
      <c r="D633" s="171">
        <f>649952251+35000000</f>
        <v>684952251</v>
      </c>
      <c r="E633" s="171">
        <f>649952251+35000000</f>
        <v>684952251</v>
      </c>
      <c r="F633" s="24">
        <v>0</v>
      </c>
      <c r="G633" s="24">
        <v>55661895.534299992</v>
      </c>
      <c r="H633" s="24">
        <v>116627453.03676499</v>
      </c>
      <c r="I633" s="24">
        <v>183203808.17782235</v>
      </c>
      <c r="J633" s="24">
        <v>255972608.82064855</v>
      </c>
      <c r="K633" s="24">
        <v>335266521.23770416</v>
      </c>
      <c r="L633" s="389"/>
      <c r="M633" s="391"/>
      <c r="N633" s="84"/>
      <c r="O633" s="142"/>
      <c r="P633" s="142"/>
      <c r="Q633" s="373"/>
      <c r="R633" s="373"/>
      <c r="S633" s="373"/>
      <c r="T633" s="373"/>
      <c r="U633" s="373"/>
      <c r="V633" s="373"/>
      <c r="W633" s="373"/>
      <c r="X633" s="373"/>
      <c r="Y633" s="373"/>
      <c r="Z633" s="373"/>
      <c r="AA633" s="373"/>
      <c r="AB633" s="373"/>
      <c r="AC633" s="373"/>
      <c r="AD633" s="373"/>
      <c r="AE633" s="373"/>
      <c r="AF633" s="373"/>
      <c r="AG633" s="373"/>
      <c r="AH633" s="373"/>
      <c r="AI633" s="373"/>
      <c r="AJ633" s="373"/>
      <c r="AK633" s="373"/>
      <c r="AL633" s="373"/>
      <c r="AM633" s="373"/>
      <c r="AN633" s="373"/>
      <c r="AO633" s="373"/>
      <c r="AP633" s="373"/>
      <c r="AQ633" s="373"/>
      <c r="AR633" s="373"/>
      <c r="AS633" s="373"/>
      <c r="AT633" s="373"/>
      <c r="AU633" s="373"/>
      <c r="AV633" s="373"/>
      <c r="AW633" s="373"/>
      <c r="AX633" s="373"/>
      <c r="AY633" s="373"/>
      <c r="AZ633" s="373"/>
      <c r="BA633" s="373"/>
      <c r="BB633" s="373"/>
      <c r="BC633" s="373"/>
      <c r="BD633" s="373"/>
      <c r="BE633" s="373"/>
      <c r="BF633" s="373"/>
      <c r="BG633" s="373"/>
    </row>
    <row r="634" spans="1:59" s="91" customFormat="1" ht="39.5" thickBot="1" x14ac:dyDescent="0.4">
      <c r="A634" s="130" t="s">
        <v>20</v>
      </c>
      <c r="B634" s="97">
        <f>SUM(C634:K634)</f>
        <v>0</v>
      </c>
      <c r="C634" s="97">
        <v>0</v>
      </c>
      <c r="D634" s="97">
        <v>0</v>
      </c>
      <c r="E634" s="97">
        <v>0</v>
      </c>
      <c r="F634" s="97">
        <v>0</v>
      </c>
      <c r="G634" s="97">
        <v>0</v>
      </c>
      <c r="H634" s="97">
        <v>0</v>
      </c>
      <c r="I634" s="97">
        <v>0</v>
      </c>
      <c r="J634" s="97">
        <v>0</v>
      </c>
      <c r="K634" s="97">
        <v>0</v>
      </c>
      <c r="L634" s="389"/>
      <c r="M634" s="391"/>
      <c r="N634" s="373"/>
      <c r="O634" s="373"/>
      <c r="P634" s="373"/>
      <c r="Q634" s="373"/>
      <c r="R634" s="373"/>
      <c r="S634" s="373"/>
      <c r="T634" s="373"/>
      <c r="U634" s="373"/>
      <c r="V634" s="373"/>
      <c r="W634" s="373"/>
      <c r="X634" s="373"/>
      <c r="Y634" s="373"/>
      <c r="Z634" s="373"/>
      <c r="AA634" s="373"/>
      <c r="AB634" s="373"/>
      <c r="AC634" s="373"/>
      <c r="AD634" s="373"/>
      <c r="AE634" s="373"/>
      <c r="AF634" s="373"/>
      <c r="AG634" s="373"/>
      <c r="AH634" s="373"/>
      <c r="AI634" s="373"/>
      <c r="AJ634" s="373"/>
      <c r="AK634" s="373"/>
      <c r="AL634" s="373"/>
      <c r="AM634" s="373"/>
      <c r="AN634" s="373"/>
      <c r="AO634" s="373"/>
      <c r="AP634" s="373"/>
      <c r="AQ634" s="373"/>
      <c r="AR634" s="373"/>
      <c r="AS634" s="373"/>
      <c r="AT634" s="373"/>
      <c r="AU634" s="373"/>
      <c r="AV634" s="373"/>
      <c r="AW634" s="373"/>
      <c r="AX634" s="373"/>
      <c r="AY634" s="373"/>
      <c r="AZ634" s="373"/>
      <c r="BA634" s="373"/>
      <c r="BB634" s="373"/>
      <c r="BC634" s="373"/>
      <c r="BD634" s="373"/>
      <c r="BE634" s="373"/>
      <c r="BF634" s="373"/>
      <c r="BG634" s="373"/>
    </row>
    <row r="635" spans="1:59" s="83" customFormat="1" ht="13.5" thickBot="1" x14ac:dyDescent="0.4">
      <c r="A635" s="412" t="s">
        <v>110</v>
      </c>
      <c r="B635" s="413"/>
      <c r="C635" s="413"/>
      <c r="D635" s="413"/>
      <c r="E635" s="413"/>
      <c r="F635" s="413"/>
      <c r="G635" s="413"/>
      <c r="H635" s="413"/>
      <c r="I635" s="413"/>
      <c r="J635" s="413"/>
      <c r="K635" s="414"/>
      <c r="L635" s="214"/>
      <c r="M635" s="214"/>
    </row>
    <row r="636" spans="1:59" s="83" customFormat="1" x14ac:dyDescent="0.35">
      <c r="A636" s="177" t="s">
        <v>105</v>
      </c>
      <c r="B636" s="215"/>
      <c r="C636" s="215"/>
      <c r="D636" s="215"/>
      <c r="E636" s="215"/>
      <c r="F636" s="215"/>
      <c r="G636" s="215"/>
      <c r="H636" s="215"/>
      <c r="I636" s="215"/>
      <c r="J636" s="215"/>
      <c r="K636" s="286"/>
      <c r="L636" s="407"/>
      <c r="M636" s="407"/>
    </row>
    <row r="637" spans="1:59" s="83" customFormat="1" x14ac:dyDescent="0.35">
      <c r="A637" s="326" t="s">
        <v>8</v>
      </c>
      <c r="B637" s="220">
        <f>B640+B641+B642+B643</f>
        <v>47362046</v>
      </c>
      <c r="C637" s="220">
        <f t="shared" ref="C637:K637" si="244">C640+C641+C642+C643</f>
        <v>8381061</v>
      </c>
      <c r="D637" s="220">
        <f t="shared" si="244"/>
        <v>8381061</v>
      </c>
      <c r="E637" s="220">
        <f t="shared" si="244"/>
        <v>8381061</v>
      </c>
      <c r="F637" s="220">
        <f t="shared" si="244"/>
        <v>0</v>
      </c>
      <c r="G637" s="220">
        <f t="shared" si="244"/>
        <v>2702895</v>
      </c>
      <c r="H637" s="220">
        <f t="shared" si="244"/>
        <v>4878992</v>
      </c>
      <c r="I637" s="220">
        <f t="shared" si="244"/>
        <v>4878992</v>
      </c>
      <c r="J637" s="220">
        <f t="shared" si="244"/>
        <v>4878992</v>
      </c>
      <c r="K637" s="347">
        <f t="shared" si="244"/>
        <v>4878992</v>
      </c>
      <c r="L637" s="387"/>
      <c r="M637" s="387"/>
    </row>
    <row r="638" spans="1:59" s="83" customFormat="1" x14ac:dyDescent="0.35">
      <c r="A638" s="299" t="s">
        <v>10</v>
      </c>
      <c r="B638" s="200">
        <f>SUM(C638:K638)</f>
        <v>13256307</v>
      </c>
      <c r="C638" s="201">
        <f>C646</f>
        <v>2935685</v>
      </c>
      <c r="D638" s="201">
        <f t="shared" ref="D638:K638" si="245">D646</f>
        <v>2935685</v>
      </c>
      <c r="E638" s="201">
        <f t="shared" si="245"/>
        <v>2935685</v>
      </c>
      <c r="F638" s="201">
        <f t="shared" si="245"/>
        <v>0</v>
      </c>
      <c r="G638" s="201">
        <f t="shared" si="245"/>
        <v>246528</v>
      </c>
      <c r="H638" s="201">
        <f t="shared" si="245"/>
        <v>1050681</v>
      </c>
      <c r="I638" s="201">
        <f t="shared" si="245"/>
        <v>1050681</v>
      </c>
      <c r="J638" s="201">
        <f t="shared" si="245"/>
        <v>1050681</v>
      </c>
      <c r="K638" s="287">
        <f t="shared" si="245"/>
        <v>1050681</v>
      </c>
      <c r="L638" s="387"/>
      <c r="M638" s="387"/>
    </row>
    <row r="639" spans="1:59" s="83" customFormat="1" x14ac:dyDescent="0.35">
      <c r="A639" s="299" t="s">
        <v>12</v>
      </c>
      <c r="B639" s="200">
        <f>SUM(C639:K639)</f>
        <v>34105739</v>
      </c>
      <c r="C639" s="201">
        <f>C647</f>
        <v>5445376</v>
      </c>
      <c r="D639" s="201">
        <f t="shared" ref="D639:K639" si="246">D647</f>
        <v>5445376</v>
      </c>
      <c r="E639" s="201">
        <f t="shared" si="246"/>
        <v>5445376</v>
      </c>
      <c r="F639" s="201">
        <f t="shared" si="246"/>
        <v>0</v>
      </c>
      <c r="G639" s="201">
        <f t="shared" si="246"/>
        <v>2456367</v>
      </c>
      <c r="H639" s="201">
        <f t="shared" si="246"/>
        <v>3828311</v>
      </c>
      <c r="I639" s="201">
        <f t="shared" si="246"/>
        <v>3828311</v>
      </c>
      <c r="J639" s="201">
        <f t="shared" si="246"/>
        <v>3828311</v>
      </c>
      <c r="K639" s="287">
        <f t="shared" si="246"/>
        <v>3828311</v>
      </c>
      <c r="L639" s="387"/>
      <c r="M639" s="387"/>
    </row>
    <row r="640" spans="1:59" s="83" customFormat="1" x14ac:dyDescent="0.35">
      <c r="A640" s="300" t="s">
        <v>14</v>
      </c>
      <c r="B640" s="200">
        <f>SUM(C640:K640)</f>
        <v>0</v>
      </c>
      <c r="C640" s="164"/>
      <c r="D640" s="164"/>
      <c r="E640" s="164"/>
      <c r="F640" s="164"/>
      <c r="G640" s="164"/>
      <c r="H640" s="164"/>
      <c r="I640" s="164"/>
      <c r="J640" s="164"/>
      <c r="K640" s="328"/>
      <c r="L640" s="387"/>
      <c r="M640" s="387"/>
    </row>
    <row r="641" spans="1:59" s="83" customFormat="1" x14ac:dyDescent="0.35">
      <c r="A641" s="300" t="s">
        <v>15</v>
      </c>
      <c r="B641" s="200">
        <f>SUM(C641:K641)</f>
        <v>0</v>
      </c>
      <c r="C641" s="164"/>
      <c r="D641" s="164"/>
      <c r="E641" s="164"/>
      <c r="F641" s="164"/>
      <c r="G641" s="164"/>
      <c r="H641" s="164"/>
      <c r="I641" s="164"/>
      <c r="J641" s="164"/>
      <c r="K641" s="328"/>
      <c r="L641" s="387"/>
      <c r="M641" s="387"/>
    </row>
    <row r="642" spans="1:59" s="83" customFormat="1" x14ac:dyDescent="0.35">
      <c r="A642" s="300" t="s">
        <v>16</v>
      </c>
      <c r="B642" s="200">
        <f>SUM(C642:K642)</f>
        <v>0</v>
      </c>
      <c r="C642" s="164"/>
      <c r="D642" s="164"/>
      <c r="E642" s="164"/>
      <c r="F642" s="164"/>
      <c r="G642" s="164"/>
      <c r="H642" s="164"/>
      <c r="I642" s="164"/>
      <c r="J642" s="164"/>
      <c r="K642" s="328"/>
      <c r="L642" s="387"/>
      <c r="M642" s="387"/>
    </row>
    <row r="643" spans="1:59" s="83" customFormat="1" x14ac:dyDescent="0.35">
      <c r="A643" s="329" t="s">
        <v>17</v>
      </c>
      <c r="B643" s="222">
        <f>B645+B648</f>
        <v>47362046</v>
      </c>
      <c r="C643" s="222">
        <f t="shared" ref="C643:K643" si="247">C645+C648</f>
        <v>8381061</v>
      </c>
      <c r="D643" s="222">
        <f t="shared" si="247"/>
        <v>8381061</v>
      </c>
      <c r="E643" s="222">
        <f t="shared" si="247"/>
        <v>8381061</v>
      </c>
      <c r="F643" s="222">
        <f t="shared" si="247"/>
        <v>0</v>
      </c>
      <c r="G643" s="222">
        <f t="shared" si="247"/>
        <v>2702895</v>
      </c>
      <c r="H643" s="222">
        <f t="shared" si="247"/>
        <v>4878992</v>
      </c>
      <c r="I643" s="222">
        <f t="shared" si="247"/>
        <v>4878992</v>
      </c>
      <c r="J643" s="222">
        <f t="shared" si="247"/>
        <v>4878992</v>
      </c>
      <c r="K643" s="330">
        <f t="shared" si="247"/>
        <v>4878992</v>
      </c>
      <c r="L643" s="387"/>
      <c r="M643" s="387"/>
    </row>
    <row r="644" spans="1:59" s="83" customFormat="1" x14ac:dyDescent="0.35">
      <c r="A644" s="300" t="s">
        <v>18</v>
      </c>
      <c r="B644" s="200"/>
      <c r="C644" s="164"/>
      <c r="D644" s="164"/>
      <c r="E644" s="164"/>
      <c r="F644" s="164"/>
      <c r="G644" s="164"/>
      <c r="H644" s="164"/>
      <c r="I644" s="164"/>
      <c r="J644" s="164"/>
      <c r="K644" s="328"/>
      <c r="L644" s="387"/>
      <c r="M644" s="387"/>
    </row>
    <row r="645" spans="1:59" s="83" customFormat="1" x14ac:dyDescent="0.35">
      <c r="A645" s="300" t="s">
        <v>19</v>
      </c>
      <c r="B645" s="200">
        <f>SUM(C645:K645)</f>
        <v>47362046</v>
      </c>
      <c r="C645" s="201">
        <f>C646+C647</f>
        <v>8381061</v>
      </c>
      <c r="D645" s="201">
        <f t="shared" ref="D645:E645" si="248">D646+D647</f>
        <v>8381061</v>
      </c>
      <c r="E645" s="201">
        <f t="shared" si="248"/>
        <v>8381061</v>
      </c>
      <c r="F645" s="201">
        <f t="shared" ref="F645:K645" si="249">F646+F647</f>
        <v>0</v>
      </c>
      <c r="G645" s="201">
        <f t="shared" si="249"/>
        <v>2702895</v>
      </c>
      <c r="H645" s="201">
        <f t="shared" si="249"/>
        <v>4878992</v>
      </c>
      <c r="I645" s="201">
        <f t="shared" si="249"/>
        <v>4878992</v>
      </c>
      <c r="J645" s="201">
        <f t="shared" si="249"/>
        <v>4878992</v>
      </c>
      <c r="K645" s="287">
        <f t="shared" si="249"/>
        <v>4878992</v>
      </c>
      <c r="L645" s="387"/>
      <c r="M645" s="387"/>
    </row>
    <row r="646" spans="1:59" s="83" customFormat="1" x14ac:dyDescent="0.35">
      <c r="A646" s="299" t="s">
        <v>10</v>
      </c>
      <c r="B646" s="200">
        <f>SUM(C646:K646)</f>
        <v>13256307</v>
      </c>
      <c r="C646" s="201">
        <v>2935685</v>
      </c>
      <c r="D646" s="201">
        <v>2935685</v>
      </c>
      <c r="E646" s="201">
        <v>2935685</v>
      </c>
      <c r="F646" s="201">
        <v>0</v>
      </c>
      <c r="G646" s="201">
        <v>246528</v>
      </c>
      <c r="H646" s="201">
        <v>1050681</v>
      </c>
      <c r="I646" s="201">
        <v>1050681</v>
      </c>
      <c r="J646" s="201">
        <v>1050681</v>
      </c>
      <c r="K646" s="287">
        <v>1050681</v>
      </c>
      <c r="L646" s="387"/>
      <c r="M646" s="387"/>
    </row>
    <row r="647" spans="1:59" s="83" customFormat="1" x14ac:dyDescent="0.35">
      <c r="A647" s="299" t="s">
        <v>12</v>
      </c>
      <c r="B647" s="200">
        <f>SUM(C647:K647)</f>
        <v>34105739</v>
      </c>
      <c r="C647" s="201">
        <v>5445376</v>
      </c>
      <c r="D647" s="201">
        <v>5445376</v>
      </c>
      <c r="E647" s="201">
        <v>5445376</v>
      </c>
      <c r="F647" s="201">
        <v>0</v>
      </c>
      <c r="G647" s="201">
        <v>2456367</v>
      </c>
      <c r="H647" s="201">
        <v>3828311</v>
      </c>
      <c r="I647" s="201">
        <v>3828311</v>
      </c>
      <c r="J647" s="201">
        <v>3828311</v>
      </c>
      <c r="K647" s="287">
        <v>3828311</v>
      </c>
      <c r="L647" s="387"/>
      <c r="M647" s="387"/>
    </row>
    <row r="648" spans="1:59" s="83" customFormat="1" ht="39.5" thickBot="1" x14ac:dyDescent="0.4">
      <c r="A648" s="331" t="s">
        <v>20</v>
      </c>
      <c r="B648" s="200">
        <f>SUM(C648:K648)</f>
        <v>0</v>
      </c>
      <c r="C648" s="209">
        <v>0</v>
      </c>
      <c r="D648" s="209">
        <v>0</v>
      </c>
      <c r="E648" s="209">
        <v>0</v>
      </c>
      <c r="F648" s="209">
        <v>0</v>
      </c>
      <c r="G648" s="209">
        <v>0</v>
      </c>
      <c r="H648" s="209">
        <v>0</v>
      </c>
      <c r="I648" s="209">
        <v>0</v>
      </c>
      <c r="J648" s="209">
        <v>0</v>
      </c>
      <c r="K648" s="346">
        <v>0</v>
      </c>
      <c r="L648" s="388"/>
      <c r="M648" s="388"/>
    </row>
    <row r="649" spans="1:59" s="81" customFormat="1" ht="54.65" customHeight="1" thickBot="1" x14ac:dyDescent="0.4">
      <c r="A649" s="489" t="s">
        <v>111</v>
      </c>
      <c r="B649" s="490"/>
      <c r="C649" s="490"/>
      <c r="D649" s="490"/>
      <c r="E649" s="490"/>
      <c r="F649" s="490"/>
      <c r="G649" s="490"/>
      <c r="H649" s="490"/>
      <c r="I649" s="490"/>
      <c r="J649" s="490"/>
      <c r="K649" s="491"/>
      <c r="L649" s="56"/>
      <c r="M649" s="192" t="s">
        <v>168</v>
      </c>
    </row>
    <row r="650" spans="1:59" s="91" customFormat="1" x14ac:dyDescent="0.35">
      <c r="A650" s="302" t="s">
        <v>8</v>
      </c>
      <c r="B650" s="16">
        <f>B654+B655+B656+B657</f>
        <v>37111071</v>
      </c>
      <c r="C650" s="16">
        <f>C654+C655+C656+C657</f>
        <v>0</v>
      </c>
      <c r="D650" s="16">
        <f>D654+D655+D656+D657</f>
        <v>0</v>
      </c>
      <c r="E650" s="16">
        <f>E654+E655+E656+E657</f>
        <v>0</v>
      </c>
      <c r="F650" s="16">
        <f t="shared" ref="F650:K650" si="250">F654+F655+F656+F657</f>
        <v>0</v>
      </c>
      <c r="G650" s="16">
        <f t="shared" si="250"/>
        <v>13089000</v>
      </c>
      <c r="H650" s="16">
        <f t="shared" si="250"/>
        <v>2976307</v>
      </c>
      <c r="I650" s="16">
        <f t="shared" si="250"/>
        <v>5975614</v>
      </c>
      <c r="J650" s="16">
        <f t="shared" si="250"/>
        <v>5974614</v>
      </c>
      <c r="K650" s="292">
        <f t="shared" si="250"/>
        <v>9095536</v>
      </c>
      <c r="L650" s="401"/>
      <c r="M650" s="431"/>
      <c r="N650" s="373"/>
      <c r="O650" s="373"/>
      <c r="P650" s="373"/>
      <c r="Q650" s="373"/>
      <c r="R650" s="373"/>
      <c r="S650" s="373"/>
      <c r="T650" s="373"/>
      <c r="U650" s="373"/>
      <c r="V650" s="373"/>
      <c r="W650" s="373"/>
      <c r="X650" s="373"/>
      <c r="Y650" s="373"/>
      <c r="Z650" s="373"/>
      <c r="AA650" s="373"/>
      <c r="AB650" s="373"/>
      <c r="AC650" s="373"/>
      <c r="AD650" s="373"/>
      <c r="AE650" s="373"/>
      <c r="AF650" s="373"/>
      <c r="AG650" s="373"/>
      <c r="AH650" s="373"/>
      <c r="AI650" s="373"/>
      <c r="AJ650" s="373"/>
      <c r="AK650" s="373"/>
      <c r="AL650" s="373"/>
      <c r="AM650" s="373"/>
      <c r="AN650" s="373"/>
      <c r="AO650" s="373"/>
      <c r="AP650" s="373"/>
      <c r="AQ650" s="373"/>
      <c r="AR650" s="373"/>
      <c r="AS650" s="373"/>
      <c r="AT650" s="373"/>
      <c r="AU650" s="373"/>
      <c r="AV650" s="373"/>
      <c r="AW650" s="373"/>
      <c r="AX650" s="373"/>
      <c r="AY650" s="373"/>
      <c r="AZ650" s="373"/>
      <c r="BA650" s="373"/>
      <c r="BB650" s="373"/>
      <c r="BC650" s="373"/>
      <c r="BD650" s="373"/>
      <c r="BE650" s="373"/>
      <c r="BF650" s="373"/>
      <c r="BG650" s="373"/>
    </row>
    <row r="651" spans="1:59" s="91" customFormat="1" x14ac:dyDescent="0.35">
      <c r="A651" s="278" t="s">
        <v>9</v>
      </c>
      <c r="B651" s="16"/>
      <c r="C651" s="17"/>
      <c r="D651" s="17"/>
      <c r="E651" s="17"/>
      <c r="F651" s="17"/>
      <c r="G651" s="17"/>
      <c r="H651" s="17"/>
      <c r="I651" s="17"/>
      <c r="J651" s="17"/>
      <c r="K651" s="276"/>
      <c r="L651" s="389"/>
      <c r="M651" s="391"/>
      <c r="N651" s="373"/>
      <c r="O651" s="373"/>
      <c r="P651" s="373"/>
      <c r="Q651" s="373"/>
      <c r="R651" s="373"/>
      <c r="S651" s="373"/>
      <c r="T651" s="373"/>
      <c r="U651" s="373"/>
      <c r="V651" s="373"/>
      <c r="W651" s="373"/>
      <c r="X651" s="373"/>
      <c r="Y651" s="373"/>
      <c r="Z651" s="373"/>
      <c r="AA651" s="373"/>
      <c r="AB651" s="373"/>
      <c r="AC651" s="373"/>
      <c r="AD651" s="373"/>
      <c r="AE651" s="373"/>
      <c r="AF651" s="373"/>
      <c r="AG651" s="373"/>
      <c r="AH651" s="373"/>
      <c r="AI651" s="373"/>
      <c r="AJ651" s="373"/>
      <c r="AK651" s="373"/>
      <c r="AL651" s="373"/>
      <c r="AM651" s="373"/>
      <c r="AN651" s="373"/>
      <c r="AO651" s="373"/>
      <c r="AP651" s="373"/>
      <c r="AQ651" s="373"/>
      <c r="AR651" s="373"/>
      <c r="AS651" s="373"/>
      <c r="AT651" s="373"/>
      <c r="AU651" s="373"/>
      <c r="AV651" s="373"/>
      <c r="AW651" s="373"/>
      <c r="AX651" s="373"/>
      <c r="AY651" s="373"/>
      <c r="AZ651" s="373"/>
      <c r="BA651" s="373"/>
      <c r="BB651" s="373"/>
      <c r="BC651" s="373"/>
      <c r="BD651" s="373"/>
      <c r="BE651" s="373"/>
      <c r="BF651" s="373"/>
      <c r="BG651" s="373"/>
    </row>
    <row r="652" spans="1:59" s="82" customFormat="1" x14ac:dyDescent="0.35">
      <c r="A652" s="348" t="s">
        <v>10</v>
      </c>
      <c r="B652" s="16">
        <f>SUM(C652:K652)</f>
        <v>15243071</v>
      </c>
      <c r="C652" s="17">
        <f>C661+C665</f>
        <v>0</v>
      </c>
      <c r="D652" s="17">
        <f t="shared" ref="D652:K652" si="251">D661+D665</f>
        <v>0</v>
      </c>
      <c r="E652" s="17">
        <f t="shared" si="251"/>
        <v>0</v>
      </c>
      <c r="F652" s="17">
        <f t="shared" si="251"/>
        <v>0</v>
      </c>
      <c r="G652" s="17">
        <f t="shared" si="251"/>
        <v>1089000</v>
      </c>
      <c r="H652" s="17">
        <f t="shared" si="251"/>
        <v>2976307</v>
      </c>
      <c r="I652" s="17">
        <f t="shared" si="251"/>
        <v>2685614</v>
      </c>
      <c r="J652" s="17">
        <f t="shared" si="251"/>
        <v>2685614</v>
      </c>
      <c r="K652" s="276">
        <f t="shared" si="251"/>
        <v>5806536</v>
      </c>
      <c r="L652" s="389"/>
      <c r="M652" s="391"/>
      <c r="N652" s="81"/>
      <c r="O652" s="81"/>
      <c r="P652" s="81"/>
      <c r="Q652" s="81"/>
      <c r="R652" s="81"/>
      <c r="S652" s="81"/>
      <c r="T652" s="81"/>
      <c r="U652" s="81"/>
      <c r="V652" s="81"/>
      <c r="W652" s="81"/>
      <c r="X652" s="81"/>
      <c r="Y652" s="81"/>
      <c r="Z652" s="81"/>
      <c r="AA652" s="81"/>
      <c r="AB652" s="81"/>
      <c r="AC652" s="81"/>
      <c r="AD652" s="81"/>
      <c r="AE652" s="81"/>
      <c r="AF652" s="81"/>
      <c r="AG652" s="81"/>
      <c r="AH652" s="81"/>
      <c r="AI652" s="81"/>
      <c r="AJ652" s="81"/>
      <c r="AK652" s="81"/>
      <c r="AL652" s="81"/>
      <c r="AM652" s="81"/>
      <c r="AN652" s="81"/>
      <c r="AO652" s="81"/>
      <c r="AP652" s="81"/>
      <c r="AQ652" s="81"/>
      <c r="AR652" s="81"/>
      <c r="AS652" s="81"/>
      <c r="AT652" s="81"/>
      <c r="AU652" s="81"/>
      <c r="AV652" s="81"/>
      <c r="AW652" s="81"/>
      <c r="AX652" s="81"/>
      <c r="AY652" s="81"/>
      <c r="AZ652" s="81"/>
      <c r="BA652" s="81"/>
      <c r="BB652" s="81"/>
      <c r="BC652" s="81"/>
      <c r="BD652" s="81"/>
      <c r="BE652" s="81"/>
      <c r="BF652" s="81"/>
      <c r="BG652" s="81"/>
    </row>
    <row r="653" spans="1:59" s="82" customFormat="1" x14ac:dyDescent="0.35">
      <c r="A653" s="348" t="s">
        <v>12</v>
      </c>
      <c r="B653" s="16">
        <f>SUM(C653:K653)</f>
        <v>21868000</v>
      </c>
      <c r="C653" s="17">
        <f>C662+C662+C666</f>
        <v>0</v>
      </c>
      <c r="D653" s="17">
        <f t="shared" ref="D653:K653" si="252">D662+D662+D666</f>
        <v>0</v>
      </c>
      <c r="E653" s="17">
        <f t="shared" si="252"/>
        <v>0</v>
      </c>
      <c r="F653" s="17">
        <f t="shared" si="252"/>
        <v>0</v>
      </c>
      <c r="G653" s="17">
        <f t="shared" si="252"/>
        <v>12000000</v>
      </c>
      <c r="H653" s="17">
        <f t="shared" si="252"/>
        <v>0</v>
      </c>
      <c r="I653" s="17">
        <f t="shared" si="252"/>
        <v>3290000</v>
      </c>
      <c r="J653" s="17">
        <f t="shared" si="252"/>
        <v>3289000</v>
      </c>
      <c r="K653" s="276">
        <f t="shared" si="252"/>
        <v>3289000</v>
      </c>
      <c r="L653" s="389"/>
      <c r="M653" s="391"/>
      <c r="N653" s="81"/>
      <c r="O653" s="81"/>
      <c r="P653" s="81"/>
      <c r="Q653" s="81"/>
      <c r="R653" s="81"/>
      <c r="S653" s="81"/>
      <c r="T653" s="81"/>
      <c r="U653" s="81"/>
      <c r="V653" s="81"/>
      <c r="W653" s="81"/>
      <c r="X653" s="81"/>
      <c r="Y653" s="81"/>
      <c r="Z653" s="81"/>
      <c r="AA653" s="81"/>
      <c r="AB653" s="81"/>
      <c r="AC653" s="81"/>
      <c r="AD653" s="81"/>
      <c r="AE653" s="81"/>
      <c r="AF653" s="81"/>
      <c r="AG653" s="81"/>
      <c r="AH653" s="81"/>
      <c r="AI653" s="81"/>
      <c r="AJ653" s="81"/>
      <c r="AK653" s="81"/>
      <c r="AL653" s="81"/>
      <c r="AM653" s="81"/>
      <c r="AN653" s="81"/>
      <c r="AO653" s="81"/>
      <c r="AP653" s="81"/>
      <c r="AQ653" s="81"/>
      <c r="AR653" s="81"/>
      <c r="AS653" s="81"/>
      <c r="AT653" s="81"/>
      <c r="AU653" s="81"/>
      <c r="AV653" s="81"/>
      <c r="AW653" s="81"/>
      <c r="AX653" s="81"/>
      <c r="AY653" s="81"/>
      <c r="AZ653" s="81"/>
      <c r="BA653" s="81"/>
      <c r="BB653" s="81"/>
      <c r="BC653" s="81"/>
      <c r="BD653" s="81"/>
      <c r="BE653" s="81"/>
      <c r="BF653" s="81"/>
      <c r="BG653" s="81"/>
    </row>
    <row r="654" spans="1:59" s="91" customFormat="1" x14ac:dyDescent="0.35">
      <c r="A654" s="278" t="s">
        <v>14</v>
      </c>
      <c r="B654" s="20">
        <f>SUM(C654:K654)</f>
        <v>0</v>
      </c>
      <c r="C654" s="21">
        <f t="shared" ref="C654:K656" si="253">C688</f>
        <v>0</v>
      </c>
      <c r="D654" s="21">
        <f t="shared" si="253"/>
        <v>0</v>
      </c>
      <c r="E654" s="21">
        <f t="shared" si="253"/>
        <v>0</v>
      </c>
      <c r="F654" s="21">
        <f t="shared" si="253"/>
        <v>0</v>
      </c>
      <c r="G654" s="21">
        <f t="shared" si="253"/>
        <v>0</v>
      </c>
      <c r="H654" s="21">
        <f t="shared" si="253"/>
        <v>0</v>
      </c>
      <c r="I654" s="21">
        <f t="shared" si="253"/>
        <v>0</v>
      </c>
      <c r="J654" s="21">
        <f t="shared" si="253"/>
        <v>0</v>
      </c>
      <c r="K654" s="320">
        <f t="shared" si="253"/>
        <v>0</v>
      </c>
      <c r="L654" s="389"/>
      <c r="M654" s="391"/>
      <c r="N654" s="373"/>
      <c r="O654" s="373"/>
      <c r="P654" s="373"/>
      <c r="Q654" s="373"/>
      <c r="R654" s="373"/>
      <c r="S654" s="373"/>
      <c r="T654" s="373"/>
      <c r="U654" s="373"/>
      <c r="V654" s="373"/>
      <c r="W654" s="373"/>
      <c r="X654" s="373"/>
      <c r="Y654" s="373"/>
      <c r="Z654" s="373"/>
      <c r="AA654" s="373"/>
      <c r="AB654" s="373"/>
      <c r="AC654" s="373"/>
      <c r="AD654" s="373"/>
      <c r="AE654" s="373"/>
      <c r="AF654" s="373"/>
      <c r="AG654" s="373"/>
      <c r="AH654" s="373"/>
      <c r="AI654" s="373"/>
      <c r="AJ654" s="373"/>
      <c r="AK654" s="373"/>
      <c r="AL654" s="373"/>
      <c r="AM654" s="373"/>
      <c r="AN654" s="373"/>
      <c r="AO654" s="373"/>
      <c r="AP654" s="373"/>
      <c r="AQ654" s="373"/>
      <c r="AR654" s="373"/>
      <c r="AS654" s="373"/>
      <c r="AT654" s="373"/>
      <c r="AU654" s="373"/>
      <c r="AV654" s="373"/>
      <c r="AW654" s="373"/>
      <c r="AX654" s="373"/>
      <c r="AY654" s="373"/>
      <c r="AZ654" s="373"/>
      <c r="BA654" s="373"/>
      <c r="BB654" s="373"/>
      <c r="BC654" s="373"/>
      <c r="BD654" s="373"/>
      <c r="BE654" s="373"/>
      <c r="BF654" s="373"/>
      <c r="BG654" s="373"/>
    </row>
    <row r="655" spans="1:59" s="91" customFormat="1" x14ac:dyDescent="0.35">
      <c r="A655" s="278" t="s">
        <v>15</v>
      </c>
      <c r="B655" s="20">
        <f>SUM(C655:K655)</f>
        <v>0</v>
      </c>
      <c r="C655" s="21">
        <f t="shared" si="253"/>
        <v>0</v>
      </c>
      <c r="D655" s="21">
        <f t="shared" si="253"/>
        <v>0</v>
      </c>
      <c r="E655" s="21">
        <f t="shared" si="253"/>
        <v>0</v>
      </c>
      <c r="F655" s="21">
        <f t="shared" si="253"/>
        <v>0</v>
      </c>
      <c r="G655" s="21">
        <f t="shared" si="253"/>
        <v>0</v>
      </c>
      <c r="H655" s="21">
        <f t="shared" si="253"/>
        <v>0</v>
      </c>
      <c r="I655" s="21">
        <f t="shared" si="253"/>
        <v>0</v>
      </c>
      <c r="J655" s="21">
        <f t="shared" si="253"/>
        <v>0</v>
      </c>
      <c r="K655" s="320">
        <f t="shared" si="253"/>
        <v>0</v>
      </c>
      <c r="L655" s="389"/>
      <c r="M655" s="391"/>
      <c r="N655" s="373"/>
      <c r="O655" s="373"/>
      <c r="P655" s="373"/>
      <c r="Q655" s="373"/>
      <c r="R655" s="373"/>
      <c r="S655" s="373"/>
      <c r="T655" s="373"/>
      <c r="U655" s="373"/>
      <c r="V655" s="373"/>
      <c r="W655" s="373"/>
      <c r="X655" s="373"/>
      <c r="Y655" s="373"/>
      <c r="Z655" s="373"/>
      <c r="AA655" s="373"/>
      <c r="AB655" s="373"/>
      <c r="AC655" s="373"/>
      <c r="AD655" s="373"/>
      <c r="AE655" s="373"/>
      <c r="AF655" s="373"/>
      <c r="AG655" s="373"/>
      <c r="AH655" s="373"/>
      <c r="AI655" s="373"/>
      <c r="AJ655" s="373"/>
      <c r="AK655" s="373"/>
      <c r="AL655" s="373"/>
      <c r="AM655" s="373"/>
      <c r="AN655" s="373"/>
      <c r="AO655" s="373"/>
      <c r="AP655" s="373"/>
      <c r="AQ655" s="373"/>
      <c r="AR655" s="373"/>
      <c r="AS655" s="373"/>
      <c r="AT655" s="373"/>
      <c r="AU655" s="373"/>
      <c r="AV655" s="373"/>
      <c r="AW655" s="373"/>
      <c r="AX655" s="373"/>
      <c r="AY655" s="373"/>
      <c r="AZ655" s="373"/>
      <c r="BA655" s="373"/>
      <c r="BB655" s="373"/>
      <c r="BC655" s="373"/>
      <c r="BD655" s="373"/>
      <c r="BE655" s="373"/>
      <c r="BF655" s="373"/>
      <c r="BG655" s="373"/>
    </row>
    <row r="656" spans="1:59" s="82" customFormat="1" x14ac:dyDescent="0.35">
      <c r="A656" s="278" t="s">
        <v>16</v>
      </c>
      <c r="B656" s="20">
        <f>SUM(C656:K656)</f>
        <v>0</v>
      </c>
      <c r="C656" s="21">
        <f t="shared" si="253"/>
        <v>0</v>
      </c>
      <c r="D656" s="21">
        <f t="shared" si="253"/>
        <v>0</v>
      </c>
      <c r="E656" s="21">
        <f t="shared" si="253"/>
        <v>0</v>
      </c>
      <c r="F656" s="21">
        <f t="shared" si="253"/>
        <v>0</v>
      </c>
      <c r="G656" s="21">
        <f t="shared" si="253"/>
        <v>0</v>
      </c>
      <c r="H656" s="21">
        <f t="shared" si="253"/>
        <v>0</v>
      </c>
      <c r="I656" s="21">
        <f t="shared" si="253"/>
        <v>0</v>
      </c>
      <c r="J656" s="21">
        <f t="shared" si="253"/>
        <v>0</v>
      </c>
      <c r="K656" s="320">
        <f t="shared" si="253"/>
        <v>0</v>
      </c>
      <c r="L656" s="389"/>
      <c r="M656" s="391"/>
      <c r="N656" s="81"/>
      <c r="O656" s="81"/>
      <c r="P656" s="81"/>
      <c r="Q656" s="81"/>
      <c r="R656" s="81"/>
      <c r="S656" s="81"/>
      <c r="T656" s="81"/>
      <c r="U656" s="81"/>
      <c r="V656" s="81"/>
      <c r="W656" s="81"/>
      <c r="X656" s="81"/>
      <c r="Y656" s="81"/>
      <c r="Z656" s="81"/>
      <c r="AA656" s="81"/>
      <c r="AB656" s="81"/>
      <c r="AC656" s="81"/>
      <c r="AD656" s="81"/>
      <c r="AE656" s="81"/>
      <c r="AF656" s="81"/>
      <c r="AG656" s="81"/>
      <c r="AH656" s="81"/>
      <c r="AI656" s="81"/>
      <c r="AJ656" s="81"/>
      <c r="AK656" s="81"/>
      <c r="AL656" s="81"/>
      <c r="AM656" s="81"/>
      <c r="AN656" s="81"/>
      <c r="AO656" s="81"/>
      <c r="AP656" s="81"/>
      <c r="AQ656" s="81"/>
      <c r="AR656" s="81"/>
      <c r="AS656" s="81"/>
      <c r="AT656" s="81"/>
      <c r="AU656" s="81"/>
      <c r="AV656" s="81"/>
      <c r="AW656" s="81"/>
      <c r="AX656" s="81"/>
      <c r="AY656" s="81"/>
      <c r="AZ656" s="81"/>
      <c r="BA656" s="81"/>
      <c r="BB656" s="81"/>
      <c r="BC656" s="81"/>
      <c r="BD656" s="81"/>
      <c r="BE656" s="81"/>
      <c r="BF656" s="81"/>
      <c r="BG656" s="81"/>
    </row>
    <row r="657" spans="1:59" s="91" customFormat="1" x14ac:dyDescent="0.35">
      <c r="A657" s="302" t="s">
        <v>17</v>
      </c>
      <c r="B657" s="16">
        <f>B659+B663</f>
        <v>37111071</v>
      </c>
      <c r="C657" s="16">
        <f>C659+C663</f>
        <v>0</v>
      </c>
      <c r="D657" s="16">
        <f t="shared" ref="D657:K657" si="254">D659+D663</f>
        <v>0</v>
      </c>
      <c r="E657" s="16">
        <f t="shared" si="254"/>
        <v>0</v>
      </c>
      <c r="F657" s="16">
        <f t="shared" si="254"/>
        <v>0</v>
      </c>
      <c r="G657" s="16">
        <f t="shared" si="254"/>
        <v>13089000</v>
      </c>
      <c r="H657" s="16">
        <f t="shared" si="254"/>
        <v>2976307</v>
      </c>
      <c r="I657" s="16">
        <f t="shared" si="254"/>
        <v>5975614</v>
      </c>
      <c r="J657" s="16">
        <f t="shared" si="254"/>
        <v>5974614</v>
      </c>
      <c r="K657" s="292">
        <f t="shared" si="254"/>
        <v>9095536</v>
      </c>
      <c r="L657" s="389"/>
      <c r="M657" s="391"/>
      <c r="N657" s="373"/>
      <c r="O657" s="373"/>
      <c r="P657" s="373"/>
      <c r="Q657" s="373"/>
      <c r="R657" s="373"/>
      <c r="S657" s="373"/>
      <c r="T657" s="373"/>
      <c r="U657" s="373"/>
      <c r="V657" s="373"/>
      <c r="W657" s="373"/>
      <c r="X657" s="373"/>
      <c r="Y657" s="373"/>
      <c r="Z657" s="373"/>
      <c r="AA657" s="373"/>
      <c r="AB657" s="373"/>
      <c r="AC657" s="373"/>
      <c r="AD657" s="373"/>
      <c r="AE657" s="373"/>
      <c r="AF657" s="373"/>
      <c r="AG657" s="373"/>
      <c r="AH657" s="373"/>
      <c r="AI657" s="373"/>
      <c r="AJ657" s="373"/>
      <c r="AK657" s="373"/>
      <c r="AL657" s="373"/>
      <c r="AM657" s="373"/>
      <c r="AN657" s="373"/>
      <c r="AO657" s="373"/>
      <c r="AP657" s="373"/>
      <c r="AQ657" s="373"/>
      <c r="AR657" s="373"/>
      <c r="AS657" s="373"/>
      <c r="AT657" s="373"/>
      <c r="AU657" s="373"/>
      <c r="AV657" s="373"/>
      <c r="AW657" s="373"/>
      <c r="AX657" s="373"/>
      <c r="AY657" s="373"/>
      <c r="AZ657" s="373"/>
      <c r="BA657" s="373"/>
      <c r="BB657" s="373"/>
      <c r="BC657" s="373"/>
      <c r="BD657" s="373"/>
      <c r="BE657" s="373"/>
      <c r="BF657" s="373"/>
      <c r="BG657" s="373"/>
    </row>
    <row r="658" spans="1:59" s="91" customFormat="1" x14ac:dyDescent="0.35">
      <c r="A658" s="278" t="s">
        <v>18</v>
      </c>
      <c r="B658" s="20"/>
      <c r="C658" s="21"/>
      <c r="D658" s="21"/>
      <c r="E658" s="21"/>
      <c r="F658" s="21"/>
      <c r="G658" s="21"/>
      <c r="H658" s="21"/>
      <c r="I658" s="21"/>
      <c r="J658" s="21"/>
      <c r="K658" s="320"/>
      <c r="L658" s="389"/>
      <c r="M658" s="391"/>
      <c r="N658" s="373"/>
      <c r="O658" s="373"/>
      <c r="P658" s="373"/>
      <c r="Q658" s="373"/>
      <c r="R658" s="373"/>
      <c r="S658" s="373"/>
      <c r="T658" s="373"/>
      <c r="U658" s="373"/>
      <c r="V658" s="373"/>
      <c r="W658" s="373"/>
      <c r="X658" s="373"/>
      <c r="Y658" s="373"/>
      <c r="Z658" s="373"/>
      <c r="AA658" s="373"/>
      <c r="AB658" s="373"/>
      <c r="AC658" s="373"/>
      <c r="AD658" s="373"/>
      <c r="AE658" s="373"/>
      <c r="AF658" s="373"/>
      <c r="AG658" s="373"/>
      <c r="AH658" s="373"/>
      <c r="AI658" s="373"/>
      <c r="AJ658" s="373"/>
      <c r="AK658" s="373"/>
      <c r="AL658" s="373"/>
      <c r="AM658" s="373"/>
      <c r="AN658" s="373"/>
      <c r="AO658" s="373"/>
      <c r="AP658" s="373"/>
      <c r="AQ658" s="373"/>
      <c r="AR658" s="373"/>
      <c r="AS658" s="373"/>
      <c r="AT658" s="373"/>
      <c r="AU658" s="373"/>
      <c r="AV658" s="373"/>
      <c r="AW658" s="373"/>
      <c r="AX658" s="373"/>
      <c r="AY658" s="373"/>
      <c r="AZ658" s="373"/>
      <c r="BA658" s="373"/>
      <c r="BB658" s="373"/>
      <c r="BC658" s="373"/>
      <c r="BD658" s="373"/>
      <c r="BE658" s="373"/>
      <c r="BF658" s="373"/>
      <c r="BG658" s="373"/>
    </row>
    <row r="659" spans="1:59" s="91" customFormat="1" x14ac:dyDescent="0.35">
      <c r="A659" s="305" t="s">
        <v>19</v>
      </c>
      <c r="B659" s="27">
        <f>SUM(C659:K659)</f>
        <v>0</v>
      </c>
      <c r="C659" s="22">
        <f t="shared" ref="C659:K659" si="255">C693</f>
        <v>0</v>
      </c>
      <c r="D659" s="22">
        <f t="shared" si="255"/>
        <v>0</v>
      </c>
      <c r="E659" s="22">
        <f t="shared" si="255"/>
        <v>0</v>
      </c>
      <c r="F659" s="22">
        <f t="shared" si="255"/>
        <v>0</v>
      </c>
      <c r="G659" s="22">
        <f t="shared" si="255"/>
        <v>0</v>
      </c>
      <c r="H659" s="22">
        <f t="shared" si="255"/>
        <v>0</v>
      </c>
      <c r="I659" s="22">
        <f t="shared" si="255"/>
        <v>0</v>
      </c>
      <c r="J659" s="22">
        <f t="shared" si="255"/>
        <v>0</v>
      </c>
      <c r="K659" s="322">
        <f t="shared" si="255"/>
        <v>0</v>
      </c>
      <c r="L659" s="389"/>
      <c r="M659" s="391"/>
      <c r="N659" s="373"/>
      <c r="O659" s="373"/>
      <c r="P659" s="373"/>
      <c r="Q659" s="373"/>
      <c r="R659" s="373"/>
      <c r="S659" s="373"/>
      <c r="T659" s="373"/>
      <c r="U659" s="373"/>
      <c r="V659" s="373"/>
      <c r="W659" s="373"/>
      <c r="X659" s="373"/>
      <c r="Y659" s="373"/>
      <c r="Z659" s="373"/>
      <c r="AA659" s="373"/>
      <c r="AB659" s="373"/>
      <c r="AC659" s="373"/>
      <c r="AD659" s="373"/>
      <c r="AE659" s="373"/>
      <c r="AF659" s="373"/>
      <c r="AG659" s="373"/>
      <c r="AH659" s="373"/>
      <c r="AI659" s="373"/>
      <c r="AJ659" s="373"/>
      <c r="AK659" s="373"/>
      <c r="AL659" s="373"/>
      <c r="AM659" s="373"/>
      <c r="AN659" s="373"/>
      <c r="AO659" s="373"/>
      <c r="AP659" s="373"/>
      <c r="AQ659" s="373"/>
      <c r="AR659" s="373"/>
      <c r="AS659" s="373"/>
      <c r="AT659" s="373"/>
      <c r="AU659" s="373"/>
      <c r="AV659" s="373"/>
      <c r="AW659" s="373"/>
      <c r="AX659" s="373"/>
      <c r="AY659" s="373"/>
      <c r="AZ659" s="373"/>
      <c r="BA659" s="373"/>
      <c r="BB659" s="373"/>
      <c r="BC659" s="373"/>
      <c r="BD659" s="373"/>
      <c r="BE659" s="373"/>
      <c r="BF659" s="373"/>
      <c r="BG659" s="373"/>
    </row>
    <row r="660" spans="1:59" s="91" customFormat="1" x14ac:dyDescent="0.35">
      <c r="A660" s="278" t="s">
        <v>9</v>
      </c>
      <c r="B660" s="1"/>
      <c r="C660" s="5"/>
      <c r="D660" s="5"/>
      <c r="E660" s="5"/>
      <c r="F660" s="5"/>
      <c r="G660" s="5"/>
      <c r="H660" s="5"/>
      <c r="I660" s="5"/>
      <c r="J660" s="5"/>
      <c r="K660" s="5"/>
      <c r="L660" s="389"/>
      <c r="M660" s="391"/>
      <c r="N660" s="373"/>
      <c r="O660" s="373"/>
      <c r="P660" s="373"/>
      <c r="Q660" s="373"/>
      <c r="R660" s="373"/>
      <c r="S660" s="373"/>
      <c r="T660" s="373"/>
      <c r="U660" s="373"/>
      <c r="V660" s="373"/>
      <c r="W660" s="373"/>
      <c r="X660" s="373"/>
      <c r="Y660" s="373"/>
      <c r="Z660" s="373"/>
      <c r="AA660" s="373"/>
      <c r="AB660" s="373"/>
      <c r="AC660" s="373"/>
      <c r="AD660" s="373"/>
      <c r="AE660" s="373"/>
      <c r="AF660" s="373"/>
      <c r="AG660" s="373"/>
      <c r="AH660" s="373"/>
      <c r="AI660" s="373"/>
      <c r="AJ660" s="373"/>
      <c r="AK660" s="373"/>
      <c r="AL660" s="373"/>
      <c r="AM660" s="373"/>
      <c r="AN660" s="373"/>
      <c r="AO660" s="373"/>
      <c r="AP660" s="373"/>
      <c r="AQ660" s="373"/>
      <c r="AR660" s="373"/>
      <c r="AS660" s="373"/>
      <c r="AT660" s="373"/>
      <c r="AU660" s="373"/>
      <c r="AV660" s="373"/>
      <c r="AW660" s="373"/>
      <c r="AX660" s="373"/>
      <c r="AY660" s="373"/>
      <c r="AZ660" s="373"/>
      <c r="BA660" s="373"/>
      <c r="BB660" s="373"/>
      <c r="BC660" s="373"/>
      <c r="BD660" s="373"/>
      <c r="BE660" s="373"/>
      <c r="BF660" s="373"/>
      <c r="BG660" s="373"/>
    </row>
    <row r="661" spans="1:59" s="91" customFormat="1" x14ac:dyDescent="0.35">
      <c r="A661" s="349" t="s">
        <v>10</v>
      </c>
      <c r="B661" s="1">
        <f>SUM(C661:K661)</f>
        <v>0</v>
      </c>
      <c r="C661" s="5">
        <f>C693</f>
        <v>0</v>
      </c>
      <c r="D661" s="5">
        <f t="shared" ref="D661:K661" si="256">D693</f>
        <v>0</v>
      </c>
      <c r="E661" s="5">
        <f t="shared" si="256"/>
        <v>0</v>
      </c>
      <c r="F661" s="5">
        <f t="shared" si="256"/>
        <v>0</v>
      </c>
      <c r="G661" s="5">
        <f t="shared" si="256"/>
        <v>0</v>
      </c>
      <c r="H661" s="5">
        <f t="shared" si="256"/>
        <v>0</v>
      </c>
      <c r="I661" s="5">
        <f t="shared" si="256"/>
        <v>0</v>
      </c>
      <c r="J661" s="5">
        <f t="shared" si="256"/>
        <v>0</v>
      </c>
      <c r="K661" s="5">
        <f t="shared" si="256"/>
        <v>0</v>
      </c>
      <c r="L661" s="389"/>
      <c r="M661" s="391"/>
      <c r="N661" s="373"/>
      <c r="O661" s="373"/>
      <c r="P661" s="373"/>
      <c r="Q661" s="373"/>
      <c r="R661" s="373"/>
      <c r="S661" s="373"/>
      <c r="T661" s="373"/>
      <c r="U661" s="373"/>
      <c r="V661" s="373"/>
      <c r="W661" s="373"/>
      <c r="X661" s="373"/>
      <c r="Y661" s="373"/>
      <c r="Z661" s="373"/>
      <c r="AA661" s="373"/>
      <c r="AB661" s="373"/>
      <c r="AC661" s="373"/>
      <c r="AD661" s="373"/>
      <c r="AE661" s="373"/>
      <c r="AF661" s="373"/>
      <c r="AG661" s="373"/>
      <c r="AH661" s="373"/>
      <c r="AI661" s="373"/>
      <c r="AJ661" s="373"/>
      <c r="AK661" s="373"/>
      <c r="AL661" s="373"/>
      <c r="AM661" s="373"/>
      <c r="AN661" s="373"/>
      <c r="AO661" s="373"/>
      <c r="AP661" s="373"/>
      <c r="AQ661" s="373"/>
      <c r="AR661" s="373"/>
      <c r="AS661" s="373"/>
      <c r="AT661" s="373"/>
      <c r="AU661" s="373"/>
      <c r="AV661" s="373"/>
      <c r="AW661" s="373"/>
      <c r="AX661" s="373"/>
      <c r="AY661" s="373"/>
      <c r="AZ661" s="373"/>
      <c r="BA661" s="373"/>
      <c r="BB661" s="373"/>
      <c r="BC661" s="373"/>
      <c r="BD661" s="373"/>
      <c r="BE661" s="373"/>
      <c r="BF661" s="373"/>
      <c r="BG661" s="373"/>
    </row>
    <row r="662" spans="1:59" s="91" customFormat="1" x14ac:dyDescent="0.35">
      <c r="A662" s="349" t="s">
        <v>12</v>
      </c>
      <c r="B662" s="1">
        <f>SUM(C662:K662)</f>
        <v>0</v>
      </c>
      <c r="C662" s="5">
        <f>C705+C681</f>
        <v>0</v>
      </c>
      <c r="D662" s="5">
        <f t="shared" ref="D662:K662" si="257">D705+D681</f>
        <v>0</v>
      </c>
      <c r="E662" s="5">
        <f t="shared" si="257"/>
        <v>0</v>
      </c>
      <c r="F662" s="5">
        <f t="shared" si="257"/>
        <v>0</v>
      </c>
      <c r="G662" s="5">
        <f t="shared" si="257"/>
        <v>0</v>
      </c>
      <c r="H662" s="5">
        <f t="shared" si="257"/>
        <v>0</v>
      </c>
      <c r="I662" s="5">
        <f t="shared" si="257"/>
        <v>0</v>
      </c>
      <c r="J662" s="5">
        <f t="shared" si="257"/>
        <v>0</v>
      </c>
      <c r="K662" s="5">
        <f t="shared" si="257"/>
        <v>0</v>
      </c>
      <c r="L662" s="389"/>
      <c r="M662" s="391"/>
      <c r="N662" s="373"/>
      <c r="O662" s="373"/>
      <c r="P662" s="373"/>
      <c r="Q662" s="373"/>
      <c r="R662" s="373"/>
      <c r="S662" s="373"/>
      <c r="T662" s="373"/>
      <c r="U662" s="373"/>
      <c r="V662" s="373"/>
      <c r="W662" s="373"/>
      <c r="X662" s="373"/>
      <c r="Y662" s="373"/>
      <c r="Z662" s="373"/>
      <c r="AA662" s="373"/>
      <c r="AB662" s="373"/>
      <c r="AC662" s="373"/>
      <c r="AD662" s="373"/>
      <c r="AE662" s="373"/>
      <c r="AF662" s="373"/>
      <c r="AG662" s="373"/>
      <c r="AH662" s="373"/>
      <c r="AI662" s="373"/>
      <c r="AJ662" s="373"/>
      <c r="AK662" s="373"/>
      <c r="AL662" s="373"/>
      <c r="AM662" s="373"/>
      <c r="AN662" s="373"/>
      <c r="AO662" s="373"/>
      <c r="AP662" s="373"/>
      <c r="AQ662" s="373"/>
      <c r="AR662" s="373"/>
      <c r="AS662" s="373"/>
      <c r="AT662" s="373"/>
      <c r="AU662" s="373"/>
      <c r="AV662" s="373"/>
      <c r="AW662" s="373"/>
      <c r="AX662" s="373"/>
      <c r="AY662" s="373"/>
      <c r="AZ662" s="373"/>
      <c r="BA662" s="373"/>
      <c r="BB662" s="373"/>
      <c r="BC662" s="373"/>
      <c r="BD662" s="373"/>
      <c r="BE662" s="373"/>
      <c r="BF662" s="373"/>
      <c r="BG662" s="373"/>
    </row>
    <row r="663" spans="1:59" s="91" customFormat="1" ht="39" x14ac:dyDescent="0.35">
      <c r="A663" s="130" t="s">
        <v>20</v>
      </c>
      <c r="B663" s="29">
        <f t="shared" ref="B663:K663" si="258">B665+B666</f>
        <v>37111071</v>
      </c>
      <c r="C663" s="29">
        <f t="shared" si="258"/>
        <v>0</v>
      </c>
      <c r="D663" s="29">
        <f t="shared" si="258"/>
        <v>0</v>
      </c>
      <c r="E663" s="29">
        <f t="shared" si="258"/>
        <v>0</v>
      </c>
      <c r="F663" s="29">
        <f t="shared" si="258"/>
        <v>0</v>
      </c>
      <c r="G663" s="29">
        <f t="shared" si="258"/>
        <v>13089000</v>
      </c>
      <c r="H663" s="29">
        <f t="shared" si="258"/>
        <v>2976307</v>
      </c>
      <c r="I663" s="29">
        <f t="shared" si="258"/>
        <v>5975614</v>
      </c>
      <c r="J663" s="29">
        <f t="shared" si="258"/>
        <v>5974614</v>
      </c>
      <c r="K663" s="29">
        <f t="shared" si="258"/>
        <v>9095536</v>
      </c>
      <c r="L663" s="389"/>
      <c r="M663" s="391"/>
      <c r="N663" s="373"/>
      <c r="O663" s="373"/>
      <c r="P663" s="373"/>
      <c r="Q663" s="373"/>
      <c r="R663" s="373"/>
      <c r="S663" s="373"/>
      <c r="T663" s="373"/>
      <c r="U663" s="373"/>
      <c r="V663" s="373"/>
      <c r="W663" s="373"/>
      <c r="X663" s="373"/>
      <c r="Y663" s="373"/>
      <c r="Z663" s="373"/>
      <c r="AA663" s="373"/>
      <c r="AB663" s="373"/>
      <c r="AC663" s="373"/>
      <c r="AD663" s="373"/>
      <c r="AE663" s="373"/>
      <c r="AF663" s="373"/>
      <c r="AG663" s="373"/>
      <c r="AH663" s="373"/>
      <c r="AI663" s="373"/>
      <c r="AJ663" s="373"/>
      <c r="AK663" s="373"/>
      <c r="AL663" s="373"/>
      <c r="AM663" s="373"/>
      <c r="AN663" s="373"/>
      <c r="AO663" s="373"/>
      <c r="AP663" s="373"/>
      <c r="AQ663" s="373"/>
      <c r="AR663" s="373"/>
      <c r="AS663" s="373"/>
      <c r="AT663" s="373"/>
      <c r="AU663" s="373"/>
      <c r="AV663" s="373"/>
      <c r="AW663" s="373"/>
      <c r="AX663" s="373"/>
      <c r="AY663" s="373"/>
      <c r="AZ663" s="373"/>
      <c r="BA663" s="373"/>
      <c r="BB663" s="373"/>
      <c r="BC663" s="373"/>
      <c r="BD663" s="373"/>
      <c r="BE663" s="373"/>
      <c r="BF663" s="373"/>
      <c r="BG663" s="373"/>
    </row>
    <row r="664" spans="1:59" s="91" customFormat="1" x14ac:dyDescent="0.35">
      <c r="A664" s="278" t="s">
        <v>9</v>
      </c>
      <c r="B664" s="29"/>
      <c r="C664" s="24"/>
      <c r="D664" s="24"/>
      <c r="E664" s="24"/>
      <c r="F664" s="24"/>
      <c r="G664" s="24"/>
      <c r="H664" s="24"/>
      <c r="I664" s="24"/>
      <c r="J664" s="24"/>
      <c r="K664" s="24"/>
      <c r="L664" s="389"/>
      <c r="M664" s="391"/>
      <c r="N664" s="373"/>
      <c r="O664" s="373"/>
      <c r="P664" s="373"/>
      <c r="Q664" s="373"/>
      <c r="R664" s="373"/>
      <c r="S664" s="373"/>
      <c r="T664" s="373"/>
      <c r="U664" s="373"/>
      <c r="V664" s="373"/>
      <c r="W664" s="373"/>
      <c r="X664" s="373"/>
      <c r="Y664" s="373"/>
      <c r="Z664" s="373"/>
      <c r="AA664" s="373"/>
      <c r="AB664" s="373"/>
      <c r="AC664" s="373"/>
      <c r="AD664" s="373"/>
      <c r="AE664" s="373"/>
      <c r="AF664" s="373"/>
      <c r="AG664" s="373"/>
      <c r="AH664" s="373"/>
      <c r="AI664" s="373"/>
      <c r="AJ664" s="373"/>
      <c r="AK664" s="373"/>
      <c r="AL664" s="373"/>
      <c r="AM664" s="373"/>
      <c r="AN664" s="373"/>
      <c r="AO664" s="373"/>
      <c r="AP664" s="373"/>
      <c r="AQ664" s="373"/>
      <c r="AR664" s="373"/>
      <c r="AS664" s="373"/>
      <c r="AT664" s="373"/>
      <c r="AU664" s="373"/>
      <c r="AV664" s="373"/>
      <c r="AW664" s="373"/>
      <c r="AX664" s="373"/>
      <c r="AY664" s="373"/>
      <c r="AZ664" s="373"/>
      <c r="BA664" s="373"/>
      <c r="BB664" s="373"/>
      <c r="BC664" s="373"/>
      <c r="BD664" s="373"/>
      <c r="BE664" s="373"/>
      <c r="BF664" s="373"/>
      <c r="BG664" s="373"/>
    </row>
    <row r="665" spans="1:59" s="91" customFormat="1" x14ac:dyDescent="0.35">
      <c r="A665" s="349" t="s">
        <v>10</v>
      </c>
      <c r="B665" s="29">
        <f t="shared" ref="B665:B672" si="259">SUM(C665:K665)</f>
        <v>15243071</v>
      </c>
      <c r="C665" s="24">
        <f>C694</f>
        <v>0</v>
      </c>
      <c r="D665" s="24">
        <f t="shared" ref="D665:E665" si="260">D694</f>
        <v>0</v>
      </c>
      <c r="E665" s="24">
        <f t="shared" si="260"/>
        <v>0</v>
      </c>
      <c r="F665" s="24">
        <f>F668+F671</f>
        <v>0</v>
      </c>
      <c r="G665" s="24">
        <f t="shared" ref="G665:K666" si="261">G668+G671</f>
        <v>1089000</v>
      </c>
      <c r="H665" s="24">
        <f t="shared" si="261"/>
        <v>2976307</v>
      </c>
      <c r="I665" s="24">
        <f t="shared" si="261"/>
        <v>2685614</v>
      </c>
      <c r="J665" s="24">
        <f t="shared" si="261"/>
        <v>2685614</v>
      </c>
      <c r="K665" s="24">
        <f t="shared" si="261"/>
        <v>5806536</v>
      </c>
      <c r="L665" s="389"/>
      <c r="M665" s="391"/>
      <c r="N665" s="373"/>
      <c r="O665" s="373"/>
      <c r="P665" s="373"/>
      <c r="Q665" s="373"/>
      <c r="R665" s="373"/>
      <c r="S665" s="373"/>
      <c r="T665" s="373"/>
      <c r="U665" s="373"/>
      <c r="V665" s="373"/>
      <c r="W665" s="373"/>
      <c r="X665" s="373"/>
      <c r="Y665" s="373"/>
      <c r="Z665" s="373"/>
      <c r="AA665" s="373"/>
      <c r="AB665" s="373"/>
      <c r="AC665" s="373"/>
      <c r="AD665" s="373"/>
      <c r="AE665" s="373"/>
      <c r="AF665" s="373"/>
      <c r="AG665" s="373"/>
      <c r="AH665" s="373"/>
      <c r="AI665" s="373"/>
      <c r="AJ665" s="373"/>
      <c r="AK665" s="373"/>
      <c r="AL665" s="373"/>
      <c r="AM665" s="373"/>
      <c r="AN665" s="373"/>
      <c r="AO665" s="373"/>
      <c r="AP665" s="373"/>
      <c r="AQ665" s="373"/>
      <c r="AR665" s="373"/>
      <c r="AS665" s="373"/>
      <c r="AT665" s="373"/>
      <c r="AU665" s="373"/>
      <c r="AV665" s="373"/>
      <c r="AW665" s="373"/>
      <c r="AX665" s="373"/>
      <c r="AY665" s="373"/>
      <c r="AZ665" s="373"/>
      <c r="BA665" s="373"/>
      <c r="BB665" s="373"/>
      <c r="BC665" s="373"/>
      <c r="BD665" s="373"/>
      <c r="BE665" s="373"/>
      <c r="BF665" s="373"/>
      <c r="BG665" s="373"/>
    </row>
    <row r="666" spans="1:59" s="91" customFormat="1" x14ac:dyDescent="0.35">
      <c r="A666" s="349" t="s">
        <v>12</v>
      </c>
      <c r="B666" s="29">
        <f t="shared" si="259"/>
        <v>21868000</v>
      </c>
      <c r="C666" s="24">
        <f>C682+C706</f>
        <v>0</v>
      </c>
      <c r="D666" s="24">
        <f t="shared" ref="D666:E666" si="262">D682+D706</f>
        <v>0</v>
      </c>
      <c r="E666" s="24">
        <f t="shared" si="262"/>
        <v>0</v>
      </c>
      <c r="F666" s="24">
        <f>F669+F672</f>
        <v>0</v>
      </c>
      <c r="G666" s="24">
        <f t="shared" si="261"/>
        <v>12000000</v>
      </c>
      <c r="H666" s="24">
        <f t="shared" si="261"/>
        <v>0</v>
      </c>
      <c r="I666" s="24">
        <f t="shared" si="261"/>
        <v>3290000</v>
      </c>
      <c r="J666" s="24">
        <f t="shared" si="261"/>
        <v>3289000</v>
      </c>
      <c r="K666" s="24">
        <f t="shared" si="261"/>
        <v>3289000</v>
      </c>
      <c r="L666" s="389"/>
      <c r="M666" s="391"/>
      <c r="N666" s="373"/>
      <c r="O666" s="373"/>
      <c r="P666" s="373"/>
      <c r="Q666" s="373"/>
      <c r="R666" s="373"/>
      <c r="S666" s="373"/>
      <c r="T666" s="373"/>
      <c r="U666" s="373"/>
      <c r="V666" s="373"/>
      <c r="W666" s="373"/>
      <c r="X666" s="373"/>
      <c r="Y666" s="373"/>
      <c r="Z666" s="373"/>
      <c r="AA666" s="373"/>
      <c r="AB666" s="373"/>
      <c r="AC666" s="373"/>
      <c r="AD666" s="373"/>
      <c r="AE666" s="373"/>
      <c r="AF666" s="373"/>
      <c r="AG666" s="373"/>
      <c r="AH666" s="373"/>
      <c r="AI666" s="373"/>
      <c r="AJ666" s="373"/>
      <c r="AK666" s="373"/>
      <c r="AL666" s="373"/>
      <c r="AM666" s="373"/>
      <c r="AN666" s="373"/>
      <c r="AO666" s="373"/>
      <c r="AP666" s="373"/>
      <c r="AQ666" s="373"/>
      <c r="AR666" s="373"/>
      <c r="AS666" s="373"/>
      <c r="AT666" s="373"/>
      <c r="AU666" s="373"/>
      <c r="AV666" s="373"/>
      <c r="AW666" s="373"/>
      <c r="AX666" s="373"/>
      <c r="AY666" s="373"/>
      <c r="AZ666" s="373"/>
      <c r="BA666" s="373"/>
      <c r="BB666" s="373"/>
      <c r="BC666" s="373"/>
      <c r="BD666" s="373"/>
      <c r="BE666" s="373"/>
      <c r="BF666" s="373"/>
      <c r="BG666" s="373"/>
    </row>
    <row r="667" spans="1:59" s="91" customFormat="1" ht="54" customHeight="1" x14ac:dyDescent="0.35">
      <c r="A667" s="186" t="s">
        <v>106</v>
      </c>
      <c r="B667" s="1">
        <f t="shared" si="259"/>
        <v>21481071</v>
      </c>
      <c r="C667" s="1">
        <f>C683+C695</f>
        <v>0</v>
      </c>
      <c r="D667" s="1">
        <f>D695</f>
        <v>0</v>
      </c>
      <c r="E667" s="1">
        <f t="shared" ref="E667" si="263">E695</f>
        <v>0</v>
      </c>
      <c r="F667" s="1">
        <f>F668+F669</f>
        <v>0</v>
      </c>
      <c r="G667" s="1">
        <f t="shared" ref="G667:K667" si="264">G668+G669</f>
        <v>0</v>
      </c>
      <c r="H667" s="1">
        <f t="shared" si="264"/>
        <v>1161307</v>
      </c>
      <c r="I667" s="1">
        <f t="shared" si="264"/>
        <v>5612614</v>
      </c>
      <c r="J667" s="1">
        <f t="shared" si="264"/>
        <v>5611614</v>
      </c>
      <c r="K667" s="1">
        <f t="shared" si="264"/>
        <v>9095536</v>
      </c>
      <c r="L667" s="389"/>
      <c r="M667" s="391"/>
      <c r="N667" s="373"/>
      <c r="O667" s="373"/>
      <c r="P667" s="373"/>
      <c r="Q667" s="373"/>
      <c r="R667" s="373"/>
      <c r="S667" s="373"/>
      <c r="T667" s="373"/>
      <c r="U667" s="373"/>
      <c r="V667" s="373"/>
      <c r="W667" s="373"/>
      <c r="X667" s="373"/>
      <c r="Y667" s="373"/>
      <c r="Z667" s="373"/>
      <c r="AA667" s="373"/>
      <c r="AB667" s="373"/>
      <c r="AC667" s="373"/>
      <c r="AD667" s="373"/>
      <c r="AE667" s="373"/>
      <c r="AF667" s="373"/>
      <c r="AG667" s="373"/>
      <c r="AH667" s="373"/>
      <c r="AI667" s="373"/>
      <c r="AJ667" s="373"/>
      <c r="AK667" s="373"/>
      <c r="AL667" s="373"/>
      <c r="AM667" s="373"/>
      <c r="AN667" s="373"/>
      <c r="AO667" s="373"/>
      <c r="AP667" s="373"/>
      <c r="AQ667" s="373"/>
      <c r="AR667" s="373"/>
      <c r="AS667" s="373"/>
      <c r="AT667" s="373"/>
      <c r="AU667" s="373"/>
      <c r="AV667" s="373"/>
      <c r="AW667" s="373"/>
      <c r="AX667" s="373"/>
      <c r="AY667" s="373"/>
      <c r="AZ667" s="373"/>
      <c r="BA667" s="373"/>
      <c r="BB667" s="373"/>
      <c r="BC667" s="373"/>
      <c r="BD667" s="373"/>
      <c r="BE667" s="373"/>
      <c r="BF667" s="373"/>
      <c r="BG667" s="373"/>
    </row>
    <row r="668" spans="1:59" s="91" customFormat="1" x14ac:dyDescent="0.35">
      <c r="A668" s="349" t="s">
        <v>10</v>
      </c>
      <c r="B668" s="29">
        <f t="shared" si="259"/>
        <v>11613071</v>
      </c>
      <c r="C668" s="24">
        <f>C697</f>
        <v>0</v>
      </c>
      <c r="D668" s="24">
        <f t="shared" ref="D668:E668" si="265">D697</f>
        <v>0</v>
      </c>
      <c r="E668" s="24">
        <f t="shared" si="265"/>
        <v>0</v>
      </c>
      <c r="F668" s="24">
        <f>F695</f>
        <v>0</v>
      </c>
      <c r="G668" s="24">
        <f t="shared" ref="G668:K668" si="266">G695</f>
        <v>0</v>
      </c>
      <c r="H668" s="24">
        <f t="shared" si="266"/>
        <v>1161307</v>
      </c>
      <c r="I668" s="24">
        <f t="shared" si="266"/>
        <v>2322614</v>
      </c>
      <c r="J668" s="24">
        <f t="shared" si="266"/>
        <v>2322614</v>
      </c>
      <c r="K668" s="24">
        <f t="shared" si="266"/>
        <v>5806536</v>
      </c>
      <c r="L668" s="389"/>
      <c r="M668" s="391"/>
      <c r="N668" s="373"/>
      <c r="O668" s="373"/>
      <c r="P668" s="373"/>
      <c r="Q668" s="373"/>
      <c r="R668" s="373"/>
      <c r="S668" s="373"/>
      <c r="T668" s="373"/>
      <c r="U668" s="373"/>
      <c r="V668" s="373"/>
      <c r="W668" s="373"/>
      <c r="X668" s="373"/>
      <c r="Y668" s="373"/>
      <c r="Z668" s="373"/>
      <c r="AA668" s="373"/>
      <c r="AB668" s="373"/>
      <c r="AC668" s="373"/>
      <c r="AD668" s="373"/>
      <c r="AE668" s="373"/>
      <c r="AF668" s="373"/>
      <c r="AG668" s="373"/>
      <c r="AH668" s="373"/>
      <c r="AI668" s="373"/>
      <c r="AJ668" s="373"/>
      <c r="AK668" s="373"/>
      <c r="AL668" s="373"/>
      <c r="AM668" s="373"/>
      <c r="AN668" s="373"/>
      <c r="AO668" s="373"/>
      <c r="AP668" s="373"/>
      <c r="AQ668" s="373"/>
      <c r="AR668" s="373"/>
      <c r="AS668" s="373"/>
      <c r="AT668" s="373"/>
      <c r="AU668" s="373"/>
      <c r="AV668" s="373"/>
      <c r="AW668" s="373"/>
      <c r="AX668" s="373"/>
      <c r="AY668" s="373"/>
      <c r="AZ668" s="373"/>
      <c r="BA668" s="373"/>
      <c r="BB668" s="373"/>
      <c r="BC668" s="373"/>
      <c r="BD668" s="373"/>
      <c r="BE668" s="373"/>
      <c r="BF668" s="373"/>
      <c r="BG668" s="373"/>
    </row>
    <row r="669" spans="1:59" s="91" customFormat="1" x14ac:dyDescent="0.35">
      <c r="A669" s="349" t="s">
        <v>12</v>
      </c>
      <c r="B669" s="29">
        <f t="shared" si="259"/>
        <v>11254127</v>
      </c>
      <c r="C669" s="24">
        <f>C685+C709</f>
        <v>1386127</v>
      </c>
      <c r="D669" s="24">
        <f t="shared" ref="D669:E669" si="267">D685+D709</f>
        <v>0</v>
      </c>
      <c r="E669" s="24">
        <f t="shared" si="267"/>
        <v>0</v>
      </c>
      <c r="F669" s="24">
        <f>F706</f>
        <v>0</v>
      </c>
      <c r="G669" s="24">
        <f t="shared" ref="G669:K669" si="268">G706</f>
        <v>0</v>
      </c>
      <c r="H669" s="24">
        <f t="shared" si="268"/>
        <v>0</v>
      </c>
      <c r="I669" s="24">
        <f t="shared" si="268"/>
        <v>3290000</v>
      </c>
      <c r="J669" s="24">
        <f t="shared" si="268"/>
        <v>3289000</v>
      </c>
      <c r="K669" s="24">
        <f t="shared" si="268"/>
        <v>3289000</v>
      </c>
      <c r="L669" s="389"/>
      <c r="M669" s="391"/>
      <c r="N669" s="373"/>
      <c r="O669" s="373"/>
      <c r="P669" s="373"/>
      <c r="Q669" s="373"/>
      <c r="R669" s="373"/>
      <c r="S669" s="373"/>
      <c r="T669" s="373"/>
      <c r="U669" s="373"/>
      <c r="V669" s="373"/>
      <c r="W669" s="373"/>
      <c r="X669" s="373"/>
      <c r="Y669" s="373"/>
      <c r="Z669" s="373"/>
      <c r="AA669" s="373"/>
      <c r="AB669" s="373"/>
      <c r="AC669" s="373"/>
      <c r="AD669" s="373"/>
      <c r="AE669" s="373"/>
      <c r="AF669" s="373"/>
      <c r="AG669" s="373"/>
      <c r="AH669" s="373"/>
      <c r="AI669" s="373"/>
      <c r="AJ669" s="373"/>
      <c r="AK669" s="373"/>
      <c r="AL669" s="373"/>
      <c r="AM669" s="373"/>
      <c r="AN669" s="373"/>
      <c r="AO669" s="373"/>
      <c r="AP669" s="373"/>
      <c r="AQ669" s="373"/>
      <c r="AR669" s="373"/>
      <c r="AS669" s="373"/>
      <c r="AT669" s="373"/>
      <c r="AU669" s="373"/>
      <c r="AV669" s="373"/>
      <c r="AW669" s="373"/>
      <c r="AX669" s="373"/>
      <c r="AY669" s="373"/>
      <c r="AZ669" s="373"/>
      <c r="BA669" s="373"/>
      <c r="BB669" s="373"/>
      <c r="BC669" s="373"/>
      <c r="BD669" s="373"/>
      <c r="BE669" s="373"/>
      <c r="BF669" s="373"/>
      <c r="BG669" s="373"/>
    </row>
    <row r="670" spans="1:59" s="91" customFormat="1" ht="24.75" customHeight="1" x14ac:dyDescent="0.35">
      <c r="A670" s="122" t="s">
        <v>77</v>
      </c>
      <c r="B670" s="29">
        <f t="shared" si="259"/>
        <v>15630000</v>
      </c>
      <c r="C670" s="29">
        <f>C684+C696</f>
        <v>0</v>
      </c>
      <c r="D670" s="29">
        <f t="shared" ref="D670:E670" si="269">D684+D696</f>
        <v>0</v>
      </c>
      <c r="E670" s="29">
        <f t="shared" si="269"/>
        <v>0</v>
      </c>
      <c r="F670" s="29">
        <f>F671+F672</f>
        <v>0</v>
      </c>
      <c r="G670" s="29">
        <f t="shared" ref="G670:K670" si="270">G671+G672</f>
        <v>13089000</v>
      </c>
      <c r="H670" s="29">
        <f t="shared" si="270"/>
        <v>1815000</v>
      </c>
      <c r="I670" s="29">
        <f t="shared" si="270"/>
        <v>363000</v>
      </c>
      <c r="J670" s="29">
        <f t="shared" si="270"/>
        <v>363000</v>
      </c>
      <c r="K670" s="29">
        <f t="shared" si="270"/>
        <v>0</v>
      </c>
      <c r="L670" s="389"/>
      <c r="M670" s="391"/>
      <c r="N670" s="373"/>
      <c r="O670" s="373"/>
      <c r="P670" s="373"/>
      <c r="Q670" s="373"/>
      <c r="R670" s="373"/>
      <c r="S670" s="373"/>
      <c r="T670" s="373"/>
      <c r="U670" s="373"/>
      <c r="V670" s="373"/>
      <c r="W670" s="373"/>
      <c r="X670" s="373"/>
      <c r="Y670" s="373"/>
      <c r="Z670" s="373"/>
      <c r="AA670" s="373"/>
      <c r="AB670" s="373"/>
      <c r="AC670" s="373"/>
      <c r="AD670" s="373"/>
      <c r="AE670" s="373"/>
      <c r="AF670" s="373"/>
      <c r="AG670" s="373"/>
      <c r="AH670" s="373"/>
      <c r="AI670" s="373"/>
      <c r="AJ670" s="373"/>
      <c r="AK670" s="373"/>
      <c r="AL670" s="373"/>
      <c r="AM670" s="373"/>
      <c r="AN670" s="373"/>
      <c r="AO670" s="373"/>
      <c r="AP670" s="373"/>
      <c r="AQ670" s="373"/>
      <c r="AR670" s="373"/>
      <c r="AS670" s="373"/>
      <c r="AT670" s="373"/>
      <c r="AU670" s="373"/>
      <c r="AV670" s="373"/>
      <c r="AW670" s="373"/>
      <c r="AX670" s="373"/>
      <c r="AY670" s="373"/>
      <c r="AZ670" s="373"/>
      <c r="BA670" s="373"/>
      <c r="BB670" s="373"/>
      <c r="BC670" s="373"/>
      <c r="BD670" s="373"/>
      <c r="BE670" s="373"/>
      <c r="BF670" s="373"/>
      <c r="BG670" s="373"/>
    </row>
    <row r="671" spans="1:59" s="91" customFormat="1" x14ac:dyDescent="0.35">
      <c r="A671" s="349" t="s">
        <v>10</v>
      </c>
      <c r="B671" s="29">
        <f t="shared" si="259"/>
        <v>3630000</v>
      </c>
      <c r="C671" s="24">
        <f>C700</f>
        <v>0</v>
      </c>
      <c r="D671" s="24">
        <f t="shared" ref="D671:E671" si="271">D700</f>
        <v>0</v>
      </c>
      <c r="E671" s="24">
        <f t="shared" si="271"/>
        <v>0</v>
      </c>
      <c r="F671" s="24">
        <f>F696</f>
        <v>0</v>
      </c>
      <c r="G671" s="24">
        <f t="shared" ref="G671:K671" si="272">G696</f>
        <v>1089000</v>
      </c>
      <c r="H671" s="24">
        <f t="shared" si="272"/>
        <v>1815000</v>
      </c>
      <c r="I671" s="24">
        <f t="shared" si="272"/>
        <v>363000</v>
      </c>
      <c r="J671" s="24">
        <f t="shared" si="272"/>
        <v>363000</v>
      </c>
      <c r="K671" s="24">
        <f t="shared" si="272"/>
        <v>0</v>
      </c>
      <c r="L671" s="389"/>
      <c r="M671" s="391"/>
      <c r="N671" s="373"/>
      <c r="O671" s="373"/>
      <c r="P671" s="373"/>
      <c r="Q671" s="373"/>
      <c r="R671" s="373"/>
      <c r="S671" s="373"/>
      <c r="T671" s="373"/>
      <c r="U671" s="373"/>
      <c r="V671" s="373"/>
      <c r="W671" s="373"/>
      <c r="X671" s="373"/>
      <c r="Y671" s="373"/>
      <c r="Z671" s="373"/>
      <c r="AA671" s="373"/>
      <c r="AB671" s="373"/>
      <c r="AC671" s="373"/>
      <c r="AD671" s="373"/>
      <c r="AE671" s="373"/>
      <c r="AF671" s="373"/>
      <c r="AG671" s="373"/>
      <c r="AH671" s="373"/>
      <c r="AI671" s="373"/>
      <c r="AJ671" s="373"/>
      <c r="AK671" s="373"/>
      <c r="AL671" s="373"/>
      <c r="AM671" s="373"/>
      <c r="AN671" s="373"/>
      <c r="AO671" s="373"/>
      <c r="AP671" s="373"/>
      <c r="AQ671" s="373"/>
      <c r="AR671" s="373"/>
      <c r="AS671" s="373"/>
      <c r="AT671" s="373"/>
      <c r="AU671" s="373"/>
      <c r="AV671" s="373"/>
      <c r="AW671" s="373"/>
      <c r="AX671" s="373"/>
      <c r="AY671" s="373"/>
      <c r="AZ671" s="373"/>
      <c r="BA671" s="373"/>
      <c r="BB671" s="373"/>
      <c r="BC671" s="373"/>
      <c r="BD671" s="373"/>
      <c r="BE671" s="373"/>
      <c r="BF671" s="373"/>
      <c r="BG671" s="373"/>
    </row>
    <row r="672" spans="1:59" s="91" customFormat="1" ht="13.5" thickBot="1" x14ac:dyDescent="0.4">
      <c r="A672" s="349" t="s">
        <v>12</v>
      </c>
      <c r="B672" s="29">
        <f t="shared" si="259"/>
        <v>12000000</v>
      </c>
      <c r="C672" s="24">
        <f>C688+C712</f>
        <v>0</v>
      </c>
      <c r="D672" s="24">
        <f t="shared" ref="D672:E672" si="273">D688+D712</f>
        <v>0</v>
      </c>
      <c r="E672" s="24">
        <f t="shared" si="273"/>
        <v>0</v>
      </c>
      <c r="F672" s="24">
        <f>F684</f>
        <v>0</v>
      </c>
      <c r="G672" s="24">
        <f t="shared" ref="G672:K672" si="274">G684</f>
        <v>12000000</v>
      </c>
      <c r="H672" s="24">
        <f t="shared" si="274"/>
        <v>0</v>
      </c>
      <c r="I672" s="24">
        <f t="shared" si="274"/>
        <v>0</v>
      </c>
      <c r="J672" s="24">
        <f t="shared" si="274"/>
        <v>0</v>
      </c>
      <c r="K672" s="24">
        <f t="shared" si="274"/>
        <v>0</v>
      </c>
      <c r="L672" s="390"/>
      <c r="M672" s="392"/>
      <c r="N672" s="373"/>
      <c r="O672" s="373"/>
      <c r="P672" s="373"/>
      <c r="Q672" s="373"/>
      <c r="R672" s="373"/>
      <c r="S672" s="373"/>
      <c r="T672" s="373"/>
      <c r="U672" s="373"/>
      <c r="V672" s="373"/>
      <c r="W672" s="373"/>
      <c r="X672" s="373"/>
      <c r="Y672" s="373"/>
      <c r="Z672" s="373"/>
      <c r="AA672" s="373"/>
      <c r="AB672" s="373"/>
      <c r="AC672" s="373"/>
      <c r="AD672" s="373"/>
      <c r="AE672" s="373"/>
      <c r="AF672" s="373"/>
      <c r="AG672" s="373"/>
      <c r="AH672" s="373"/>
      <c r="AI672" s="373"/>
      <c r="AJ672" s="373"/>
      <c r="AK672" s="373"/>
      <c r="AL672" s="373"/>
      <c r="AM672" s="373"/>
      <c r="AN672" s="373"/>
      <c r="AO672" s="373"/>
      <c r="AP672" s="373"/>
      <c r="AQ672" s="373"/>
      <c r="AR672" s="373"/>
      <c r="AS672" s="373"/>
      <c r="AT672" s="373"/>
      <c r="AU672" s="373"/>
      <c r="AV672" s="373"/>
      <c r="AW672" s="373"/>
      <c r="AX672" s="373"/>
      <c r="AY672" s="373"/>
      <c r="AZ672" s="373"/>
      <c r="BA672" s="373"/>
      <c r="BB672" s="373"/>
      <c r="BC672" s="373"/>
      <c r="BD672" s="373"/>
      <c r="BE672" s="373"/>
      <c r="BF672" s="373"/>
      <c r="BG672" s="373"/>
    </row>
    <row r="673" spans="1:59" s="83" customFormat="1" ht="51" customHeight="1" thickBot="1" x14ac:dyDescent="0.4">
      <c r="A673" s="529" t="s">
        <v>158</v>
      </c>
      <c r="B673" s="530"/>
      <c r="C673" s="530"/>
      <c r="D673" s="530"/>
      <c r="E673" s="530"/>
      <c r="F673" s="530"/>
      <c r="G673" s="530"/>
      <c r="H673" s="530"/>
      <c r="I673" s="530"/>
      <c r="J673" s="530"/>
      <c r="K673" s="531"/>
      <c r="L673" s="368"/>
      <c r="M673" s="369"/>
    </row>
    <row r="674" spans="1:59" s="91" customFormat="1" x14ac:dyDescent="0.35">
      <c r="A674" s="326" t="s">
        <v>12</v>
      </c>
      <c r="B674" s="105"/>
      <c r="C674" s="105"/>
      <c r="D674" s="105"/>
      <c r="E674" s="105"/>
      <c r="F674" s="105"/>
      <c r="G674" s="105"/>
      <c r="H674" s="105"/>
      <c r="I674" s="105"/>
      <c r="J674" s="105"/>
      <c r="K674" s="284"/>
      <c r="L674" s="401"/>
      <c r="M674" s="431"/>
      <c r="N674" s="373"/>
      <c r="O674" s="373"/>
      <c r="P674" s="373"/>
      <c r="Q674" s="373"/>
      <c r="R674" s="373"/>
      <c r="S674" s="373"/>
      <c r="T674" s="373"/>
      <c r="U674" s="373"/>
      <c r="V674" s="373"/>
      <c r="W674" s="373"/>
      <c r="X674" s="373"/>
      <c r="Y674" s="373"/>
      <c r="Z674" s="373"/>
      <c r="AA674" s="373"/>
      <c r="AB674" s="373"/>
      <c r="AC674" s="373"/>
      <c r="AD674" s="373"/>
      <c r="AE674" s="373"/>
      <c r="AF674" s="373"/>
      <c r="AG674" s="373"/>
      <c r="AH674" s="373"/>
      <c r="AI674" s="373"/>
      <c r="AJ674" s="373"/>
      <c r="AK674" s="373"/>
      <c r="AL674" s="373"/>
      <c r="AM674" s="373"/>
      <c r="AN674" s="373"/>
      <c r="AO674" s="373"/>
      <c r="AP674" s="373"/>
      <c r="AQ674" s="373"/>
      <c r="AR674" s="373"/>
      <c r="AS674" s="373"/>
      <c r="AT674" s="373"/>
      <c r="AU674" s="373"/>
      <c r="AV674" s="373"/>
      <c r="AW674" s="373"/>
      <c r="AX674" s="373"/>
      <c r="AY674" s="373"/>
      <c r="AZ674" s="373"/>
      <c r="BA674" s="373"/>
      <c r="BB674" s="373"/>
      <c r="BC674" s="373"/>
      <c r="BD674" s="373"/>
      <c r="BE674" s="373"/>
      <c r="BF674" s="373"/>
      <c r="BG674" s="373"/>
    </row>
    <row r="675" spans="1:59" s="91" customFormat="1" x14ac:dyDescent="0.35">
      <c r="A675" s="302" t="s">
        <v>8</v>
      </c>
      <c r="B675" s="16">
        <f>B676+B677+B678+B679</f>
        <v>12000000</v>
      </c>
      <c r="C675" s="16">
        <f t="shared" ref="C675:K675" si="275">C676+C677+C678+C679</f>
        <v>0</v>
      </c>
      <c r="D675" s="16">
        <f t="shared" si="275"/>
        <v>0</v>
      </c>
      <c r="E675" s="16">
        <f t="shared" si="275"/>
        <v>0</v>
      </c>
      <c r="F675" s="16">
        <f t="shared" si="275"/>
        <v>0</v>
      </c>
      <c r="G675" s="16">
        <f t="shared" si="275"/>
        <v>12000000</v>
      </c>
      <c r="H675" s="16">
        <f t="shared" si="275"/>
        <v>0</v>
      </c>
      <c r="I675" s="16">
        <f t="shared" si="275"/>
        <v>0</v>
      </c>
      <c r="J675" s="16">
        <f t="shared" si="275"/>
        <v>0</v>
      </c>
      <c r="K675" s="292">
        <f t="shared" si="275"/>
        <v>0</v>
      </c>
      <c r="L675" s="389"/>
      <c r="M675" s="391"/>
      <c r="N675" s="373"/>
      <c r="O675" s="373"/>
      <c r="P675" s="373"/>
      <c r="Q675" s="373"/>
      <c r="R675" s="373"/>
      <c r="S675" s="373"/>
      <c r="T675" s="373"/>
      <c r="U675" s="373"/>
      <c r="V675" s="373"/>
      <c r="W675" s="373"/>
      <c r="X675" s="373"/>
      <c r="Y675" s="373"/>
      <c r="Z675" s="373"/>
      <c r="AA675" s="373"/>
      <c r="AB675" s="373"/>
      <c r="AC675" s="373"/>
      <c r="AD675" s="373"/>
      <c r="AE675" s="373"/>
      <c r="AF675" s="373"/>
      <c r="AG675" s="373"/>
      <c r="AH675" s="373"/>
      <c r="AI675" s="373"/>
      <c r="AJ675" s="373"/>
      <c r="AK675" s="373"/>
      <c r="AL675" s="373"/>
      <c r="AM675" s="373"/>
      <c r="AN675" s="373"/>
      <c r="AO675" s="373"/>
      <c r="AP675" s="373"/>
      <c r="AQ675" s="373"/>
      <c r="AR675" s="373"/>
      <c r="AS675" s="373"/>
      <c r="AT675" s="373"/>
      <c r="AU675" s="373"/>
      <c r="AV675" s="373"/>
      <c r="AW675" s="373"/>
      <c r="AX675" s="373"/>
      <c r="AY675" s="373"/>
      <c r="AZ675" s="373"/>
      <c r="BA675" s="373"/>
      <c r="BB675" s="373"/>
      <c r="BC675" s="373"/>
      <c r="BD675" s="373"/>
      <c r="BE675" s="373"/>
      <c r="BF675" s="373"/>
      <c r="BG675" s="373"/>
    </row>
    <row r="676" spans="1:59" s="91" customFormat="1" x14ac:dyDescent="0.35">
      <c r="A676" s="278" t="s">
        <v>14</v>
      </c>
      <c r="B676" s="20">
        <f>SUM(C676:K676)</f>
        <v>0</v>
      </c>
      <c r="C676" s="63">
        <v>0</v>
      </c>
      <c r="D676" s="63">
        <v>0</v>
      </c>
      <c r="E676" s="63">
        <v>0</v>
      </c>
      <c r="F676" s="63">
        <v>0</v>
      </c>
      <c r="G676" s="63">
        <v>0</v>
      </c>
      <c r="H676" s="63">
        <v>0</v>
      </c>
      <c r="I676" s="63">
        <v>0</v>
      </c>
      <c r="J676" s="63">
        <v>0</v>
      </c>
      <c r="K676" s="277">
        <v>0</v>
      </c>
      <c r="L676" s="389"/>
      <c r="M676" s="391"/>
      <c r="N676" s="373"/>
      <c r="O676" s="373"/>
      <c r="P676" s="373"/>
      <c r="Q676" s="373"/>
      <c r="R676" s="373"/>
      <c r="S676" s="373"/>
      <c r="T676" s="373"/>
      <c r="U676" s="373"/>
      <c r="V676" s="373"/>
      <c r="W676" s="373"/>
      <c r="X676" s="373"/>
      <c r="Y676" s="373"/>
      <c r="Z676" s="373"/>
      <c r="AA676" s="373"/>
      <c r="AB676" s="373"/>
      <c r="AC676" s="373"/>
      <c r="AD676" s="373"/>
      <c r="AE676" s="373"/>
      <c r="AF676" s="373"/>
      <c r="AG676" s="373"/>
      <c r="AH676" s="373"/>
      <c r="AI676" s="373"/>
      <c r="AJ676" s="373"/>
      <c r="AK676" s="373"/>
      <c r="AL676" s="373"/>
      <c r="AM676" s="373"/>
      <c r="AN676" s="373"/>
      <c r="AO676" s="373"/>
      <c r="AP676" s="373"/>
      <c r="AQ676" s="373"/>
      <c r="AR676" s="373"/>
      <c r="AS676" s="373"/>
      <c r="AT676" s="373"/>
      <c r="AU676" s="373"/>
      <c r="AV676" s="373"/>
      <c r="AW676" s="373"/>
      <c r="AX676" s="373"/>
      <c r="AY676" s="373"/>
      <c r="AZ676" s="373"/>
      <c r="BA676" s="373"/>
      <c r="BB676" s="373"/>
      <c r="BC676" s="373"/>
      <c r="BD676" s="373"/>
      <c r="BE676" s="373"/>
      <c r="BF676" s="373"/>
      <c r="BG676" s="373"/>
    </row>
    <row r="677" spans="1:59" s="91" customFormat="1" x14ac:dyDescent="0.35">
      <c r="A677" s="278" t="s">
        <v>15</v>
      </c>
      <c r="B677" s="20">
        <f>SUM(C677:K677)</f>
        <v>0</v>
      </c>
      <c r="C677" s="63">
        <v>0</v>
      </c>
      <c r="D677" s="63">
        <v>0</v>
      </c>
      <c r="E677" s="63">
        <v>0</v>
      </c>
      <c r="F677" s="63">
        <v>0</v>
      </c>
      <c r="G677" s="63">
        <v>0</v>
      </c>
      <c r="H677" s="63">
        <v>0</v>
      </c>
      <c r="I677" s="63">
        <v>0</v>
      </c>
      <c r="J677" s="63">
        <v>0</v>
      </c>
      <c r="K677" s="277">
        <v>0</v>
      </c>
      <c r="L677" s="389"/>
      <c r="M677" s="391"/>
      <c r="N677" s="373"/>
      <c r="O677" s="373"/>
      <c r="P677" s="373"/>
      <c r="Q677" s="373"/>
      <c r="R677" s="373"/>
      <c r="S677" s="373"/>
      <c r="T677" s="373"/>
      <c r="U677" s="373"/>
      <c r="V677" s="373"/>
      <c r="W677" s="373"/>
      <c r="X677" s="373"/>
      <c r="Y677" s="373"/>
      <c r="Z677" s="373"/>
      <c r="AA677" s="373"/>
      <c r="AB677" s="373"/>
      <c r="AC677" s="373"/>
      <c r="AD677" s="373"/>
      <c r="AE677" s="373"/>
      <c r="AF677" s="373"/>
      <c r="AG677" s="373"/>
      <c r="AH677" s="373"/>
      <c r="AI677" s="373"/>
      <c r="AJ677" s="373"/>
      <c r="AK677" s="373"/>
      <c r="AL677" s="373"/>
      <c r="AM677" s="373"/>
      <c r="AN677" s="373"/>
      <c r="AO677" s="373"/>
      <c r="AP677" s="373"/>
      <c r="AQ677" s="373"/>
      <c r="AR677" s="373"/>
      <c r="AS677" s="373"/>
      <c r="AT677" s="373"/>
      <c r="AU677" s="373"/>
      <c r="AV677" s="373"/>
      <c r="AW677" s="373"/>
      <c r="AX677" s="373"/>
      <c r="AY677" s="373"/>
      <c r="AZ677" s="373"/>
      <c r="BA677" s="373"/>
      <c r="BB677" s="373"/>
      <c r="BC677" s="373"/>
      <c r="BD677" s="373"/>
      <c r="BE677" s="373"/>
      <c r="BF677" s="373"/>
      <c r="BG677" s="373"/>
    </row>
    <row r="678" spans="1:59" s="91" customFormat="1" x14ac:dyDescent="0.35">
      <c r="A678" s="278" t="s">
        <v>16</v>
      </c>
      <c r="B678" s="20">
        <f>SUM(C678:K678)</f>
        <v>0</v>
      </c>
      <c r="C678" s="63">
        <v>0</v>
      </c>
      <c r="D678" s="63">
        <v>0</v>
      </c>
      <c r="E678" s="63">
        <v>0</v>
      </c>
      <c r="F678" s="63">
        <v>0</v>
      </c>
      <c r="G678" s="63">
        <v>0</v>
      </c>
      <c r="H678" s="63">
        <v>0</v>
      </c>
      <c r="I678" s="63">
        <v>0</v>
      </c>
      <c r="J678" s="63">
        <v>0</v>
      </c>
      <c r="K678" s="277">
        <v>0</v>
      </c>
      <c r="L678" s="389"/>
      <c r="M678" s="391"/>
      <c r="N678" s="373"/>
      <c r="O678" s="373"/>
      <c r="P678" s="373"/>
      <c r="Q678" s="373"/>
      <c r="R678" s="373"/>
      <c r="S678" s="373"/>
      <c r="T678" s="373"/>
      <c r="U678" s="373"/>
      <c r="V678" s="373"/>
      <c r="W678" s="373"/>
      <c r="X678" s="373"/>
      <c r="Y678" s="373"/>
      <c r="Z678" s="373"/>
      <c r="AA678" s="373"/>
      <c r="AB678" s="373"/>
      <c r="AC678" s="373"/>
      <c r="AD678" s="373"/>
      <c r="AE678" s="373"/>
      <c r="AF678" s="373"/>
      <c r="AG678" s="373"/>
      <c r="AH678" s="373"/>
      <c r="AI678" s="373"/>
      <c r="AJ678" s="373"/>
      <c r="AK678" s="373"/>
      <c r="AL678" s="373"/>
      <c r="AM678" s="373"/>
      <c r="AN678" s="373"/>
      <c r="AO678" s="373"/>
      <c r="AP678" s="373"/>
      <c r="AQ678" s="373"/>
      <c r="AR678" s="373"/>
      <c r="AS678" s="373"/>
      <c r="AT678" s="373"/>
      <c r="AU678" s="373"/>
      <c r="AV678" s="373"/>
      <c r="AW678" s="373"/>
      <c r="AX678" s="373"/>
      <c r="AY678" s="373"/>
      <c r="AZ678" s="373"/>
      <c r="BA678" s="373"/>
      <c r="BB678" s="373"/>
      <c r="BC678" s="373"/>
      <c r="BD678" s="373"/>
      <c r="BE678" s="373"/>
      <c r="BF678" s="373"/>
      <c r="BG678" s="373"/>
    </row>
    <row r="679" spans="1:59" s="91" customFormat="1" x14ac:dyDescent="0.35">
      <c r="A679" s="302" t="s">
        <v>159</v>
      </c>
      <c r="B679" s="16">
        <f>B681+B682</f>
        <v>12000000</v>
      </c>
      <c r="C679" s="16">
        <f t="shared" ref="C679:K679" si="276">C681+C682</f>
        <v>0</v>
      </c>
      <c r="D679" s="16">
        <f t="shared" si="276"/>
        <v>0</v>
      </c>
      <c r="E679" s="16">
        <f t="shared" si="276"/>
        <v>0</v>
      </c>
      <c r="F679" s="16">
        <f t="shared" si="276"/>
        <v>0</v>
      </c>
      <c r="G679" s="16">
        <f t="shared" si="276"/>
        <v>12000000</v>
      </c>
      <c r="H679" s="16">
        <f t="shared" si="276"/>
        <v>0</v>
      </c>
      <c r="I679" s="16">
        <f t="shared" si="276"/>
        <v>0</v>
      </c>
      <c r="J679" s="16">
        <f t="shared" si="276"/>
        <v>0</v>
      </c>
      <c r="K679" s="292">
        <f t="shared" si="276"/>
        <v>0</v>
      </c>
      <c r="L679" s="389"/>
      <c r="M679" s="391"/>
      <c r="N679" s="373"/>
      <c r="O679" s="373"/>
      <c r="P679" s="373"/>
      <c r="Q679" s="373"/>
      <c r="R679" s="373"/>
      <c r="S679" s="373"/>
      <c r="T679" s="373"/>
      <c r="U679" s="373"/>
      <c r="V679" s="373"/>
      <c r="W679" s="373"/>
      <c r="X679" s="373"/>
      <c r="Y679" s="373"/>
      <c r="Z679" s="373"/>
      <c r="AA679" s="373"/>
      <c r="AB679" s="373"/>
      <c r="AC679" s="373"/>
      <c r="AD679" s="373"/>
      <c r="AE679" s="373"/>
      <c r="AF679" s="373"/>
      <c r="AG679" s="373"/>
      <c r="AH679" s="373"/>
      <c r="AI679" s="373"/>
      <c r="AJ679" s="373"/>
      <c r="AK679" s="373"/>
      <c r="AL679" s="373"/>
      <c r="AM679" s="373"/>
      <c r="AN679" s="373"/>
      <c r="AO679" s="373"/>
      <c r="AP679" s="373"/>
      <c r="AQ679" s="373"/>
      <c r="AR679" s="373"/>
      <c r="AS679" s="373"/>
      <c r="AT679" s="373"/>
      <c r="AU679" s="373"/>
      <c r="AV679" s="373"/>
      <c r="AW679" s="373"/>
      <c r="AX679" s="373"/>
      <c r="AY679" s="373"/>
      <c r="AZ679" s="373"/>
      <c r="BA679" s="373"/>
      <c r="BB679" s="373"/>
      <c r="BC679" s="373"/>
      <c r="BD679" s="373"/>
      <c r="BE679" s="373"/>
      <c r="BF679" s="373"/>
      <c r="BG679" s="373"/>
    </row>
    <row r="680" spans="1:59" s="91" customFormat="1" x14ac:dyDescent="0.35">
      <c r="A680" s="278" t="s">
        <v>18</v>
      </c>
      <c r="B680" s="99"/>
      <c r="C680" s="63"/>
      <c r="D680" s="63"/>
      <c r="E680" s="63"/>
      <c r="F680" s="63"/>
      <c r="G680" s="63"/>
      <c r="H680" s="63"/>
      <c r="I680" s="63"/>
      <c r="J680" s="63"/>
      <c r="K680" s="277"/>
      <c r="L680" s="389"/>
      <c r="M680" s="391"/>
      <c r="N680" s="373"/>
      <c r="O680" s="373"/>
      <c r="P680" s="373"/>
      <c r="Q680" s="373"/>
      <c r="R680" s="373"/>
      <c r="S680" s="373"/>
      <c r="T680" s="373"/>
      <c r="U680" s="373"/>
      <c r="V680" s="373"/>
      <c r="W680" s="373"/>
      <c r="X680" s="373"/>
      <c r="Y680" s="373"/>
      <c r="Z680" s="373"/>
      <c r="AA680" s="373"/>
      <c r="AB680" s="373"/>
      <c r="AC680" s="373"/>
      <c r="AD680" s="373"/>
      <c r="AE680" s="373"/>
      <c r="AF680" s="373"/>
      <c r="AG680" s="373"/>
      <c r="AH680" s="373"/>
      <c r="AI680" s="373"/>
      <c r="AJ680" s="373"/>
      <c r="AK680" s="373"/>
      <c r="AL680" s="373"/>
      <c r="AM680" s="373"/>
      <c r="AN680" s="373"/>
      <c r="AO680" s="373"/>
      <c r="AP680" s="373"/>
      <c r="AQ680" s="373"/>
      <c r="AR680" s="373"/>
      <c r="AS680" s="373"/>
      <c r="AT680" s="373"/>
      <c r="AU680" s="373"/>
      <c r="AV680" s="373"/>
      <c r="AW680" s="373"/>
      <c r="AX680" s="373"/>
      <c r="AY680" s="373"/>
      <c r="AZ680" s="373"/>
      <c r="BA680" s="373"/>
      <c r="BB680" s="373"/>
      <c r="BC680" s="373"/>
      <c r="BD680" s="373"/>
      <c r="BE680" s="373"/>
      <c r="BF680" s="373"/>
      <c r="BG680" s="373"/>
    </row>
    <row r="681" spans="1:59" s="91" customFormat="1" x14ac:dyDescent="0.35">
      <c r="A681" s="278" t="s">
        <v>19</v>
      </c>
      <c r="B681" s="20">
        <f>SUM(C681:K681)</f>
        <v>0</v>
      </c>
      <c r="C681" s="63">
        <v>0</v>
      </c>
      <c r="D681" s="63">
        <v>0</v>
      </c>
      <c r="E681" s="63">
        <v>0</v>
      </c>
      <c r="F681" s="63">
        <v>0</v>
      </c>
      <c r="G681" s="63">
        <v>0</v>
      </c>
      <c r="H681" s="63">
        <v>0</v>
      </c>
      <c r="I681" s="63">
        <v>0</v>
      </c>
      <c r="J681" s="63">
        <v>0</v>
      </c>
      <c r="K681" s="277">
        <v>0</v>
      </c>
      <c r="L681" s="389"/>
      <c r="M681" s="391"/>
      <c r="N681" s="373"/>
      <c r="O681" s="373"/>
      <c r="P681" s="373"/>
      <c r="Q681" s="373"/>
      <c r="R681" s="373"/>
      <c r="S681" s="373"/>
      <c r="T681" s="373"/>
      <c r="U681" s="373"/>
      <c r="V681" s="373"/>
      <c r="W681" s="373"/>
      <c r="X681" s="373"/>
      <c r="Y681" s="373"/>
      <c r="Z681" s="373"/>
      <c r="AA681" s="373"/>
      <c r="AB681" s="373"/>
      <c r="AC681" s="373"/>
      <c r="AD681" s="373"/>
      <c r="AE681" s="373"/>
      <c r="AF681" s="373"/>
      <c r="AG681" s="373"/>
      <c r="AH681" s="373"/>
      <c r="AI681" s="373"/>
      <c r="AJ681" s="373"/>
      <c r="AK681" s="373"/>
      <c r="AL681" s="373"/>
      <c r="AM681" s="373"/>
      <c r="AN681" s="373"/>
      <c r="AO681" s="373"/>
      <c r="AP681" s="373"/>
      <c r="AQ681" s="373"/>
      <c r="AR681" s="373"/>
      <c r="AS681" s="373"/>
      <c r="AT681" s="373"/>
      <c r="AU681" s="373"/>
      <c r="AV681" s="373"/>
      <c r="AW681" s="373"/>
      <c r="AX681" s="373"/>
      <c r="AY681" s="373"/>
      <c r="AZ681" s="373"/>
      <c r="BA681" s="373"/>
      <c r="BB681" s="373"/>
      <c r="BC681" s="373"/>
      <c r="BD681" s="373"/>
      <c r="BE681" s="373"/>
      <c r="BF681" s="373"/>
      <c r="BG681" s="373"/>
    </row>
    <row r="682" spans="1:59" s="91" customFormat="1" ht="39" x14ac:dyDescent="0.35">
      <c r="A682" s="278" t="s">
        <v>20</v>
      </c>
      <c r="B682" s="126">
        <f>B683+B684</f>
        <v>12000000</v>
      </c>
      <c r="C682" s="126">
        <f>C683+C684</f>
        <v>0</v>
      </c>
      <c r="D682" s="126">
        <f t="shared" ref="D682:K682" si="277">D683+D684</f>
        <v>0</v>
      </c>
      <c r="E682" s="126">
        <f t="shared" si="277"/>
        <v>0</v>
      </c>
      <c r="F682" s="126">
        <f t="shared" si="277"/>
        <v>0</v>
      </c>
      <c r="G682" s="126">
        <f t="shared" si="277"/>
        <v>12000000</v>
      </c>
      <c r="H682" s="126">
        <f t="shared" si="277"/>
        <v>0</v>
      </c>
      <c r="I682" s="126">
        <f t="shared" si="277"/>
        <v>0</v>
      </c>
      <c r="J682" s="126">
        <f t="shared" si="277"/>
        <v>0</v>
      </c>
      <c r="K682" s="350">
        <f t="shared" si="277"/>
        <v>0</v>
      </c>
      <c r="L682" s="389"/>
      <c r="M682" s="391"/>
      <c r="N682" s="373"/>
      <c r="O682" s="373"/>
      <c r="P682" s="373"/>
      <c r="Q682" s="373"/>
      <c r="R682" s="373"/>
      <c r="S682" s="373"/>
      <c r="T682" s="373"/>
      <c r="U682" s="373"/>
      <c r="V682" s="373"/>
      <c r="W682" s="373"/>
      <c r="X682" s="373"/>
      <c r="Y682" s="373"/>
      <c r="Z682" s="373"/>
      <c r="AA682" s="373"/>
      <c r="AB682" s="373"/>
      <c r="AC682" s="373"/>
      <c r="AD682" s="373"/>
      <c r="AE682" s="373"/>
      <c r="AF682" s="373"/>
      <c r="AG682" s="373"/>
      <c r="AH682" s="373"/>
      <c r="AI682" s="373"/>
      <c r="AJ682" s="373"/>
      <c r="AK682" s="373"/>
      <c r="AL682" s="373"/>
      <c r="AM682" s="373"/>
      <c r="AN682" s="373"/>
      <c r="AO682" s="373"/>
      <c r="AP682" s="373"/>
      <c r="AQ682" s="373"/>
      <c r="AR682" s="373"/>
      <c r="AS682" s="373"/>
      <c r="AT682" s="373"/>
      <c r="AU682" s="373"/>
      <c r="AV682" s="373"/>
      <c r="AW682" s="373"/>
      <c r="AX682" s="373"/>
      <c r="AY682" s="373"/>
      <c r="AZ682" s="373"/>
      <c r="BA682" s="373"/>
      <c r="BB682" s="373"/>
      <c r="BC682" s="373"/>
      <c r="BD682" s="373"/>
      <c r="BE682" s="373"/>
      <c r="BF682" s="373"/>
      <c r="BG682" s="373"/>
    </row>
    <row r="683" spans="1:59" s="91" customFormat="1" x14ac:dyDescent="0.35">
      <c r="A683" s="279" t="s">
        <v>112</v>
      </c>
      <c r="B683" s="126">
        <f>SUM(C683:K683)</f>
        <v>0</v>
      </c>
      <c r="C683" s="141"/>
      <c r="D683" s="141">
        <v>0</v>
      </c>
      <c r="E683" s="141">
        <v>0</v>
      </c>
      <c r="F683" s="141">
        <v>0</v>
      </c>
      <c r="G683" s="141">
        <v>0</v>
      </c>
      <c r="H683" s="141">
        <v>0</v>
      </c>
      <c r="I683" s="141">
        <v>0</v>
      </c>
      <c r="J683" s="141">
        <v>0</v>
      </c>
      <c r="K683" s="344">
        <v>0</v>
      </c>
      <c r="L683" s="389"/>
      <c r="M683" s="391"/>
      <c r="N683" s="373"/>
      <c r="O683" s="373"/>
      <c r="P683" s="373"/>
      <c r="Q683" s="373"/>
      <c r="R683" s="373"/>
      <c r="S683" s="373"/>
      <c r="T683" s="373"/>
      <c r="U683" s="373"/>
      <c r="V683" s="373"/>
      <c r="W683" s="373"/>
      <c r="X683" s="373"/>
      <c r="Y683" s="373"/>
      <c r="Z683" s="373"/>
      <c r="AA683" s="373"/>
      <c r="AB683" s="373"/>
      <c r="AC683" s="373"/>
      <c r="AD683" s="373"/>
      <c r="AE683" s="373"/>
      <c r="AF683" s="373"/>
      <c r="AG683" s="373"/>
      <c r="AH683" s="373"/>
      <c r="AI683" s="373"/>
      <c r="AJ683" s="373"/>
      <c r="AK683" s="373"/>
      <c r="AL683" s="373"/>
      <c r="AM683" s="373"/>
      <c r="AN683" s="373"/>
      <c r="AO683" s="373"/>
      <c r="AP683" s="373"/>
      <c r="AQ683" s="373"/>
      <c r="AR683" s="373"/>
      <c r="AS683" s="373"/>
      <c r="AT683" s="373"/>
      <c r="AU683" s="373"/>
      <c r="AV683" s="373"/>
      <c r="AW683" s="373"/>
      <c r="AX683" s="373"/>
      <c r="AY683" s="373"/>
      <c r="AZ683" s="373"/>
      <c r="BA683" s="373"/>
      <c r="BB683" s="373"/>
      <c r="BC683" s="373"/>
      <c r="BD683" s="373"/>
      <c r="BE683" s="373"/>
      <c r="BF683" s="373"/>
      <c r="BG683" s="373"/>
    </row>
    <row r="684" spans="1:59" s="91" customFormat="1" ht="25.5" customHeight="1" thickBot="1" x14ac:dyDescent="0.4">
      <c r="A684" s="351" t="s">
        <v>113</v>
      </c>
      <c r="B684" s="111">
        <f>SUM(C684:K684)</f>
        <v>12000000</v>
      </c>
      <c r="C684" s="143">
        <v>0</v>
      </c>
      <c r="D684" s="143">
        <v>0</v>
      </c>
      <c r="E684" s="143">
        <v>0</v>
      </c>
      <c r="F684" s="143">
        <v>0</v>
      </c>
      <c r="G684" s="143">
        <v>12000000</v>
      </c>
      <c r="H684" s="143">
        <v>0</v>
      </c>
      <c r="I684" s="143">
        <v>0</v>
      </c>
      <c r="J684" s="143">
        <v>0</v>
      </c>
      <c r="K684" s="352">
        <v>0</v>
      </c>
      <c r="L684" s="390"/>
      <c r="M684" s="392"/>
      <c r="N684" s="373"/>
      <c r="O684" s="373"/>
      <c r="P684" s="373"/>
      <c r="Q684" s="373"/>
      <c r="R684" s="373"/>
      <c r="S684" s="373"/>
      <c r="T684" s="373"/>
      <c r="U684" s="373"/>
      <c r="V684" s="373"/>
      <c r="W684" s="373"/>
      <c r="X684" s="373"/>
      <c r="Y684" s="373"/>
      <c r="Z684" s="373"/>
      <c r="AA684" s="373"/>
      <c r="AB684" s="373"/>
      <c r="AC684" s="373"/>
      <c r="AD684" s="373"/>
      <c r="AE684" s="373"/>
      <c r="AF684" s="373"/>
      <c r="AG684" s="373"/>
      <c r="AH684" s="373"/>
      <c r="AI684" s="373"/>
      <c r="AJ684" s="373"/>
      <c r="AK684" s="373"/>
      <c r="AL684" s="373"/>
      <c r="AM684" s="373"/>
      <c r="AN684" s="373"/>
      <c r="AO684" s="373"/>
      <c r="AP684" s="373"/>
      <c r="AQ684" s="373"/>
      <c r="AR684" s="373"/>
      <c r="AS684" s="373"/>
      <c r="AT684" s="373"/>
      <c r="AU684" s="373"/>
      <c r="AV684" s="373"/>
      <c r="AW684" s="373"/>
      <c r="AX684" s="373"/>
      <c r="AY684" s="373"/>
      <c r="AZ684" s="373"/>
      <c r="BA684" s="373"/>
      <c r="BB684" s="373"/>
      <c r="BC684" s="373"/>
      <c r="BD684" s="373"/>
      <c r="BE684" s="373"/>
      <c r="BF684" s="373"/>
      <c r="BG684" s="373"/>
    </row>
    <row r="685" spans="1:59" s="169" customFormat="1" ht="13.5" thickBot="1" x14ac:dyDescent="0.4">
      <c r="A685" s="412" t="s">
        <v>114</v>
      </c>
      <c r="B685" s="413"/>
      <c r="C685" s="413"/>
      <c r="D685" s="413"/>
      <c r="E685" s="413"/>
      <c r="F685" s="413"/>
      <c r="G685" s="413"/>
      <c r="H685" s="413"/>
      <c r="I685" s="413"/>
      <c r="J685" s="413"/>
      <c r="K685" s="414"/>
      <c r="L685" s="213"/>
      <c r="M685" s="214"/>
    </row>
    <row r="686" spans="1:59" s="169" customFormat="1" x14ac:dyDescent="0.35">
      <c r="A686" s="177" t="s">
        <v>10</v>
      </c>
      <c r="B686" s="215"/>
      <c r="C686" s="215"/>
      <c r="D686" s="215"/>
      <c r="E686" s="215"/>
      <c r="F686" s="215"/>
      <c r="G686" s="215"/>
      <c r="H686" s="215"/>
      <c r="I686" s="215"/>
      <c r="J686" s="215"/>
      <c r="K686" s="286"/>
      <c r="L686" s="521" t="s">
        <v>115</v>
      </c>
      <c r="M686" s="407"/>
    </row>
    <row r="687" spans="1:59" s="83" customFormat="1" x14ac:dyDescent="0.35">
      <c r="A687" s="174" t="s">
        <v>8</v>
      </c>
      <c r="B687" s="206">
        <f>B688+B689+B690+B691</f>
        <v>15243071</v>
      </c>
      <c r="C687" s="206">
        <f>C688+C689+C690+C691</f>
        <v>0</v>
      </c>
      <c r="D687" s="206">
        <f t="shared" ref="D687:K687" si="278">D688+D689+D690+D691</f>
        <v>0</v>
      </c>
      <c r="E687" s="206">
        <f t="shared" si="278"/>
        <v>0</v>
      </c>
      <c r="F687" s="206">
        <f t="shared" si="278"/>
        <v>0</v>
      </c>
      <c r="G687" s="206">
        <f t="shared" si="278"/>
        <v>1089000</v>
      </c>
      <c r="H687" s="206">
        <f t="shared" si="278"/>
        <v>2976307</v>
      </c>
      <c r="I687" s="206">
        <f t="shared" si="278"/>
        <v>2685614</v>
      </c>
      <c r="J687" s="206">
        <f t="shared" si="278"/>
        <v>2685614</v>
      </c>
      <c r="K687" s="206">
        <f t="shared" si="278"/>
        <v>5806536</v>
      </c>
      <c r="L687" s="385"/>
      <c r="M687" s="387"/>
    </row>
    <row r="688" spans="1:59" s="83" customFormat="1" x14ac:dyDescent="0.35">
      <c r="A688" s="178" t="s">
        <v>14</v>
      </c>
      <c r="B688" s="216">
        <f>SUM(C688:K688)</f>
        <v>0</v>
      </c>
      <c r="C688" s="208">
        <v>0</v>
      </c>
      <c r="D688" s="208">
        <v>0</v>
      </c>
      <c r="E688" s="208">
        <v>0</v>
      </c>
      <c r="F688" s="208">
        <v>0</v>
      </c>
      <c r="G688" s="208">
        <v>0</v>
      </c>
      <c r="H688" s="208">
        <v>0</v>
      </c>
      <c r="I688" s="208">
        <v>0</v>
      </c>
      <c r="J688" s="208">
        <v>0</v>
      </c>
      <c r="K688" s="208">
        <v>0</v>
      </c>
      <c r="L688" s="385"/>
      <c r="M688" s="387"/>
    </row>
    <row r="689" spans="1:59" s="83" customFormat="1" x14ac:dyDescent="0.35">
      <c r="A689" s="178" t="s">
        <v>15</v>
      </c>
      <c r="B689" s="216">
        <f>SUM(C689:K689)</f>
        <v>0</v>
      </c>
      <c r="C689" s="208">
        <v>0</v>
      </c>
      <c r="D689" s="208">
        <v>0</v>
      </c>
      <c r="E689" s="208">
        <v>0</v>
      </c>
      <c r="F689" s="208">
        <v>0</v>
      </c>
      <c r="G689" s="208">
        <v>0</v>
      </c>
      <c r="H689" s="208">
        <v>0</v>
      </c>
      <c r="I689" s="208">
        <v>0</v>
      </c>
      <c r="J689" s="208">
        <v>0</v>
      </c>
      <c r="K689" s="208">
        <v>0</v>
      </c>
      <c r="L689" s="385"/>
      <c r="M689" s="387"/>
    </row>
    <row r="690" spans="1:59" s="169" customFormat="1" x14ac:dyDescent="0.35">
      <c r="A690" s="178" t="s">
        <v>16</v>
      </c>
      <c r="B690" s="216">
        <f>SUM(C690:K690)</f>
        <v>0</v>
      </c>
      <c r="C690" s="208">
        <v>0</v>
      </c>
      <c r="D690" s="208">
        <v>0</v>
      </c>
      <c r="E690" s="208">
        <v>0</v>
      </c>
      <c r="F690" s="208">
        <v>0</v>
      </c>
      <c r="G690" s="208">
        <v>0</v>
      </c>
      <c r="H690" s="208">
        <v>0</v>
      </c>
      <c r="I690" s="208">
        <v>0</v>
      </c>
      <c r="J690" s="208">
        <v>0</v>
      </c>
      <c r="K690" s="208">
        <v>0</v>
      </c>
      <c r="L690" s="385"/>
      <c r="M690" s="387"/>
    </row>
    <row r="691" spans="1:59" s="83" customFormat="1" x14ac:dyDescent="0.35">
      <c r="A691" s="227" t="s">
        <v>17</v>
      </c>
      <c r="B691" s="180">
        <f>B693+B694</f>
        <v>15243071</v>
      </c>
      <c r="C691" s="180">
        <f t="shared" ref="C691:K691" si="279">C693+C694</f>
        <v>0</v>
      </c>
      <c r="D691" s="180">
        <f t="shared" si="279"/>
        <v>0</v>
      </c>
      <c r="E691" s="180">
        <f t="shared" si="279"/>
        <v>0</v>
      </c>
      <c r="F691" s="180">
        <f t="shared" si="279"/>
        <v>0</v>
      </c>
      <c r="G691" s="180">
        <f t="shared" si="279"/>
        <v>1089000</v>
      </c>
      <c r="H691" s="180">
        <f t="shared" si="279"/>
        <v>2976307</v>
      </c>
      <c r="I691" s="180">
        <f t="shared" si="279"/>
        <v>2685614</v>
      </c>
      <c r="J691" s="180">
        <f t="shared" si="279"/>
        <v>2685614</v>
      </c>
      <c r="K691" s="180">
        <f t="shared" si="279"/>
        <v>5806536</v>
      </c>
      <c r="L691" s="385"/>
      <c r="M691" s="387"/>
    </row>
    <row r="692" spans="1:59" s="83" customFormat="1" x14ac:dyDescent="0.35">
      <c r="A692" s="178" t="s">
        <v>18</v>
      </c>
      <c r="B692" s="207"/>
      <c r="C692" s="208"/>
      <c r="D692" s="208"/>
      <c r="E692" s="208"/>
      <c r="F692" s="208"/>
      <c r="G692" s="208"/>
      <c r="H692" s="208"/>
      <c r="I692" s="208"/>
      <c r="J692" s="208"/>
      <c r="K692" s="208"/>
      <c r="L692" s="385"/>
      <c r="M692" s="387"/>
    </row>
    <row r="693" spans="1:59" s="83" customFormat="1" x14ac:dyDescent="0.35">
      <c r="A693" s="178" t="s">
        <v>19</v>
      </c>
      <c r="B693" s="216">
        <f>SUM(C693:K693)</f>
        <v>0</v>
      </c>
      <c r="C693" s="208">
        <v>0</v>
      </c>
      <c r="D693" s="208">
        <v>0</v>
      </c>
      <c r="E693" s="208">
        <v>0</v>
      </c>
      <c r="F693" s="208">
        <v>0</v>
      </c>
      <c r="G693" s="208">
        <v>0</v>
      </c>
      <c r="H693" s="208">
        <v>0</v>
      </c>
      <c r="I693" s="208">
        <v>0</v>
      </c>
      <c r="J693" s="208">
        <v>0</v>
      </c>
      <c r="K693" s="208">
        <v>0</v>
      </c>
      <c r="L693" s="385"/>
      <c r="M693" s="387"/>
    </row>
    <row r="694" spans="1:59" s="83" customFormat="1" ht="39" x14ac:dyDescent="0.35">
      <c r="A694" s="237" t="s">
        <v>20</v>
      </c>
      <c r="B694" s="197">
        <f>B695+B696</f>
        <v>15243071</v>
      </c>
      <c r="C694" s="197">
        <f t="shared" ref="C694:K694" si="280">C695+C696</f>
        <v>0</v>
      </c>
      <c r="D694" s="197">
        <f t="shared" si="280"/>
        <v>0</v>
      </c>
      <c r="E694" s="197">
        <f t="shared" si="280"/>
        <v>0</v>
      </c>
      <c r="F694" s="197">
        <f t="shared" si="280"/>
        <v>0</v>
      </c>
      <c r="G694" s="197">
        <f t="shared" si="280"/>
        <v>1089000</v>
      </c>
      <c r="H694" s="197">
        <f t="shared" si="280"/>
        <v>2976307</v>
      </c>
      <c r="I694" s="197">
        <f t="shared" si="280"/>
        <v>2685614</v>
      </c>
      <c r="J694" s="197">
        <f t="shared" si="280"/>
        <v>2685614</v>
      </c>
      <c r="K694" s="197">
        <f t="shared" si="280"/>
        <v>5806536</v>
      </c>
      <c r="L694" s="385"/>
      <c r="M694" s="387"/>
    </row>
    <row r="695" spans="1:59" s="83" customFormat="1" ht="48.75" customHeight="1" x14ac:dyDescent="0.35">
      <c r="A695" s="238" t="s">
        <v>106</v>
      </c>
      <c r="B695" s="197">
        <f>SUM(C695:K695)</f>
        <v>11613071</v>
      </c>
      <c r="C695" s="209">
        <v>0</v>
      </c>
      <c r="D695" s="209">
        <v>0</v>
      </c>
      <c r="E695" s="209">
        <v>0</v>
      </c>
      <c r="F695" s="209">
        <v>0</v>
      </c>
      <c r="G695" s="209">
        <v>0</v>
      </c>
      <c r="H695" s="165">
        <v>1161307</v>
      </c>
      <c r="I695" s="165">
        <v>2322614</v>
      </c>
      <c r="J695" s="165">
        <v>2322614</v>
      </c>
      <c r="K695" s="165">
        <v>5806536</v>
      </c>
      <c r="L695" s="385"/>
      <c r="M695" s="387"/>
    </row>
    <row r="696" spans="1:59" s="83" customFormat="1" ht="25.5" customHeight="1" thickBot="1" x14ac:dyDescent="0.4">
      <c r="A696" s="237" t="s">
        <v>77</v>
      </c>
      <c r="B696" s="197">
        <f>SUM(C696:K696)</f>
        <v>3630000</v>
      </c>
      <c r="C696" s="198">
        <v>0</v>
      </c>
      <c r="D696" s="198">
        <v>0</v>
      </c>
      <c r="E696" s="198">
        <v>0</v>
      </c>
      <c r="F696" s="198">
        <v>0</v>
      </c>
      <c r="G696" s="198">
        <f>900000*1.21</f>
        <v>1089000</v>
      </c>
      <c r="H696" s="198">
        <v>1815000</v>
      </c>
      <c r="I696" s="198">
        <f>300000*1.21</f>
        <v>363000</v>
      </c>
      <c r="J696" s="198">
        <f>300000*1.21</f>
        <v>363000</v>
      </c>
      <c r="K696" s="198">
        <v>0</v>
      </c>
      <c r="L696" s="386"/>
      <c r="M696" s="388"/>
    </row>
    <row r="697" spans="1:59" s="83" customFormat="1" ht="13.5" thickBot="1" x14ac:dyDescent="0.4">
      <c r="A697" s="488" t="s">
        <v>116</v>
      </c>
      <c r="B697" s="488"/>
      <c r="C697" s="488"/>
      <c r="D697" s="488"/>
      <c r="E697" s="488"/>
      <c r="F697" s="488"/>
      <c r="G697" s="488"/>
      <c r="H697" s="488"/>
      <c r="I697" s="488"/>
      <c r="J697" s="488"/>
      <c r="K697" s="488"/>
      <c r="L697" s="217"/>
      <c r="M697" s="214"/>
    </row>
    <row r="698" spans="1:59" s="83" customFormat="1" x14ac:dyDescent="0.35">
      <c r="A698" s="177" t="s">
        <v>12</v>
      </c>
      <c r="B698" s="218"/>
      <c r="C698" s="219"/>
      <c r="D698" s="219"/>
      <c r="E698" s="219"/>
      <c r="F698" s="210"/>
      <c r="G698" s="210"/>
      <c r="H698" s="210"/>
      <c r="I698" s="210"/>
      <c r="J698" s="210"/>
      <c r="K698" s="210"/>
      <c r="L698" s="401"/>
      <c r="M698" s="431"/>
    </row>
    <row r="699" spans="1:59" s="102" customFormat="1" x14ac:dyDescent="0.35">
      <c r="A699" s="85" t="s">
        <v>8</v>
      </c>
      <c r="B699" s="7">
        <f>B700+B701+B702+B703</f>
        <v>9868000</v>
      </c>
      <c r="C699" s="7">
        <f t="shared" ref="C699:K699" si="281">C700+C701+C702+C703</f>
        <v>0</v>
      </c>
      <c r="D699" s="7">
        <f t="shared" si="281"/>
        <v>0</v>
      </c>
      <c r="E699" s="7">
        <f t="shared" si="281"/>
        <v>0</v>
      </c>
      <c r="F699" s="7">
        <f t="shared" si="281"/>
        <v>0</v>
      </c>
      <c r="G699" s="7">
        <f t="shared" si="281"/>
        <v>0</v>
      </c>
      <c r="H699" s="7">
        <f t="shared" si="281"/>
        <v>0</v>
      </c>
      <c r="I699" s="7">
        <f t="shared" si="281"/>
        <v>3290000</v>
      </c>
      <c r="J699" s="7">
        <f t="shared" si="281"/>
        <v>3289000</v>
      </c>
      <c r="K699" s="7">
        <f t="shared" si="281"/>
        <v>3289000</v>
      </c>
      <c r="L699" s="389"/>
      <c r="M699" s="391"/>
      <c r="N699" s="373"/>
      <c r="O699" s="373"/>
      <c r="P699" s="373"/>
      <c r="Q699" s="373"/>
      <c r="R699" s="373"/>
      <c r="S699" s="373"/>
      <c r="T699" s="373"/>
      <c r="U699" s="373"/>
      <c r="V699" s="373"/>
      <c r="W699" s="373"/>
      <c r="X699" s="373"/>
      <c r="Y699" s="373"/>
      <c r="Z699" s="373"/>
      <c r="AA699" s="373"/>
      <c r="AB699" s="373"/>
      <c r="AC699" s="373"/>
      <c r="AD699" s="373"/>
      <c r="AE699" s="373"/>
      <c r="AF699" s="373"/>
      <c r="AG699" s="373"/>
      <c r="AH699" s="373"/>
      <c r="AI699" s="373"/>
      <c r="AJ699" s="373"/>
      <c r="AK699" s="373"/>
      <c r="AL699" s="373"/>
      <c r="AM699" s="373"/>
      <c r="AN699" s="373"/>
      <c r="AO699" s="373"/>
      <c r="AP699" s="373"/>
      <c r="AQ699" s="373"/>
      <c r="AR699" s="373"/>
      <c r="AS699" s="373"/>
      <c r="AT699" s="373"/>
      <c r="AU699" s="373"/>
      <c r="AV699" s="373"/>
      <c r="AW699" s="373"/>
      <c r="AX699" s="373"/>
      <c r="AY699" s="373"/>
      <c r="AZ699" s="373"/>
      <c r="BA699" s="373"/>
      <c r="BB699" s="373"/>
      <c r="BC699" s="373"/>
      <c r="BD699" s="373"/>
      <c r="BE699" s="373"/>
      <c r="BF699" s="373"/>
      <c r="BG699" s="373"/>
    </row>
    <row r="700" spans="1:59" s="102" customFormat="1" x14ac:dyDescent="0.35">
      <c r="A700" s="67" t="s">
        <v>14</v>
      </c>
      <c r="B700" s="20">
        <f>SUM(C700:K700)</f>
        <v>0</v>
      </c>
      <c r="C700" s="11">
        <v>0</v>
      </c>
      <c r="D700" s="11">
        <v>0</v>
      </c>
      <c r="E700" s="11">
        <v>0</v>
      </c>
      <c r="F700" s="11">
        <v>0</v>
      </c>
      <c r="G700" s="11">
        <v>0</v>
      </c>
      <c r="H700" s="11">
        <v>0</v>
      </c>
      <c r="I700" s="11">
        <v>0</v>
      </c>
      <c r="J700" s="11">
        <v>0</v>
      </c>
      <c r="K700" s="11">
        <v>0</v>
      </c>
      <c r="L700" s="389"/>
      <c r="M700" s="391"/>
      <c r="N700" s="373"/>
      <c r="O700" s="373"/>
      <c r="P700" s="373"/>
      <c r="Q700" s="373"/>
      <c r="R700" s="373"/>
      <c r="S700" s="373"/>
      <c r="T700" s="373"/>
      <c r="U700" s="373"/>
      <c r="V700" s="373"/>
      <c r="W700" s="373"/>
      <c r="X700" s="373"/>
      <c r="Y700" s="373"/>
      <c r="Z700" s="373"/>
      <c r="AA700" s="373"/>
      <c r="AB700" s="373"/>
      <c r="AC700" s="373"/>
      <c r="AD700" s="373"/>
      <c r="AE700" s="373"/>
      <c r="AF700" s="373"/>
      <c r="AG700" s="373"/>
      <c r="AH700" s="373"/>
      <c r="AI700" s="373"/>
      <c r="AJ700" s="373"/>
      <c r="AK700" s="373"/>
      <c r="AL700" s="373"/>
      <c r="AM700" s="373"/>
      <c r="AN700" s="373"/>
      <c r="AO700" s="373"/>
      <c r="AP700" s="373"/>
      <c r="AQ700" s="373"/>
      <c r="AR700" s="373"/>
      <c r="AS700" s="373"/>
      <c r="AT700" s="373"/>
      <c r="AU700" s="373"/>
      <c r="AV700" s="373"/>
      <c r="AW700" s="373"/>
      <c r="AX700" s="373"/>
      <c r="AY700" s="373"/>
      <c r="AZ700" s="373"/>
      <c r="BA700" s="373"/>
      <c r="BB700" s="373"/>
      <c r="BC700" s="373"/>
      <c r="BD700" s="373"/>
      <c r="BE700" s="373"/>
      <c r="BF700" s="373"/>
      <c r="BG700" s="373"/>
    </row>
    <row r="701" spans="1:59" s="102" customFormat="1" x14ac:dyDescent="0.35">
      <c r="A701" s="67" t="s">
        <v>15</v>
      </c>
      <c r="B701" s="20">
        <f>SUM(C701:K701)</f>
        <v>0</v>
      </c>
      <c r="C701" s="11">
        <v>0</v>
      </c>
      <c r="D701" s="11">
        <v>0</v>
      </c>
      <c r="E701" s="11">
        <v>0</v>
      </c>
      <c r="F701" s="11">
        <v>0</v>
      </c>
      <c r="G701" s="11">
        <v>0</v>
      </c>
      <c r="H701" s="11">
        <v>0</v>
      </c>
      <c r="I701" s="11">
        <v>0</v>
      </c>
      <c r="J701" s="11">
        <v>0</v>
      </c>
      <c r="K701" s="11">
        <v>0</v>
      </c>
      <c r="L701" s="389"/>
      <c r="M701" s="391"/>
      <c r="N701" s="373"/>
      <c r="O701" s="373"/>
      <c r="P701" s="373"/>
      <c r="Q701" s="373"/>
      <c r="R701" s="373"/>
      <c r="S701" s="373"/>
      <c r="T701" s="373"/>
      <c r="U701" s="373"/>
      <c r="V701" s="373"/>
      <c r="W701" s="373"/>
      <c r="X701" s="373"/>
      <c r="Y701" s="373"/>
      <c r="Z701" s="373"/>
      <c r="AA701" s="373"/>
      <c r="AB701" s="373"/>
      <c r="AC701" s="373"/>
      <c r="AD701" s="373"/>
      <c r="AE701" s="373"/>
      <c r="AF701" s="373"/>
      <c r="AG701" s="373"/>
      <c r="AH701" s="373"/>
      <c r="AI701" s="373"/>
      <c r="AJ701" s="373"/>
      <c r="AK701" s="373"/>
      <c r="AL701" s="373"/>
      <c r="AM701" s="373"/>
      <c r="AN701" s="373"/>
      <c r="AO701" s="373"/>
      <c r="AP701" s="373"/>
      <c r="AQ701" s="373"/>
      <c r="AR701" s="373"/>
      <c r="AS701" s="373"/>
      <c r="AT701" s="373"/>
      <c r="AU701" s="373"/>
      <c r="AV701" s="373"/>
      <c r="AW701" s="373"/>
      <c r="AX701" s="373"/>
      <c r="AY701" s="373"/>
      <c r="AZ701" s="373"/>
      <c r="BA701" s="373"/>
      <c r="BB701" s="373"/>
      <c r="BC701" s="373"/>
      <c r="BD701" s="373"/>
      <c r="BE701" s="373"/>
      <c r="BF701" s="373"/>
      <c r="BG701" s="373"/>
    </row>
    <row r="702" spans="1:59" s="102" customFormat="1" x14ac:dyDescent="0.35">
      <c r="A702" s="67" t="s">
        <v>16</v>
      </c>
      <c r="B702" s="20">
        <f>SUM(C702:K702)</f>
        <v>0</v>
      </c>
      <c r="C702" s="11">
        <v>0</v>
      </c>
      <c r="D702" s="11">
        <v>0</v>
      </c>
      <c r="E702" s="11">
        <v>0</v>
      </c>
      <c r="F702" s="11">
        <v>0</v>
      </c>
      <c r="G702" s="11">
        <v>0</v>
      </c>
      <c r="H702" s="11">
        <v>0</v>
      </c>
      <c r="I702" s="11">
        <v>0</v>
      </c>
      <c r="J702" s="11">
        <v>0</v>
      </c>
      <c r="K702" s="11">
        <v>0</v>
      </c>
      <c r="L702" s="389"/>
      <c r="M702" s="391"/>
      <c r="N702" s="373"/>
      <c r="O702" s="373"/>
      <c r="P702" s="373"/>
      <c r="Q702" s="373"/>
      <c r="R702" s="373"/>
      <c r="S702" s="373"/>
      <c r="T702" s="373"/>
      <c r="U702" s="373"/>
      <c r="V702" s="373"/>
      <c r="W702" s="373"/>
      <c r="X702" s="373"/>
      <c r="Y702" s="373"/>
      <c r="Z702" s="373"/>
      <c r="AA702" s="373"/>
      <c r="AB702" s="373"/>
      <c r="AC702" s="373"/>
      <c r="AD702" s="373"/>
      <c r="AE702" s="373"/>
      <c r="AF702" s="373"/>
      <c r="AG702" s="373"/>
      <c r="AH702" s="373"/>
      <c r="AI702" s="373"/>
      <c r="AJ702" s="373"/>
      <c r="AK702" s="373"/>
      <c r="AL702" s="373"/>
      <c r="AM702" s="373"/>
      <c r="AN702" s="373"/>
      <c r="AO702" s="373"/>
      <c r="AP702" s="373"/>
      <c r="AQ702" s="373"/>
      <c r="AR702" s="373"/>
      <c r="AS702" s="373"/>
      <c r="AT702" s="373"/>
      <c r="AU702" s="373"/>
      <c r="AV702" s="373"/>
      <c r="AW702" s="373"/>
      <c r="AX702" s="373"/>
      <c r="AY702" s="373"/>
      <c r="AZ702" s="373"/>
      <c r="BA702" s="373"/>
      <c r="BB702" s="373"/>
      <c r="BC702" s="373"/>
      <c r="BD702" s="373"/>
      <c r="BE702" s="373"/>
      <c r="BF702" s="373"/>
      <c r="BG702" s="373"/>
    </row>
    <row r="703" spans="1:59" s="102" customFormat="1" x14ac:dyDescent="0.35">
      <c r="A703" s="135" t="s">
        <v>17</v>
      </c>
      <c r="B703" s="4">
        <f>B705+B706</f>
        <v>9868000</v>
      </c>
      <c r="C703" s="4">
        <f t="shared" ref="C703:K703" si="282">C705+C706</f>
        <v>0</v>
      </c>
      <c r="D703" s="4">
        <f t="shared" si="282"/>
        <v>0</v>
      </c>
      <c r="E703" s="4">
        <f t="shared" si="282"/>
        <v>0</v>
      </c>
      <c r="F703" s="4">
        <f t="shared" si="282"/>
        <v>0</v>
      </c>
      <c r="G703" s="4">
        <f t="shared" si="282"/>
        <v>0</v>
      </c>
      <c r="H703" s="4">
        <f t="shared" si="282"/>
        <v>0</v>
      </c>
      <c r="I703" s="4">
        <f t="shared" si="282"/>
        <v>3290000</v>
      </c>
      <c r="J703" s="4">
        <f t="shared" si="282"/>
        <v>3289000</v>
      </c>
      <c r="K703" s="4">
        <f t="shared" si="282"/>
        <v>3289000</v>
      </c>
      <c r="L703" s="389"/>
      <c r="M703" s="391"/>
      <c r="N703" s="373"/>
      <c r="O703" s="373"/>
      <c r="P703" s="373"/>
      <c r="Q703" s="373"/>
      <c r="R703" s="373"/>
      <c r="S703" s="373"/>
      <c r="T703" s="373"/>
      <c r="U703" s="373"/>
      <c r="V703" s="373"/>
      <c r="W703" s="373"/>
      <c r="X703" s="373"/>
      <c r="Y703" s="373"/>
      <c r="Z703" s="373"/>
      <c r="AA703" s="373"/>
      <c r="AB703" s="373"/>
      <c r="AC703" s="373"/>
      <c r="AD703" s="373"/>
      <c r="AE703" s="373"/>
      <c r="AF703" s="373"/>
      <c r="AG703" s="373"/>
      <c r="AH703" s="373"/>
      <c r="AI703" s="373"/>
      <c r="AJ703" s="373"/>
      <c r="AK703" s="373"/>
      <c r="AL703" s="373"/>
      <c r="AM703" s="373"/>
      <c r="AN703" s="373"/>
      <c r="AO703" s="373"/>
      <c r="AP703" s="373"/>
      <c r="AQ703" s="373"/>
      <c r="AR703" s="373"/>
      <c r="AS703" s="373"/>
      <c r="AT703" s="373"/>
      <c r="AU703" s="373"/>
      <c r="AV703" s="373"/>
      <c r="AW703" s="373"/>
      <c r="AX703" s="373"/>
      <c r="AY703" s="373"/>
      <c r="AZ703" s="373"/>
      <c r="BA703" s="373"/>
      <c r="BB703" s="373"/>
      <c r="BC703" s="373"/>
      <c r="BD703" s="373"/>
      <c r="BE703" s="373"/>
      <c r="BF703" s="373"/>
      <c r="BG703" s="373"/>
    </row>
    <row r="704" spans="1:59" s="102" customFormat="1" x14ac:dyDescent="0.35">
      <c r="A704" s="67" t="s">
        <v>18</v>
      </c>
      <c r="B704" s="89"/>
      <c r="C704" s="146"/>
      <c r="D704" s="146"/>
      <c r="E704" s="146"/>
      <c r="F704" s="64"/>
      <c r="G704" s="64"/>
      <c r="H704" s="64"/>
      <c r="I704" s="64"/>
      <c r="J704" s="64"/>
      <c r="K704" s="64"/>
      <c r="L704" s="389"/>
      <c r="M704" s="391"/>
      <c r="N704" s="373"/>
      <c r="O704" s="373"/>
      <c r="P704" s="373"/>
      <c r="Q704" s="373"/>
      <c r="R704" s="373"/>
      <c r="S704" s="373"/>
      <c r="T704" s="373"/>
      <c r="U704" s="373"/>
      <c r="V704" s="373"/>
      <c r="W704" s="373"/>
      <c r="X704" s="373"/>
      <c r="Y704" s="373"/>
      <c r="Z704" s="373"/>
      <c r="AA704" s="373"/>
      <c r="AB704" s="373"/>
      <c r="AC704" s="373"/>
      <c r="AD704" s="373"/>
      <c r="AE704" s="373"/>
      <c r="AF704" s="373"/>
      <c r="AG704" s="373"/>
      <c r="AH704" s="373"/>
      <c r="AI704" s="373"/>
      <c r="AJ704" s="373"/>
      <c r="AK704" s="373"/>
      <c r="AL704" s="373"/>
      <c r="AM704" s="373"/>
      <c r="AN704" s="373"/>
      <c r="AO704" s="373"/>
      <c r="AP704" s="373"/>
      <c r="AQ704" s="373"/>
      <c r="AR704" s="373"/>
      <c r="AS704" s="373"/>
      <c r="AT704" s="373"/>
      <c r="AU704" s="373"/>
      <c r="AV704" s="373"/>
      <c r="AW704" s="373"/>
      <c r="AX704" s="373"/>
      <c r="AY704" s="373"/>
      <c r="AZ704" s="373"/>
      <c r="BA704" s="373"/>
      <c r="BB704" s="373"/>
      <c r="BC704" s="373"/>
      <c r="BD704" s="373"/>
      <c r="BE704" s="373"/>
      <c r="BF704" s="373"/>
      <c r="BG704" s="373"/>
    </row>
    <row r="705" spans="1:59" s="102" customFormat="1" x14ac:dyDescent="0.35">
      <c r="A705" s="67" t="s">
        <v>19</v>
      </c>
      <c r="B705" s="89">
        <f>SUM(C705:K705)</f>
        <v>0</v>
      </c>
      <c r="C705" s="89">
        <v>0</v>
      </c>
      <c r="D705" s="89">
        <v>0</v>
      </c>
      <c r="E705" s="89">
        <v>0</v>
      </c>
      <c r="F705" s="89">
        <v>0</v>
      </c>
      <c r="G705" s="89">
        <v>0</v>
      </c>
      <c r="H705" s="89">
        <v>0</v>
      </c>
      <c r="I705" s="89">
        <v>0</v>
      </c>
      <c r="J705" s="89">
        <v>0</v>
      </c>
      <c r="K705" s="89">
        <v>0</v>
      </c>
      <c r="L705" s="389"/>
      <c r="M705" s="391"/>
      <c r="N705" s="373"/>
      <c r="O705" s="373"/>
      <c r="P705" s="373"/>
      <c r="Q705" s="373"/>
      <c r="R705" s="373"/>
      <c r="S705" s="373"/>
      <c r="T705" s="373"/>
      <c r="U705" s="373"/>
      <c r="V705" s="373"/>
      <c r="W705" s="373"/>
      <c r="X705" s="373"/>
      <c r="Y705" s="373"/>
      <c r="Z705" s="373"/>
      <c r="AA705" s="373"/>
      <c r="AB705" s="373"/>
      <c r="AC705" s="373"/>
      <c r="AD705" s="373"/>
      <c r="AE705" s="373"/>
      <c r="AF705" s="373"/>
      <c r="AG705" s="373"/>
      <c r="AH705" s="373"/>
      <c r="AI705" s="373"/>
      <c r="AJ705" s="373"/>
      <c r="AK705" s="373"/>
      <c r="AL705" s="373"/>
      <c r="AM705" s="373"/>
      <c r="AN705" s="373"/>
      <c r="AO705" s="373"/>
      <c r="AP705" s="373"/>
      <c r="AQ705" s="373"/>
      <c r="AR705" s="373"/>
      <c r="AS705" s="373"/>
      <c r="AT705" s="373"/>
      <c r="AU705" s="373"/>
      <c r="AV705" s="373"/>
      <c r="AW705" s="373"/>
      <c r="AX705" s="373"/>
      <c r="AY705" s="373"/>
      <c r="AZ705" s="373"/>
      <c r="BA705" s="373"/>
      <c r="BB705" s="373"/>
      <c r="BC705" s="373"/>
      <c r="BD705" s="373"/>
      <c r="BE705" s="373"/>
      <c r="BF705" s="373"/>
      <c r="BG705" s="373"/>
    </row>
    <row r="706" spans="1:59" s="102" customFormat="1" ht="39.5" thickBot="1" x14ac:dyDescent="0.4">
      <c r="A706" s="182" t="s">
        <v>20</v>
      </c>
      <c r="B706" s="61">
        <f>SUM(C706:K706)</f>
        <v>9868000</v>
      </c>
      <c r="C706" s="61">
        <v>0</v>
      </c>
      <c r="D706" s="61">
        <v>0</v>
      </c>
      <c r="E706" s="61">
        <v>0</v>
      </c>
      <c r="F706" s="61">
        <v>0</v>
      </c>
      <c r="G706" s="61">
        <v>0</v>
      </c>
      <c r="H706" s="61">
        <v>0</v>
      </c>
      <c r="I706" s="61">
        <v>3290000</v>
      </c>
      <c r="J706" s="61">
        <v>3289000</v>
      </c>
      <c r="K706" s="61">
        <v>3289000</v>
      </c>
      <c r="L706" s="389"/>
      <c r="M706" s="391"/>
      <c r="N706" s="373"/>
      <c r="O706" s="373"/>
      <c r="P706" s="373"/>
      <c r="Q706" s="373"/>
      <c r="R706" s="373"/>
      <c r="S706" s="373"/>
      <c r="T706" s="373"/>
      <c r="U706" s="373"/>
      <c r="V706" s="373"/>
      <c r="W706" s="373"/>
      <c r="X706" s="373"/>
      <c r="Y706" s="373"/>
      <c r="Z706" s="373"/>
      <c r="AA706" s="373"/>
      <c r="AB706" s="373"/>
      <c r="AC706" s="373"/>
      <c r="AD706" s="373"/>
      <c r="AE706" s="373"/>
      <c r="AF706" s="373"/>
      <c r="AG706" s="373"/>
      <c r="AH706" s="373"/>
      <c r="AI706" s="373"/>
      <c r="AJ706" s="373"/>
      <c r="AK706" s="373"/>
      <c r="AL706" s="373"/>
      <c r="AM706" s="373"/>
      <c r="AN706" s="373"/>
      <c r="AO706" s="373"/>
      <c r="AP706" s="373"/>
      <c r="AQ706" s="373"/>
      <c r="AR706" s="373"/>
      <c r="AS706" s="373"/>
      <c r="AT706" s="373"/>
      <c r="AU706" s="373"/>
      <c r="AV706" s="373"/>
      <c r="AW706" s="373"/>
      <c r="AX706" s="373"/>
      <c r="AY706" s="373"/>
      <c r="AZ706" s="373"/>
      <c r="BA706" s="373"/>
      <c r="BB706" s="373"/>
      <c r="BC706" s="373"/>
      <c r="BD706" s="373"/>
      <c r="BE706" s="373"/>
      <c r="BF706" s="373"/>
      <c r="BG706" s="373"/>
    </row>
    <row r="707" spans="1:59" s="82" customFormat="1" ht="13.5" thickBot="1" x14ac:dyDescent="0.4">
      <c r="A707" s="484" t="s">
        <v>117</v>
      </c>
      <c r="B707" s="485"/>
      <c r="C707" s="485"/>
      <c r="D707" s="485"/>
      <c r="E707" s="485"/>
      <c r="F707" s="485"/>
      <c r="G707" s="485"/>
      <c r="H707" s="485"/>
      <c r="I707" s="485"/>
      <c r="J707" s="485"/>
      <c r="K707" s="486"/>
      <c r="L707" s="147"/>
      <c r="M707" s="148"/>
      <c r="N707" s="81"/>
      <c r="O707" s="81"/>
      <c r="P707" s="81"/>
      <c r="Q707" s="81"/>
      <c r="R707" s="81"/>
      <c r="S707" s="81"/>
      <c r="T707" s="81"/>
      <c r="U707" s="81"/>
      <c r="V707" s="81"/>
      <c r="W707" s="81"/>
      <c r="X707" s="81"/>
      <c r="Y707" s="81"/>
      <c r="Z707" s="81"/>
      <c r="AA707" s="81"/>
      <c r="AB707" s="81"/>
      <c r="AC707" s="81"/>
      <c r="AD707" s="81"/>
      <c r="AE707" s="81"/>
      <c r="AF707" s="81"/>
      <c r="AG707" s="81"/>
      <c r="AH707" s="81"/>
      <c r="AI707" s="81"/>
      <c r="AJ707" s="81"/>
      <c r="AK707" s="81"/>
      <c r="AL707" s="81"/>
      <c r="AM707" s="81"/>
      <c r="AN707" s="81"/>
      <c r="AO707" s="81"/>
      <c r="AP707" s="81"/>
      <c r="AQ707" s="81"/>
      <c r="AR707" s="81"/>
      <c r="AS707" s="81"/>
      <c r="AT707" s="81"/>
      <c r="AU707" s="81"/>
      <c r="AV707" s="81"/>
      <c r="AW707" s="81"/>
      <c r="AX707" s="81"/>
      <c r="AY707" s="81"/>
      <c r="AZ707" s="81"/>
      <c r="BA707" s="81"/>
      <c r="BB707" s="81"/>
      <c r="BC707" s="81"/>
      <c r="BD707" s="81"/>
      <c r="BE707" s="81"/>
      <c r="BF707" s="81"/>
      <c r="BG707" s="81"/>
    </row>
    <row r="708" spans="1:59" s="91" customFormat="1" ht="13.5" thickBot="1" x14ac:dyDescent="0.4">
      <c r="A708" s="457" t="s">
        <v>118</v>
      </c>
      <c r="B708" s="458"/>
      <c r="C708" s="458"/>
      <c r="D708" s="458"/>
      <c r="E708" s="458"/>
      <c r="F708" s="458"/>
      <c r="G708" s="458"/>
      <c r="H708" s="458"/>
      <c r="I708" s="458"/>
      <c r="J708" s="458"/>
      <c r="K708" s="459"/>
      <c r="L708" s="399"/>
      <c r="M708" s="460"/>
      <c r="N708" s="373"/>
      <c r="O708" s="373"/>
      <c r="P708" s="373"/>
      <c r="Q708" s="373"/>
      <c r="R708" s="373"/>
      <c r="S708" s="373"/>
      <c r="T708" s="373"/>
      <c r="U708" s="373"/>
      <c r="V708" s="373"/>
      <c r="W708" s="373"/>
      <c r="X708" s="373"/>
      <c r="Y708" s="373"/>
      <c r="Z708" s="373"/>
      <c r="AA708" s="373"/>
      <c r="AB708" s="373"/>
      <c r="AC708" s="373"/>
      <c r="AD708" s="373"/>
      <c r="AE708" s="373"/>
      <c r="AF708" s="373"/>
      <c r="AG708" s="373"/>
      <c r="AH708" s="373"/>
      <c r="AI708" s="373"/>
      <c r="AJ708" s="373"/>
      <c r="AK708" s="373"/>
      <c r="AL708" s="373"/>
      <c r="AM708" s="373"/>
      <c r="AN708" s="373"/>
      <c r="AO708" s="373"/>
      <c r="AP708" s="373"/>
      <c r="AQ708" s="373"/>
      <c r="AR708" s="373"/>
      <c r="AS708" s="373"/>
      <c r="AT708" s="373"/>
      <c r="AU708" s="373"/>
      <c r="AV708" s="373"/>
      <c r="AW708" s="373"/>
      <c r="AX708" s="373"/>
      <c r="AY708" s="373"/>
      <c r="AZ708" s="373"/>
      <c r="BA708" s="373"/>
      <c r="BB708" s="373"/>
      <c r="BC708" s="373"/>
      <c r="BD708" s="373"/>
      <c r="BE708" s="373"/>
      <c r="BF708" s="373"/>
      <c r="BG708" s="373"/>
    </row>
    <row r="709" spans="1:59" s="91" customFormat="1" x14ac:dyDescent="0.35">
      <c r="A709" s="73" t="s">
        <v>8</v>
      </c>
      <c r="B709" s="7">
        <f>B716+B715+B714+B713</f>
        <v>630972972.27467167</v>
      </c>
      <c r="C709" s="7">
        <f t="shared" ref="C709:K709" si="283">C716+C715+C714+C713</f>
        <v>1386127</v>
      </c>
      <c r="D709" s="7">
        <f t="shared" si="283"/>
        <v>0</v>
      </c>
      <c r="E709" s="7">
        <f t="shared" si="283"/>
        <v>0</v>
      </c>
      <c r="F709" s="7">
        <f t="shared" si="283"/>
        <v>29327101</v>
      </c>
      <c r="G709" s="7">
        <f t="shared" si="283"/>
        <v>65240516.824214339</v>
      </c>
      <c r="H709" s="7">
        <f t="shared" si="283"/>
        <v>113634095.11261433</v>
      </c>
      <c r="I709" s="7">
        <f t="shared" si="283"/>
        <v>122380026.11261433</v>
      </c>
      <c r="J709" s="7">
        <f t="shared" si="283"/>
        <v>140627175.11261433</v>
      </c>
      <c r="K709" s="7">
        <f t="shared" si="283"/>
        <v>158377931.11261433</v>
      </c>
      <c r="L709" s="400"/>
      <c r="M709" s="438"/>
      <c r="N709" s="373"/>
      <c r="O709" s="373"/>
      <c r="P709" s="373"/>
      <c r="Q709" s="373"/>
      <c r="R709" s="373"/>
      <c r="S709" s="373"/>
      <c r="T709" s="373"/>
      <c r="U709" s="373"/>
      <c r="V709" s="373"/>
      <c r="W709" s="373"/>
      <c r="X709" s="373"/>
      <c r="Y709" s="373"/>
      <c r="Z709" s="373"/>
      <c r="AA709" s="373"/>
      <c r="AB709" s="373"/>
      <c r="AC709" s="373"/>
      <c r="AD709" s="373"/>
      <c r="AE709" s="373"/>
      <c r="AF709" s="373"/>
      <c r="AG709" s="373"/>
      <c r="AH709" s="373"/>
      <c r="AI709" s="373"/>
      <c r="AJ709" s="373"/>
      <c r="AK709" s="373"/>
      <c r="AL709" s="373"/>
      <c r="AM709" s="373"/>
      <c r="AN709" s="373"/>
      <c r="AO709" s="373"/>
      <c r="AP709" s="373"/>
      <c r="AQ709" s="373"/>
      <c r="AR709" s="373"/>
      <c r="AS709" s="373"/>
      <c r="AT709" s="373"/>
      <c r="AU709" s="373"/>
      <c r="AV709" s="373"/>
      <c r="AW709" s="373"/>
      <c r="AX709" s="373"/>
      <c r="AY709" s="373"/>
      <c r="AZ709" s="373"/>
      <c r="BA709" s="373"/>
      <c r="BB709" s="373"/>
      <c r="BC709" s="373"/>
      <c r="BD709" s="373"/>
      <c r="BE709" s="373"/>
      <c r="BF709" s="373"/>
      <c r="BG709" s="373"/>
    </row>
    <row r="710" spans="1:59" s="91" customFormat="1" x14ac:dyDescent="0.35">
      <c r="A710" s="104" t="s">
        <v>119</v>
      </c>
      <c r="B710" s="7"/>
      <c r="C710" s="8"/>
      <c r="D710" s="8"/>
      <c r="E710" s="8"/>
      <c r="F710" s="8"/>
      <c r="G710" s="8"/>
      <c r="H710" s="8"/>
      <c r="I710" s="8"/>
      <c r="J710" s="8"/>
      <c r="K710" s="6"/>
      <c r="L710" s="400"/>
      <c r="M710" s="438"/>
      <c r="N710" s="373"/>
      <c r="O710" s="373"/>
      <c r="P710" s="373"/>
      <c r="Q710" s="373"/>
      <c r="R710" s="373"/>
      <c r="S710" s="373"/>
      <c r="T710" s="373"/>
      <c r="U710" s="373"/>
      <c r="V710" s="373"/>
      <c r="W710" s="373"/>
      <c r="X710" s="373"/>
      <c r="Y710" s="373"/>
      <c r="Z710" s="373"/>
      <c r="AA710" s="373"/>
      <c r="AB710" s="373"/>
      <c r="AC710" s="373"/>
      <c r="AD710" s="373"/>
      <c r="AE710" s="373"/>
      <c r="AF710" s="373"/>
      <c r="AG710" s="373"/>
      <c r="AH710" s="373"/>
      <c r="AI710" s="373"/>
      <c r="AJ710" s="373"/>
      <c r="AK710" s="373"/>
      <c r="AL710" s="373"/>
      <c r="AM710" s="373"/>
      <c r="AN710" s="373"/>
      <c r="AO710" s="373"/>
      <c r="AP710" s="373"/>
      <c r="AQ710" s="373"/>
      <c r="AR710" s="373"/>
      <c r="AS710" s="373"/>
      <c r="AT710" s="373"/>
      <c r="AU710" s="373"/>
      <c r="AV710" s="373"/>
      <c r="AW710" s="373"/>
      <c r="AX710" s="373"/>
      <c r="AY710" s="373"/>
      <c r="AZ710" s="373"/>
      <c r="BA710" s="373"/>
      <c r="BB710" s="373"/>
      <c r="BC710" s="373"/>
      <c r="BD710" s="373"/>
      <c r="BE710" s="373"/>
      <c r="BF710" s="373"/>
      <c r="BG710" s="373"/>
    </row>
    <row r="711" spans="1:59" s="82" customFormat="1" x14ac:dyDescent="0.35">
      <c r="A711" s="272" t="s">
        <v>10</v>
      </c>
      <c r="B711" s="7">
        <f t="shared" ref="B711:B716" si="284">SUM(C711:K711)</f>
        <v>628472972.27467167</v>
      </c>
      <c r="C711" s="8">
        <f>C720+C724</f>
        <v>1386127</v>
      </c>
      <c r="D711" s="8">
        <f t="shared" ref="D711:K711" si="285">D720+D724</f>
        <v>0</v>
      </c>
      <c r="E711" s="8">
        <f t="shared" si="285"/>
        <v>0</v>
      </c>
      <c r="F711" s="8">
        <f t="shared" si="285"/>
        <v>29327101</v>
      </c>
      <c r="G711" s="8">
        <f t="shared" si="285"/>
        <v>64740516.824214339</v>
      </c>
      <c r="H711" s="8">
        <f t="shared" si="285"/>
        <v>113134095.11261433</v>
      </c>
      <c r="I711" s="8">
        <f t="shared" si="285"/>
        <v>121880026.11261433</v>
      </c>
      <c r="J711" s="8">
        <f t="shared" si="285"/>
        <v>140127175.11261433</v>
      </c>
      <c r="K711" s="8">
        <f t="shared" si="285"/>
        <v>157877931.11261433</v>
      </c>
      <c r="L711" s="400"/>
      <c r="M711" s="438"/>
      <c r="N711" s="81"/>
      <c r="O711" s="81"/>
      <c r="P711" s="81"/>
      <c r="Q711" s="81"/>
      <c r="R711" s="81"/>
      <c r="S711" s="81"/>
      <c r="T711" s="81"/>
      <c r="U711" s="81"/>
      <c r="V711" s="81"/>
      <c r="W711" s="81"/>
      <c r="X711" s="81"/>
      <c r="Y711" s="81"/>
      <c r="Z711" s="81"/>
      <c r="AA711" s="81"/>
      <c r="AB711" s="81"/>
      <c r="AC711" s="81"/>
      <c r="AD711" s="81"/>
      <c r="AE711" s="81"/>
      <c r="AF711" s="81"/>
      <c r="AG711" s="81"/>
      <c r="AH711" s="81"/>
      <c r="AI711" s="81"/>
      <c r="AJ711" s="81"/>
      <c r="AK711" s="81"/>
      <c r="AL711" s="81"/>
      <c r="AM711" s="81"/>
      <c r="AN711" s="81"/>
      <c r="AO711" s="81"/>
      <c r="AP711" s="81"/>
      <c r="AQ711" s="81"/>
      <c r="AR711" s="81"/>
      <c r="AS711" s="81"/>
      <c r="AT711" s="81"/>
      <c r="AU711" s="81"/>
      <c r="AV711" s="81"/>
      <c r="AW711" s="81"/>
      <c r="AX711" s="81"/>
      <c r="AY711" s="81"/>
      <c r="AZ711" s="81"/>
      <c r="BA711" s="81"/>
      <c r="BB711" s="81"/>
      <c r="BC711" s="81"/>
      <c r="BD711" s="81"/>
      <c r="BE711" s="81"/>
      <c r="BF711" s="81"/>
      <c r="BG711" s="81"/>
    </row>
    <row r="712" spans="1:59" s="82" customFormat="1" x14ac:dyDescent="0.35">
      <c r="A712" s="272" t="s">
        <v>11</v>
      </c>
      <c r="B712" s="7">
        <f t="shared" si="284"/>
        <v>2500000</v>
      </c>
      <c r="C712" s="8">
        <f>C721</f>
        <v>0</v>
      </c>
      <c r="D712" s="8">
        <f t="shared" ref="D712:K712" si="286">D721</f>
        <v>0</v>
      </c>
      <c r="E712" s="8">
        <f t="shared" si="286"/>
        <v>0</v>
      </c>
      <c r="F712" s="8">
        <f t="shared" si="286"/>
        <v>0</v>
      </c>
      <c r="G712" s="8">
        <f t="shared" si="286"/>
        <v>500000</v>
      </c>
      <c r="H712" s="8">
        <f t="shared" si="286"/>
        <v>500000</v>
      </c>
      <c r="I712" s="8">
        <f t="shared" si="286"/>
        <v>500000</v>
      </c>
      <c r="J712" s="8">
        <f t="shared" si="286"/>
        <v>500000</v>
      </c>
      <c r="K712" s="8">
        <f t="shared" si="286"/>
        <v>500000</v>
      </c>
      <c r="L712" s="400"/>
      <c r="M712" s="438"/>
      <c r="N712" s="81"/>
      <c r="O712" s="81"/>
      <c r="P712" s="81"/>
      <c r="Q712" s="81"/>
      <c r="R712" s="81"/>
      <c r="S712" s="81"/>
      <c r="T712" s="81"/>
      <c r="U712" s="81"/>
      <c r="V712" s="81"/>
      <c r="W712" s="81"/>
      <c r="X712" s="81"/>
      <c r="Y712" s="81"/>
      <c r="Z712" s="81"/>
      <c r="AA712" s="81"/>
      <c r="AB712" s="81"/>
      <c r="AC712" s="81"/>
      <c r="AD712" s="81"/>
      <c r="AE712" s="81"/>
      <c r="AF712" s="81"/>
      <c r="AG712" s="81"/>
      <c r="AH712" s="81"/>
      <c r="AI712" s="81"/>
      <c r="AJ712" s="81"/>
      <c r="AK712" s="81"/>
      <c r="AL712" s="81"/>
      <c r="AM712" s="81"/>
      <c r="AN712" s="81"/>
      <c r="AO712" s="81"/>
      <c r="AP712" s="81"/>
      <c r="AQ712" s="81"/>
      <c r="AR712" s="81"/>
      <c r="AS712" s="81"/>
      <c r="AT712" s="81"/>
      <c r="AU712" s="81"/>
      <c r="AV712" s="81"/>
      <c r="AW712" s="81"/>
      <c r="AX712" s="81"/>
      <c r="AY712" s="81"/>
      <c r="AZ712" s="81"/>
      <c r="BA712" s="81"/>
      <c r="BB712" s="81"/>
      <c r="BC712" s="81"/>
      <c r="BD712" s="81"/>
      <c r="BE712" s="81"/>
      <c r="BF712" s="81"/>
      <c r="BG712" s="81"/>
    </row>
    <row r="713" spans="1:59" s="91" customFormat="1" x14ac:dyDescent="0.35">
      <c r="A713" s="3" t="s">
        <v>14</v>
      </c>
      <c r="B713" s="9">
        <f t="shared" si="284"/>
        <v>0</v>
      </c>
      <c r="C713" s="10">
        <v>0</v>
      </c>
      <c r="D713" s="10">
        <v>0</v>
      </c>
      <c r="E713" s="10">
        <v>0</v>
      </c>
      <c r="F713" s="10">
        <v>0</v>
      </c>
      <c r="G713" s="10">
        <v>0</v>
      </c>
      <c r="H713" s="10">
        <v>0</v>
      </c>
      <c r="I713" s="10">
        <v>0</v>
      </c>
      <c r="J713" s="10">
        <v>0</v>
      </c>
      <c r="K713" s="5">
        <v>0</v>
      </c>
      <c r="L713" s="400"/>
      <c r="M713" s="438"/>
      <c r="N713" s="373"/>
      <c r="O713" s="373"/>
      <c r="P713" s="373"/>
      <c r="Q713" s="373"/>
      <c r="R713" s="373"/>
      <c r="S713" s="373"/>
      <c r="T713" s="373"/>
      <c r="U713" s="373"/>
      <c r="V713" s="373"/>
      <c r="W713" s="373"/>
      <c r="X713" s="373"/>
      <c r="Y713" s="373"/>
      <c r="Z713" s="373"/>
      <c r="AA713" s="373"/>
      <c r="AB713" s="373"/>
      <c r="AC713" s="373"/>
      <c r="AD713" s="373"/>
      <c r="AE713" s="373"/>
      <c r="AF713" s="373"/>
      <c r="AG713" s="373"/>
      <c r="AH713" s="373"/>
      <c r="AI713" s="373"/>
      <c r="AJ713" s="373"/>
      <c r="AK713" s="373"/>
      <c r="AL713" s="373"/>
      <c r="AM713" s="373"/>
      <c r="AN713" s="373"/>
      <c r="AO713" s="373"/>
      <c r="AP713" s="373"/>
      <c r="AQ713" s="373"/>
      <c r="AR713" s="373"/>
      <c r="AS713" s="373"/>
      <c r="AT713" s="373"/>
      <c r="AU713" s="373"/>
      <c r="AV713" s="373"/>
      <c r="AW713" s="373"/>
      <c r="AX713" s="373"/>
      <c r="AY713" s="373"/>
      <c r="AZ713" s="373"/>
      <c r="BA713" s="373"/>
      <c r="BB713" s="373"/>
      <c r="BC713" s="373"/>
      <c r="BD713" s="373"/>
      <c r="BE713" s="373"/>
      <c r="BF713" s="373"/>
      <c r="BG713" s="373"/>
    </row>
    <row r="714" spans="1:59" s="82" customFormat="1" x14ac:dyDescent="0.35">
      <c r="A714" s="3" t="s">
        <v>15</v>
      </c>
      <c r="B714" s="9">
        <f t="shared" si="284"/>
        <v>0</v>
      </c>
      <c r="C714" s="10">
        <v>0</v>
      </c>
      <c r="D714" s="10">
        <v>0</v>
      </c>
      <c r="E714" s="10">
        <v>0</v>
      </c>
      <c r="F714" s="10">
        <v>0</v>
      </c>
      <c r="G714" s="10">
        <v>0</v>
      </c>
      <c r="H714" s="10">
        <v>0</v>
      </c>
      <c r="I714" s="10">
        <v>0</v>
      </c>
      <c r="J714" s="10">
        <v>0</v>
      </c>
      <c r="K714" s="5">
        <v>0</v>
      </c>
      <c r="L714" s="400"/>
      <c r="M714" s="438"/>
      <c r="N714" s="81"/>
      <c r="O714" s="81"/>
      <c r="P714" s="81"/>
      <c r="Q714" s="81"/>
      <c r="R714" s="81"/>
      <c r="S714" s="81"/>
      <c r="T714" s="81"/>
      <c r="U714" s="81"/>
      <c r="V714" s="81"/>
      <c r="W714" s="81"/>
      <c r="X714" s="81"/>
      <c r="Y714" s="81"/>
      <c r="Z714" s="81"/>
      <c r="AA714" s="81"/>
      <c r="AB714" s="81"/>
      <c r="AC714" s="81"/>
      <c r="AD714" s="81"/>
      <c r="AE714" s="81"/>
      <c r="AF714" s="81"/>
      <c r="AG714" s="81"/>
      <c r="AH714" s="81"/>
      <c r="AI714" s="81"/>
      <c r="AJ714" s="81"/>
      <c r="AK714" s="81"/>
      <c r="AL714" s="81"/>
      <c r="AM714" s="81"/>
      <c r="AN714" s="81"/>
      <c r="AO714" s="81"/>
      <c r="AP714" s="81"/>
      <c r="AQ714" s="81"/>
      <c r="AR714" s="81"/>
      <c r="AS714" s="81"/>
      <c r="AT714" s="81"/>
      <c r="AU714" s="81"/>
      <c r="AV714" s="81"/>
      <c r="AW714" s="81"/>
      <c r="AX714" s="81"/>
      <c r="AY714" s="81"/>
      <c r="AZ714" s="81"/>
      <c r="BA714" s="81"/>
      <c r="BB714" s="81"/>
      <c r="BC714" s="81"/>
      <c r="BD714" s="81"/>
      <c r="BE714" s="81"/>
      <c r="BF714" s="81"/>
      <c r="BG714" s="81"/>
    </row>
    <row r="715" spans="1:59" s="91" customFormat="1" x14ac:dyDescent="0.35">
      <c r="A715" s="3" t="s">
        <v>16</v>
      </c>
      <c r="B715" s="9">
        <f t="shared" si="284"/>
        <v>0</v>
      </c>
      <c r="C715" s="10">
        <v>0</v>
      </c>
      <c r="D715" s="10">
        <v>0</v>
      </c>
      <c r="E715" s="10">
        <v>0</v>
      </c>
      <c r="F715" s="10">
        <v>0</v>
      </c>
      <c r="G715" s="10">
        <v>0</v>
      </c>
      <c r="H715" s="10">
        <v>0</v>
      </c>
      <c r="I715" s="10">
        <v>0</v>
      </c>
      <c r="J715" s="10">
        <v>0</v>
      </c>
      <c r="K715" s="5">
        <v>0</v>
      </c>
      <c r="L715" s="400"/>
      <c r="M715" s="438"/>
      <c r="N715" s="373"/>
      <c r="O715" s="373"/>
      <c r="P715" s="373"/>
      <c r="Q715" s="373"/>
      <c r="R715" s="373"/>
      <c r="S715" s="373"/>
      <c r="T715" s="373"/>
      <c r="U715" s="373"/>
      <c r="V715" s="373"/>
      <c r="W715" s="373"/>
      <c r="X715" s="373"/>
      <c r="Y715" s="373"/>
      <c r="Z715" s="373"/>
      <c r="AA715" s="373"/>
      <c r="AB715" s="373"/>
      <c r="AC715" s="373"/>
      <c r="AD715" s="373"/>
      <c r="AE715" s="373"/>
      <c r="AF715" s="373"/>
      <c r="AG715" s="373"/>
      <c r="AH715" s="373"/>
      <c r="AI715" s="373"/>
      <c r="AJ715" s="373"/>
      <c r="AK715" s="373"/>
      <c r="AL715" s="373"/>
      <c r="AM715" s="373"/>
      <c r="AN715" s="373"/>
      <c r="AO715" s="373"/>
      <c r="AP715" s="373"/>
      <c r="AQ715" s="373"/>
      <c r="AR715" s="373"/>
      <c r="AS715" s="373"/>
      <c r="AT715" s="373"/>
      <c r="AU715" s="373"/>
      <c r="AV715" s="373"/>
      <c r="AW715" s="373"/>
      <c r="AX715" s="373"/>
      <c r="AY715" s="373"/>
      <c r="AZ715" s="373"/>
      <c r="BA715" s="373"/>
      <c r="BB715" s="373"/>
      <c r="BC715" s="373"/>
      <c r="BD715" s="373"/>
      <c r="BE715" s="373"/>
      <c r="BF715" s="373"/>
      <c r="BG715" s="373"/>
    </row>
    <row r="716" spans="1:59" s="91" customFormat="1" x14ac:dyDescent="0.35">
      <c r="A716" s="88" t="s">
        <v>17</v>
      </c>
      <c r="B716" s="7">
        <f t="shared" si="284"/>
        <v>630972972.27467167</v>
      </c>
      <c r="C716" s="8">
        <f t="shared" ref="C716:K716" si="287">C722+C718</f>
        <v>1386127</v>
      </c>
      <c r="D716" s="8">
        <f t="shared" si="287"/>
        <v>0</v>
      </c>
      <c r="E716" s="8">
        <f>E722+E718</f>
        <v>0</v>
      </c>
      <c r="F716" s="8">
        <f t="shared" si="287"/>
        <v>29327101</v>
      </c>
      <c r="G716" s="8">
        <f t="shared" si="287"/>
        <v>65240516.824214339</v>
      </c>
      <c r="H716" s="8">
        <f t="shared" si="287"/>
        <v>113634095.11261433</v>
      </c>
      <c r="I716" s="8">
        <f t="shared" si="287"/>
        <v>122380026.11261433</v>
      </c>
      <c r="J716" s="8">
        <f t="shared" si="287"/>
        <v>140627175.11261433</v>
      </c>
      <c r="K716" s="6">
        <f t="shared" si="287"/>
        <v>158377931.11261433</v>
      </c>
      <c r="L716" s="400"/>
      <c r="M716" s="438"/>
      <c r="N716" s="373"/>
      <c r="O716" s="373"/>
      <c r="P716" s="373"/>
      <c r="Q716" s="373"/>
      <c r="R716" s="373"/>
      <c r="S716" s="373"/>
      <c r="T716" s="373"/>
      <c r="U716" s="373"/>
      <c r="V716" s="373"/>
      <c r="W716" s="373"/>
      <c r="X716" s="373"/>
      <c r="Y716" s="373"/>
      <c r="Z716" s="373"/>
      <c r="AA716" s="373"/>
      <c r="AB716" s="373"/>
      <c r="AC716" s="373"/>
      <c r="AD716" s="373"/>
      <c r="AE716" s="373"/>
      <c r="AF716" s="373"/>
      <c r="AG716" s="373"/>
      <c r="AH716" s="373"/>
      <c r="AI716" s="373"/>
      <c r="AJ716" s="373"/>
      <c r="AK716" s="373"/>
      <c r="AL716" s="373"/>
      <c r="AM716" s="373"/>
      <c r="AN716" s="373"/>
      <c r="AO716" s="373"/>
      <c r="AP716" s="373"/>
      <c r="AQ716" s="373"/>
      <c r="AR716" s="373"/>
      <c r="AS716" s="373"/>
      <c r="AT716" s="373"/>
      <c r="AU716" s="373"/>
      <c r="AV716" s="373"/>
      <c r="AW716" s="373"/>
      <c r="AX716" s="373"/>
      <c r="AY716" s="373"/>
      <c r="AZ716" s="373"/>
      <c r="BA716" s="373"/>
      <c r="BB716" s="373"/>
      <c r="BC716" s="373"/>
      <c r="BD716" s="373"/>
      <c r="BE716" s="373"/>
      <c r="BF716" s="373"/>
      <c r="BG716" s="373"/>
    </row>
    <row r="717" spans="1:59" s="91" customFormat="1" x14ac:dyDescent="0.35">
      <c r="A717" s="3" t="s">
        <v>18</v>
      </c>
      <c r="B717" s="9"/>
      <c r="C717" s="10"/>
      <c r="D717" s="10"/>
      <c r="E717" s="10"/>
      <c r="F717" s="10"/>
      <c r="G717" s="10"/>
      <c r="H717" s="10"/>
      <c r="I717" s="10"/>
      <c r="J717" s="10"/>
      <c r="K717" s="5"/>
      <c r="L717" s="400"/>
      <c r="M717" s="438"/>
      <c r="N717" s="373"/>
      <c r="O717" s="373"/>
      <c r="P717" s="373"/>
      <c r="Q717" s="373"/>
      <c r="R717" s="373"/>
      <c r="S717" s="373"/>
      <c r="T717" s="373"/>
      <c r="U717" s="373"/>
      <c r="V717" s="373"/>
      <c r="W717" s="373"/>
      <c r="X717" s="373"/>
      <c r="Y717" s="373"/>
      <c r="Z717" s="373"/>
      <c r="AA717" s="373"/>
      <c r="AB717" s="373"/>
      <c r="AC717" s="373"/>
      <c r="AD717" s="373"/>
      <c r="AE717" s="373"/>
      <c r="AF717" s="373"/>
      <c r="AG717" s="373"/>
      <c r="AH717" s="373"/>
      <c r="AI717" s="373"/>
      <c r="AJ717" s="373"/>
      <c r="AK717" s="373"/>
      <c r="AL717" s="373"/>
      <c r="AM717" s="373"/>
      <c r="AN717" s="373"/>
      <c r="AO717" s="373"/>
      <c r="AP717" s="373"/>
      <c r="AQ717" s="373"/>
      <c r="AR717" s="373"/>
      <c r="AS717" s="373"/>
      <c r="AT717" s="373"/>
      <c r="AU717" s="373"/>
      <c r="AV717" s="373"/>
      <c r="AW717" s="373"/>
      <c r="AX717" s="373"/>
      <c r="AY717" s="373"/>
      <c r="AZ717" s="373"/>
      <c r="BA717" s="373"/>
      <c r="BB717" s="373"/>
      <c r="BC717" s="373"/>
      <c r="BD717" s="373"/>
      <c r="BE717" s="373"/>
      <c r="BF717" s="373"/>
      <c r="BG717" s="373"/>
    </row>
    <row r="718" spans="1:59" s="91" customFormat="1" x14ac:dyDescent="0.35">
      <c r="A718" s="3" t="s">
        <v>19</v>
      </c>
      <c r="B718" s="9">
        <f>B720+B721</f>
        <v>84177643.274671704</v>
      </c>
      <c r="C718" s="10">
        <f>C720+C721</f>
        <v>1386127</v>
      </c>
      <c r="D718" s="10">
        <f t="shared" ref="D718:K718" si="288">D720+D721</f>
        <v>0</v>
      </c>
      <c r="E718" s="10">
        <f t="shared" si="288"/>
        <v>0</v>
      </c>
      <c r="F718" s="10">
        <f t="shared" si="288"/>
        <v>0</v>
      </c>
      <c r="G718" s="10">
        <f t="shared" si="288"/>
        <v>16943005.824214339</v>
      </c>
      <c r="H718" s="10">
        <f t="shared" si="288"/>
        <v>11892139.112614341</v>
      </c>
      <c r="I718" s="10">
        <f t="shared" si="288"/>
        <v>16226885.112614341</v>
      </c>
      <c r="J718" s="10">
        <f t="shared" si="288"/>
        <v>16922125.112614341</v>
      </c>
      <c r="K718" s="10">
        <f t="shared" si="288"/>
        <v>20807361.112614341</v>
      </c>
      <c r="L718" s="400"/>
      <c r="M718" s="438"/>
      <c r="N718" s="373"/>
      <c r="O718" s="373"/>
      <c r="P718" s="373"/>
      <c r="Q718" s="373"/>
      <c r="R718" s="373"/>
      <c r="S718" s="373"/>
      <c r="T718" s="373"/>
      <c r="U718" s="373"/>
      <c r="V718" s="373"/>
      <c r="W718" s="373"/>
      <c r="X718" s="373"/>
      <c r="Y718" s="373"/>
      <c r="Z718" s="373"/>
      <c r="AA718" s="373"/>
      <c r="AB718" s="373"/>
      <c r="AC718" s="373"/>
      <c r="AD718" s="373"/>
      <c r="AE718" s="373"/>
      <c r="AF718" s="373"/>
      <c r="AG718" s="373"/>
      <c r="AH718" s="373"/>
      <c r="AI718" s="373"/>
      <c r="AJ718" s="373"/>
      <c r="AK718" s="373"/>
      <c r="AL718" s="373"/>
      <c r="AM718" s="373"/>
      <c r="AN718" s="373"/>
      <c r="AO718" s="373"/>
      <c r="AP718" s="373"/>
      <c r="AQ718" s="373"/>
      <c r="AR718" s="373"/>
      <c r="AS718" s="373"/>
      <c r="AT718" s="373"/>
      <c r="AU718" s="373"/>
      <c r="AV718" s="373"/>
      <c r="AW718" s="373"/>
      <c r="AX718" s="373"/>
      <c r="AY718" s="373"/>
      <c r="AZ718" s="373"/>
      <c r="BA718" s="373"/>
      <c r="BB718" s="373"/>
      <c r="BC718" s="373"/>
      <c r="BD718" s="373"/>
      <c r="BE718" s="373"/>
      <c r="BF718" s="373"/>
      <c r="BG718" s="373"/>
    </row>
    <row r="719" spans="1:59" s="91" customFormat="1" x14ac:dyDescent="0.35">
      <c r="A719" s="104" t="s">
        <v>119</v>
      </c>
      <c r="B719" s="9"/>
      <c r="C719" s="10"/>
      <c r="D719" s="10"/>
      <c r="E719" s="10"/>
      <c r="F719" s="10"/>
      <c r="G719" s="10"/>
      <c r="H719" s="10"/>
      <c r="I719" s="10"/>
      <c r="J719" s="10"/>
      <c r="K719" s="5"/>
      <c r="L719" s="400"/>
      <c r="M719" s="438"/>
      <c r="N719" s="373"/>
      <c r="O719" s="373"/>
      <c r="P719" s="373"/>
      <c r="Q719" s="373"/>
      <c r="R719" s="373"/>
      <c r="S719" s="373"/>
      <c r="T719" s="373"/>
      <c r="U719" s="373"/>
      <c r="V719" s="373"/>
      <c r="W719" s="373"/>
      <c r="X719" s="373"/>
      <c r="Y719" s="373"/>
      <c r="Z719" s="373"/>
      <c r="AA719" s="373"/>
      <c r="AB719" s="373"/>
      <c r="AC719" s="373"/>
      <c r="AD719" s="373"/>
      <c r="AE719" s="373"/>
      <c r="AF719" s="373"/>
      <c r="AG719" s="373"/>
      <c r="AH719" s="373"/>
      <c r="AI719" s="373"/>
      <c r="AJ719" s="373"/>
      <c r="AK719" s="373"/>
      <c r="AL719" s="373"/>
      <c r="AM719" s="373"/>
      <c r="AN719" s="373"/>
      <c r="AO719" s="373"/>
      <c r="AP719" s="373"/>
      <c r="AQ719" s="373"/>
      <c r="AR719" s="373"/>
      <c r="AS719" s="373"/>
      <c r="AT719" s="373"/>
      <c r="AU719" s="373"/>
      <c r="AV719" s="373"/>
      <c r="AW719" s="373"/>
      <c r="AX719" s="373"/>
      <c r="AY719" s="373"/>
      <c r="AZ719" s="373"/>
      <c r="BA719" s="373"/>
      <c r="BB719" s="373"/>
      <c r="BC719" s="373"/>
      <c r="BD719" s="373"/>
      <c r="BE719" s="373"/>
      <c r="BF719" s="373"/>
      <c r="BG719" s="373"/>
    </row>
    <row r="720" spans="1:59" s="83" customFormat="1" x14ac:dyDescent="0.35">
      <c r="A720" s="353" t="s">
        <v>10</v>
      </c>
      <c r="B720" s="211">
        <f>SUM(C720:K720)</f>
        <v>81677643.274671704</v>
      </c>
      <c r="C720" s="212">
        <f t="shared" ref="C720:K720" si="289">C733+C766+C853+C883+C897+C922+C933</f>
        <v>1386127</v>
      </c>
      <c r="D720" s="212">
        <f t="shared" si="289"/>
        <v>0</v>
      </c>
      <c r="E720" s="212">
        <f t="shared" si="289"/>
        <v>0</v>
      </c>
      <c r="F720" s="212">
        <f t="shared" si="289"/>
        <v>0</v>
      </c>
      <c r="G720" s="212">
        <f t="shared" si="289"/>
        <v>16443005.824214339</v>
      </c>
      <c r="H720" s="212">
        <f t="shared" si="289"/>
        <v>11392139.112614341</v>
      </c>
      <c r="I720" s="212">
        <f t="shared" si="289"/>
        <v>15726885.112614341</v>
      </c>
      <c r="J720" s="212">
        <f t="shared" si="289"/>
        <v>16422125.112614341</v>
      </c>
      <c r="K720" s="212">
        <f t="shared" si="289"/>
        <v>20307361.112614341</v>
      </c>
      <c r="L720" s="400"/>
      <c r="M720" s="438"/>
    </row>
    <row r="721" spans="1:59" s="91" customFormat="1" x14ac:dyDescent="0.35">
      <c r="A721" s="103" t="s">
        <v>11</v>
      </c>
      <c r="B721" s="9">
        <f>SUM(C721:K721)</f>
        <v>2500000</v>
      </c>
      <c r="C721" s="10">
        <f t="shared" ref="C721:K721" si="290">C898</f>
        <v>0</v>
      </c>
      <c r="D721" s="10">
        <f t="shared" si="290"/>
        <v>0</v>
      </c>
      <c r="E721" s="10">
        <f t="shared" si="290"/>
        <v>0</v>
      </c>
      <c r="F721" s="10">
        <f t="shared" si="290"/>
        <v>0</v>
      </c>
      <c r="G721" s="10">
        <f t="shared" si="290"/>
        <v>500000</v>
      </c>
      <c r="H721" s="10">
        <f t="shared" si="290"/>
        <v>500000</v>
      </c>
      <c r="I721" s="10">
        <f t="shared" si="290"/>
        <v>500000</v>
      </c>
      <c r="J721" s="10">
        <f t="shared" si="290"/>
        <v>500000</v>
      </c>
      <c r="K721" s="10">
        <f t="shared" si="290"/>
        <v>500000</v>
      </c>
      <c r="L721" s="400"/>
      <c r="M721" s="438"/>
      <c r="N721" s="373"/>
      <c r="O721" s="373"/>
      <c r="P721" s="373"/>
      <c r="Q721" s="373"/>
      <c r="R721" s="373"/>
      <c r="S721" s="373"/>
      <c r="T721" s="373"/>
      <c r="U721" s="373"/>
      <c r="V721" s="373"/>
      <c r="W721" s="373"/>
      <c r="X721" s="373"/>
      <c r="Y721" s="373"/>
      <c r="Z721" s="373"/>
      <c r="AA721" s="373"/>
      <c r="AB721" s="373"/>
      <c r="AC721" s="373"/>
      <c r="AD721" s="373"/>
      <c r="AE721" s="373"/>
      <c r="AF721" s="373"/>
      <c r="AG721" s="373"/>
      <c r="AH721" s="373"/>
      <c r="AI721" s="373"/>
      <c r="AJ721" s="373"/>
      <c r="AK721" s="373"/>
      <c r="AL721" s="373"/>
      <c r="AM721" s="373"/>
      <c r="AN721" s="373"/>
      <c r="AO721" s="373"/>
      <c r="AP721" s="373"/>
      <c r="AQ721" s="373"/>
      <c r="AR721" s="373"/>
      <c r="AS721" s="373"/>
      <c r="AT721" s="373"/>
      <c r="AU721" s="373"/>
      <c r="AV721" s="373"/>
      <c r="AW721" s="373"/>
      <c r="AX721" s="373"/>
      <c r="AY721" s="373"/>
      <c r="AZ721" s="373"/>
      <c r="BA721" s="373"/>
      <c r="BB721" s="373"/>
      <c r="BC721" s="373"/>
      <c r="BD721" s="373"/>
      <c r="BE721" s="373"/>
      <c r="BF721" s="373"/>
      <c r="BG721" s="373"/>
    </row>
    <row r="722" spans="1:59" s="91" customFormat="1" ht="39" x14ac:dyDescent="0.35">
      <c r="A722" s="130" t="s">
        <v>20</v>
      </c>
      <c r="B722" s="23">
        <f>SUM(C722:K722)</f>
        <v>546795329</v>
      </c>
      <c r="C722" s="12">
        <f>C724</f>
        <v>0</v>
      </c>
      <c r="D722" s="12">
        <f t="shared" ref="D722:K722" si="291">D724</f>
        <v>0</v>
      </c>
      <c r="E722" s="12">
        <f t="shared" si="291"/>
        <v>0</v>
      </c>
      <c r="F722" s="12">
        <f t="shared" si="291"/>
        <v>29327101</v>
      </c>
      <c r="G722" s="12">
        <f t="shared" si="291"/>
        <v>48297511</v>
      </c>
      <c r="H722" s="12">
        <f t="shared" si="291"/>
        <v>101741956</v>
      </c>
      <c r="I722" s="12">
        <f t="shared" si="291"/>
        <v>106153141</v>
      </c>
      <c r="J722" s="12">
        <f t="shared" si="291"/>
        <v>123705050</v>
      </c>
      <c r="K722" s="12">
        <f t="shared" si="291"/>
        <v>137570570</v>
      </c>
      <c r="L722" s="400"/>
      <c r="M722" s="438"/>
      <c r="N722" s="373"/>
      <c r="O722" s="373"/>
      <c r="P722" s="373"/>
      <c r="Q722" s="373"/>
      <c r="R722" s="373"/>
      <c r="S722" s="373"/>
      <c r="T722" s="373"/>
      <c r="U722" s="373"/>
      <c r="V722" s="373"/>
      <c r="W722" s="373"/>
      <c r="X722" s="373"/>
      <c r="Y722" s="373"/>
      <c r="Z722" s="373"/>
      <c r="AA722" s="373"/>
      <c r="AB722" s="373"/>
      <c r="AC722" s="373"/>
      <c r="AD722" s="373"/>
      <c r="AE722" s="373"/>
      <c r="AF722" s="373"/>
      <c r="AG722" s="373"/>
      <c r="AH722" s="373"/>
      <c r="AI722" s="373"/>
      <c r="AJ722" s="373"/>
      <c r="AK722" s="373"/>
      <c r="AL722" s="373"/>
      <c r="AM722" s="373"/>
      <c r="AN722" s="373"/>
      <c r="AO722" s="373"/>
      <c r="AP722" s="373"/>
      <c r="AQ722" s="373"/>
      <c r="AR722" s="373"/>
      <c r="AS722" s="373"/>
      <c r="AT722" s="373"/>
      <c r="AU722" s="373"/>
      <c r="AV722" s="373"/>
      <c r="AW722" s="373"/>
      <c r="AX722" s="373"/>
      <c r="AY722" s="373"/>
      <c r="AZ722" s="373"/>
      <c r="BA722" s="373"/>
      <c r="BB722" s="373"/>
      <c r="BC722" s="373"/>
      <c r="BD722" s="373"/>
      <c r="BE722" s="373"/>
      <c r="BF722" s="373"/>
      <c r="BG722" s="373"/>
    </row>
    <row r="723" spans="1:59" s="91" customFormat="1" x14ac:dyDescent="0.35">
      <c r="A723" s="3" t="s">
        <v>119</v>
      </c>
      <c r="B723" s="1"/>
      <c r="C723" s="5"/>
      <c r="D723" s="5"/>
      <c r="E723" s="5"/>
      <c r="F723" s="5"/>
      <c r="G723" s="5"/>
      <c r="H723" s="5"/>
      <c r="I723" s="5"/>
      <c r="J723" s="5"/>
      <c r="K723" s="5"/>
      <c r="L723" s="400"/>
      <c r="M723" s="438"/>
      <c r="N723" s="373"/>
      <c r="O723" s="373"/>
      <c r="P723" s="373"/>
      <c r="Q723" s="373"/>
      <c r="R723" s="373"/>
      <c r="S723" s="373"/>
      <c r="T723" s="373"/>
      <c r="U723" s="373"/>
      <c r="V723" s="373"/>
      <c r="W723" s="373"/>
      <c r="X723" s="373"/>
      <c r="Y723" s="373"/>
      <c r="Z723" s="373"/>
      <c r="AA723" s="373"/>
      <c r="AB723" s="373"/>
      <c r="AC723" s="373"/>
      <c r="AD723" s="373"/>
      <c r="AE723" s="373"/>
      <c r="AF723" s="373"/>
      <c r="AG723" s="373"/>
      <c r="AH723" s="373"/>
      <c r="AI723" s="373"/>
      <c r="AJ723" s="373"/>
      <c r="AK723" s="373"/>
      <c r="AL723" s="373"/>
      <c r="AM723" s="373"/>
      <c r="AN723" s="373"/>
      <c r="AO723" s="373"/>
      <c r="AP723" s="373"/>
      <c r="AQ723" s="373"/>
      <c r="AR723" s="373"/>
      <c r="AS723" s="373"/>
      <c r="AT723" s="373"/>
      <c r="AU723" s="373"/>
      <c r="AV723" s="373"/>
      <c r="AW723" s="373"/>
      <c r="AX723" s="373"/>
      <c r="AY723" s="373"/>
      <c r="AZ723" s="373"/>
      <c r="BA723" s="373"/>
      <c r="BB723" s="373"/>
      <c r="BC723" s="373"/>
      <c r="BD723" s="373"/>
      <c r="BE723" s="373"/>
      <c r="BF723" s="373"/>
      <c r="BG723" s="373"/>
    </row>
    <row r="724" spans="1:59" s="91" customFormat="1" ht="13.5" thickBot="1" x14ac:dyDescent="0.4">
      <c r="A724" s="103" t="s">
        <v>10</v>
      </c>
      <c r="B724" s="1">
        <f>SUM(C724:K724)</f>
        <v>546795329</v>
      </c>
      <c r="C724" s="5">
        <f>C734+C767+C854+C884+C901+C923+C934+C779+C790+C801+C812+C823</f>
        <v>0</v>
      </c>
      <c r="D724" s="5">
        <f>D734+D767+D854+D884+D901+D923+D934+D779+D790+D801+D812+D823</f>
        <v>0</v>
      </c>
      <c r="E724" s="5">
        <f>E734+E767+E854+E884+E901+E923+E934+E779+E790+E801+E812+E823</f>
        <v>0</v>
      </c>
      <c r="F724" s="5">
        <f>F734+F767+F854+F884+F899+F923+F934</f>
        <v>29327101</v>
      </c>
      <c r="G724" s="5">
        <f t="shared" ref="G724:K724" si="292">G734+G767+G854+G884+G899+G923+G934</f>
        <v>48297511</v>
      </c>
      <c r="H724" s="5">
        <f t="shared" si="292"/>
        <v>101741956</v>
      </c>
      <c r="I724" s="5">
        <f t="shared" si="292"/>
        <v>106153141</v>
      </c>
      <c r="J724" s="5">
        <f t="shared" si="292"/>
        <v>123705050</v>
      </c>
      <c r="K724" s="5">
        <f t="shared" si="292"/>
        <v>137570570</v>
      </c>
      <c r="L724" s="400"/>
      <c r="M724" s="438"/>
      <c r="N724" s="373"/>
      <c r="O724" s="373"/>
      <c r="P724" s="373"/>
      <c r="Q724" s="373"/>
      <c r="R724" s="373"/>
      <c r="S724" s="373"/>
      <c r="T724" s="373"/>
      <c r="U724" s="373"/>
      <c r="V724" s="373"/>
      <c r="W724" s="373"/>
      <c r="X724" s="373"/>
      <c r="Y724" s="373"/>
      <c r="Z724" s="373"/>
      <c r="AA724" s="373"/>
      <c r="AB724" s="373"/>
      <c r="AC724" s="373"/>
      <c r="AD724" s="373"/>
      <c r="AE724" s="373"/>
      <c r="AF724" s="373"/>
      <c r="AG724" s="373"/>
      <c r="AH724" s="373"/>
      <c r="AI724" s="373"/>
      <c r="AJ724" s="373"/>
      <c r="AK724" s="373"/>
      <c r="AL724" s="373"/>
      <c r="AM724" s="373"/>
      <c r="AN724" s="373"/>
      <c r="AO724" s="373"/>
      <c r="AP724" s="373"/>
      <c r="AQ724" s="373"/>
      <c r="AR724" s="373"/>
      <c r="AS724" s="373"/>
      <c r="AT724" s="373"/>
      <c r="AU724" s="373"/>
      <c r="AV724" s="373"/>
      <c r="AW724" s="373"/>
      <c r="AX724" s="373"/>
      <c r="AY724" s="373"/>
      <c r="AZ724" s="373"/>
      <c r="BA724" s="373"/>
      <c r="BB724" s="373"/>
      <c r="BC724" s="373"/>
      <c r="BD724" s="373"/>
      <c r="BE724" s="373"/>
      <c r="BF724" s="373"/>
      <c r="BG724" s="373"/>
    </row>
    <row r="725" spans="1:59" s="82" customFormat="1" ht="13.5" thickBot="1" x14ac:dyDescent="0.4">
      <c r="A725" s="426" t="s">
        <v>120</v>
      </c>
      <c r="B725" s="519"/>
      <c r="C725" s="519"/>
      <c r="D725" s="519"/>
      <c r="E725" s="519"/>
      <c r="F725" s="519"/>
      <c r="G725" s="519"/>
      <c r="H725" s="519"/>
      <c r="I725" s="519"/>
      <c r="J725" s="519"/>
      <c r="K725" s="520"/>
      <c r="L725" s="149"/>
      <c r="M725" s="190" t="s">
        <v>121</v>
      </c>
      <c r="N725" s="81"/>
      <c r="O725" s="81"/>
      <c r="P725" s="81"/>
      <c r="Q725" s="81"/>
      <c r="R725" s="81"/>
      <c r="S725" s="81"/>
      <c r="T725" s="81"/>
      <c r="U725" s="81"/>
      <c r="V725" s="81"/>
      <c r="W725" s="81"/>
      <c r="X725" s="81"/>
      <c r="Y725" s="81"/>
      <c r="Z725" s="81"/>
      <c r="AA725" s="81"/>
      <c r="AB725" s="81"/>
      <c r="AC725" s="81"/>
      <c r="AD725" s="81"/>
      <c r="AE725" s="81"/>
      <c r="AF725" s="81"/>
      <c r="AG725" s="81"/>
      <c r="AH725" s="81"/>
      <c r="AI725" s="81"/>
      <c r="AJ725" s="81"/>
      <c r="AK725" s="81"/>
      <c r="AL725" s="81"/>
      <c r="AM725" s="81"/>
      <c r="AN725" s="81"/>
      <c r="AO725" s="81"/>
      <c r="AP725" s="81"/>
      <c r="AQ725" s="81"/>
      <c r="AR725" s="81"/>
      <c r="AS725" s="81"/>
      <c r="AT725" s="81"/>
      <c r="AU725" s="81"/>
      <c r="AV725" s="81"/>
      <c r="AW725" s="81"/>
      <c r="AX725" s="81"/>
      <c r="AY725" s="81"/>
      <c r="AZ725" s="81"/>
      <c r="BA725" s="81"/>
      <c r="BB725" s="81"/>
      <c r="BC725" s="81"/>
      <c r="BD725" s="81"/>
      <c r="BE725" s="81"/>
      <c r="BF725" s="81"/>
      <c r="BG725" s="81"/>
    </row>
    <row r="726" spans="1:59" s="82" customFormat="1" x14ac:dyDescent="0.35">
      <c r="A726" s="25" t="s">
        <v>10</v>
      </c>
      <c r="B726" s="150"/>
      <c r="C726" s="150"/>
      <c r="D726" s="150"/>
      <c r="E726" s="150"/>
      <c r="F726" s="150"/>
      <c r="G726" s="150"/>
      <c r="H726" s="150"/>
      <c r="I726" s="150"/>
      <c r="J726" s="150"/>
      <c r="K726" s="354"/>
      <c r="L726" s="538" t="s">
        <v>122</v>
      </c>
      <c r="M726" s="510"/>
      <c r="N726" s="81"/>
      <c r="O726" s="81"/>
      <c r="P726" s="81"/>
      <c r="Q726" s="81"/>
      <c r="R726" s="81"/>
      <c r="S726" s="81"/>
      <c r="T726" s="81"/>
      <c r="U726" s="81"/>
      <c r="V726" s="81"/>
      <c r="W726" s="81"/>
      <c r="X726" s="81"/>
      <c r="Y726" s="81"/>
      <c r="Z726" s="81"/>
      <c r="AA726" s="81"/>
      <c r="AB726" s="81"/>
      <c r="AC726" s="81"/>
      <c r="AD726" s="81"/>
      <c r="AE726" s="81"/>
      <c r="AF726" s="81"/>
      <c r="AG726" s="81"/>
      <c r="AH726" s="81"/>
      <c r="AI726" s="81"/>
      <c r="AJ726" s="81"/>
      <c r="AK726" s="81"/>
      <c r="AL726" s="81"/>
      <c r="AM726" s="81"/>
      <c r="AN726" s="81"/>
      <c r="AO726" s="81"/>
      <c r="AP726" s="81"/>
      <c r="AQ726" s="81"/>
      <c r="AR726" s="81"/>
      <c r="AS726" s="81"/>
      <c r="AT726" s="81"/>
      <c r="AU726" s="81"/>
      <c r="AV726" s="81"/>
      <c r="AW726" s="81"/>
      <c r="AX726" s="81"/>
      <c r="AY726" s="81"/>
      <c r="AZ726" s="81"/>
      <c r="BA726" s="81"/>
      <c r="BB726" s="81"/>
      <c r="BC726" s="81"/>
      <c r="BD726" s="81"/>
      <c r="BE726" s="81"/>
      <c r="BF726" s="81"/>
      <c r="BG726" s="81"/>
    </row>
    <row r="727" spans="1:59" s="91" customFormat="1" x14ac:dyDescent="0.35">
      <c r="A727" s="301" t="s">
        <v>8</v>
      </c>
      <c r="B727" s="18">
        <f>B728+B729+B730+B731</f>
        <v>1827000</v>
      </c>
      <c r="C727" s="18">
        <f t="shared" ref="C727:K727" si="293">C728+C729+C730+C731</f>
        <v>0</v>
      </c>
      <c r="D727" s="18">
        <f t="shared" si="293"/>
        <v>0</v>
      </c>
      <c r="E727" s="18">
        <f t="shared" si="293"/>
        <v>0</v>
      </c>
      <c r="F727" s="18">
        <f t="shared" si="293"/>
        <v>0</v>
      </c>
      <c r="G727" s="18">
        <f t="shared" si="293"/>
        <v>0</v>
      </c>
      <c r="H727" s="18">
        <f t="shared" si="293"/>
        <v>182700</v>
      </c>
      <c r="I727" s="18">
        <f t="shared" si="293"/>
        <v>365400</v>
      </c>
      <c r="J727" s="18">
        <f t="shared" si="293"/>
        <v>365400</v>
      </c>
      <c r="K727" s="290">
        <f t="shared" si="293"/>
        <v>913500</v>
      </c>
      <c r="L727" s="539"/>
      <c r="M727" s="511"/>
      <c r="N727" s="373"/>
      <c r="O727" s="373"/>
      <c r="P727" s="373"/>
      <c r="Q727" s="373"/>
      <c r="R727" s="373"/>
      <c r="S727" s="373"/>
      <c r="T727" s="373"/>
      <c r="U727" s="373"/>
      <c r="V727" s="373"/>
      <c r="W727" s="373"/>
      <c r="X727" s="373"/>
      <c r="Y727" s="373"/>
      <c r="Z727" s="373"/>
      <c r="AA727" s="373"/>
      <c r="AB727" s="373"/>
      <c r="AC727" s="373"/>
      <c r="AD727" s="373"/>
      <c r="AE727" s="373"/>
      <c r="AF727" s="373"/>
      <c r="AG727" s="373"/>
      <c r="AH727" s="373"/>
      <c r="AI727" s="373"/>
      <c r="AJ727" s="373"/>
      <c r="AK727" s="373"/>
      <c r="AL727" s="373"/>
      <c r="AM727" s="373"/>
      <c r="AN727" s="373"/>
      <c r="AO727" s="373"/>
      <c r="AP727" s="373"/>
      <c r="AQ727" s="373"/>
      <c r="AR727" s="373"/>
      <c r="AS727" s="373"/>
      <c r="AT727" s="373"/>
      <c r="AU727" s="373"/>
      <c r="AV727" s="373"/>
      <c r="AW727" s="373"/>
      <c r="AX727" s="373"/>
      <c r="AY727" s="373"/>
      <c r="AZ727" s="373"/>
      <c r="BA727" s="373"/>
      <c r="BB727" s="373"/>
      <c r="BC727" s="373"/>
      <c r="BD727" s="373"/>
      <c r="BE727" s="373"/>
      <c r="BF727" s="373"/>
      <c r="BG727" s="373"/>
    </row>
    <row r="728" spans="1:59" s="91" customFormat="1" x14ac:dyDescent="0.35">
      <c r="A728" s="278" t="s">
        <v>14</v>
      </c>
      <c r="B728" s="99">
        <f>SUM(C728:K728)</f>
        <v>0</v>
      </c>
      <c r="C728" s="63">
        <v>0</v>
      </c>
      <c r="D728" s="63">
        <v>0</v>
      </c>
      <c r="E728" s="63">
        <v>0</v>
      </c>
      <c r="F728" s="63">
        <v>0</v>
      </c>
      <c r="G728" s="63">
        <v>0</v>
      </c>
      <c r="H728" s="63">
        <v>0</v>
      </c>
      <c r="I728" s="63">
        <v>0</v>
      </c>
      <c r="J728" s="106">
        <v>0</v>
      </c>
      <c r="K728" s="277">
        <v>0</v>
      </c>
      <c r="L728" s="539"/>
      <c r="M728" s="511"/>
      <c r="N728" s="373"/>
      <c r="O728" s="373"/>
      <c r="P728" s="373"/>
      <c r="Q728" s="373"/>
      <c r="R728" s="373"/>
      <c r="S728" s="373"/>
      <c r="T728" s="373"/>
      <c r="U728" s="373"/>
      <c r="V728" s="373"/>
      <c r="W728" s="373"/>
      <c r="X728" s="373"/>
      <c r="Y728" s="373"/>
      <c r="Z728" s="373"/>
      <c r="AA728" s="373"/>
      <c r="AB728" s="373"/>
      <c r="AC728" s="373"/>
      <c r="AD728" s="373"/>
      <c r="AE728" s="373"/>
      <c r="AF728" s="373"/>
      <c r="AG728" s="373"/>
      <c r="AH728" s="373"/>
      <c r="AI728" s="373"/>
      <c r="AJ728" s="373"/>
      <c r="AK728" s="373"/>
      <c r="AL728" s="373"/>
      <c r="AM728" s="373"/>
      <c r="AN728" s="373"/>
      <c r="AO728" s="373"/>
      <c r="AP728" s="373"/>
      <c r="AQ728" s="373"/>
      <c r="AR728" s="373"/>
      <c r="AS728" s="373"/>
      <c r="AT728" s="373"/>
      <c r="AU728" s="373"/>
      <c r="AV728" s="373"/>
      <c r="AW728" s="373"/>
      <c r="AX728" s="373"/>
      <c r="AY728" s="373"/>
      <c r="AZ728" s="373"/>
      <c r="BA728" s="373"/>
      <c r="BB728" s="373"/>
      <c r="BC728" s="373"/>
      <c r="BD728" s="373"/>
      <c r="BE728" s="373"/>
      <c r="BF728" s="373"/>
      <c r="BG728" s="373"/>
    </row>
    <row r="729" spans="1:59" s="91" customFormat="1" x14ac:dyDescent="0.35">
      <c r="A729" s="278" t="s">
        <v>15</v>
      </c>
      <c r="B729" s="99">
        <f>SUM(C729:K729)</f>
        <v>0</v>
      </c>
      <c r="C729" s="63">
        <v>0</v>
      </c>
      <c r="D729" s="63">
        <v>0</v>
      </c>
      <c r="E729" s="63">
        <v>0</v>
      </c>
      <c r="F729" s="63">
        <v>0</v>
      </c>
      <c r="G729" s="63">
        <v>0</v>
      </c>
      <c r="H729" s="63">
        <v>0</v>
      </c>
      <c r="I729" s="63">
        <v>0</v>
      </c>
      <c r="J729" s="106">
        <v>0</v>
      </c>
      <c r="K729" s="277">
        <v>0</v>
      </c>
      <c r="L729" s="539"/>
      <c r="M729" s="511"/>
      <c r="N729" s="373"/>
      <c r="O729" s="373"/>
      <c r="P729" s="373"/>
      <c r="Q729" s="373"/>
      <c r="R729" s="373"/>
      <c r="S729" s="373"/>
      <c r="T729" s="373"/>
      <c r="U729" s="373"/>
      <c r="V729" s="373"/>
      <c r="W729" s="373"/>
      <c r="X729" s="373"/>
      <c r="Y729" s="373"/>
      <c r="Z729" s="373"/>
      <c r="AA729" s="373"/>
      <c r="AB729" s="373"/>
      <c r="AC729" s="373"/>
      <c r="AD729" s="373"/>
      <c r="AE729" s="373"/>
      <c r="AF729" s="373"/>
      <c r="AG729" s="373"/>
      <c r="AH729" s="373"/>
      <c r="AI729" s="373"/>
      <c r="AJ729" s="373"/>
      <c r="AK729" s="373"/>
      <c r="AL729" s="373"/>
      <c r="AM729" s="373"/>
      <c r="AN729" s="373"/>
      <c r="AO729" s="373"/>
      <c r="AP729" s="373"/>
      <c r="AQ729" s="373"/>
      <c r="AR729" s="373"/>
      <c r="AS729" s="373"/>
      <c r="AT729" s="373"/>
      <c r="AU729" s="373"/>
      <c r="AV729" s="373"/>
      <c r="AW729" s="373"/>
      <c r="AX729" s="373"/>
      <c r="AY729" s="373"/>
      <c r="AZ729" s="373"/>
      <c r="BA729" s="373"/>
      <c r="BB729" s="373"/>
      <c r="BC729" s="373"/>
      <c r="BD729" s="373"/>
      <c r="BE729" s="373"/>
      <c r="BF729" s="373"/>
      <c r="BG729" s="373"/>
    </row>
    <row r="730" spans="1:59" s="82" customFormat="1" x14ac:dyDescent="0.35">
      <c r="A730" s="278" t="s">
        <v>16</v>
      </c>
      <c r="B730" s="99">
        <f>SUM(C730:K730)</f>
        <v>0</v>
      </c>
      <c r="C730" s="63">
        <v>0</v>
      </c>
      <c r="D730" s="63">
        <v>0</v>
      </c>
      <c r="E730" s="63">
        <v>0</v>
      </c>
      <c r="F730" s="63">
        <v>0</v>
      </c>
      <c r="G730" s="63">
        <v>0</v>
      </c>
      <c r="H730" s="63">
        <v>0</v>
      </c>
      <c r="I730" s="63">
        <v>0</v>
      </c>
      <c r="J730" s="106">
        <v>0</v>
      </c>
      <c r="K730" s="277">
        <v>0</v>
      </c>
      <c r="L730" s="539"/>
      <c r="M730" s="511"/>
      <c r="N730" s="81"/>
      <c r="O730" s="81"/>
      <c r="P730" s="81"/>
      <c r="Q730" s="81"/>
      <c r="R730" s="81"/>
      <c r="S730" s="81"/>
      <c r="T730" s="81"/>
      <c r="U730" s="81"/>
      <c r="V730" s="81"/>
      <c r="W730" s="81"/>
      <c r="X730" s="81"/>
      <c r="Y730" s="81"/>
      <c r="Z730" s="81"/>
      <c r="AA730" s="81"/>
      <c r="AB730" s="81"/>
      <c r="AC730" s="81"/>
      <c r="AD730" s="81"/>
      <c r="AE730" s="81"/>
      <c r="AF730" s="81"/>
      <c r="AG730" s="81"/>
      <c r="AH730" s="81"/>
      <c r="AI730" s="81"/>
      <c r="AJ730" s="81"/>
      <c r="AK730" s="81"/>
      <c r="AL730" s="81"/>
      <c r="AM730" s="81"/>
      <c r="AN730" s="81"/>
      <c r="AO730" s="81"/>
      <c r="AP730" s="81"/>
      <c r="AQ730" s="81"/>
      <c r="AR730" s="81"/>
      <c r="AS730" s="81"/>
      <c r="AT730" s="81"/>
      <c r="AU730" s="81"/>
      <c r="AV730" s="81"/>
      <c r="AW730" s="81"/>
      <c r="AX730" s="81"/>
      <c r="AY730" s="81"/>
      <c r="AZ730" s="81"/>
      <c r="BA730" s="81"/>
      <c r="BB730" s="81"/>
      <c r="BC730" s="81"/>
      <c r="BD730" s="81"/>
      <c r="BE730" s="81"/>
      <c r="BF730" s="81"/>
      <c r="BG730" s="81"/>
    </row>
    <row r="731" spans="1:59" s="91" customFormat="1" x14ac:dyDescent="0.35">
      <c r="A731" s="302" t="s">
        <v>17</v>
      </c>
      <c r="B731" s="16">
        <f>B733+B734</f>
        <v>1827000</v>
      </c>
      <c r="C731" s="16">
        <f t="shared" ref="C731:K731" si="294">C733+C734</f>
        <v>0</v>
      </c>
      <c r="D731" s="16">
        <f t="shared" si="294"/>
        <v>0</v>
      </c>
      <c r="E731" s="16">
        <f t="shared" si="294"/>
        <v>0</v>
      </c>
      <c r="F731" s="16">
        <f t="shared" si="294"/>
        <v>0</v>
      </c>
      <c r="G731" s="16">
        <f t="shared" si="294"/>
        <v>0</v>
      </c>
      <c r="H731" s="16">
        <f t="shared" si="294"/>
        <v>182700</v>
      </c>
      <c r="I731" s="16">
        <f t="shared" si="294"/>
        <v>365400</v>
      </c>
      <c r="J731" s="16">
        <f t="shared" si="294"/>
        <v>365400</v>
      </c>
      <c r="K731" s="292">
        <f t="shared" si="294"/>
        <v>913500</v>
      </c>
      <c r="L731" s="539"/>
      <c r="M731" s="511"/>
      <c r="N731" s="373"/>
      <c r="O731" s="373"/>
      <c r="P731" s="373"/>
      <c r="Q731" s="373"/>
      <c r="R731" s="373"/>
      <c r="S731" s="373"/>
      <c r="T731" s="373"/>
      <c r="U731" s="373"/>
      <c r="V731" s="373"/>
      <c r="W731" s="373"/>
      <c r="X731" s="373"/>
      <c r="Y731" s="373"/>
      <c r="Z731" s="373"/>
      <c r="AA731" s="373"/>
      <c r="AB731" s="373"/>
      <c r="AC731" s="373"/>
      <c r="AD731" s="373"/>
      <c r="AE731" s="373"/>
      <c r="AF731" s="373"/>
      <c r="AG731" s="373"/>
      <c r="AH731" s="373"/>
      <c r="AI731" s="373"/>
      <c r="AJ731" s="373"/>
      <c r="AK731" s="373"/>
      <c r="AL731" s="373"/>
      <c r="AM731" s="373"/>
      <c r="AN731" s="373"/>
      <c r="AO731" s="373"/>
      <c r="AP731" s="373"/>
      <c r="AQ731" s="373"/>
      <c r="AR731" s="373"/>
      <c r="AS731" s="373"/>
      <c r="AT731" s="373"/>
      <c r="AU731" s="373"/>
      <c r="AV731" s="373"/>
      <c r="AW731" s="373"/>
      <c r="AX731" s="373"/>
      <c r="AY731" s="373"/>
      <c r="AZ731" s="373"/>
      <c r="BA731" s="373"/>
      <c r="BB731" s="373"/>
      <c r="BC731" s="373"/>
      <c r="BD731" s="373"/>
      <c r="BE731" s="373"/>
      <c r="BF731" s="373"/>
      <c r="BG731" s="373"/>
    </row>
    <row r="732" spans="1:59" s="91" customFormat="1" x14ac:dyDescent="0.35">
      <c r="A732" s="278" t="s">
        <v>18</v>
      </c>
      <c r="B732" s="99"/>
      <c r="C732" s="63"/>
      <c r="D732" s="63"/>
      <c r="E732" s="63"/>
      <c r="F732" s="63"/>
      <c r="G732" s="63"/>
      <c r="H732" s="63"/>
      <c r="I732" s="63"/>
      <c r="J732" s="106"/>
      <c r="K732" s="277"/>
      <c r="L732" s="539"/>
      <c r="M732" s="511"/>
      <c r="N732" s="373"/>
      <c r="O732" s="373"/>
      <c r="P732" s="373"/>
      <c r="Q732" s="373"/>
      <c r="R732" s="373"/>
      <c r="S732" s="373"/>
      <c r="T732" s="373"/>
      <c r="U732" s="373"/>
      <c r="V732" s="373"/>
      <c r="W732" s="373"/>
      <c r="X732" s="373"/>
      <c r="Y732" s="373"/>
      <c r="Z732" s="373"/>
      <c r="AA732" s="373"/>
      <c r="AB732" s="373"/>
      <c r="AC732" s="373"/>
      <c r="AD732" s="373"/>
      <c r="AE732" s="373"/>
      <c r="AF732" s="373"/>
      <c r="AG732" s="373"/>
      <c r="AH732" s="373"/>
      <c r="AI732" s="373"/>
      <c r="AJ732" s="373"/>
      <c r="AK732" s="373"/>
      <c r="AL732" s="373"/>
      <c r="AM732" s="373"/>
      <c r="AN732" s="373"/>
      <c r="AO732" s="373"/>
      <c r="AP732" s="373"/>
      <c r="AQ732" s="373"/>
      <c r="AR732" s="373"/>
      <c r="AS732" s="373"/>
      <c r="AT732" s="373"/>
      <c r="AU732" s="373"/>
      <c r="AV732" s="373"/>
      <c r="AW732" s="373"/>
      <c r="AX732" s="373"/>
      <c r="AY732" s="373"/>
      <c r="AZ732" s="373"/>
      <c r="BA732" s="373"/>
      <c r="BB732" s="373"/>
      <c r="BC732" s="373"/>
      <c r="BD732" s="373"/>
      <c r="BE732" s="373"/>
      <c r="BF732" s="373"/>
      <c r="BG732" s="373"/>
    </row>
    <row r="733" spans="1:59" s="91" customFormat="1" x14ac:dyDescent="0.35">
      <c r="A733" s="278" t="s">
        <v>19</v>
      </c>
      <c r="B733" s="99">
        <f>SUM(C733:K733)</f>
        <v>0</v>
      </c>
      <c r="C733" s="63">
        <v>0</v>
      </c>
      <c r="D733" s="63">
        <v>0</v>
      </c>
      <c r="E733" s="63">
        <v>0</v>
      </c>
      <c r="F733" s="63">
        <v>0</v>
      </c>
      <c r="G733" s="63">
        <v>0</v>
      </c>
      <c r="H733" s="63">
        <v>0</v>
      </c>
      <c r="I733" s="63">
        <v>0</v>
      </c>
      <c r="J733" s="109">
        <v>0</v>
      </c>
      <c r="K733" s="285">
        <v>0</v>
      </c>
      <c r="L733" s="539"/>
      <c r="M733" s="511"/>
      <c r="N733" s="373"/>
      <c r="O733" s="373"/>
      <c r="P733" s="373"/>
      <c r="Q733" s="373"/>
      <c r="R733" s="373"/>
      <c r="S733" s="373"/>
      <c r="T733" s="373"/>
      <c r="U733" s="373"/>
      <c r="V733" s="373"/>
      <c r="W733" s="373"/>
      <c r="X733" s="373"/>
      <c r="Y733" s="373"/>
      <c r="Z733" s="373"/>
      <c r="AA733" s="373"/>
      <c r="AB733" s="373"/>
      <c r="AC733" s="373"/>
      <c r="AD733" s="373"/>
      <c r="AE733" s="373"/>
      <c r="AF733" s="373"/>
      <c r="AG733" s="373"/>
      <c r="AH733" s="373"/>
      <c r="AI733" s="373"/>
      <c r="AJ733" s="373"/>
      <c r="AK733" s="373"/>
      <c r="AL733" s="373"/>
      <c r="AM733" s="373"/>
      <c r="AN733" s="373"/>
      <c r="AO733" s="373"/>
      <c r="AP733" s="373"/>
      <c r="AQ733" s="373"/>
      <c r="AR733" s="373"/>
      <c r="AS733" s="373"/>
      <c r="AT733" s="373"/>
      <c r="AU733" s="373"/>
      <c r="AV733" s="373"/>
      <c r="AW733" s="373"/>
      <c r="AX733" s="373"/>
      <c r="AY733" s="373"/>
      <c r="AZ733" s="373"/>
      <c r="BA733" s="373"/>
      <c r="BB733" s="373"/>
      <c r="BC733" s="373"/>
      <c r="BD733" s="373"/>
      <c r="BE733" s="373"/>
      <c r="BF733" s="373"/>
      <c r="BG733" s="373"/>
    </row>
    <row r="734" spans="1:59" ht="39" x14ac:dyDescent="0.35">
      <c r="A734" s="313" t="s">
        <v>20</v>
      </c>
      <c r="B734" s="129">
        <f>SUM(C734:K734)</f>
        <v>1827000</v>
      </c>
      <c r="C734" s="128">
        <f>C735</f>
        <v>0</v>
      </c>
      <c r="D734" s="128">
        <f t="shared" ref="D734:K734" si="295">D735</f>
        <v>0</v>
      </c>
      <c r="E734" s="128">
        <f t="shared" si="295"/>
        <v>0</v>
      </c>
      <c r="F734" s="128">
        <f t="shared" si="295"/>
        <v>0</v>
      </c>
      <c r="G734" s="128">
        <f t="shared" si="295"/>
        <v>0</v>
      </c>
      <c r="H734" s="128">
        <f t="shared" si="295"/>
        <v>182700</v>
      </c>
      <c r="I734" s="128">
        <f t="shared" si="295"/>
        <v>365400</v>
      </c>
      <c r="J734" s="128">
        <f t="shared" si="295"/>
        <v>365400</v>
      </c>
      <c r="K734" s="293">
        <f t="shared" si="295"/>
        <v>913500</v>
      </c>
      <c r="L734" s="539"/>
      <c r="M734" s="511"/>
    </row>
    <row r="735" spans="1:59" ht="48" customHeight="1" thickBot="1" x14ac:dyDescent="0.4">
      <c r="A735" s="313" t="s">
        <v>98</v>
      </c>
      <c r="B735" s="129">
        <f>SUM(C735:K735)</f>
        <v>1827000</v>
      </c>
      <c r="C735" s="128">
        <f>C746+C757</f>
        <v>0</v>
      </c>
      <c r="D735" s="128">
        <f t="shared" ref="D735:K735" si="296">D746+D757</f>
        <v>0</v>
      </c>
      <c r="E735" s="128">
        <f t="shared" si="296"/>
        <v>0</v>
      </c>
      <c r="F735" s="128">
        <f t="shared" si="296"/>
        <v>0</v>
      </c>
      <c r="G735" s="128">
        <f t="shared" si="296"/>
        <v>0</v>
      </c>
      <c r="H735" s="128">
        <f t="shared" si="296"/>
        <v>182700</v>
      </c>
      <c r="I735" s="128">
        <f t="shared" si="296"/>
        <v>365400</v>
      </c>
      <c r="J735" s="128">
        <f t="shared" si="296"/>
        <v>365400</v>
      </c>
      <c r="K735" s="293">
        <f t="shared" si="296"/>
        <v>913500</v>
      </c>
      <c r="L735" s="539"/>
      <c r="M735" s="511"/>
    </row>
    <row r="736" spans="1:59" s="83" customFormat="1" ht="15" thickBot="1" x14ac:dyDescent="0.4">
      <c r="A736" s="412" t="s">
        <v>123</v>
      </c>
      <c r="B736" s="533"/>
      <c r="C736" s="533"/>
      <c r="D736" s="533"/>
      <c r="E736" s="533"/>
      <c r="F736" s="533"/>
      <c r="G736" s="533"/>
      <c r="H736" s="533"/>
      <c r="I736" s="533"/>
      <c r="J736" s="533"/>
      <c r="K736" s="534"/>
      <c r="L736" s="393"/>
      <c r="M736" s="395"/>
    </row>
    <row r="737" spans="1:13" s="83" customFormat="1" ht="14.5" x14ac:dyDescent="0.35">
      <c r="A737" s="177" t="s">
        <v>10</v>
      </c>
      <c r="B737" s="205"/>
      <c r="C737" s="205"/>
      <c r="D737" s="205"/>
      <c r="E737" s="205"/>
      <c r="F737" s="205"/>
      <c r="G737" s="205"/>
      <c r="H737" s="205"/>
      <c r="I737" s="205"/>
      <c r="J737" s="205"/>
      <c r="K737" s="355"/>
      <c r="L737" s="393"/>
      <c r="M737" s="395"/>
    </row>
    <row r="738" spans="1:13" s="83" customFormat="1" x14ac:dyDescent="0.35">
      <c r="A738" s="174" t="s">
        <v>8</v>
      </c>
      <c r="B738" s="206">
        <f>B739+B740+B741+B742</f>
        <v>609000</v>
      </c>
      <c r="C738" s="206">
        <f t="shared" ref="C738:K738" si="297">C739+C740+C741+C742</f>
        <v>0</v>
      </c>
      <c r="D738" s="206">
        <f t="shared" si="297"/>
        <v>0</v>
      </c>
      <c r="E738" s="206">
        <f t="shared" si="297"/>
        <v>0</v>
      </c>
      <c r="F738" s="206">
        <f t="shared" si="297"/>
        <v>0</v>
      </c>
      <c r="G738" s="206">
        <f t="shared" si="297"/>
        <v>0</v>
      </c>
      <c r="H738" s="206">
        <f t="shared" si="297"/>
        <v>60900</v>
      </c>
      <c r="I738" s="206">
        <f t="shared" si="297"/>
        <v>121800</v>
      </c>
      <c r="J738" s="206">
        <f t="shared" si="297"/>
        <v>121800</v>
      </c>
      <c r="K738" s="206">
        <f t="shared" si="297"/>
        <v>304500</v>
      </c>
      <c r="L738" s="393"/>
      <c r="M738" s="395"/>
    </row>
    <row r="739" spans="1:13" s="83" customFormat="1" x14ac:dyDescent="0.35">
      <c r="A739" s="178" t="s">
        <v>14</v>
      </c>
      <c r="B739" s="207"/>
      <c r="C739" s="208"/>
      <c r="D739" s="208"/>
      <c r="E739" s="208"/>
      <c r="F739" s="208"/>
      <c r="G739" s="208"/>
      <c r="H739" s="208"/>
      <c r="I739" s="208"/>
      <c r="J739" s="208"/>
      <c r="K739" s="208"/>
      <c r="L739" s="393"/>
      <c r="M739" s="395"/>
    </row>
    <row r="740" spans="1:13" s="83" customFormat="1" x14ac:dyDescent="0.35">
      <c r="A740" s="178" t="s">
        <v>15</v>
      </c>
      <c r="B740" s="207"/>
      <c r="C740" s="208"/>
      <c r="D740" s="208"/>
      <c r="E740" s="208"/>
      <c r="F740" s="208"/>
      <c r="G740" s="208"/>
      <c r="H740" s="208"/>
      <c r="I740" s="208"/>
      <c r="J740" s="208"/>
      <c r="K740" s="208"/>
      <c r="L740" s="393"/>
      <c r="M740" s="395"/>
    </row>
    <row r="741" spans="1:13" s="83" customFormat="1" x14ac:dyDescent="0.35">
      <c r="A741" s="178" t="s">
        <v>16</v>
      </c>
      <c r="B741" s="207"/>
      <c r="C741" s="208"/>
      <c r="D741" s="208"/>
      <c r="E741" s="208"/>
      <c r="F741" s="208"/>
      <c r="G741" s="208"/>
      <c r="H741" s="208"/>
      <c r="I741" s="208"/>
      <c r="J741" s="208"/>
      <c r="K741" s="208"/>
      <c r="L741" s="393"/>
      <c r="M741" s="395"/>
    </row>
    <row r="742" spans="1:13" s="83" customFormat="1" x14ac:dyDescent="0.35">
      <c r="A742" s="227" t="s">
        <v>17</v>
      </c>
      <c r="B742" s="180">
        <f>B744+B745</f>
        <v>609000</v>
      </c>
      <c r="C742" s="180">
        <f t="shared" ref="C742:K742" si="298">C744+C745</f>
        <v>0</v>
      </c>
      <c r="D742" s="180">
        <f t="shared" si="298"/>
        <v>0</v>
      </c>
      <c r="E742" s="180">
        <f t="shared" si="298"/>
        <v>0</v>
      </c>
      <c r="F742" s="180">
        <f t="shared" si="298"/>
        <v>0</v>
      </c>
      <c r="G742" s="180">
        <f t="shared" si="298"/>
        <v>0</v>
      </c>
      <c r="H742" s="180">
        <f t="shared" si="298"/>
        <v>60900</v>
      </c>
      <c r="I742" s="180">
        <f t="shared" si="298"/>
        <v>121800</v>
      </c>
      <c r="J742" s="180">
        <f t="shared" si="298"/>
        <v>121800</v>
      </c>
      <c r="K742" s="180">
        <f t="shared" si="298"/>
        <v>304500</v>
      </c>
      <c r="L742" s="393"/>
      <c r="M742" s="395"/>
    </row>
    <row r="743" spans="1:13" s="83" customFormat="1" x14ac:dyDescent="0.35">
      <c r="A743" s="178" t="s">
        <v>18</v>
      </c>
      <c r="B743" s="207"/>
      <c r="C743" s="208"/>
      <c r="D743" s="208"/>
      <c r="E743" s="208"/>
      <c r="F743" s="208"/>
      <c r="G743" s="208"/>
      <c r="H743" s="208"/>
      <c r="I743" s="208"/>
      <c r="J743" s="208"/>
      <c r="K743" s="208"/>
      <c r="L743" s="393"/>
      <c r="M743" s="395"/>
    </row>
    <row r="744" spans="1:13" s="83" customFormat="1" x14ac:dyDescent="0.35">
      <c r="A744" s="178" t="s">
        <v>19</v>
      </c>
      <c r="B744" s="207"/>
      <c r="C744" s="171"/>
      <c r="D744" s="171"/>
      <c r="E744" s="171"/>
      <c r="F744" s="198"/>
      <c r="G744" s="198"/>
      <c r="H744" s="198"/>
      <c r="I744" s="198"/>
      <c r="J744" s="198"/>
      <c r="K744" s="198"/>
      <c r="L744" s="393"/>
      <c r="M744" s="395"/>
    </row>
    <row r="745" spans="1:13" s="83" customFormat="1" ht="39" x14ac:dyDescent="0.35">
      <c r="A745" s="237" t="s">
        <v>20</v>
      </c>
      <c r="B745" s="165">
        <f>SUM(C745:K745)</f>
        <v>609000</v>
      </c>
      <c r="C745" s="198">
        <v>0</v>
      </c>
      <c r="D745" s="198">
        <v>0</v>
      </c>
      <c r="E745" s="198">
        <v>0</v>
      </c>
      <c r="F745" s="198">
        <f>F746</f>
        <v>0</v>
      </c>
      <c r="G745" s="198">
        <f t="shared" ref="G745:K745" si="299">G746</f>
        <v>0</v>
      </c>
      <c r="H745" s="198">
        <f t="shared" si="299"/>
        <v>60900</v>
      </c>
      <c r="I745" s="198">
        <f t="shared" si="299"/>
        <v>121800</v>
      </c>
      <c r="J745" s="198">
        <f t="shared" si="299"/>
        <v>121800</v>
      </c>
      <c r="K745" s="198">
        <f t="shared" si="299"/>
        <v>304500</v>
      </c>
      <c r="L745" s="393"/>
      <c r="M745" s="395"/>
    </row>
    <row r="746" spans="1:13" s="83" customFormat="1" ht="52.5" customHeight="1" thickBot="1" x14ac:dyDescent="0.4">
      <c r="A746" s="313" t="s">
        <v>98</v>
      </c>
      <c r="B746" s="165">
        <f>SUM(C746:K746)</f>
        <v>609000</v>
      </c>
      <c r="C746" s="198">
        <v>0</v>
      </c>
      <c r="D746" s="198">
        <v>0</v>
      </c>
      <c r="E746" s="198">
        <v>0</v>
      </c>
      <c r="F746" s="198">
        <v>0</v>
      </c>
      <c r="G746" s="198">
        <v>0</v>
      </c>
      <c r="H746" s="198">
        <v>60900</v>
      </c>
      <c r="I746" s="198">
        <v>121800</v>
      </c>
      <c r="J746" s="198">
        <v>121800</v>
      </c>
      <c r="K746" s="198">
        <v>304500</v>
      </c>
      <c r="L746" s="393"/>
      <c r="M746" s="395"/>
    </row>
    <row r="747" spans="1:13" s="83" customFormat="1" ht="33" customHeight="1" thickBot="1" x14ac:dyDescent="0.4">
      <c r="A747" s="412" t="s">
        <v>124</v>
      </c>
      <c r="B747" s="533"/>
      <c r="C747" s="533"/>
      <c r="D747" s="533"/>
      <c r="E747" s="533"/>
      <c r="F747" s="533"/>
      <c r="G747" s="533"/>
      <c r="H747" s="533"/>
      <c r="I747" s="533"/>
      <c r="J747" s="533"/>
      <c r="K747" s="534"/>
      <c r="L747" s="393"/>
      <c r="M747" s="395"/>
    </row>
    <row r="748" spans="1:13" s="83" customFormat="1" ht="14.5" x14ac:dyDescent="0.35">
      <c r="A748" s="177" t="s">
        <v>10</v>
      </c>
      <c r="B748" s="206"/>
      <c r="C748" s="205"/>
      <c r="D748" s="205"/>
      <c r="E748" s="205"/>
      <c r="F748" s="205"/>
      <c r="G748" s="205"/>
      <c r="H748" s="205"/>
      <c r="I748" s="205"/>
      <c r="J748" s="205"/>
      <c r="K748" s="355"/>
      <c r="L748" s="393"/>
      <c r="M748" s="395"/>
    </row>
    <row r="749" spans="1:13" s="169" customFormat="1" x14ac:dyDescent="0.35">
      <c r="A749" s="174" t="s">
        <v>8</v>
      </c>
      <c r="B749" s="76">
        <f>B750+B751+B752+B753</f>
        <v>1218000</v>
      </c>
      <c r="C749" s="76">
        <f t="shared" ref="C749:K749" si="300">C750+C751+C752+C753</f>
        <v>0</v>
      </c>
      <c r="D749" s="76">
        <f t="shared" si="300"/>
        <v>0</v>
      </c>
      <c r="E749" s="76">
        <f t="shared" si="300"/>
        <v>0</v>
      </c>
      <c r="F749" s="76">
        <f t="shared" si="300"/>
        <v>0</v>
      </c>
      <c r="G749" s="76">
        <f t="shared" si="300"/>
        <v>0</v>
      </c>
      <c r="H749" s="76">
        <f t="shared" si="300"/>
        <v>121800</v>
      </c>
      <c r="I749" s="76">
        <f t="shared" si="300"/>
        <v>243600</v>
      </c>
      <c r="J749" s="76">
        <f t="shared" si="300"/>
        <v>243600</v>
      </c>
      <c r="K749" s="76">
        <f t="shared" si="300"/>
        <v>609000</v>
      </c>
      <c r="L749" s="393"/>
      <c r="M749" s="395"/>
    </row>
    <row r="750" spans="1:13" s="83" customFormat="1" x14ac:dyDescent="0.35">
      <c r="A750" s="178" t="s">
        <v>14</v>
      </c>
      <c r="B750" s="207"/>
      <c r="C750" s="208"/>
      <c r="D750" s="208"/>
      <c r="E750" s="208"/>
      <c r="F750" s="208"/>
      <c r="G750" s="208"/>
      <c r="H750" s="208"/>
      <c r="I750" s="208"/>
      <c r="J750" s="208"/>
      <c r="K750" s="208"/>
      <c r="L750" s="393"/>
      <c r="M750" s="395"/>
    </row>
    <row r="751" spans="1:13" s="83" customFormat="1" x14ac:dyDescent="0.35">
      <c r="A751" s="178" t="s">
        <v>15</v>
      </c>
      <c r="B751" s="207"/>
      <c r="C751" s="208"/>
      <c r="D751" s="208"/>
      <c r="E751" s="208"/>
      <c r="F751" s="208"/>
      <c r="G751" s="208"/>
      <c r="H751" s="208"/>
      <c r="I751" s="208"/>
      <c r="J751" s="208"/>
      <c r="K751" s="208"/>
      <c r="L751" s="393"/>
      <c r="M751" s="395"/>
    </row>
    <row r="752" spans="1:13" s="83" customFormat="1" x14ac:dyDescent="0.35">
      <c r="A752" s="178" t="s">
        <v>16</v>
      </c>
      <c r="B752" s="207"/>
      <c r="C752" s="208"/>
      <c r="D752" s="208"/>
      <c r="E752" s="208"/>
      <c r="F752" s="208"/>
      <c r="G752" s="208"/>
      <c r="H752" s="208"/>
      <c r="I752" s="208"/>
      <c r="J752" s="208"/>
      <c r="K752" s="208"/>
      <c r="L752" s="393"/>
      <c r="M752" s="395"/>
    </row>
    <row r="753" spans="1:59" s="83" customFormat="1" x14ac:dyDescent="0.35">
      <c r="A753" s="227" t="s">
        <v>17</v>
      </c>
      <c r="B753" s="180">
        <f>B755+B756</f>
        <v>1218000</v>
      </c>
      <c r="C753" s="180">
        <f t="shared" ref="C753:K753" si="301">C755+C756</f>
        <v>0</v>
      </c>
      <c r="D753" s="180">
        <f t="shared" si="301"/>
        <v>0</v>
      </c>
      <c r="E753" s="180">
        <f t="shared" si="301"/>
        <v>0</v>
      </c>
      <c r="F753" s="180">
        <f t="shared" si="301"/>
        <v>0</v>
      </c>
      <c r="G753" s="180">
        <f t="shared" si="301"/>
        <v>0</v>
      </c>
      <c r="H753" s="180">
        <f t="shared" si="301"/>
        <v>121800</v>
      </c>
      <c r="I753" s="180">
        <f t="shared" si="301"/>
        <v>243600</v>
      </c>
      <c r="J753" s="180">
        <f t="shared" si="301"/>
        <v>243600</v>
      </c>
      <c r="K753" s="180">
        <f t="shared" si="301"/>
        <v>609000</v>
      </c>
      <c r="L753" s="393"/>
      <c r="M753" s="395"/>
    </row>
    <row r="754" spans="1:59" s="83" customFormat="1" x14ac:dyDescent="0.35">
      <c r="A754" s="178" t="s">
        <v>18</v>
      </c>
      <c r="B754" s="207"/>
      <c r="C754" s="208"/>
      <c r="D754" s="208"/>
      <c r="E754" s="208"/>
      <c r="F754" s="208"/>
      <c r="G754" s="208"/>
      <c r="H754" s="208"/>
      <c r="I754" s="208"/>
      <c r="J754" s="208"/>
      <c r="K754" s="208"/>
      <c r="L754" s="393"/>
      <c r="M754" s="395"/>
    </row>
    <row r="755" spans="1:59" s="83" customFormat="1" x14ac:dyDescent="0.35">
      <c r="A755" s="178" t="s">
        <v>19</v>
      </c>
      <c r="B755" s="207"/>
      <c r="C755" s="171"/>
      <c r="D755" s="171"/>
      <c r="E755" s="171"/>
      <c r="F755" s="198"/>
      <c r="G755" s="198"/>
      <c r="H755" s="198"/>
      <c r="I755" s="198"/>
      <c r="J755" s="198"/>
      <c r="K755" s="198"/>
      <c r="L755" s="393"/>
      <c r="M755" s="395"/>
    </row>
    <row r="756" spans="1:59" s="83" customFormat="1" ht="39" x14ac:dyDescent="0.35">
      <c r="A756" s="237" t="s">
        <v>20</v>
      </c>
      <c r="B756" s="165">
        <f>SUM(C756:K756)</f>
        <v>1218000</v>
      </c>
      <c r="C756" s="198">
        <v>0</v>
      </c>
      <c r="D756" s="198">
        <v>0</v>
      </c>
      <c r="E756" s="198">
        <v>0</v>
      </c>
      <c r="F756" s="198">
        <f>F757</f>
        <v>0</v>
      </c>
      <c r="G756" s="198">
        <f t="shared" ref="G756:K756" si="302">G757</f>
        <v>0</v>
      </c>
      <c r="H756" s="198">
        <f t="shared" si="302"/>
        <v>121800</v>
      </c>
      <c r="I756" s="198">
        <f t="shared" si="302"/>
        <v>243600</v>
      </c>
      <c r="J756" s="198">
        <f t="shared" si="302"/>
        <v>243600</v>
      </c>
      <c r="K756" s="198">
        <f t="shared" si="302"/>
        <v>609000</v>
      </c>
      <c r="L756" s="393"/>
      <c r="M756" s="395"/>
    </row>
    <row r="757" spans="1:59" s="83" customFormat="1" ht="54.75" customHeight="1" thickBot="1" x14ac:dyDescent="0.4">
      <c r="A757" s="313" t="s">
        <v>98</v>
      </c>
      <c r="B757" s="165">
        <f>SUM(C757:K757)</f>
        <v>1218000</v>
      </c>
      <c r="C757" s="198">
        <v>0</v>
      </c>
      <c r="D757" s="198">
        <v>0</v>
      </c>
      <c r="E757" s="198">
        <v>0</v>
      </c>
      <c r="F757" s="198">
        <v>0</v>
      </c>
      <c r="G757" s="198">
        <v>0</v>
      </c>
      <c r="H757" s="209">
        <v>121800</v>
      </c>
      <c r="I757" s="209">
        <v>243600</v>
      </c>
      <c r="J757" s="209">
        <v>243600</v>
      </c>
      <c r="K757" s="346">
        <v>609000</v>
      </c>
      <c r="L757" s="394"/>
      <c r="M757" s="396"/>
    </row>
    <row r="758" spans="1:59" s="82" customFormat="1" ht="26.5" thickBot="1" x14ac:dyDescent="0.4">
      <c r="A758" s="535" t="s">
        <v>125</v>
      </c>
      <c r="B758" s="536"/>
      <c r="C758" s="536"/>
      <c r="D758" s="536"/>
      <c r="E758" s="536"/>
      <c r="F758" s="536"/>
      <c r="G758" s="536"/>
      <c r="H758" s="536"/>
      <c r="I758" s="536"/>
      <c r="J758" s="536"/>
      <c r="K758" s="537"/>
      <c r="L758" s="56"/>
      <c r="M758" s="192" t="s">
        <v>126</v>
      </c>
      <c r="N758" s="81"/>
      <c r="O758" s="81"/>
      <c r="P758" s="81"/>
      <c r="Q758" s="81"/>
      <c r="R758" s="81"/>
      <c r="S758" s="81"/>
      <c r="T758" s="81"/>
      <c r="U758" s="81"/>
      <c r="V758" s="81"/>
      <c r="W758" s="81"/>
      <c r="X758" s="81"/>
      <c r="Y758" s="81"/>
      <c r="Z758" s="81"/>
      <c r="AA758" s="81"/>
      <c r="AB758" s="81"/>
      <c r="AC758" s="81"/>
      <c r="AD758" s="81"/>
      <c r="AE758" s="81"/>
      <c r="AF758" s="81"/>
      <c r="AG758" s="81"/>
      <c r="AH758" s="81"/>
      <c r="AI758" s="81"/>
      <c r="AJ758" s="81"/>
      <c r="AK758" s="81"/>
      <c r="AL758" s="81"/>
      <c r="AM758" s="81"/>
      <c r="AN758" s="81"/>
      <c r="AO758" s="81"/>
      <c r="AP758" s="81"/>
      <c r="AQ758" s="81"/>
      <c r="AR758" s="81"/>
      <c r="AS758" s="81"/>
      <c r="AT758" s="81"/>
      <c r="AU758" s="81"/>
      <c r="AV758" s="81"/>
      <c r="AW758" s="81"/>
      <c r="AX758" s="81"/>
      <c r="AY758" s="81"/>
      <c r="AZ758" s="81"/>
      <c r="BA758" s="81"/>
      <c r="BB758" s="81"/>
      <c r="BC758" s="81"/>
      <c r="BD758" s="81"/>
      <c r="BE758" s="81"/>
      <c r="BF758" s="81"/>
      <c r="BG758" s="81"/>
    </row>
    <row r="759" spans="1:59" s="82" customFormat="1" ht="42" customHeight="1" x14ac:dyDescent="0.35">
      <c r="A759" s="25" t="s">
        <v>10</v>
      </c>
      <c r="B759" s="26"/>
      <c r="C759" s="26"/>
      <c r="D759" s="26"/>
      <c r="E759" s="26"/>
      <c r="F759" s="26"/>
      <c r="G759" s="26"/>
      <c r="H759" s="26"/>
      <c r="I759" s="26"/>
      <c r="J759" s="26"/>
      <c r="K759" s="289"/>
      <c r="L759" s="401" t="s">
        <v>127</v>
      </c>
      <c r="M759" s="431"/>
      <c r="N759" s="81"/>
      <c r="O759" s="81"/>
      <c r="P759" s="81"/>
      <c r="Q759" s="81"/>
      <c r="R759" s="81"/>
      <c r="S759" s="81"/>
      <c r="T759" s="81"/>
      <c r="U759" s="81"/>
      <c r="V759" s="81"/>
      <c r="W759" s="81"/>
      <c r="X759" s="81"/>
      <c r="Y759" s="81"/>
      <c r="Z759" s="81"/>
      <c r="AA759" s="81"/>
      <c r="AB759" s="81"/>
      <c r="AC759" s="81"/>
      <c r="AD759" s="81"/>
      <c r="AE759" s="81"/>
      <c r="AF759" s="81"/>
      <c r="AG759" s="81"/>
      <c r="AH759" s="81"/>
      <c r="AI759" s="81"/>
      <c r="AJ759" s="81"/>
      <c r="AK759" s="81"/>
      <c r="AL759" s="81"/>
      <c r="AM759" s="81"/>
      <c r="AN759" s="81"/>
      <c r="AO759" s="81"/>
      <c r="AP759" s="81"/>
      <c r="AQ759" s="81"/>
      <c r="AR759" s="81"/>
      <c r="AS759" s="81"/>
      <c r="AT759" s="81"/>
      <c r="AU759" s="81"/>
      <c r="AV759" s="81"/>
      <c r="AW759" s="81"/>
      <c r="AX759" s="81"/>
      <c r="AY759" s="81"/>
      <c r="AZ759" s="81"/>
      <c r="BA759" s="81"/>
      <c r="BB759" s="81"/>
      <c r="BC759" s="81"/>
      <c r="BD759" s="81"/>
      <c r="BE759" s="81"/>
      <c r="BF759" s="81"/>
      <c r="BG759" s="81"/>
    </row>
    <row r="760" spans="1:59" s="91" customFormat="1" ht="12.75" customHeight="1" x14ac:dyDescent="0.35">
      <c r="A760" s="301" t="s">
        <v>8</v>
      </c>
      <c r="B760" s="204">
        <f>SUM(C760:K760)</f>
        <v>507732948</v>
      </c>
      <c r="C760" s="18">
        <f t="shared" ref="C760:K760" si="303">C761+C762+C763+C764</f>
        <v>0</v>
      </c>
      <c r="D760" s="18">
        <f t="shared" si="303"/>
        <v>0</v>
      </c>
      <c r="E760" s="18">
        <f t="shared" si="303"/>
        <v>0</v>
      </c>
      <c r="F760" s="18">
        <f t="shared" si="303"/>
        <v>28888853</v>
      </c>
      <c r="G760" s="18">
        <f t="shared" si="303"/>
        <v>47623857</v>
      </c>
      <c r="H760" s="18">
        <f t="shared" si="303"/>
        <v>93775275</v>
      </c>
      <c r="I760" s="18">
        <f t="shared" si="303"/>
        <v>96238675</v>
      </c>
      <c r="J760" s="18">
        <f t="shared" si="303"/>
        <v>114558384</v>
      </c>
      <c r="K760" s="290">
        <f t="shared" si="303"/>
        <v>126647904</v>
      </c>
      <c r="L760" s="389"/>
      <c r="M760" s="391"/>
      <c r="N760" s="373"/>
      <c r="O760" s="373"/>
      <c r="P760" s="373"/>
      <c r="Q760" s="373"/>
      <c r="R760" s="373"/>
      <c r="S760" s="373"/>
      <c r="T760" s="373"/>
      <c r="U760" s="373"/>
      <c r="V760" s="373"/>
      <c r="W760" s="373"/>
      <c r="X760" s="373"/>
      <c r="Y760" s="373"/>
      <c r="Z760" s="373"/>
      <c r="AA760" s="373"/>
      <c r="AB760" s="373"/>
      <c r="AC760" s="373"/>
      <c r="AD760" s="373"/>
      <c r="AE760" s="373"/>
      <c r="AF760" s="373"/>
      <c r="AG760" s="373"/>
      <c r="AH760" s="373"/>
      <c r="AI760" s="373"/>
      <c r="AJ760" s="373"/>
      <c r="AK760" s="373"/>
      <c r="AL760" s="373"/>
      <c r="AM760" s="373"/>
      <c r="AN760" s="373"/>
      <c r="AO760" s="373"/>
      <c r="AP760" s="373"/>
      <c r="AQ760" s="373"/>
      <c r="AR760" s="373"/>
      <c r="AS760" s="373"/>
      <c r="AT760" s="373"/>
      <c r="AU760" s="373"/>
      <c r="AV760" s="373"/>
      <c r="AW760" s="373"/>
      <c r="AX760" s="373"/>
      <c r="AY760" s="373"/>
      <c r="AZ760" s="373"/>
      <c r="BA760" s="373"/>
      <c r="BB760" s="373"/>
      <c r="BC760" s="373"/>
      <c r="BD760" s="373"/>
      <c r="BE760" s="373"/>
      <c r="BF760" s="373"/>
      <c r="BG760" s="373"/>
    </row>
    <row r="761" spans="1:59" s="91" customFormat="1" ht="12.75" customHeight="1" x14ac:dyDescent="0.35">
      <c r="A761" s="278" t="s">
        <v>14</v>
      </c>
      <c r="B761" s="99">
        <f>SUM(C761:K761)</f>
        <v>0</v>
      </c>
      <c r="C761" s="63">
        <v>0</v>
      </c>
      <c r="D761" s="63">
        <v>0</v>
      </c>
      <c r="E761" s="63">
        <v>0</v>
      </c>
      <c r="F761" s="63">
        <v>0</v>
      </c>
      <c r="G761" s="63">
        <v>0</v>
      </c>
      <c r="H761" s="63">
        <v>0</v>
      </c>
      <c r="I761" s="63">
        <v>0</v>
      </c>
      <c r="J761" s="63">
        <v>0</v>
      </c>
      <c r="K761" s="277">
        <v>0</v>
      </c>
      <c r="L761" s="389"/>
      <c r="M761" s="391"/>
      <c r="N761" s="373"/>
      <c r="O761" s="373"/>
      <c r="P761" s="373"/>
      <c r="Q761" s="373"/>
      <c r="R761" s="373"/>
      <c r="S761" s="373"/>
      <c r="T761" s="373"/>
      <c r="U761" s="373"/>
      <c r="V761" s="373"/>
      <c r="W761" s="373"/>
      <c r="X761" s="373"/>
      <c r="Y761" s="373"/>
      <c r="Z761" s="373"/>
      <c r="AA761" s="373"/>
      <c r="AB761" s="373"/>
      <c r="AC761" s="373"/>
      <c r="AD761" s="373"/>
      <c r="AE761" s="373"/>
      <c r="AF761" s="373"/>
      <c r="AG761" s="373"/>
      <c r="AH761" s="373"/>
      <c r="AI761" s="373"/>
      <c r="AJ761" s="373"/>
      <c r="AK761" s="373"/>
      <c r="AL761" s="373"/>
      <c r="AM761" s="373"/>
      <c r="AN761" s="373"/>
      <c r="AO761" s="373"/>
      <c r="AP761" s="373"/>
      <c r="AQ761" s="373"/>
      <c r="AR761" s="373"/>
      <c r="AS761" s="373"/>
      <c r="AT761" s="373"/>
      <c r="AU761" s="373"/>
      <c r="AV761" s="373"/>
      <c r="AW761" s="373"/>
      <c r="AX761" s="373"/>
      <c r="AY761" s="373"/>
      <c r="AZ761" s="373"/>
      <c r="BA761" s="373"/>
      <c r="BB761" s="373"/>
      <c r="BC761" s="373"/>
      <c r="BD761" s="373"/>
      <c r="BE761" s="373"/>
      <c r="BF761" s="373"/>
      <c r="BG761" s="373"/>
    </row>
    <row r="762" spans="1:59" s="91" customFormat="1" ht="12.75" customHeight="1" x14ac:dyDescent="0.35">
      <c r="A762" s="278" t="s">
        <v>15</v>
      </c>
      <c r="B762" s="99">
        <f>SUM(C762:K762)</f>
        <v>0</v>
      </c>
      <c r="C762" s="63">
        <v>0</v>
      </c>
      <c r="D762" s="63">
        <v>0</v>
      </c>
      <c r="E762" s="63">
        <v>0</v>
      </c>
      <c r="F762" s="63">
        <v>0</v>
      </c>
      <c r="G762" s="63">
        <v>0</v>
      </c>
      <c r="H762" s="63">
        <v>0</v>
      </c>
      <c r="I762" s="63">
        <v>0</v>
      </c>
      <c r="J762" s="63">
        <v>0</v>
      </c>
      <c r="K762" s="277">
        <v>0</v>
      </c>
      <c r="L762" s="389"/>
      <c r="M762" s="391"/>
      <c r="N762" s="373"/>
      <c r="O762" s="373"/>
      <c r="P762" s="373"/>
      <c r="Q762" s="373"/>
      <c r="R762" s="373"/>
      <c r="S762" s="373"/>
      <c r="T762" s="373"/>
      <c r="U762" s="373"/>
      <c r="V762" s="373"/>
      <c r="W762" s="373"/>
      <c r="X762" s="373"/>
      <c r="Y762" s="373"/>
      <c r="Z762" s="373"/>
      <c r="AA762" s="373"/>
      <c r="AB762" s="373"/>
      <c r="AC762" s="373"/>
      <c r="AD762" s="373"/>
      <c r="AE762" s="373"/>
      <c r="AF762" s="373"/>
      <c r="AG762" s="373"/>
      <c r="AH762" s="373"/>
      <c r="AI762" s="373"/>
      <c r="AJ762" s="373"/>
      <c r="AK762" s="373"/>
      <c r="AL762" s="373"/>
      <c r="AM762" s="373"/>
      <c r="AN762" s="373"/>
      <c r="AO762" s="373"/>
      <c r="AP762" s="373"/>
      <c r="AQ762" s="373"/>
      <c r="AR762" s="373"/>
      <c r="AS762" s="373"/>
      <c r="AT762" s="373"/>
      <c r="AU762" s="373"/>
      <c r="AV762" s="373"/>
      <c r="AW762" s="373"/>
      <c r="AX762" s="373"/>
      <c r="AY762" s="373"/>
      <c r="AZ762" s="373"/>
      <c r="BA762" s="373"/>
      <c r="BB762" s="373"/>
      <c r="BC762" s="373"/>
      <c r="BD762" s="373"/>
      <c r="BE762" s="373"/>
      <c r="BF762" s="373"/>
      <c r="BG762" s="373"/>
    </row>
    <row r="763" spans="1:59" s="82" customFormat="1" ht="12.75" customHeight="1" x14ac:dyDescent="0.35">
      <c r="A763" s="278" t="s">
        <v>16</v>
      </c>
      <c r="B763" s="99">
        <f>SUM(C763:K763)</f>
        <v>0</v>
      </c>
      <c r="C763" s="63">
        <v>0</v>
      </c>
      <c r="D763" s="63">
        <v>0</v>
      </c>
      <c r="E763" s="63">
        <v>0</v>
      </c>
      <c r="F763" s="63">
        <v>0</v>
      </c>
      <c r="G763" s="63">
        <v>0</v>
      </c>
      <c r="H763" s="63">
        <v>0</v>
      </c>
      <c r="I763" s="63">
        <v>0</v>
      </c>
      <c r="J763" s="63">
        <v>0</v>
      </c>
      <c r="K763" s="277">
        <v>0</v>
      </c>
      <c r="L763" s="389"/>
      <c r="M763" s="391"/>
      <c r="N763" s="81"/>
      <c r="O763" s="81"/>
      <c r="P763" s="81"/>
      <c r="Q763" s="81"/>
      <c r="R763" s="81"/>
      <c r="S763" s="81"/>
      <c r="T763" s="81"/>
      <c r="U763" s="81"/>
      <c r="V763" s="81"/>
      <c r="W763" s="81"/>
      <c r="X763" s="81"/>
      <c r="Y763" s="81"/>
      <c r="Z763" s="81"/>
      <c r="AA763" s="81"/>
      <c r="AB763" s="81"/>
      <c r="AC763" s="81"/>
      <c r="AD763" s="81"/>
      <c r="AE763" s="81"/>
      <c r="AF763" s="81"/>
      <c r="AG763" s="81"/>
      <c r="AH763" s="81"/>
      <c r="AI763" s="81"/>
      <c r="AJ763" s="81"/>
      <c r="AK763" s="81"/>
      <c r="AL763" s="81"/>
      <c r="AM763" s="81"/>
      <c r="AN763" s="81"/>
      <c r="AO763" s="81"/>
      <c r="AP763" s="81"/>
      <c r="AQ763" s="81"/>
      <c r="AR763" s="81"/>
      <c r="AS763" s="81"/>
      <c r="AT763" s="81"/>
      <c r="AU763" s="81"/>
      <c r="AV763" s="81"/>
      <c r="AW763" s="81"/>
      <c r="AX763" s="81"/>
      <c r="AY763" s="81"/>
      <c r="AZ763" s="81"/>
      <c r="BA763" s="81"/>
      <c r="BB763" s="81"/>
      <c r="BC763" s="81"/>
      <c r="BD763" s="81"/>
      <c r="BE763" s="81"/>
      <c r="BF763" s="81"/>
      <c r="BG763" s="81"/>
    </row>
    <row r="764" spans="1:59" s="91" customFormat="1" ht="12.75" customHeight="1" x14ac:dyDescent="0.35">
      <c r="A764" s="302" t="s">
        <v>17</v>
      </c>
      <c r="B764" s="204">
        <f>SUM(C764:K764)</f>
        <v>507732948</v>
      </c>
      <c r="C764" s="16">
        <f t="shared" ref="C764:K764" si="304">C766+C767</f>
        <v>0</v>
      </c>
      <c r="D764" s="16">
        <f t="shared" si="304"/>
        <v>0</v>
      </c>
      <c r="E764" s="16">
        <f t="shared" si="304"/>
        <v>0</v>
      </c>
      <c r="F764" s="16">
        <f t="shared" si="304"/>
        <v>28888853</v>
      </c>
      <c r="G764" s="16">
        <f t="shared" si="304"/>
        <v>47623857</v>
      </c>
      <c r="H764" s="16">
        <f t="shared" si="304"/>
        <v>93775275</v>
      </c>
      <c r="I764" s="16">
        <f t="shared" si="304"/>
        <v>96238675</v>
      </c>
      <c r="J764" s="16">
        <f t="shared" si="304"/>
        <v>114558384</v>
      </c>
      <c r="K764" s="292">
        <f t="shared" si="304"/>
        <v>126647904</v>
      </c>
      <c r="L764" s="389"/>
      <c r="M764" s="391"/>
      <c r="N764" s="373"/>
      <c r="O764" s="373"/>
      <c r="P764" s="373"/>
      <c r="Q764" s="373"/>
      <c r="R764" s="373"/>
      <c r="S764" s="373"/>
      <c r="T764" s="373"/>
      <c r="U764" s="373"/>
      <c r="V764" s="373"/>
      <c r="W764" s="373"/>
      <c r="X764" s="373"/>
      <c r="Y764" s="373"/>
      <c r="Z764" s="373"/>
      <c r="AA764" s="373"/>
      <c r="AB764" s="373"/>
      <c r="AC764" s="373"/>
      <c r="AD764" s="373"/>
      <c r="AE764" s="373"/>
      <c r="AF764" s="373"/>
      <c r="AG764" s="373"/>
      <c r="AH764" s="373"/>
      <c r="AI764" s="373"/>
      <c r="AJ764" s="373"/>
      <c r="AK764" s="373"/>
      <c r="AL764" s="373"/>
      <c r="AM764" s="373"/>
      <c r="AN764" s="373"/>
      <c r="AO764" s="373"/>
      <c r="AP764" s="373"/>
      <c r="AQ764" s="373"/>
      <c r="AR764" s="373"/>
      <c r="AS764" s="373"/>
      <c r="AT764" s="373"/>
      <c r="AU764" s="373"/>
      <c r="AV764" s="373"/>
      <c r="AW764" s="373"/>
      <c r="AX764" s="373"/>
      <c r="AY764" s="373"/>
      <c r="AZ764" s="373"/>
      <c r="BA764" s="373"/>
      <c r="BB764" s="373"/>
      <c r="BC764" s="373"/>
      <c r="BD764" s="373"/>
      <c r="BE764" s="373"/>
      <c r="BF764" s="373"/>
      <c r="BG764" s="373"/>
    </row>
    <row r="765" spans="1:59" s="91" customFormat="1" ht="12.75" customHeight="1" x14ac:dyDescent="0.35">
      <c r="A765" s="278" t="s">
        <v>18</v>
      </c>
      <c r="B765" s="99"/>
      <c r="C765" s="63"/>
      <c r="D765" s="63"/>
      <c r="E765" s="63"/>
      <c r="F765" s="63"/>
      <c r="G765" s="63"/>
      <c r="H765" s="63"/>
      <c r="I765" s="63"/>
      <c r="J765" s="63"/>
      <c r="K765" s="277"/>
      <c r="L765" s="389"/>
      <c r="M765" s="391"/>
      <c r="N765" s="373"/>
      <c r="O765" s="373"/>
      <c r="P765" s="373"/>
      <c r="Q765" s="373"/>
      <c r="R765" s="373"/>
      <c r="S765" s="373"/>
      <c r="T765" s="373"/>
      <c r="U765" s="373"/>
      <c r="V765" s="373"/>
      <c r="W765" s="373"/>
      <c r="X765" s="373"/>
      <c r="Y765" s="373"/>
      <c r="Z765" s="373"/>
      <c r="AA765" s="373"/>
      <c r="AB765" s="373"/>
      <c r="AC765" s="373"/>
      <c r="AD765" s="373"/>
      <c r="AE765" s="373"/>
      <c r="AF765" s="373"/>
      <c r="AG765" s="373"/>
      <c r="AH765" s="373"/>
      <c r="AI765" s="373"/>
      <c r="AJ765" s="373"/>
      <c r="AK765" s="373"/>
      <c r="AL765" s="373"/>
      <c r="AM765" s="373"/>
      <c r="AN765" s="373"/>
      <c r="AO765" s="373"/>
      <c r="AP765" s="373"/>
      <c r="AQ765" s="373"/>
      <c r="AR765" s="373"/>
      <c r="AS765" s="373"/>
      <c r="AT765" s="373"/>
      <c r="AU765" s="373"/>
      <c r="AV765" s="373"/>
      <c r="AW765" s="373"/>
      <c r="AX765" s="373"/>
      <c r="AY765" s="373"/>
      <c r="AZ765" s="373"/>
      <c r="BA765" s="373"/>
      <c r="BB765" s="373"/>
      <c r="BC765" s="373"/>
      <c r="BD765" s="373"/>
      <c r="BE765" s="373"/>
      <c r="BF765" s="373"/>
      <c r="BG765" s="373"/>
    </row>
    <row r="766" spans="1:59" s="91" customFormat="1" ht="12.75" customHeight="1" x14ac:dyDescent="0.35">
      <c r="A766" s="278" t="s">
        <v>19</v>
      </c>
      <c r="B766" s="99">
        <f>SUM(C766:K766)</f>
        <v>19774869</v>
      </c>
      <c r="C766" s="63">
        <v>0</v>
      </c>
      <c r="D766" s="63">
        <v>0</v>
      </c>
      <c r="E766" s="63">
        <v>0</v>
      </c>
      <c r="F766" s="63">
        <f t="shared" ref="F766:K766" si="305">F778+F789+F800+F811+F822+F833+F843</f>
        <v>0</v>
      </c>
      <c r="G766" s="63">
        <f t="shared" si="305"/>
        <v>7396148</v>
      </c>
      <c r="H766" s="63">
        <f t="shared" si="305"/>
        <v>2342719</v>
      </c>
      <c r="I766" s="63">
        <f t="shared" si="305"/>
        <v>3345334</v>
      </c>
      <c r="J766" s="63">
        <f t="shared" si="305"/>
        <v>3345334</v>
      </c>
      <c r="K766" s="277">
        <f t="shared" si="305"/>
        <v>3345334</v>
      </c>
      <c r="L766" s="389"/>
      <c r="M766" s="391"/>
      <c r="N766" s="373"/>
      <c r="O766" s="373"/>
      <c r="P766" s="373"/>
      <c r="Q766" s="373"/>
      <c r="R766" s="373"/>
      <c r="S766" s="373"/>
      <c r="T766" s="373"/>
      <c r="U766" s="373"/>
      <c r="V766" s="373"/>
      <c r="W766" s="373"/>
      <c r="X766" s="373"/>
      <c r="Y766" s="373"/>
      <c r="Z766" s="373"/>
      <c r="AA766" s="373"/>
      <c r="AB766" s="373"/>
      <c r="AC766" s="373"/>
      <c r="AD766" s="373"/>
      <c r="AE766" s="373"/>
      <c r="AF766" s="373"/>
      <c r="AG766" s="373"/>
      <c r="AH766" s="373"/>
      <c r="AI766" s="373"/>
      <c r="AJ766" s="373"/>
      <c r="AK766" s="373"/>
      <c r="AL766" s="373"/>
      <c r="AM766" s="373"/>
      <c r="AN766" s="373"/>
      <c r="AO766" s="373"/>
      <c r="AP766" s="373"/>
      <c r="AQ766" s="373"/>
      <c r="AR766" s="373"/>
      <c r="AS766" s="373"/>
      <c r="AT766" s="373"/>
      <c r="AU766" s="373"/>
      <c r="AV766" s="373"/>
      <c r="AW766" s="373"/>
      <c r="AX766" s="373"/>
      <c r="AY766" s="373"/>
      <c r="AZ766" s="373"/>
      <c r="BA766" s="373"/>
      <c r="BB766" s="373"/>
      <c r="BC766" s="373"/>
      <c r="BD766" s="373"/>
      <c r="BE766" s="373"/>
      <c r="BF766" s="373"/>
      <c r="BG766" s="373"/>
    </row>
    <row r="767" spans="1:59" s="91" customFormat="1" ht="39" x14ac:dyDescent="0.35">
      <c r="A767" s="305" t="s">
        <v>20</v>
      </c>
      <c r="B767" s="129">
        <f>SUM(C767:K767)</f>
        <v>487958079</v>
      </c>
      <c r="C767" s="129">
        <f>C768+C769</f>
        <v>0</v>
      </c>
      <c r="D767" s="129">
        <f t="shared" ref="D767:K767" si="306">D768+D769</f>
        <v>0</v>
      </c>
      <c r="E767" s="129">
        <f t="shared" si="306"/>
        <v>0</v>
      </c>
      <c r="F767" s="129">
        <f t="shared" si="306"/>
        <v>28888853</v>
      </c>
      <c r="G767" s="129">
        <f t="shared" si="306"/>
        <v>40227709</v>
      </c>
      <c r="H767" s="129">
        <f t="shared" si="306"/>
        <v>91432556</v>
      </c>
      <c r="I767" s="129">
        <f t="shared" si="306"/>
        <v>92893341</v>
      </c>
      <c r="J767" s="129">
        <f t="shared" si="306"/>
        <v>111213050</v>
      </c>
      <c r="K767" s="356">
        <f t="shared" si="306"/>
        <v>123302570</v>
      </c>
      <c r="L767" s="389"/>
      <c r="M767" s="391"/>
      <c r="N767" s="373"/>
      <c r="O767" s="373"/>
      <c r="P767" s="373"/>
      <c r="Q767" s="373"/>
      <c r="R767" s="373"/>
      <c r="S767" s="373"/>
      <c r="T767" s="373"/>
      <c r="U767" s="373"/>
      <c r="V767" s="373"/>
      <c r="W767" s="373"/>
      <c r="X767" s="373"/>
      <c r="Y767" s="373"/>
      <c r="Z767" s="373"/>
      <c r="AA767" s="373"/>
      <c r="AB767" s="373"/>
      <c r="AC767" s="373"/>
      <c r="AD767" s="373"/>
      <c r="AE767" s="373"/>
      <c r="AF767" s="373"/>
      <c r="AG767" s="373"/>
      <c r="AH767" s="373"/>
      <c r="AI767" s="373"/>
      <c r="AJ767" s="373"/>
      <c r="AK767" s="373"/>
      <c r="AL767" s="373"/>
      <c r="AM767" s="373"/>
      <c r="AN767" s="373"/>
      <c r="AO767" s="373"/>
      <c r="AP767" s="373"/>
      <c r="AQ767" s="373"/>
      <c r="AR767" s="373"/>
      <c r="AS767" s="373"/>
      <c r="AT767" s="373"/>
      <c r="AU767" s="373"/>
      <c r="AV767" s="373"/>
      <c r="AW767" s="373"/>
      <c r="AX767" s="373"/>
      <c r="AY767" s="373"/>
      <c r="AZ767" s="373"/>
      <c r="BA767" s="373"/>
      <c r="BB767" s="373"/>
      <c r="BC767" s="373"/>
      <c r="BD767" s="373"/>
      <c r="BE767" s="373"/>
      <c r="BF767" s="373"/>
      <c r="BG767" s="373"/>
    </row>
    <row r="768" spans="1:59" s="102" customFormat="1" ht="60.75" customHeight="1" x14ac:dyDescent="0.35">
      <c r="A768" s="121" t="s">
        <v>128</v>
      </c>
      <c r="B768" s="129">
        <f>SUM(C768:K768)</f>
        <v>296778080</v>
      </c>
      <c r="C768" s="67">
        <v>0</v>
      </c>
      <c r="D768" s="67">
        <v>0</v>
      </c>
      <c r="E768" s="67">
        <v>0</v>
      </c>
      <c r="F768" s="67">
        <f>F780+F791+F802+F813+F824</f>
        <v>0</v>
      </c>
      <c r="G768" s="67">
        <f>G780+G791+G802+G813+G824</f>
        <v>1037201</v>
      </c>
      <c r="H768" s="67">
        <f>H780+H791+H802+H813+H824+6093824</f>
        <v>42339771</v>
      </c>
      <c r="I768" s="67">
        <f>I780+I791+I802+I813+I824+12187648</f>
        <v>54680505</v>
      </c>
      <c r="J768" s="67">
        <f>J780+J791+J802+J813+J824+12187648</f>
        <v>75418033</v>
      </c>
      <c r="K768" s="67">
        <f>K780+K791+K802+K813+K824+30469120</f>
        <v>123302570</v>
      </c>
      <c r="L768" s="389"/>
      <c r="M768" s="391"/>
      <c r="N768" s="373"/>
      <c r="O768" s="84"/>
      <c r="P768" s="373"/>
      <c r="Q768" s="373"/>
      <c r="R768" s="373"/>
      <c r="S768" s="373"/>
      <c r="T768" s="373"/>
      <c r="U768" s="373"/>
      <c r="V768" s="373"/>
      <c r="W768" s="373"/>
      <c r="X768" s="373"/>
      <c r="Y768" s="373"/>
      <c r="Z768" s="373"/>
      <c r="AA768" s="373"/>
      <c r="AB768" s="373"/>
      <c r="AC768" s="373"/>
      <c r="AD768" s="373"/>
      <c r="AE768" s="373"/>
      <c r="AF768" s="373"/>
      <c r="AG768" s="373"/>
      <c r="AH768" s="373"/>
      <c r="AI768" s="373"/>
      <c r="AJ768" s="373"/>
      <c r="AK768" s="373"/>
      <c r="AL768" s="373"/>
      <c r="AM768" s="373"/>
      <c r="AN768" s="373"/>
      <c r="AO768" s="373"/>
      <c r="AP768" s="373"/>
      <c r="AQ768" s="373"/>
      <c r="AR768" s="373"/>
      <c r="AS768" s="373"/>
      <c r="AT768" s="373"/>
      <c r="AU768" s="373"/>
      <c r="AV768" s="373"/>
      <c r="AW768" s="373"/>
      <c r="AX768" s="373"/>
      <c r="AY768" s="373"/>
      <c r="AZ768" s="373"/>
      <c r="BA768" s="373"/>
      <c r="BB768" s="373"/>
      <c r="BC768" s="373"/>
      <c r="BD768" s="373"/>
      <c r="BE768" s="373"/>
      <c r="BF768" s="373"/>
      <c r="BG768" s="373"/>
    </row>
    <row r="769" spans="1:59" s="102" customFormat="1" ht="30.75" customHeight="1" thickBot="1" x14ac:dyDescent="0.4">
      <c r="A769" s="122" t="s">
        <v>77</v>
      </c>
      <c r="B769" s="129">
        <f>SUM(C769:K769)</f>
        <v>191179999</v>
      </c>
      <c r="C769" s="182">
        <v>0</v>
      </c>
      <c r="D769" s="182">
        <v>0</v>
      </c>
      <c r="E769" s="182">
        <v>0</v>
      </c>
      <c r="F769" s="67">
        <v>28888853</v>
      </c>
      <c r="G769" s="67">
        <v>39190508</v>
      </c>
      <c r="H769" s="67">
        <v>49092785</v>
      </c>
      <c r="I769" s="67">
        <v>38212836</v>
      </c>
      <c r="J769" s="67">
        <v>35795017</v>
      </c>
      <c r="K769" s="182">
        <v>0</v>
      </c>
      <c r="L769" s="389"/>
      <c r="M769" s="391"/>
      <c r="N769" s="92"/>
      <c r="O769" s="84"/>
      <c r="P769" s="84"/>
      <c r="Q769" s="151"/>
      <c r="R769" s="373"/>
      <c r="S769" s="373"/>
      <c r="T769" s="373"/>
      <c r="U769" s="373"/>
      <c r="V769" s="373"/>
      <c r="W769" s="373"/>
      <c r="X769" s="373"/>
      <c r="Y769" s="373"/>
      <c r="Z769" s="373"/>
      <c r="AA769" s="373"/>
      <c r="AB769" s="373"/>
      <c r="AC769" s="373"/>
      <c r="AD769" s="373"/>
      <c r="AE769" s="373"/>
      <c r="AF769" s="373"/>
      <c r="AG769" s="373"/>
      <c r="AH769" s="373"/>
      <c r="AI769" s="373"/>
      <c r="AJ769" s="373"/>
      <c r="AK769" s="373"/>
      <c r="AL769" s="373"/>
      <c r="AM769" s="373"/>
      <c r="AN769" s="373"/>
      <c r="AO769" s="373"/>
      <c r="AP769" s="373"/>
      <c r="AQ769" s="373"/>
      <c r="AR769" s="373"/>
      <c r="AS769" s="373"/>
      <c r="AT769" s="373"/>
      <c r="AU769" s="373"/>
      <c r="AV769" s="373"/>
      <c r="AW769" s="373"/>
      <c r="AX769" s="373"/>
      <c r="AY769" s="373"/>
      <c r="AZ769" s="373"/>
      <c r="BA769" s="373"/>
      <c r="BB769" s="373"/>
      <c r="BC769" s="373"/>
      <c r="BD769" s="373"/>
      <c r="BE769" s="373"/>
      <c r="BF769" s="373"/>
      <c r="BG769" s="373"/>
    </row>
    <row r="770" spans="1:59" s="83" customFormat="1" ht="13.5" thickBot="1" x14ac:dyDescent="0.4">
      <c r="A770" s="488" t="s">
        <v>129</v>
      </c>
      <c r="B770" s="488"/>
      <c r="C770" s="488"/>
      <c r="D770" s="488"/>
      <c r="E770" s="488"/>
      <c r="F770" s="488"/>
      <c r="G770" s="488"/>
      <c r="H770" s="488"/>
      <c r="I770" s="488"/>
      <c r="J770" s="488"/>
      <c r="K770" s="488"/>
      <c r="L770" s="385"/>
      <c r="M770" s="387"/>
      <c r="N770" s="194"/>
      <c r="O770" s="195"/>
      <c r="P770" s="195"/>
      <c r="Q770" s="196"/>
    </row>
    <row r="771" spans="1:59" s="83" customFormat="1" x14ac:dyDescent="0.35">
      <c r="A771" s="202" t="s">
        <v>10</v>
      </c>
      <c r="B771" s="202"/>
      <c r="C771" s="202"/>
      <c r="D771" s="202"/>
      <c r="E771" s="202"/>
      <c r="F771" s="202"/>
      <c r="G771" s="202"/>
      <c r="H771" s="202"/>
      <c r="I771" s="202"/>
      <c r="J771" s="202"/>
      <c r="K771" s="202"/>
      <c r="L771" s="385"/>
      <c r="M771" s="387"/>
      <c r="N771" s="194"/>
      <c r="O771" s="195"/>
      <c r="P771" s="195"/>
      <c r="Q771" s="196"/>
    </row>
    <row r="772" spans="1:59" s="83" customFormat="1" x14ac:dyDescent="0.35">
      <c r="A772" s="227" t="s">
        <v>8</v>
      </c>
      <c r="B772" s="199">
        <f>SUM(C772:K772)</f>
        <v>8700000</v>
      </c>
      <c r="C772" s="76">
        <f>C773+C774+C775+C776</f>
        <v>0</v>
      </c>
      <c r="D772" s="76">
        <f t="shared" ref="D772:K772" si="307">D773+D774+D775+D776</f>
        <v>0</v>
      </c>
      <c r="E772" s="76">
        <f t="shared" si="307"/>
        <v>0</v>
      </c>
      <c r="F772" s="76">
        <f t="shared" si="307"/>
        <v>0</v>
      </c>
      <c r="G772" s="76">
        <f t="shared" si="307"/>
        <v>0</v>
      </c>
      <c r="H772" s="76">
        <f t="shared" si="307"/>
        <v>870000</v>
      </c>
      <c r="I772" s="76">
        <f t="shared" si="307"/>
        <v>1740000</v>
      </c>
      <c r="J772" s="76">
        <f t="shared" si="307"/>
        <v>1740000</v>
      </c>
      <c r="K772" s="76">
        <f t="shared" si="307"/>
        <v>4350000</v>
      </c>
      <c r="L772" s="385"/>
      <c r="M772" s="387"/>
      <c r="N772" s="194"/>
      <c r="O772" s="195"/>
      <c r="P772" s="195"/>
      <c r="Q772" s="196"/>
    </row>
    <row r="773" spans="1:59" s="83" customFormat="1" x14ac:dyDescent="0.35">
      <c r="A773" s="178" t="s">
        <v>14</v>
      </c>
      <c r="B773" s="172"/>
      <c r="C773" s="178"/>
      <c r="D773" s="178"/>
      <c r="E773" s="178"/>
      <c r="F773" s="178"/>
      <c r="G773" s="178"/>
      <c r="H773" s="178"/>
      <c r="I773" s="178"/>
      <c r="J773" s="178"/>
      <c r="K773" s="178"/>
      <c r="L773" s="385"/>
      <c r="M773" s="387"/>
      <c r="N773" s="194"/>
      <c r="O773" s="195"/>
      <c r="P773" s="195"/>
      <c r="Q773" s="196"/>
    </row>
    <row r="774" spans="1:59" s="83" customFormat="1" x14ac:dyDescent="0.35">
      <c r="A774" s="178" t="s">
        <v>15</v>
      </c>
      <c r="B774" s="172"/>
      <c r="C774" s="178"/>
      <c r="D774" s="178"/>
      <c r="E774" s="178"/>
      <c r="F774" s="178"/>
      <c r="G774" s="178"/>
      <c r="H774" s="178"/>
      <c r="I774" s="178"/>
      <c r="J774" s="178"/>
      <c r="K774" s="178"/>
      <c r="L774" s="385"/>
      <c r="M774" s="387"/>
      <c r="N774" s="194"/>
      <c r="O774" s="195"/>
      <c r="P774" s="195"/>
      <c r="Q774" s="196"/>
    </row>
    <row r="775" spans="1:59" s="83" customFormat="1" x14ac:dyDescent="0.35">
      <c r="A775" s="178" t="s">
        <v>16</v>
      </c>
      <c r="B775" s="172"/>
      <c r="C775" s="178"/>
      <c r="D775" s="178"/>
      <c r="E775" s="178"/>
      <c r="F775" s="178"/>
      <c r="G775" s="178"/>
      <c r="H775" s="178"/>
      <c r="I775" s="178"/>
      <c r="J775" s="178"/>
      <c r="K775" s="178"/>
      <c r="L775" s="385"/>
      <c r="M775" s="387"/>
      <c r="N775" s="194"/>
      <c r="O775" s="195"/>
      <c r="P775" s="195"/>
      <c r="Q775" s="196"/>
    </row>
    <row r="776" spans="1:59" s="83" customFormat="1" x14ac:dyDescent="0.35">
      <c r="A776" s="227" t="s">
        <v>17</v>
      </c>
      <c r="B776" s="199">
        <f>SUM(C776:K776)</f>
        <v>8700000</v>
      </c>
      <c r="C776" s="76">
        <f>C778+C779</f>
        <v>0</v>
      </c>
      <c r="D776" s="76">
        <f t="shared" ref="D776:K776" si="308">D778+D779</f>
        <v>0</v>
      </c>
      <c r="E776" s="76">
        <f t="shared" si="308"/>
        <v>0</v>
      </c>
      <c r="F776" s="76">
        <f t="shared" si="308"/>
        <v>0</v>
      </c>
      <c r="G776" s="76">
        <f t="shared" si="308"/>
        <v>0</v>
      </c>
      <c r="H776" s="76">
        <f t="shared" si="308"/>
        <v>870000</v>
      </c>
      <c r="I776" s="76">
        <f t="shared" si="308"/>
        <v>1740000</v>
      </c>
      <c r="J776" s="76">
        <f t="shared" si="308"/>
        <v>1740000</v>
      </c>
      <c r="K776" s="76">
        <f t="shared" si="308"/>
        <v>4350000</v>
      </c>
      <c r="L776" s="385"/>
      <c r="M776" s="387"/>
      <c r="N776" s="194"/>
      <c r="O776" s="195"/>
      <c r="P776" s="195"/>
      <c r="Q776" s="196"/>
    </row>
    <row r="777" spans="1:59" s="83" customFormat="1" x14ac:dyDescent="0.35">
      <c r="A777" s="178" t="s">
        <v>18</v>
      </c>
      <c r="B777" s="172"/>
      <c r="C777" s="178"/>
      <c r="D777" s="178"/>
      <c r="E777" s="178"/>
      <c r="F777" s="178"/>
      <c r="G777" s="178"/>
      <c r="H777" s="178"/>
      <c r="I777" s="178"/>
      <c r="J777" s="178"/>
      <c r="K777" s="178"/>
      <c r="L777" s="385"/>
      <c r="M777" s="387"/>
      <c r="N777" s="194"/>
      <c r="O777" s="195"/>
      <c r="P777" s="195"/>
      <c r="Q777" s="196"/>
    </row>
    <row r="778" spans="1:59" s="83" customFormat="1" x14ac:dyDescent="0.35">
      <c r="A778" s="178" t="s">
        <v>19</v>
      </c>
      <c r="B778" s="172"/>
      <c r="C778" s="171"/>
      <c r="D778" s="171"/>
      <c r="E778" s="171"/>
      <c r="F778" s="171"/>
      <c r="G778" s="171"/>
      <c r="H778" s="171"/>
      <c r="I778" s="171"/>
      <c r="J778" s="171"/>
      <c r="K778" s="171"/>
      <c r="L778" s="385"/>
      <c r="M778" s="387"/>
      <c r="N778" s="194"/>
      <c r="O778" s="195"/>
      <c r="P778" s="195"/>
      <c r="Q778" s="196"/>
    </row>
    <row r="779" spans="1:59" s="83" customFormat="1" ht="39" x14ac:dyDescent="0.35">
      <c r="A779" s="237" t="s">
        <v>20</v>
      </c>
      <c r="B779" s="197">
        <f>SUM(C779:K779)</f>
        <v>8700000</v>
      </c>
      <c r="C779" s="198">
        <v>0</v>
      </c>
      <c r="D779" s="198">
        <v>0</v>
      </c>
      <c r="E779" s="198">
        <v>0</v>
      </c>
      <c r="F779" s="198">
        <v>0</v>
      </c>
      <c r="G779" s="198">
        <v>0</v>
      </c>
      <c r="H779" s="171">
        <f>H780</f>
        <v>870000</v>
      </c>
      <c r="I779" s="171">
        <f t="shared" ref="I779:K779" si="309">I780</f>
        <v>1740000</v>
      </c>
      <c r="J779" s="171">
        <f t="shared" si="309"/>
        <v>1740000</v>
      </c>
      <c r="K779" s="171">
        <f t="shared" si="309"/>
        <v>4350000</v>
      </c>
      <c r="L779" s="385"/>
      <c r="M779" s="387"/>
      <c r="N779" s="194"/>
      <c r="O779" s="195"/>
      <c r="P779" s="195"/>
      <c r="Q779" s="196"/>
    </row>
    <row r="780" spans="1:59" s="83" customFormat="1" ht="52.5" thickBot="1" x14ac:dyDescent="0.4">
      <c r="A780" s="300" t="s">
        <v>128</v>
      </c>
      <c r="B780" s="200">
        <f>SUM(F780:K780)</f>
        <v>8700000</v>
      </c>
      <c r="C780" s="201">
        <v>0</v>
      </c>
      <c r="D780" s="201"/>
      <c r="E780" s="201">
        <v>0</v>
      </c>
      <c r="F780" s="201">
        <v>0</v>
      </c>
      <c r="G780" s="201">
        <v>0</v>
      </c>
      <c r="H780" s="198">
        <v>870000</v>
      </c>
      <c r="I780" s="198">
        <v>1740000</v>
      </c>
      <c r="J780" s="198">
        <v>1740000</v>
      </c>
      <c r="K780" s="198">
        <v>4350000</v>
      </c>
      <c r="L780" s="385"/>
      <c r="M780" s="387"/>
      <c r="N780" s="194"/>
      <c r="O780" s="195"/>
      <c r="P780" s="195"/>
      <c r="Q780" s="196"/>
    </row>
    <row r="781" spans="1:59" s="83" customFormat="1" ht="41.25" customHeight="1" thickBot="1" x14ac:dyDescent="0.4">
      <c r="A781" s="488" t="s">
        <v>130</v>
      </c>
      <c r="B781" s="488"/>
      <c r="C781" s="488"/>
      <c r="D781" s="488"/>
      <c r="E781" s="488"/>
      <c r="F781" s="488"/>
      <c r="G781" s="488"/>
      <c r="H781" s="488"/>
      <c r="I781" s="488"/>
      <c r="J781" s="488"/>
      <c r="K781" s="488"/>
      <c r="L781" s="385"/>
      <c r="M781" s="387"/>
      <c r="N781" s="194"/>
      <c r="O781" s="195"/>
      <c r="P781" s="195"/>
      <c r="Q781" s="196"/>
    </row>
    <row r="782" spans="1:59" s="83" customFormat="1" x14ac:dyDescent="0.35">
      <c r="A782" s="174" t="s">
        <v>10</v>
      </c>
      <c r="B782" s="174"/>
      <c r="C782" s="174"/>
      <c r="D782" s="174"/>
      <c r="E782" s="174"/>
      <c r="F782" s="174"/>
      <c r="G782" s="174"/>
      <c r="H782" s="174"/>
      <c r="I782" s="174"/>
      <c r="J782" s="174"/>
      <c r="K782" s="174"/>
      <c r="L782" s="385"/>
      <c r="M782" s="387"/>
      <c r="N782" s="194"/>
      <c r="O782" s="195"/>
      <c r="P782" s="195"/>
      <c r="Q782" s="196"/>
    </row>
    <row r="783" spans="1:59" s="83" customFormat="1" x14ac:dyDescent="0.35">
      <c r="A783" s="227" t="s">
        <v>8</v>
      </c>
      <c r="B783" s="199">
        <f>SUM(C783:K783)</f>
        <v>179185440</v>
      </c>
      <c r="C783" s="180">
        <f t="shared" ref="C783:K783" si="310">C784+C785+C786+C787</f>
        <v>0</v>
      </c>
      <c r="D783" s="180">
        <f t="shared" si="310"/>
        <v>0</v>
      </c>
      <c r="E783" s="180">
        <f t="shared" si="310"/>
        <v>0</v>
      </c>
      <c r="F783" s="180">
        <f t="shared" si="310"/>
        <v>0</v>
      </c>
      <c r="G783" s="180">
        <f t="shared" si="310"/>
        <v>1037201</v>
      </c>
      <c r="H783" s="180">
        <f t="shared" si="310"/>
        <v>29265067</v>
      </c>
      <c r="I783" s="180">
        <f t="shared" si="310"/>
        <v>31161977</v>
      </c>
      <c r="J783" s="180">
        <f t="shared" si="310"/>
        <v>51899505</v>
      </c>
      <c r="K783" s="180">
        <f t="shared" si="310"/>
        <v>65821690</v>
      </c>
      <c r="L783" s="385"/>
      <c r="M783" s="387"/>
      <c r="N783" s="194"/>
      <c r="O783" s="195"/>
      <c r="P783" s="195"/>
      <c r="Q783" s="196"/>
    </row>
    <row r="784" spans="1:59" s="83" customFormat="1" x14ac:dyDescent="0.35">
      <c r="A784" s="178" t="s">
        <v>14</v>
      </c>
      <c r="B784" s="172"/>
      <c r="C784" s="178"/>
      <c r="D784" s="178"/>
      <c r="E784" s="178"/>
      <c r="F784" s="178"/>
      <c r="G784" s="178"/>
      <c r="H784" s="178"/>
      <c r="I784" s="178"/>
      <c r="J784" s="178"/>
      <c r="K784" s="178"/>
      <c r="L784" s="385"/>
      <c r="M784" s="387"/>
      <c r="N784" s="194"/>
      <c r="O784" s="195"/>
      <c r="P784" s="195"/>
      <c r="Q784" s="196"/>
    </row>
    <row r="785" spans="1:17" s="83" customFormat="1" x14ac:dyDescent="0.35">
      <c r="A785" s="178" t="s">
        <v>15</v>
      </c>
      <c r="B785" s="172"/>
      <c r="C785" s="178"/>
      <c r="D785" s="178"/>
      <c r="E785" s="178"/>
      <c r="F785" s="178"/>
      <c r="G785" s="178"/>
      <c r="H785" s="178"/>
      <c r="I785" s="178"/>
      <c r="J785" s="178"/>
      <c r="K785" s="178"/>
      <c r="L785" s="385"/>
      <c r="M785" s="387"/>
      <c r="N785" s="194"/>
      <c r="O785" s="195"/>
      <c r="P785" s="195"/>
      <c r="Q785" s="196"/>
    </row>
    <row r="786" spans="1:17" s="83" customFormat="1" x14ac:dyDescent="0.35">
      <c r="A786" s="178" t="s">
        <v>16</v>
      </c>
      <c r="B786" s="172"/>
      <c r="C786" s="178"/>
      <c r="D786" s="178"/>
      <c r="E786" s="178"/>
      <c r="F786" s="178"/>
      <c r="G786" s="178"/>
      <c r="H786" s="178"/>
      <c r="I786" s="178"/>
      <c r="J786" s="178"/>
      <c r="K786" s="178"/>
      <c r="L786" s="385"/>
      <c r="M786" s="387"/>
      <c r="N786" s="194"/>
      <c r="O786" s="195"/>
      <c r="P786" s="195"/>
      <c r="Q786" s="196"/>
    </row>
    <row r="787" spans="1:17" s="83" customFormat="1" x14ac:dyDescent="0.35">
      <c r="A787" s="227" t="s">
        <v>17</v>
      </c>
      <c r="B787" s="199">
        <f>SUM(C787:K787)</f>
        <v>179185440</v>
      </c>
      <c r="C787" s="180">
        <f t="shared" ref="C787:K787" si="311">C789+C790</f>
        <v>0</v>
      </c>
      <c r="D787" s="180">
        <f t="shared" si="311"/>
        <v>0</v>
      </c>
      <c r="E787" s="180">
        <f t="shared" si="311"/>
        <v>0</v>
      </c>
      <c r="F787" s="180">
        <f t="shared" si="311"/>
        <v>0</v>
      </c>
      <c r="G787" s="180">
        <f t="shared" si="311"/>
        <v>1037201</v>
      </c>
      <c r="H787" s="180">
        <f t="shared" si="311"/>
        <v>29265067</v>
      </c>
      <c r="I787" s="180">
        <f t="shared" si="311"/>
        <v>31161977</v>
      </c>
      <c r="J787" s="180">
        <f t="shared" si="311"/>
        <v>51899505</v>
      </c>
      <c r="K787" s="180">
        <f t="shared" si="311"/>
        <v>65821690</v>
      </c>
      <c r="L787" s="385"/>
      <c r="M787" s="387"/>
      <c r="N787" s="194"/>
      <c r="O787" s="195"/>
      <c r="P787" s="195"/>
      <c r="Q787" s="196"/>
    </row>
    <row r="788" spans="1:17" s="83" customFormat="1" x14ac:dyDescent="0.35">
      <c r="A788" s="178" t="s">
        <v>18</v>
      </c>
      <c r="B788" s="172"/>
      <c r="C788" s="178"/>
      <c r="D788" s="178"/>
      <c r="E788" s="178"/>
      <c r="F788" s="178"/>
      <c r="G788" s="178"/>
      <c r="H788" s="178"/>
      <c r="I788" s="178"/>
      <c r="J788" s="178"/>
      <c r="K788" s="178"/>
      <c r="L788" s="385"/>
      <c r="M788" s="387"/>
      <c r="N788" s="194"/>
      <c r="O788" s="195"/>
      <c r="P788" s="195"/>
      <c r="Q788" s="196"/>
    </row>
    <row r="789" spans="1:17" s="83" customFormat="1" x14ac:dyDescent="0.35">
      <c r="A789" s="178" t="s">
        <v>19</v>
      </c>
      <c r="B789" s="172"/>
      <c r="C789" s="171"/>
      <c r="D789" s="171"/>
      <c r="E789" s="171"/>
      <c r="F789" s="171"/>
      <c r="G789" s="171"/>
      <c r="H789" s="171"/>
      <c r="I789" s="171"/>
      <c r="J789" s="171"/>
      <c r="K789" s="171"/>
      <c r="L789" s="385"/>
      <c r="M789" s="387"/>
      <c r="N789" s="194"/>
      <c r="O789" s="195"/>
      <c r="P789" s="195"/>
      <c r="Q789" s="196"/>
    </row>
    <row r="790" spans="1:17" s="83" customFormat="1" ht="39" x14ac:dyDescent="0.35">
      <c r="A790" s="237" t="s">
        <v>20</v>
      </c>
      <c r="B790" s="197">
        <f>SUM(C790:K790)</f>
        <v>179185440</v>
      </c>
      <c r="C790" s="198">
        <v>0</v>
      </c>
      <c r="D790" s="198">
        <v>0</v>
      </c>
      <c r="E790" s="198">
        <v>0</v>
      </c>
      <c r="F790" s="198">
        <v>0</v>
      </c>
      <c r="G790" s="198">
        <f>G791</f>
        <v>1037201</v>
      </c>
      <c r="H790" s="198">
        <f t="shared" ref="H790:K790" si="312">H791</f>
        <v>29265067</v>
      </c>
      <c r="I790" s="198">
        <f t="shared" si="312"/>
        <v>31161977</v>
      </c>
      <c r="J790" s="198">
        <f t="shared" si="312"/>
        <v>51899505</v>
      </c>
      <c r="K790" s="198">
        <f t="shared" si="312"/>
        <v>65821690</v>
      </c>
      <c r="L790" s="385"/>
      <c r="M790" s="387"/>
      <c r="N790" s="194"/>
      <c r="O790" s="195"/>
      <c r="P790" s="195"/>
      <c r="Q790" s="196"/>
    </row>
    <row r="791" spans="1:17" s="83" customFormat="1" ht="61.5" customHeight="1" x14ac:dyDescent="0.35">
      <c r="A791" s="300" t="s">
        <v>131</v>
      </c>
      <c r="B791" s="200">
        <f>SUM(C791:K791)</f>
        <v>179185440</v>
      </c>
      <c r="C791" s="201">
        <v>0</v>
      </c>
      <c r="D791" s="201">
        <v>0</v>
      </c>
      <c r="E791" s="201">
        <v>0</v>
      </c>
      <c r="F791" s="201">
        <v>0</v>
      </c>
      <c r="G791" s="201">
        <v>1037201</v>
      </c>
      <c r="H791" s="201">
        <f>2265067+27000000</f>
        <v>29265067</v>
      </c>
      <c r="I791" s="201">
        <f>30161977+1000000</f>
        <v>31161977</v>
      </c>
      <c r="J791" s="201">
        <v>51899505</v>
      </c>
      <c r="K791" s="287">
        <f>65821490+200</f>
        <v>65821690</v>
      </c>
      <c r="L791" s="385"/>
      <c r="M791" s="387"/>
      <c r="N791" s="194"/>
      <c r="O791" s="195"/>
      <c r="P791" s="195"/>
      <c r="Q791" s="196"/>
    </row>
    <row r="792" spans="1:17" s="83" customFormat="1" ht="13.5" thickBot="1" x14ac:dyDescent="0.4">
      <c r="A792" s="532" t="s">
        <v>132</v>
      </c>
      <c r="B792" s="532"/>
      <c r="C792" s="532"/>
      <c r="D792" s="532"/>
      <c r="E792" s="532"/>
      <c r="F792" s="532"/>
      <c r="G792" s="532"/>
      <c r="H792" s="532"/>
      <c r="I792" s="532"/>
      <c r="J792" s="532"/>
      <c r="K792" s="532"/>
      <c r="L792" s="385"/>
      <c r="M792" s="387"/>
      <c r="N792" s="194"/>
      <c r="O792" s="195"/>
      <c r="P792" s="195"/>
      <c r="Q792" s="196"/>
    </row>
    <row r="793" spans="1:17" s="83" customFormat="1" x14ac:dyDescent="0.35">
      <c r="A793" s="174" t="s">
        <v>10</v>
      </c>
      <c r="B793" s="174"/>
      <c r="C793" s="174"/>
      <c r="D793" s="174"/>
      <c r="E793" s="174"/>
      <c r="F793" s="174"/>
      <c r="G793" s="174"/>
      <c r="H793" s="174"/>
      <c r="I793" s="174"/>
      <c r="J793" s="174"/>
      <c r="K793" s="174"/>
      <c r="L793" s="385"/>
      <c r="M793" s="387"/>
      <c r="N793" s="194"/>
      <c r="O793" s="195"/>
      <c r="P793" s="195"/>
      <c r="Q793" s="196"/>
    </row>
    <row r="794" spans="1:17" s="83" customFormat="1" x14ac:dyDescent="0.35">
      <c r="A794" s="227" t="s">
        <v>8</v>
      </c>
      <c r="B794" s="199">
        <f>SUM(C794:K794)</f>
        <v>17400000</v>
      </c>
      <c r="C794" s="180">
        <f t="shared" ref="C794:K794" si="313">C795+C796+C797+C798</f>
        <v>0</v>
      </c>
      <c r="D794" s="180">
        <f t="shared" si="313"/>
        <v>0</v>
      </c>
      <c r="E794" s="180">
        <f t="shared" si="313"/>
        <v>0</v>
      </c>
      <c r="F794" s="180">
        <f t="shared" si="313"/>
        <v>0</v>
      </c>
      <c r="G794" s="180">
        <f t="shared" si="313"/>
        <v>0</v>
      </c>
      <c r="H794" s="180">
        <f t="shared" si="313"/>
        <v>1740000</v>
      </c>
      <c r="I794" s="180">
        <f t="shared" si="313"/>
        <v>3480000</v>
      </c>
      <c r="J794" s="180">
        <f t="shared" si="313"/>
        <v>3480000</v>
      </c>
      <c r="K794" s="180">
        <f t="shared" si="313"/>
        <v>8700000</v>
      </c>
      <c r="L794" s="385"/>
      <c r="M794" s="387"/>
      <c r="N794" s="194"/>
      <c r="O794" s="195"/>
      <c r="P794" s="195"/>
      <c r="Q794" s="196"/>
    </row>
    <row r="795" spans="1:17" s="83" customFormat="1" x14ac:dyDescent="0.35">
      <c r="A795" s="178" t="s">
        <v>14</v>
      </c>
      <c r="B795" s="172"/>
      <c r="C795" s="178"/>
      <c r="D795" s="178"/>
      <c r="E795" s="178"/>
      <c r="F795" s="178"/>
      <c r="G795" s="178"/>
      <c r="H795" s="178"/>
      <c r="I795" s="178"/>
      <c r="J795" s="178"/>
      <c r="K795" s="178"/>
      <c r="L795" s="385"/>
      <c r="M795" s="387"/>
      <c r="N795" s="194"/>
      <c r="O795" s="195"/>
      <c r="P795" s="195"/>
      <c r="Q795" s="196"/>
    </row>
    <row r="796" spans="1:17" s="83" customFormat="1" x14ac:dyDescent="0.35">
      <c r="A796" s="178" t="s">
        <v>15</v>
      </c>
      <c r="B796" s="172"/>
      <c r="C796" s="178"/>
      <c r="D796" s="178"/>
      <c r="E796" s="178"/>
      <c r="F796" s="178"/>
      <c r="G796" s="178"/>
      <c r="H796" s="178"/>
      <c r="I796" s="178"/>
      <c r="J796" s="178"/>
      <c r="K796" s="178"/>
      <c r="L796" s="385"/>
      <c r="M796" s="387"/>
      <c r="N796" s="194"/>
      <c r="O796" s="195"/>
      <c r="P796" s="195"/>
      <c r="Q796" s="196"/>
    </row>
    <row r="797" spans="1:17" s="83" customFormat="1" x14ac:dyDescent="0.35">
      <c r="A797" s="178" t="s">
        <v>16</v>
      </c>
      <c r="B797" s="172"/>
      <c r="C797" s="178"/>
      <c r="D797" s="178"/>
      <c r="E797" s="178"/>
      <c r="F797" s="178"/>
      <c r="G797" s="178"/>
      <c r="H797" s="178"/>
      <c r="I797" s="178"/>
      <c r="J797" s="178"/>
      <c r="K797" s="178"/>
      <c r="L797" s="385"/>
      <c r="M797" s="387"/>
      <c r="N797" s="194"/>
      <c r="O797" s="195"/>
      <c r="P797" s="195"/>
      <c r="Q797" s="196"/>
    </row>
    <row r="798" spans="1:17" s="83" customFormat="1" x14ac:dyDescent="0.35">
      <c r="A798" s="227" t="s">
        <v>17</v>
      </c>
      <c r="B798" s="199">
        <f>SUM(C798:K798)</f>
        <v>17400000</v>
      </c>
      <c r="C798" s="180">
        <f t="shared" ref="C798:K798" si="314">C800+C801</f>
        <v>0</v>
      </c>
      <c r="D798" s="180">
        <f t="shared" si="314"/>
        <v>0</v>
      </c>
      <c r="E798" s="180">
        <f t="shared" si="314"/>
        <v>0</v>
      </c>
      <c r="F798" s="180">
        <f t="shared" si="314"/>
        <v>0</v>
      </c>
      <c r="G798" s="180">
        <f t="shared" si="314"/>
        <v>0</v>
      </c>
      <c r="H798" s="180">
        <f t="shared" si="314"/>
        <v>1740000</v>
      </c>
      <c r="I798" s="180">
        <f t="shared" si="314"/>
        <v>3480000</v>
      </c>
      <c r="J798" s="180">
        <f t="shared" si="314"/>
        <v>3480000</v>
      </c>
      <c r="K798" s="180">
        <f t="shared" si="314"/>
        <v>8700000</v>
      </c>
      <c r="L798" s="385"/>
      <c r="M798" s="387"/>
      <c r="N798" s="194"/>
      <c r="O798" s="195"/>
      <c r="P798" s="195"/>
      <c r="Q798" s="196"/>
    </row>
    <row r="799" spans="1:17" s="83" customFormat="1" x14ac:dyDescent="0.35">
      <c r="A799" s="178" t="s">
        <v>18</v>
      </c>
      <c r="B799" s="172"/>
      <c r="C799" s="178"/>
      <c r="D799" s="178"/>
      <c r="E799" s="178"/>
      <c r="F799" s="178"/>
      <c r="G799" s="178"/>
      <c r="H799" s="178"/>
      <c r="I799" s="178"/>
      <c r="J799" s="178"/>
      <c r="K799" s="178"/>
      <c r="L799" s="385"/>
      <c r="M799" s="387"/>
      <c r="N799" s="194"/>
      <c r="O799" s="195"/>
      <c r="P799" s="195"/>
      <c r="Q799" s="196"/>
    </row>
    <row r="800" spans="1:17" s="83" customFormat="1" x14ac:dyDescent="0.35">
      <c r="A800" s="178" t="s">
        <v>19</v>
      </c>
      <c r="B800" s="172"/>
      <c r="C800" s="171"/>
      <c r="D800" s="171"/>
      <c r="E800" s="171"/>
      <c r="F800" s="171"/>
      <c r="G800" s="171"/>
      <c r="H800" s="171"/>
      <c r="I800" s="171"/>
      <c r="J800" s="171"/>
      <c r="K800" s="171"/>
      <c r="L800" s="385"/>
      <c r="M800" s="387"/>
      <c r="N800" s="194"/>
      <c r="O800" s="195"/>
      <c r="P800" s="195"/>
      <c r="Q800" s="196"/>
    </row>
    <row r="801" spans="1:17" s="83" customFormat="1" ht="39" x14ac:dyDescent="0.35">
      <c r="A801" s="237" t="s">
        <v>20</v>
      </c>
      <c r="B801" s="197">
        <f>SUM(C801:K801)</f>
        <v>17400000</v>
      </c>
      <c r="C801" s="198">
        <v>0</v>
      </c>
      <c r="D801" s="198">
        <v>0</v>
      </c>
      <c r="E801" s="198">
        <v>0</v>
      </c>
      <c r="F801" s="198">
        <v>0</v>
      </c>
      <c r="G801" s="198">
        <v>0</v>
      </c>
      <c r="H801" s="198">
        <f>H802</f>
        <v>1740000</v>
      </c>
      <c r="I801" s="198">
        <f t="shared" ref="I801" si="315">I802</f>
        <v>3480000</v>
      </c>
      <c r="J801" s="198">
        <f t="shared" ref="J801" si="316">J802</f>
        <v>3480000</v>
      </c>
      <c r="K801" s="198">
        <f t="shared" ref="K801" si="317">K802</f>
        <v>8700000</v>
      </c>
      <c r="L801" s="385"/>
      <c r="M801" s="387"/>
      <c r="N801" s="194"/>
      <c r="O801" s="195"/>
      <c r="P801" s="195"/>
      <c r="Q801" s="196"/>
    </row>
    <row r="802" spans="1:17" s="83" customFormat="1" ht="52.5" thickBot="1" x14ac:dyDescent="0.4">
      <c r="A802" s="300" t="s">
        <v>128</v>
      </c>
      <c r="B802" s="197">
        <f>SUM(C802:K802)</f>
        <v>17400000</v>
      </c>
      <c r="C802" s="201">
        <v>0</v>
      </c>
      <c r="D802" s="201">
        <v>0</v>
      </c>
      <c r="E802" s="201">
        <v>0</v>
      </c>
      <c r="F802" s="201">
        <v>0</v>
      </c>
      <c r="G802" s="201">
        <v>0</v>
      </c>
      <c r="H802" s="201">
        <v>1740000</v>
      </c>
      <c r="I802" s="198">
        <v>3480000</v>
      </c>
      <c r="J802" s="198">
        <v>3480000</v>
      </c>
      <c r="K802" s="198">
        <v>8700000</v>
      </c>
      <c r="L802" s="385"/>
      <c r="M802" s="387"/>
      <c r="N802" s="194"/>
      <c r="O802" s="195"/>
      <c r="P802" s="195"/>
      <c r="Q802" s="196"/>
    </row>
    <row r="803" spans="1:17" s="83" customFormat="1" ht="13.5" thickBot="1" x14ac:dyDescent="0.4">
      <c r="A803" s="488" t="s">
        <v>133</v>
      </c>
      <c r="B803" s="488"/>
      <c r="C803" s="488"/>
      <c r="D803" s="488"/>
      <c r="E803" s="488"/>
      <c r="F803" s="488"/>
      <c r="G803" s="488"/>
      <c r="H803" s="488"/>
      <c r="I803" s="488"/>
      <c r="J803" s="488"/>
      <c r="K803" s="488"/>
      <c r="L803" s="385"/>
      <c r="M803" s="387"/>
      <c r="N803" s="194"/>
      <c r="O803" s="195"/>
      <c r="P803" s="195"/>
      <c r="Q803" s="196"/>
    </row>
    <row r="804" spans="1:17" s="83" customFormat="1" x14ac:dyDescent="0.35">
      <c r="A804" s="509" t="s">
        <v>10</v>
      </c>
      <c r="B804" s="509"/>
      <c r="C804" s="509"/>
      <c r="D804" s="509"/>
      <c r="E804" s="509"/>
      <c r="F804" s="509"/>
      <c r="G804" s="509"/>
      <c r="H804" s="509"/>
      <c r="I804" s="509"/>
      <c r="J804" s="509"/>
      <c r="K804" s="509"/>
      <c r="L804" s="385"/>
      <c r="M804" s="387"/>
      <c r="N804" s="194"/>
      <c r="O804" s="195"/>
      <c r="P804" s="195"/>
      <c r="Q804" s="196"/>
    </row>
    <row r="805" spans="1:17" s="83" customFormat="1" x14ac:dyDescent="0.35">
      <c r="A805" s="227" t="s">
        <v>8</v>
      </c>
      <c r="B805" s="199">
        <f>SUM(C805:K805)</f>
        <v>17400000</v>
      </c>
      <c r="C805" s="180">
        <f t="shared" ref="C805:K805" si="318">C806+C807+C808+C809</f>
        <v>0</v>
      </c>
      <c r="D805" s="180">
        <f t="shared" si="318"/>
        <v>0</v>
      </c>
      <c r="E805" s="180">
        <f t="shared" si="318"/>
        <v>0</v>
      </c>
      <c r="F805" s="180">
        <f t="shared" si="318"/>
        <v>0</v>
      </c>
      <c r="G805" s="180">
        <f t="shared" si="318"/>
        <v>0</v>
      </c>
      <c r="H805" s="180">
        <f t="shared" si="318"/>
        <v>1740000</v>
      </c>
      <c r="I805" s="180">
        <f t="shared" si="318"/>
        <v>3480000</v>
      </c>
      <c r="J805" s="180">
        <f t="shared" si="318"/>
        <v>3480000</v>
      </c>
      <c r="K805" s="180">
        <f t="shared" si="318"/>
        <v>8700000</v>
      </c>
      <c r="L805" s="385"/>
      <c r="M805" s="387"/>
      <c r="N805" s="194"/>
      <c r="O805" s="195"/>
      <c r="P805" s="195"/>
      <c r="Q805" s="196"/>
    </row>
    <row r="806" spans="1:17" s="83" customFormat="1" x14ac:dyDescent="0.35">
      <c r="A806" s="178" t="s">
        <v>14</v>
      </c>
      <c r="B806" s="172"/>
      <c r="C806" s="178"/>
      <c r="D806" s="178"/>
      <c r="E806" s="178"/>
      <c r="F806" s="178"/>
      <c r="G806" s="178"/>
      <c r="H806" s="178"/>
      <c r="I806" s="178"/>
      <c r="J806" s="178"/>
      <c r="K806" s="178"/>
      <c r="L806" s="385"/>
      <c r="M806" s="387"/>
      <c r="N806" s="194"/>
      <c r="O806" s="195"/>
      <c r="P806" s="195"/>
      <c r="Q806" s="196"/>
    </row>
    <row r="807" spans="1:17" s="83" customFormat="1" x14ac:dyDescent="0.35">
      <c r="A807" s="178" t="s">
        <v>15</v>
      </c>
      <c r="B807" s="172"/>
      <c r="C807" s="178"/>
      <c r="D807" s="178"/>
      <c r="E807" s="178"/>
      <c r="F807" s="178"/>
      <c r="G807" s="178"/>
      <c r="H807" s="178"/>
      <c r="I807" s="178"/>
      <c r="J807" s="178"/>
      <c r="K807" s="178"/>
      <c r="L807" s="385"/>
      <c r="M807" s="387"/>
      <c r="N807" s="194"/>
      <c r="O807" s="195"/>
      <c r="P807" s="195"/>
      <c r="Q807" s="196"/>
    </row>
    <row r="808" spans="1:17" s="83" customFormat="1" x14ac:dyDescent="0.35">
      <c r="A808" s="178" t="s">
        <v>16</v>
      </c>
      <c r="B808" s="172"/>
      <c r="C808" s="178"/>
      <c r="D808" s="178"/>
      <c r="E808" s="178"/>
      <c r="F808" s="178"/>
      <c r="G808" s="178"/>
      <c r="H808" s="178"/>
      <c r="I808" s="178"/>
      <c r="J808" s="178"/>
      <c r="K808" s="178"/>
      <c r="L808" s="385"/>
      <c r="M808" s="387"/>
      <c r="N808" s="194"/>
      <c r="O808" s="195"/>
      <c r="P808" s="195"/>
      <c r="Q808" s="196"/>
    </row>
    <row r="809" spans="1:17" s="83" customFormat="1" x14ac:dyDescent="0.35">
      <c r="A809" s="227" t="s">
        <v>17</v>
      </c>
      <c r="B809" s="199">
        <f>SUM(C809:K809)</f>
        <v>17400000</v>
      </c>
      <c r="C809" s="180">
        <f t="shared" ref="C809:K809" si="319">C811+C812</f>
        <v>0</v>
      </c>
      <c r="D809" s="180">
        <f t="shared" si="319"/>
        <v>0</v>
      </c>
      <c r="E809" s="180">
        <f t="shared" si="319"/>
        <v>0</v>
      </c>
      <c r="F809" s="180">
        <f t="shared" si="319"/>
        <v>0</v>
      </c>
      <c r="G809" s="180">
        <f t="shared" si="319"/>
        <v>0</v>
      </c>
      <c r="H809" s="180">
        <f t="shared" si="319"/>
        <v>1740000</v>
      </c>
      <c r="I809" s="180">
        <f t="shared" si="319"/>
        <v>3480000</v>
      </c>
      <c r="J809" s="180">
        <f t="shared" si="319"/>
        <v>3480000</v>
      </c>
      <c r="K809" s="180">
        <f t="shared" si="319"/>
        <v>8700000</v>
      </c>
      <c r="L809" s="385"/>
      <c r="M809" s="387"/>
      <c r="N809" s="194"/>
      <c r="O809" s="195"/>
      <c r="P809" s="195"/>
      <c r="Q809" s="196"/>
    </row>
    <row r="810" spans="1:17" s="83" customFormat="1" x14ac:dyDescent="0.35">
      <c r="A810" s="178" t="s">
        <v>18</v>
      </c>
      <c r="B810" s="172"/>
      <c r="C810" s="178"/>
      <c r="D810" s="178"/>
      <c r="E810" s="178"/>
      <c r="F810" s="178"/>
      <c r="G810" s="178"/>
      <c r="H810" s="178"/>
      <c r="I810" s="178"/>
      <c r="J810" s="178"/>
      <c r="K810" s="178"/>
      <c r="L810" s="385"/>
      <c r="M810" s="387"/>
      <c r="N810" s="194"/>
      <c r="O810" s="195"/>
      <c r="P810" s="195"/>
      <c r="Q810" s="196"/>
    </row>
    <row r="811" spans="1:17" s="83" customFormat="1" x14ac:dyDescent="0.35">
      <c r="A811" s="178" t="s">
        <v>19</v>
      </c>
      <c r="B811" s="172"/>
      <c r="C811" s="171"/>
      <c r="D811" s="171"/>
      <c r="E811" s="171"/>
      <c r="F811" s="171"/>
      <c r="G811" s="171"/>
      <c r="H811" s="171"/>
      <c r="I811" s="171"/>
      <c r="J811" s="171"/>
      <c r="K811" s="171"/>
      <c r="L811" s="385"/>
      <c r="M811" s="387"/>
      <c r="N811" s="194"/>
      <c r="O811" s="195"/>
      <c r="P811" s="195"/>
      <c r="Q811" s="196"/>
    </row>
    <row r="812" spans="1:17" s="83" customFormat="1" ht="39" x14ac:dyDescent="0.35">
      <c r="A812" s="237" t="s">
        <v>20</v>
      </c>
      <c r="B812" s="197">
        <f>SUM(C812:K812)</f>
        <v>17400000</v>
      </c>
      <c r="C812" s="198">
        <v>0</v>
      </c>
      <c r="D812" s="198">
        <v>0</v>
      </c>
      <c r="E812" s="198">
        <v>0</v>
      </c>
      <c r="F812" s="198">
        <v>0</v>
      </c>
      <c r="G812" s="198">
        <v>0</v>
      </c>
      <c r="H812" s="198">
        <f>H813</f>
        <v>1740000</v>
      </c>
      <c r="I812" s="198">
        <f t="shared" ref="I812:K812" si="320">I813</f>
        <v>3480000</v>
      </c>
      <c r="J812" s="198">
        <f t="shared" si="320"/>
        <v>3480000</v>
      </c>
      <c r="K812" s="198">
        <f t="shared" si="320"/>
        <v>8700000</v>
      </c>
      <c r="L812" s="385"/>
      <c r="M812" s="387"/>
      <c r="N812" s="194"/>
      <c r="O812" s="195"/>
      <c r="P812" s="195"/>
      <c r="Q812" s="196"/>
    </row>
    <row r="813" spans="1:17" s="83" customFormat="1" ht="52.5" thickBot="1" x14ac:dyDescent="0.4">
      <c r="A813" s="300" t="s">
        <v>128</v>
      </c>
      <c r="B813" s="197">
        <f>SUM(C813:K813)</f>
        <v>17400000</v>
      </c>
      <c r="C813" s="201">
        <v>0</v>
      </c>
      <c r="D813" s="201">
        <v>0</v>
      </c>
      <c r="E813" s="201">
        <v>0</v>
      </c>
      <c r="F813" s="201">
        <v>0</v>
      </c>
      <c r="G813" s="201">
        <v>0</v>
      </c>
      <c r="H813" s="201">
        <v>1740000</v>
      </c>
      <c r="I813" s="198">
        <v>3480000</v>
      </c>
      <c r="J813" s="198">
        <v>3480000</v>
      </c>
      <c r="K813" s="198">
        <v>8700000</v>
      </c>
      <c r="L813" s="385"/>
      <c r="M813" s="387"/>
      <c r="N813" s="194"/>
      <c r="O813" s="195"/>
      <c r="P813" s="195"/>
      <c r="Q813" s="196"/>
    </row>
    <row r="814" spans="1:17" s="83" customFormat="1" ht="13.5" thickBot="1" x14ac:dyDescent="0.4">
      <c r="A814" s="488" t="s">
        <v>134</v>
      </c>
      <c r="B814" s="488"/>
      <c r="C814" s="488"/>
      <c r="D814" s="488"/>
      <c r="E814" s="488"/>
      <c r="F814" s="488"/>
      <c r="G814" s="488"/>
      <c r="H814" s="488"/>
      <c r="I814" s="488"/>
      <c r="J814" s="488"/>
      <c r="K814" s="488"/>
      <c r="L814" s="385"/>
      <c r="M814" s="387"/>
      <c r="N814" s="194"/>
      <c r="O814" s="195"/>
      <c r="P814" s="195"/>
      <c r="Q814" s="196"/>
    </row>
    <row r="815" spans="1:17" s="83" customFormat="1" x14ac:dyDescent="0.35">
      <c r="A815" s="174" t="s">
        <v>10</v>
      </c>
      <c r="B815" s="174"/>
      <c r="C815" s="174"/>
      <c r="D815" s="174"/>
      <c r="E815" s="174"/>
      <c r="F815" s="174"/>
      <c r="G815" s="174"/>
      <c r="H815" s="174"/>
      <c r="I815" s="174"/>
      <c r="J815" s="174"/>
      <c r="K815" s="174"/>
      <c r="L815" s="385"/>
      <c r="M815" s="387"/>
      <c r="N815" s="194"/>
      <c r="O815" s="195"/>
      <c r="P815" s="195"/>
      <c r="Q815" s="196"/>
    </row>
    <row r="816" spans="1:17" s="83" customFormat="1" x14ac:dyDescent="0.35">
      <c r="A816" s="227" t="s">
        <v>8</v>
      </c>
      <c r="B816" s="199">
        <f>SUM(C816:K816)</f>
        <v>13154400</v>
      </c>
      <c r="C816" s="180">
        <f t="shared" ref="C816:K816" si="321">C817+C818+C819+C820</f>
        <v>0</v>
      </c>
      <c r="D816" s="180">
        <f t="shared" si="321"/>
        <v>0</v>
      </c>
      <c r="E816" s="180">
        <f t="shared" si="321"/>
        <v>0</v>
      </c>
      <c r="F816" s="180">
        <f t="shared" si="321"/>
        <v>0</v>
      </c>
      <c r="G816" s="180">
        <f t="shared" si="321"/>
        <v>0</v>
      </c>
      <c r="H816" s="180">
        <f t="shared" si="321"/>
        <v>2630880</v>
      </c>
      <c r="I816" s="180">
        <f t="shared" si="321"/>
        <v>2630880</v>
      </c>
      <c r="J816" s="180">
        <f t="shared" si="321"/>
        <v>2630880</v>
      </c>
      <c r="K816" s="180">
        <f t="shared" si="321"/>
        <v>5261760</v>
      </c>
      <c r="L816" s="385"/>
      <c r="M816" s="387"/>
      <c r="N816" s="194"/>
      <c r="O816" s="195"/>
      <c r="P816" s="195"/>
      <c r="Q816" s="196"/>
    </row>
    <row r="817" spans="1:17" s="83" customFormat="1" x14ac:dyDescent="0.35">
      <c r="A817" s="178" t="s">
        <v>14</v>
      </c>
      <c r="B817" s="172"/>
      <c r="C817" s="178"/>
      <c r="D817" s="178"/>
      <c r="E817" s="178"/>
      <c r="F817" s="178"/>
      <c r="G817" s="178"/>
      <c r="H817" s="178"/>
      <c r="I817" s="178"/>
      <c r="J817" s="178"/>
      <c r="K817" s="178"/>
      <c r="L817" s="385"/>
      <c r="M817" s="387"/>
      <c r="N817" s="194"/>
      <c r="O817" s="195"/>
      <c r="P817" s="195"/>
      <c r="Q817" s="196"/>
    </row>
    <row r="818" spans="1:17" s="83" customFormat="1" x14ac:dyDescent="0.35">
      <c r="A818" s="178" t="s">
        <v>15</v>
      </c>
      <c r="B818" s="172"/>
      <c r="C818" s="178"/>
      <c r="D818" s="178"/>
      <c r="E818" s="178"/>
      <c r="F818" s="178"/>
      <c r="G818" s="178"/>
      <c r="H818" s="178"/>
      <c r="I818" s="178"/>
      <c r="J818" s="178"/>
      <c r="K818" s="178"/>
      <c r="L818" s="385"/>
      <c r="M818" s="387"/>
      <c r="N818" s="194"/>
      <c r="O818" s="195"/>
      <c r="P818" s="195"/>
      <c r="Q818" s="196"/>
    </row>
    <row r="819" spans="1:17" s="83" customFormat="1" x14ac:dyDescent="0.35">
      <c r="A819" s="178" t="s">
        <v>16</v>
      </c>
      <c r="B819" s="172"/>
      <c r="C819" s="178"/>
      <c r="D819" s="178"/>
      <c r="E819" s="178"/>
      <c r="F819" s="178"/>
      <c r="G819" s="178"/>
      <c r="H819" s="178"/>
      <c r="I819" s="178"/>
      <c r="J819" s="178"/>
      <c r="K819" s="178"/>
      <c r="L819" s="385"/>
      <c r="M819" s="387"/>
      <c r="N819" s="194"/>
      <c r="O819" s="195"/>
      <c r="P819" s="195"/>
      <c r="Q819" s="196"/>
    </row>
    <row r="820" spans="1:17" s="83" customFormat="1" x14ac:dyDescent="0.35">
      <c r="A820" s="227" t="s">
        <v>17</v>
      </c>
      <c r="B820" s="199">
        <f>SUM(C820:K820)</f>
        <v>13154400</v>
      </c>
      <c r="C820" s="180">
        <f t="shared" ref="C820:K820" si="322">C822+C823</f>
        <v>0</v>
      </c>
      <c r="D820" s="180">
        <f t="shared" si="322"/>
        <v>0</v>
      </c>
      <c r="E820" s="180">
        <f t="shared" si="322"/>
        <v>0</v>
      </c>
      <c r="F820" s="180">
        <f t="shared" si="322"/>
        <v>0</v>
      </c>
      <c r="G820" s="180">
        <f t="shared" si="322"/>
        <v>0</v>
      </c>
      <c r="H820" s="180">
        <f t="shared" si="322"/>
        <v>2630880</v>
      </c>
      <c r="I820" s="180">
        <f t="shared" si="322"/>
        <v>2630880</v>
      </c>
      <c r="J820" s="180">
        <f t="shared" si="322"/>
        <v>2630880</v>
      </c>
      <c r="K820" s="180">
        <f t="shared" si="322"/>
        <v>5261760</v>
      </c>
      <c r="L820" s="385"/>
      <c r="M820" s="387"/>
      <c r="N820" s="194"/>
      <c r="O820" s="195"/>
      <c r="P820" s="195"/>
      <c r="Q820" s="196"/>
    </row>
    <row r="821" spans="1:17" s="83" customFormat="1" x14ac:dyDescent="0.35">
      <c r="A821" s="178" t="s">
        <v>18</v>
      </c>
      <c r="B821" s="172"/>
      <c r="C821" s="178"/>
      <c r="D821" s="178"/>
      <c r="E821" s="178"/>
      <c r="F821" s="178"/>
      <c r="G821" s="178"/>
      <c r="H821" s="178"/>
      <c r="I821" s="178"/>
      <c r="J821" s="178"/>
      <c r="K821" s="178"/>
      <c r="L821" s="385"/>
      <c r="M821" s="387"/>
      <c r="N821" s="194"/>
      <c r="O821" s="195"/>
      <c r="P821" s="195"/>
      <c r="Q821" s="196"/>
    </row>
    <row r="822" spans="1:17" s="83" customFormat="1" x14ac:dyDescent="0.35">
      <c r="A822" s="178" t="s">
        <v>19</v>
      </c>
      <c r="B822" s="172"/>
      <c r="C822" s="171"/>
      <c r="D822" s="171"/>
      <c r="E822" s="171"/>
      <c r="F822" s="171"/>
      <c r="G822" s="171"/>
      <c r="H822" s="171"/>
      <c r="I822" s="171"/>
      <c r="J822" s="171"/>
      <c r="K822" s="171"/>
      <c r="L822" s="385"/>
      <c r="M822" s="387"/>
      <c r="N822" s="194"/>
      <c r="O822" s="195"/>
      <c r="P822" s="195"/>
      <c r="Q822" s="196"/>
    </row>
    <row r="823" spans="1:17" s="83" customFormat="1" ht="39" x14ac:dyDescent="0.35">
      <c r="A823" s="237" t="s">
        <v>20</v>
      </c>
      <c r="B823" s="197">
        <f>SUM(C823:K823)</f>
        <v>13154400</v>
      </c>
      <c r="C823" s="198">
        <v>0</v>
      </c>
      <c r="D823" s="198">
        <v>0</v>
      </c>
      <c r="E823" s="198">
        <v>0</v>
      </c>
      <c r="F823" s="198">
        <v>0</v>
      </c>
      <c r="G823" s="198">
        <v>0</v>
      </c>
      <c r="H823" s="198">
        <f>H824</f>
        <v>2630880</v>
      </c>
      <c r="I823" s="198">
        <f t="shared" ref="I823:K823" si="323">I824</f>
        <v>2630880</v>
      </c>
      <c r="J823" s="198">
        <f t="shared" si="323"/>
        <v>2630880</v>
      </c>
      <c r="K823" s="198">
        <f t="shared" si="323"/>
        <v>5261760</v>
      </c>
      <c r="L823" s="385"/>
      <c r="M823" s="387"/>
      <c r="N823" s="194"/>
      <c r="O823" s="195"/>
      <c r="P823" s="195"/>
      <c r="Q823" s="196"/>
    </row>
    <row r="824" spans="1:17" s="83" customFormat="1" ht="52.5" thickBot="1" x14ac:dyDescent="0.4">
      <c r="A824" s="237" t="s">
        <v>128</v>
      </c>
      <c r="B824" s="200">
        <f>SUM(C824:K824)</f>
        <v>13154400</v>
      </c>
      <c r="C824" s="201">
        <v>0</v>
      </c>
      <c r="D824" s="201">
        <v>0</v>
      </c>
      <c r="E824" s="201">
        <v>0</v>
      </c>
      <c r="F824" s="201">
        <v>0</v>
      </c>
      <c r="G824" s="201">
        <v>0</v>
      </c>
      <c r="H824" s="201">
        <v>2630880</v>
      </c>
      <c r="I824" s="201">
        <v>2630880</v>
      </c>
      <c r="J824" s="201">
        <v>2630880</v>
      </c>
      <c r="K824" s="287">
        <v>5261760</v>
      </c>
      <c r="L824" s="385"/>
      <c r="M824" s="387"/>
      <c r="N824" s="194"/>
      <c r="O824" s="195"/>
      <c r="P824" s="195"/>
      <c r="Q824" s="196"/>
    </row>
    <row r="825" spans="1:17" s="83" customFormat="1" ht="13.5" thickBot="1" x14ac:dyDescent="0.4">
      <c r="A825" s="488" t="s">
        <v>135</v>
      </c>
      <c r="B825" s="488"/>
      <c r="C825" s="488"/>
      <c r="D825" s="488"/>
      <c r="E825" s="488"/>
      <c r="F825" s="488"/>
      <c r="G825" s="488"/>
      <c r="H825" s="488"/>
      <c r="I825" s="488"/>
      <c r="J825" s="488"/>
      <c r="K825" s="488"/>
      <c r="L825" s="385"/>
      <c r="M825" s="387"/>
      <c r="N825" s="194"/>
      <c r="O825" s="195"/>
      <c r="P825" s="195"/>
      <c r="Q825" s="196"/>
    </row>
    <row r="826" spans="1:17" s="83" customFormat="1" x14ac:dyDescent="0.35">
      <c r="A826" s="174" t="s">
        <v>10</v>
      </c>
      <c r="B826" s="174"/>
      <c r="C826" s="174"/>
      <c r="D826" s="174"/>
      <c r="E826" s="174"/>
      <c r="F826" s="174"/>
      <c r="G826" s="174"/>
      <c r="H826" s="174"/>
      <c r="I826" s="174"/>
      <c r="J826" s="174"/>
      <c r="K826" s="174"/>
      <c r="L826" s="385"/>
      <c r="M826" s="387"/>
      <c r="N826" s="194"/>
      <c r="O826" s="195"/>
      <c r="P826" s="195"/>
      <c r="Q826" s="196"/>
    </row>
    <row r="827" spans="1:17" s="83" customFormat="1" x14ac:dyDescent="0.35">
      <c r="A827" s="227" t="s">
        <v>8</v>
      </c>
      <c r="B827" s="76">
        <f>B828+B829+B830+B831</f>
        <v>7913055</v>
      </c>
      <c r="C827" s="76">
        <f t="shared" ref="C827:K827" si="324">C828+C829+C830+C831</f>
        <v>0</v>
      </c>
      <c r="D827" s="76">
        <f t="shared" si="324"/>
        <v>0</v>
      </c>
      <c r="E827" s="76">
        <f t="shared" si="324"/>
        <v>0</v>
      </c>
      <c r="F827" s="76">
        <f t="shared" si="324"/>
        <v>0</v>
      </c>
      <c r="G827" s="76">
        <f t="shared" si="324"/>
        <v>5435009</v>
      </c>
      <c r="H827" s="76">
        <f t="shared" si="324"/>
        <v>642751</v>
      </c>
      <c r="I827" s="76">
        <f t="shared" si="324"/>
        <v>611765</v>
      </c>
      <c r="J827" s="76">
        <f t="shared" si="324"/>
        <v>611765</v>
      </c>
      <c r="K827" s="76">
        <f t="shared" si="324"/>
        <v>611765</v>
      </c>
      <c r="L827" s="385"/>
      <c r="M827" s="387"/>
      <c r="N827" s="194"/>
      <c r="O827" s="195"/>
      <c r="P827" s="195"/>
      <c r="Q827" s="196"/>
    </row>
    <row r="828" spans="1:17" s="83" customFormat="1" x14ac:dyDescent="0.35">
      <c r="A828" s="178" t="s">
        <v>14</v>
      </c>
      <c r="B828" s="172">
        <f>SUM(C828:K828)</f>
        <v>0</v>
      </c>
      <c r="C828" s="178"/>
      <c r="D828" s="178"/>
      <c r="E828" s="178"/>
      <c r="F828" s="178"/>
      <c r="G828" s="178"/>
      <c r="H828" s="178"/>
      <c r="I828" s="178"/>
      <c r="J828" s="178"/>
      <c r="K828" s="178"/>
      <c r="L828" s="385"/>
      <c r="M828" s="387"/>
      <c r="N828" s="194"/>
      <c r="O828" s="195"/>
      <c r="P828" s="195"/>
      <c r="Q828" s="196"/>
    </row>
    <row r="829" spans="1:17" s="83" customFormat="1" x14ac:dyDescent="0.35">
      <c r="A829" s="178" t="s">
        <v>15</v>
      </c>
      <c r="B829" s="172">
        <f>SUM(C829:K829)</f>
        <v>0</v>
      </c>
      <c r="C829" s="178"/>
      <c r="D829" s="178"/>
      <c r="E829" s="178"/>
      <c r="F829" s="178"/>
      <c r="G829" s="178"/>
      <c r="H829" s="178"/>
      <c r="I829" s="178"/>
      <c r="J829" s="178"/>
      <c r="K829" s="178"/>
      <c r="L829" s="385"/>
      <c r="M829" s="387"/>
      <c r="N829" s="194"/>
      <c r="O829" s="195"/>
      <c r="P829" s="195"/>
      <c r="Q829" s="196"/>
    </row>
    <row r="830" spans="1:17" s="83" customFormat="1" x14ac:dyDescent="0.35">
      <c r="A830" s="178" t="s">
        <v>16</v>
      </c>
      <c r="B830" s="172">
        <f>SUM(C830:K830)</f>
        <v>0</v>
      </c>
      <c r="C830" s="178"/>
      <c r="D830" s="178"/>
      <c r="E830" s="178"/>
      <c r="F830" s="178"/>
      <c r="G830" s="178"/>
      <c r="H830" s="178"/>
      <c r="I830" s="178"/>
      <c r="J830" s="178"/>
      <c r="K830" s="178"/>
      <c r="L830" s="385"/>
      <c r="M830" s="387"/>
      <c r="N830" s="194"/>
      <c r="O830" s="195"/>
      <c r="P830" s="195"/>
      <c r="Q830" s="196"/>
    </row>
    <row r="831" spans="1:17" s="83" customFormat="1" x14ac:dyDescent="0.35">
      <c r="A831" s="227" t="s">
        <v>17</v>
      </c>
      <c r="B831" s="76">
        <f>B833+B834</f>
        <v>7913055</v>
      </c>
      <c r="C831" s="76">
        <f t="shared" ref="C831:K831" si="325">C833+C834</f>
        <v>0</v>
      </c>
      <c r="D831" s="76">
        <f t="shared" si="325"/>
        <v>0</v>
      </c>
      <c r="E831" s="76">
        <f t="shared" si="325"/>
        <v>0</v>
      </c>
      <c r="F831" s="76">
        <f t="shared" si="325"/>
        <v>0</v>
      </c>
      <c r="G831" s="76">
        <f t="shared" si="325"/>
        <v>5435009</v>
      </c>
      <c r="H831" s="76">
        <f t="shared" si="325"/>
        <v>642751</v>
      </c>
      <c r="I831" s="76">
        <f t="shared" si="325"/>
        <v>611765</v>
      </c>
      <c r="J831" s="76">
        <f t="shared" si="325"/>
        <v>611765</v>
      </c>
      <c r="K831" s="76">
        <f t="shared" si="325"/>
        <v>611765</v>
      </c>
      <c r="L831" s="385"/>
      <c r="M831" s="387"/>
      <c r="N831" s="194"/>
      <c r="O831" s="195"/>
      <c r="P831" s="195"/>
      <c r="Q831" s="196"/>
    </row>
    <row r="832" spans="1:17" s="83" customFormat="1" x14ac:dyDescent="0.35">
      <c r="A832" s="178" t="s">
        <v>18</v>
      </c>
      <c r="B832" s="172"/>
      <c r="C832" s="178"/>
      <c r="D832" s="178"/>
      <c r="E832" s="178"/>
      <c r="F832" s="178"/>
      <c r="G832" s="178"/>
      <c r="H832" s="178"/>
      <c r="I832" s="178"/>
      <c r="J832" s="178"/>
      <c r="K832" s="178"/>
      <c r="L832" s="385"/>
      <c r="M832" s="387"/>
      <c r="N832" s="194"/>
      <c r="O832" s="195"/>
      <c r="P832" s="195"/>
      <c r="Q832" s="196"/>
    </row>
    <row r="833" spans="1:59" s="83" customFormat="1" x14ac:dyDescent="0.35">
      <c r="A833" s="178" t="s">
        <v>19</v>
      </c>
      <c r="B833" s="172">
        <f>SUM(C833:K833)</f>
        <v>7913055</v>
      </c>
      <c r="C833" s="171">
        <v>0</v>
      </c>
      <c r="D833" s="171">
        <v>0</v>
      </c>
      <c r="E833" s="171">
        <v>0</v>
      </c>
      <c r="F833" s="171">
        <v>0</v>
      </c>
      <c r="G833" s="171">
        <v>5435009</v>
      </c>
      <c r="H833" s="171">
        <v>642751</v>
      </c>
      <c r="I833" s="171">
        <v>611765</v>
      </c>
      <c r="J833" s="171">
        <v>611765</v>
      </c>
      <c r="K833" s="171">
        <v>611765</v>
      </c>
      <c r="L833" s="385"/>
      <c r="M833" s="387"/>
      <c r="N833" s="194"/>
      <c r="O833" s="195"/>
      <c r="P833" s="195"/>
      <c r="Q833" s="196"/>
    </row>
    <row r="834" spans="1:59" s="83" customFormat="1" ht="39.5" thickBot="1" x14ac:dyDescent="0.4">
      <c r="A834" s="237" t="s">
        <v>20</v>
      </c>
      <c r="B834" s="197">
        <f>SUM(C834:K834)</f>
        <v>0</v>
      </c>
      <c r="C834" s="198"/>
      <c r="D834" s="198"/>
      <c r="E834" s="198"/>
      <c r="F834" s="198"/>
      <c r="G834" s="198"/>
      <c r="H834" s="198"/>
      <c r="I834" s="198"/>
      <c r="J834" s="198"/>
      <c r="K834" s="198"/>
      <c r="L834" s="385"/>
      <c r="M834" s="387"/>
      <c r="N834" s="194"/>
      <c r="O834" s="195"/>
      <c r="P834" s="195"/>
      <c r="Q834" s="196"/>
    </row>
    <row r="835" spans="1:59" s="83" customFormat="1" ht="13.5" thickBot="1" x14ac:dyDescent="0.4">
      <c r="A835" s="488" t="s">
        <v>136</v>
      </c>
      <c r="B835" s="488"/>
      <c r="C835" s="488"/>
      <c r="D835" s="488"/>
      <c r="E835" s="488"/>
      <c r="F835" s="488"/>
      <c r="G835" s="488"/>
      <c r="H835" s="488"/>
      <c r="I835" s="488"/>
      <c r="J835" s="488"/>
      <c r="K835" s="488"/>
      <c r="L835" s="385"/>
      <c r="M835" s="387"/>
      <c r="N835" s="194"/>
      <c r="O835" s="195"/>
      <c r="P835" s="195"/>
      <c r="Q835" s="196"/>
    </row>
    <row r="836" spans="1:59" s="83" customFormat="1" x14ac:dyDescent="0.35">
      <c r="A836" s="174" t="s">
        <v>10</v>
      </c>
      <c r="B836" s="174"/>
      <c r="C836" s="174"/>
      <c r="D836" s="174"/>
      <c r="E836" s="174"/>
      <c r="F836" s="174"/>
      <c r="G836" s="174"/>
      <c r="H836" s="174"/>
      <c r="I836" s="174"/>
      <c r="J836" s="174"/>
      <c r="K836" s="174"/>
      <c r="L836" s="385"/>
      <c r="M836" s="387"/>
      <c r="N836" s="194"/>
      <c r="O836" s="195"/>
      <c r="P836" s="195"/>
      <c r="Q836" s="196"/>
    </row>
    <row r="837" spans="1:59" s="83" customFormat="1" x14ac:dyDescent="0.35">
      <c r="A837" s="227" t="s">
        <v>8</v>
      </c>
      <c r="B837" s="76">
        <f t="shared" ref="B837:F837" si="326">B838+B839+B840+B841</f>
        <v>11861814</v>
      </c>
      <c r="C837" s="76">
        <f t="shared" si="326"/>
        <v>0</v>
      </c>
      <c r="D837" s="76">
        <f t="shared" si="326"/>
        <v>0</v>
      </c>
      <c r="E837" s="76">
        <f t="shared" si="326"/>
        <v>0</v>
      </c>
      <c r="F837" s="76">
        <f t="shared" si="326"/>
        <v>0</v>
      </c>
      <c r="G837" s="76">
        <f t="shared" ref="G837" si="327">G838+G839+G840+G841</f>
        <v>1961139</v>
      </c>
      <c r="H837" s="76">
        <f>H838+H839+H840+H841</f>
        <v>1699968</v>
      </c>
      <c r="I837" s="76">
        <f>I838+I839+I840+I841</f>
        <v>2733569</v>
      </c>
      <c r="J837" s="76">
        <f>J838+J839+J840+J841</f>
        <v>2733569</v>
      </c>
      <c r="K837" s="76">
        <f>K838+K839+K840+K841</f>
        <v>2733569</v>
      </c>
      <c r="L837" s="385"/>
      <c r="M837" s="387"/>
      <c r="N837" s="194"/>
      <c r="O837" s="195"/>
      <c r="P837" s="195"/>
      <c r="Q837" s="196"/>
    </row>
    <row r="838" spans="1:59" s="83" customFormat="1" x14ac:dyDescent="0.35">
      <c r="A838" s="178" t="s">
        <v>14</v>
      </c>
      <c r="B838" s="172">
        <f>SUM(C838:K838)</f>
        <v>0</v>
      </c>
      <c r="C838" s="178"/>
      <c r="D838" s="178"/>
      <c r="E838" s="178"/>
      <c r="F838" s="178"/>
      <c r="G838" s="178"/>
      <c r="H838" s="178"/>
      <c r="I838" s="178"/>
      <c r="J838" s="178"/>
      <c r="K838" s="178"/>
      <c r="L838" s="385"/>
      <c r="M838" s="387"/>
      <c r="N838" s="194"/>
      <c r="O838" s="195"/>
      <c r="P838" s="195"/>
      <c r="Q838" s="196"/>
    </row>
    <row r="839" spans="1:59" s="83" customFormat="1" x14ac:dyDescent="0.35">
      <c r="A839" s="178" t="s">
        <v>15</v>
      </c>
      <c r="B839" s="172">
        <f>SUM(C839:K839)</f>
        <v>0</v>
      </c>
      <c r="C839" s="178"/>
      <c r="D839" s="178"/>
      <c r="E839" s="178"/>
      <c r="F839" s="178"/>
      <c r="G839" s="178"/>
      <c r="H839" s="178"/>
      <c r="I839" s="178"/>
      <c r="J839" s="178"/>
      <c r="K839" s="178"/>
      <c r="L839" s="385"/>
      <c r="M839" s="387"/>
      <c r="N839" s="194"/>
      <c r="O839" s="195"/>
      <c r="P839" s="195"/>
      <c r="Q839" s="196"/>
    </row>
    <row r="840" spans="1:59" s="83" customFormat="1" x14ac:dyDescent="0.35">
      <c r="A840" s="178" t="s">
        <v>16</v>
      </c>
      <c r="B840" s="172">
        <f>SUM(C840:K840)</f>
        <v>0</v>
      </c>
      <c r="C840" s="178"/>
      <c r="D840" s="178"/>
      <c r="E840" s="178"/>
      <c r="F840" s="178"/>
      <c r="G840" s="178"/>
      <c r="H840" s="178"/>
      <c r="I840" s="178"/>
      <c r="J840" s="178"/>
      <c r="K840" s="178"/>
      <c r="L840" s="385"/>
      <c r="M840" s="387"/>
      <c r="N840" s="194"/>
      <c r="O840" s="195"/>
      <c r="P840" s="195"/>
      <c r="Q840" s="196"/>
    </row>
    <row r="841" spans="1:59" s="83" customFormat="1" x14ac:dyDescent="0.35">
      <c r="A841" s="227" t="s">
        <v>17</v>
      </c>
      <c r="B841" s="76">
        <f>B843+B844</f>
        <v>11861814</v>
      </c>
      <c r="C841" s="76">
        <f t="shared" ref="C841:K841" si="328">C843+C844</f>
        <v>0</v>
      </c>
      <c r="D841" s="76">
        <f t="shared" si="328"/>
        <v>0</v>
      </c>
      <c r="E841" s="76">
        <f t="shared" si="328"/>
        <v>0</v>
      </c>
      <c r="F841" s="76">
        <f t="shared" si="328"/>
        <v>0</v>
      </c>
      <c r="G841" s="76">
        <f>G843+G844</f>
        <v>1961139</v>
      </c>
      <c r="H841" s="76">
        <f t="shared" si="328"/>
        <v>1699968</v>
      </c>
      <c r="I841" s="76">
        <f t="shared" si="328"/>
        <v>2733569</v>
      </c>
      <c r="J841" s="76">
        <f t="shared" si="328"/>
        <v>2733569</v>
      </c>
      <c r="K841" s="76">
        <f t="shared" si="328"/>
        <v>2733569</v>
      </c>
      <c r="L841" s="385"/>
      <c r="M841" s="387"/>
      <c r="N841" s="194"/>
      <c r="O841" s="195"/>
      <c r="P841" s="195"/>
      <c r="Q841" s="196"/>
    </row>
    <row r="842" spans="1:59" s="83" customFormat="1" x14ac:dyDescent="0.35">
      <c r="A842" s="178" t="s">
        <v>18</v>
      </c>
      <c r="B842" s="172"/>
      <c r="C842" s="178"/>
      <c r="D842" s="178"/>
      <c r="E842" s="178"/>
      <c r="F842" s="178"/>
      <c r="G842" s="178"/>
      <c r="H842" s="178"/>
      <c r="I842" s="178"/>
      <c r="J842" s="178"/>
      <c r="K842" s="178"/>
      <c r="L842" s="385"/>
      <c r="M842" s="387"/>
      <c r="N842" s="194"/>
      <c r="O842" s="195"/>
      <c r="P842" s="195"/>
      <c r="Q842" s="196"/>
    </row>
    <row r="843" spans="1:59" s="83" customFormat="1" x14ac:dyDescent="0.35">
      <c r="A843" s="178" t="s">
        <v>19</v>
      </c>
      <c r="B843" s="172">
        <f>SUM(C843:K843)</f>
        <v>11861814</v>
      </c>
      <c r="C843" s="171">
        <v>0</v>
      </c>
      <c r="D843" s="171">
        <v>0</v>
      </c>
      <c r="E843" s="171">
        <v>0</v>
      </c>
      <c r="F843" s="171">
        <v>0</v>
      </c>
      <c r="G843" s="171">
        <v>1961139</v>
      </c>
      <c r="H843" s="171">
        <v>1699968</v>
      </c>
      <c r="I843" s="171">
        <v>2733569</v>
      </c>
      <c r="J843" s="171">
        <v>2733569</v>
      </c>
      <c r="K843" s="171">
        <v>2733569</v>
      </c>
      <c r="L843" s="385"/>
      <c r="M843" s="387"/>
      <c r="N843" s="194"/>
      <c r="O843" s="195"/>
      <c r="P843" s="195"/>
      <c r="Q843" s="196"/>
    </row>
    <row r="844" spans="1:59" s="83" customFormat="1" ht="39.5" thickBot="1" x14ac:dyDescent="0.4">
      <c r="A844" s="281" t="s">
        <v>20</v>
      </c>
      <c r="B844" s="179">
        <f>SUM(C844:K844)</f>
        <v>0</v>
      </c>
      <c r="C844" s="175"/>
      <c r="D844" s="175"/>
      <c r="E844" s="175"/>
      <c r="F844" s="175"/>
      <c r="G844" s="175"/>
      <c r="H844" s="175"/>
      <c r="I844" s="175"/>
      <c r="J844" s="175"/>
      <c r="K844" s="175"/>
      <c r="L844" s="386"/>
      <c r="M844" s="388"/>
      <c r="N844" s="194"/>
      <c r="O844" s="195"/>
      <c r="P844" s="195"/>
      <c r="Q844" s="196"/>
    </row>
    <row r="845" spans="1:59" s="82" customFormat="1" ht="13.5" thickBot="1" x14ac:dyDescent="0.4">
      <c r="A845" s="423" t="s">
        <v>137</v>
      </c>
      <c r="B845" s="424"/>
      <c r="C845" s="424"/>
      <c r="D845" s="424"/>
      <c r="E845" s="424"/>
      <c r="F845" s="424"/>
      <c r="G845" s="424"/>
      <c r="H845" s="424"/>
      <c r="I845" s="424"/>
      <c r="J845" s="424"/>
      <c r="K845" s="425"/>
      <c r="L845" s="56"/>
      <c r="M845" s="192" t="s">
        <v>138</v>
      </c>
      <c r="N845" s="81"/>
      <c r="O845" s="81"/>
      <c r="P845" s="81"/>
      <c r="Q845" s="81"/>
      <c r="R845" s="81"/>
      <c r="S845" s="81"/>
      <c r="T845" s="81"/>
      <c r="U845" s="81"/>
      <c r="V845" s="81"/>
      <c r="W845" s="81"/>
      <c r="X845" s="81"/>
      <c r="Y845" s="81"/>
      <c r="Z845" s="81"/>
      <c r="AA845" s="81"/>
      <c r="AB845" s="81"/>
      <c r="AC845" s="81"/>
      <c r="AD845" s="81"/>
      <c r="AE845" s="81"/>
      <c r="AF845" s="81"/>
      <c r="AG845" s="81"/>
      <c r="AH845" s="81"/>
      <c r="AI845" s="81"/>
      <c r="AJ845" s="81"/>
      <c r="AK845" s="81"/>
      <c r="AL845" s="81"/>
      <c r="AM845" s="81"/>
      <c r="AN845" s="81"/>
      <c r="AO845" s="81"/>
      <c r="AP845" s="81"/>
      <c r="AQ845" s="81"/>
      <c r="AR845" s="81"/>
      <c r="AS845" s="81"/>
      <c r="AT845" s="81"/>
      <c r="AU845" s="81"/>
      <c r="AV845" s="81"/>
      <c r="AW845" s="81"/>
      <c r="AX845" s="81"/>
      <c r="AY845" s="81"/>
      <c r="AZ845" s="81"/>
      <c r="BA845" s="81"/>
      <c r="BB845" s="81"/>
      <c r="BC845" s="81"/>
      <c r="BD845" s="81"/>
      <c r="BE845" s="81"/>
      <c r="BF845" s="81"/>
      <c r="BG845" s="81"/>
    </row>
    <row r="846" spans="1:59" s="82" customFormat="1" x14ac:dyDescent="0.35">
      <c r="A846" s="25" t="s">
        <v>10</v>
      </c>
      <c r="B846" s="26"/>
      <c r="C846" s="26"/>
      <c r="D846" s="26"/>
      <c r="E846" s="26"/>
      <c r="F846" s="26"/>
      <c r="G846" s="26"/>
      <c r="H846" s="26"/>
      <c r="I846" s="26"/>
      <c r="J846" s="26"/>
      <c r="K846" s="289"/>
      <c r="L846" s="401" t="s">
        <v>139</v>
      </c>
      <c r="M846" s="431"/>
      <c r="N846" s="81"/>
      <c r="O846" s="81"/>
      <c r="P846" s="81"/>
      <c r="Q846" s="81"/>
      <c r="R846" s="152"/>
      <c r="S846" s="81"/>
      <c r="T846" s="92"/>
      <c r="U846" s="81"/>
      <c r="V846" s="81"/>
      <c r="W846" s="81"/>
      <c r="X846" s="81"/>
      <c r="Y846" s="81"/>
      <c r="Z846" s="81"/>
      <c r="AA846" s="81"/>
      <c r="AB846" s="81"/>
      <c r="AC846" s="81"/>
      <c r="AD846" s="81"/>
      <c r="AE846" s="81"/>
      <c r="AF846" s="81"/>
      <c r="AG846" s="81"/>
      <c r="AH846" s="81"/>
      <c r="AI846" s="81"/>
      <c r="AJ846" s="81"/>
      <c r="AK846" s="81"/>
      <c r="AL846" s="81"/>
      <c r="AM846" s="81"/>
      <c r="AN846" s="81"/>
      <c r="AO846" s="81"/>
      <c r="AP846" s="81"/>
      <c r="AQ846" s="81"/>
      <c r="AR846" s="81"/>
      <c r="AS846" s="81"/>
      <c r="AT846" s="81"/>
      <c r="AU846" s="81"/>
      <c r="AV846" s="81"/>
      <c r="AW846" s="81"/>
      <c r="AX846" s="81"/>
      <c r="AY846" s="81"/>
      <c r="AZ846" s="81"/>
      <c r="BA846" s="81"/>
      <c r="BB846" s="81"/>
      <c r="BC846" s="81"/>
      <c r="BD846" s="81"/>
      <c r="BE846" s="81"/>
      <c r="BF846" s="81"/>
      <c r="BG846" s="81"/>
    </row>
    <row r="847" spans="1:59" s="91" customFormat="1" x14ac:dyDescent="0.35">
      <c r="A847" s="73" t="s">
        <v>8</v>
      </c>
      <c r="B847" s="8">
        <f>B848+B849+B850+B851</f>
        <v>4987445</v>
      </c>
      <c r="C847" s="8">
        <f>C848+C849+C850+C851</f>
        <v>0</v>
      </c>
      <c r="D847" s="8">
        <f t="shared" ref="D847:K847" si="329">D848+D849+D850+D851</f>
        <v>0</v>
      </c>
      <c r="E847" s="8">
        <f t="shared" si="329"/>
        <v>0</v>
      </c>
      <c r="F847" s="8"/>
      <c r="G847" s="8">
        <f>G848+G849+G850+G851</f>
        <v>730859</v>
      </c>
      <c r="H847" s="8">
        <f>H848+H849+H850+H851</f>
        <v>1137694</v>
      </c>
      <c r="I847" s="8">
        <f>I848+I849+I850+I851</f>
        <v>1448008</v>
      </c>
      <c r="J847" s="8">
        <f>J848+J849+J850+J851</f>
        <v>1143248</v>
      </c>
      <c r="K847" s="8">
        <f t="shared" si="329"/>
        <v>527636</v>
      </c>
      <c r="L847" s="389"/>
      <c r="M847" s="391"/>
      <c r="N847" s="373"/>
      <c r="O847" s="373"/>
      <c r="P847" s="373"/>
      <c r="Q847" s="373"/>
      <c r="R847" s="153"/>
      <c r="S847" s="373"/>
      <c r="T847" s="373"/>
      <c r="U847" s="373"/>
      <c r="V847" s="373"/>
      <c r="W847" s="373"/>
      <c r="X847" s="373"/>
      <c r="Y847" s="373"/>
      <c r="Z847" s="373"/>
      <c r="AA847" s="373"/>
      <c r="AB847" s="373"/>
      <c r="AC847" s="373"/>
      <c r="AD847" s="373"/>
      <c r="AE847" s="373"/>
      <c r="AF847" s="373"/>
      <c r="AG847" s="373"/>
      <c r="AH847" s="373"/>
      <c r="AI847" s="373"/>
      <c r="AJ847" s="373"/>
      <c r="AK847" s="373"/>
      <c r="AL847" s="373"/>
      <c r="AM847" s="373"/>
      <c r="AN847" s="373"/>
      <c r="AO847" s="373"/>
      <c r="AP847" s="373"/>
      <c r="AQ847" s="373"/>
      <c r="AR847" s="373"/>
      <c r="AS847" s="373"/>
      <c r="AT847" s="373"/>
      <c r="AU847" s="373"/>
      <c r="AV847" s="373"/>
      <c r="AW847" s="373"/>
      <c r="AX847" s="373"/>
      <c r="AY847" s="373"/>
      <c r="AZ847" s="373"/>
      <c r="BA847" s="373"/>
      <c r="BB847" s="373"/>
      <c r="BC847" s="373"/>
      <c r="BD847" s="373"/>
      <c r="BE847" s="373"/>
      <c r="BF847" s="373"/>
      <c r="BG847" s="373"/>
    </row>
    <row r="848" spans="1:59" s="91" customFormat="1" x14ac:dyDescent="0.35">
      <c r="A848" s="3" t="s">
        <v>14</v>
      </c>
      <c r="B848" s="99">
        <f>SUM(C848:K848)</f>
        <v>0</v>
      </c>
      <c r="C848" s="63">
        <v>0</v>
      </c>
      <c r="D848" s="63">
        <v>0</v>
      </c>
      <c r="E848" s="63">
        <v>0</v>
      </c>
      <c r="F848" s="63"/>
      <c r="G848" s="63">
        <v>0</v>
      </c>
      <c r="H848" s="63">
        <v>0</v>
      </c>
      <c r="I848" s="63">
        <v>0</v>
      </c>
      <c r="J848" s="63">
        <v>0</v>
      </c>
      <c r="K848" s="277">
        <v>0</v>
      </c>
      <c r="L848" s="389"/>
      <c r="M848" s="391"/>
      <c r="N848" s="373"/>
      <c r="O848" s="373"/>
      <c r="P848" s="373"/>
      <c r="Q848" s="373"/>
      <c r="R848" s="373"/>
      <c r="S848" s="373"/>
      <c r="T848" s="373"/>
      <c r="U848" s="373"/>
      <c r="V848" s="373"/>
      <c r="W848" s="373"/>
      <c r="X848" s="373"/>
      <c r="Y848" s="373"/>
      <c r="Z848" s="373"/>
      <c r="AA848" s="373"/>
      <c r="AB848" s="373"/>
      <c r="AC848" s="373"/>
      <c r="AD848" s="373"/>
      <c r="AE848" s="373"/>
      <c r="AF848" s="373"/>
      <c r="AG848" s="373"/>
      <c r="AH848" s="373"/>
      <c r="AI848" s="373"/>
      <c r="AJ848" s="373"/>
      <c r="AK848" s="373"/>
      <c r="AL848" s="373"/>
      <c r="AM848" s="373"/>
      <c r="AN848" s="373"/>
      <c r="AO848" s="373"/>
      <c r="AP848" s="373"/>
      <c r="AQ848" s="373"/>
      <c r="AR848" s="373"/>
      <c r="AS848" s="373"/>
      <c r="AT848" s="373"/>
      <c r="AU848" s="373"/>
      <c r="AV848" s="373"/>
      <c r="AW848" s="373"/>
      <c r="AX848" s="373"/>
      <c r="AY848" s="373"/>
      <c r="AZ848" s="373"/>
      <c r="BA848" s="373"/>
      <c r="BB848" s="373"/>
      <c r="BC848" s="373"/>
      <c r="BD848" s="373"/>
      <c r="BE848" s="373"/>
      <c r="BF848" s="373"/>
      <c r="BG848" s="373"/>
    </row>
    <row r="849" spans="1:59" s="91" customFormat="1" x14ac:dyDescent="0.35">
      <c r="A849" s="3" t="s">
        <v>15</v>
      </c>
      <c r="B849" s="99">
        <f>SUM(C849:K849)</f>
        <v>0</v>
      </c>
      <c r="C849" s="63">
        <v>0</v>
      </c>
      <c r="D849" s="63">
        <v>0</v>
      </c>
      <c r="E849" s="63">
        <v>0</v>
      </c>
      <c r="F849" s="63"/>
      <c r="G849" s="63">
        <v>0</v>
      </c>
      <c r="H849" s="63">
        <v>0</v>
      </c>
      <c r="I849" s="63">
        <v>0</v>
      </c>
      <c r="J849" s="63">
        <v>0</v>
      </c>
      <c r="K849" s="277">
        <v>0</v>
      </c>
      <c r="L849" s="389"/>
      <c r="M849" s="391"/>
      <c r="N849" s="373"/>
      <c r="O849" s="373"/>
      <c r="P849" s="373"/>
      <c r="Q849" s="373"/>
      <c r="R849" s="373"/>
      <c r="S849" s="373"/>
      <c r="T849" s="373"/>
      <c r="U849" s="373"/>
      <c r="V849" s="373"/>
      <c r="W849" s="373"/>
      <c r="X849" s="373"/>
      <c r="Y849" s="373"/>
      <c r="Z849" s="373"/>
      <c r="AA849" s="373"/>
      <c r="AB849" s="373"/>
      <c r="AC849" s="373"/>
      <c r="AD849" s="373"/>
      <c r="AE849" s="373"/>
      <c r="AF849" s="373"/>
      <c r="AG849" s="373"/>
      <c r="AH849" s="373"/>
      <c r="AI849" s="373"/>
      <c r="AJ849" s="373"/>
      <c r="AK849" s="373"/>
      <c r="AL849" s="373"/>
      <c r="AM849" s="373"/>
      <c r="AN849" s="373"/>
      <c r="AO849" s="373"/>
      <c r="AP849" s="373"/>
      <c r="AQ849" s="373"/>
      <c r="AR849" s="373"/>
      <c r="AS849" s="373"/>
      <c r="AT849" s="373"/>
      <c r="AU849" s="373"/>
      <c r="AV849" s="373"/>
      <c r="AW849" s="373"/>
      <c r="AX849" s="373"/>
      <c r="AY849" s="373"/>
      <c r="AZ849" s="373"/>
      <c r="BA849" s="373"/>
      <c r="BB849" s="373"/>
      <c r="BC849" s="373"/>
      <c r="BD849" s="373"/>
      <c r="BE849" s="373"/>
      <c r="BF849" s="373"/>
      <c r="BG849" s="373"/>
    </row>
    <row r="850" spans="1:59" s="82" customFormat="1" x14ac:dyDescent="0.35">
      <c r="A850" s="3" t="s">
        <v>16</v>
      </c>
      <c r="B850" s="99">
        <f>SUM(C850:K850)</f>
        <v>0</v>
      </c>
      <c r="C850" s="63">
        <v>0</v>
      </c>
      <c r="D850" s="63">
        <v>0</v>
      </c>
      <c r="E850" s="63">
        <v>0</v>
      </c>
      <c r="F850" s="63"/>
      <c r="G850" s="63">
        <v>0</v>
      </c>
      <c r="H850" s="63">
        <v>0</v>
      </c>
      <c r="I850" s="63">
        <v>0</v>
      </c>
      <c r="J850" s="63">
        <v>0</v>
      </c>
      <c r="K850" s="277">
        <v>0</v>
      </c>
      <c r="L850" s="389"/>
      <c r="M850" s="391"/>
      <c r="N850" s="81"/>
      <c r="O850" s="81"/>
      <c r="P850" s="81"/>
      <c r="Q850" s="81"/>
      <c r="R850" s="81"/>
      <c r="S850" s="81"/>
      <c r="T850" s="81"/>
      <c r="U850" s="81"/>
      <c r="V850" s="81"/>
      <c r="W850" s="81"/>
      <c r="X850" s="81"/>
      <c r="Y850" s="81"/>
      <c r="Z850" s="81"/>
      <c r="AA850" s="81"/>
      <c r="AB850" s="81"/>
      <c r="AC850" s="81"/>
      <c r="AD850" s="81"/>
      <c r="AE850" s="81"/>
      <c r="AF850" s="81"/>
      <c r="AG850" s="81"/>
      <c r="AH850" s="81"/>
      <c r="AI850" s="81"/>
      <c r="AJ850" s="81"/>
      <c r="AK850" s="81"/>
      <c r="AL850" s="81"/>
      <c r="AM850" s="81"/>
      <c r="AN850" s="81"/>
      <c r="AO850" s="81"/>
      <c r="AP850" s="81"/>
      <c r="AQ850" s="81"/>
      <c r="AR850" s="81"/>
      <c r="AS850" s="81"/>
      <c r="AT850" s="81"/>
      <c r="AU850" s="81"/>
      <c r="AV850" s="81"/>
      <c r="AW850" s="81"/>
      <c r="AX850" s="81"/>
      <c r="AY850" s="81"/>
      <c r="AZ850" s="81"/>
      <c r="BA850" s="81"/>
      <c r="BB850" s="81"/>
      <c r="BC850" s="81"/>
      <c r="BD850" s="81"/>
      <c r="BE850" s="81"/>
      <c r="BF850" s="81"/>
      <c r="BG850" s="81"/>
    </row>
    <row r="851" spans="1:59" s="91" customFormat="1" x14ac:dyDescent="0.35">
      <c r="A851" s="88" t="s">
        <v>17</v>
      </c>
      <c r="B851" s="6">
        <f>B853+B854</f>
        <v>4987445</v>
      </c>
      <c r="C851" s="6">
        <f>C853+C854</f>
        <v>0</v>
      </c>
      <c r="D851" s="6">
        <f t="shared" ref="D851:E851" si="330">D853+D854</f>
        <v>0</v>
      </c>
      <c r="E851" s="6">
        <f t="shared" si="330"/>
        <v>0</v>
      </c>
      <c r="F851" s="6"/>
      <c r="G851" s="6">
        <f>G853+G854</f>
        <v>730859</v>
      </c>
      <c r="H851" s="6">
        <f>H853+H854</f>
        <v>1137694</v>
      </c>
      <c r="I851" s="6">
        <f t="shared" ref="I851:K851" si="331">I853+I854</f>
        <v>1448008</v>
      </c>
      <c r="J851" s="6">
        <f t="shared" si="331"/>
        <v>1143248</v>
      </c>
      <c r="K851" s="6">
        <f t="shared" si="331"/>
        <v>527636</v>
      </c>
      <c r="L851" s="389"/>
      <c r="M851" s="391"/>
      <c r="N851" s="373"/>
      <c r="O851" s="373"/>
      <c r="P851" s="373"/>
      <c r="Q851" s="373"/>
      <c r="R851" s="373"/>
      <c r="S851" s="373"/>
      <c r="T851" s="373"/>
      <c r="U851" s="373"/>
      <c r="V851" s="373"/>
      <c r="W851" s="373"/>
      <c r="X851" s="373"/>
      <c r="Y851" s="373"/>
      <c r="Z851" s="373"/>
      <c r="AA851" s="373"/>
      <c r="AB851" s="373"/>
      <c r="AC851" s="373"/>
      <c r="AD851" s="373"/>
      <c r="AE851" s="373"/>
      <c r="AF851" s="373"/>
      <c r="AG851" s="373"/>
      <c r="AH851" s="373"/>
      <c r="AI851" s="373"/>
      <c r="AJ851" s="373"/>
      <c r="AK851" s="373"/>
      <c r="AL851" s="373"/>
      <c r="AM851" s="373"/>
      <c r="AN851" s="373"/>
      <c r="AO851" s="373"/>
      <c r="AP851" s="373"/>
      <c r="AQ851" s="373"/>
      <c r="AR851" s="373"/>
      <c r="AS851" s="373"/>
      <c r="AT851" s="373"/>
      <c r="AU851" s="373"/>
      <c r="AV851" s="373"/>
      <c r="AW851" s="373"/>
      <c r="AX851" s="373"/>
      <c r="AY851" s="373"/>
      <c r="AZ851" s="373"/>
      <c r="BA851" s="373"/>
      <c r="BB851" s="373"/>
      <c r="BC851" s="373"/>
      <c r="BD851" s="373"/>
      <c r="BE851" s="373"/>
      <c r="BF851" s="373"/>
      <c r="BG851" s="373"/>
    </row>
    <row r="852" spans="1:59" s="91" customFormat="1" x14ac:dyDescent="0.35">
      <c r="A852" s="3" t="s">
        <v>18</v>
      </c>
      <c r="B852" s="13"/>
      <c r="C852" s="11"/>
      <c r="D852" s="11"/>
      <c r="E852" s="11"/>
      <c r="F852" s="11"/>
      <c r="G852" s="11"/>
      <c r="H852" s="11"/>
      <c r="I852" s="11"/>
      <c r="J852" s="11"/>
      <c r="K852" s="11"/>
      <c r="L852" s="389"/>
      <c r="M852" s="391"/>
      <c r="N852" s="373"/>
      <c r="O852" s="373"/>
      <c r="P852" s="373"/>
      <c r="Q852" s="373"/>
      <c r="R852" s="373"/>
      <c r="S852" s="373"/>
      <c r="T852" s="373"/>
      <c r="U852" s="373"/>
      <c r="V852" s="373"/>
      <c r="W852" s="373"/>
      <c r="X852" s="373"/>
      <c r="Y852" s="373"/>
      <c r="Z852" s="373"/>
      <c r="AA852" s="373"/>
      <c r="AB852" s="373"/>
      <c r="AC852" s="373"/>
      <c r="AD852" s="373"/>
      <c r="AE852" s="373"/>
      <c r="AF852" s="373"/>
      <c r="AG852" s="373"/>
      <c r="AH852" s="373"/>
      <c r="AI852" s="373"/>
      <c r="AJ852" s="373"/>
      <c r="AK852" s="373"/>
      <c r="AL852" s="373"/>
      <c r="AM852" s="373"/>
      <c r="AN852" s="373"/>
      <c r="AO852" s="373"/>
      <c r="AP852" s="373"/>
      <c r="AQ852" s="373"/>
      <c r="AR852" s="373"/>
      <c r="AS852" s="373"/>
      <c r="AT852" s="373"/>
      <c r="AU852" s="373"/>
      <c r="AV852" s="373"/>
      <c r="AW852" s="373"/>
      <c r="AX852" s="373"/>
      <c r="AY852" s="373"/>
      <c r="AZ852" s="373"/>
      <c r="BA852" s="373"/>
      <c r="BB852" s="373"/>
      <c r="BC852" s="373"/>
      <c r="BD852" s="373"/>
      <c r="BE852" s="373"/>
      <c r="BF852" s="373"/>
      <c r="BG852" s="373"/>
    </row>
    <row r="853" spans="1:59" s="91" customFormat="1" x14ac:dyDescent="0.35">
      <c r="A853" s="3" t="s">
        <v>19</v>
      </c>
      <c r="B853" s="99">
        <f>SUM(C853:K853)</f>
        <v>4987445</v>
      </c>
      <c r="C853" s="5">
        <v>0</v>
      </c>
      <c r="D853" s="5">
        <v>0</v>
      </c>
      <c r="E853" s="5">
        <v>0</v>
      </c>
      <c r="F853" s="5"/>
      <c r="G853" s="5">
        <f>G863+G873</f>
        <v>730859</v>
      </c>
      <c r="H853" s="5">
        <f>H863+H873</f>
        <v>1137694</v>
      </c>
      <c r="I853" s="5">
        <f>I863+I873</f>
        <v>1448008</v>
      </c>
      <c r="J853" s="5">
        <f>J863+J873</f>
        <v>1143248</v>
      </c>
      <c r="K853" s="5">
        <f>K863+K873</f>
        <v>527636</v>
      </c>
      <c r="L853" s="389"/>
      <c r="M853" s="391"/>
      <c r="N853" s="373"/>
      <c r="O853" s="373"/>
      <c r="P853" s="373"/>
      <c r="Q853" s="373"/>
      <c r="R853" s="373"/>
      <c r="S853" s="373"/>
      <c r="T853" s="373"/>
      <c r="U853" s="373"/>
      <c r="V853" s="373"/>
      <c r="W853" s="373"/>
      <c r="X853" s="373"/>
      <c r="Y853" s="373"/>
      <c r="Z853" s="373"/>
      <c r="AA853" s="373"/>
      <c r="AB853" s="373"/>
      <c r="AC853" s="373"/>
      <c r="AD853" s="373"/>
      <c r="AE853" s="373"/>
      <c r="AF853" s="373"/>
      <c r="AG853" s="373"/>
      <c r="AH853" s="373"/>
      <c r="AI853" s="373"/>
      <c r="AJ853" s="373"/>
      <c r="AK853" s="373"/>
      <c r="AL853" s="373"/>
      <c r="AM853" s="373"/>
      <c r="AN853" s="373"/>
      <c r="AO853" s="373"/>
      <c r="AP853" s="373"/>
      <c r="AQ853" s="373"/>
      <c r="AR853" s="373"/>
      <c r="AS853" s="373"/>
      <c r="AT853" s="373"/>
      <c r="AU853" s="373"/>
      <c r="AV853" s="373"/>
      <c r="AW853" s="373"/>
      <c r="AX853" s="373"/>
      <c r="AY853" s="373"/>
      <c r="AZ853" s="373"/>
      <c r="BA853" s="373"/>
      <c r="BB853" s="373"/>
      <c r="BC853" s="373"/>
      <c r="BD853" s="373"/>
      <c r="BE853" s="373"/>
      <c r="BF853" s="373"/>
      <c r="BG853" s="373"/>
    </row>
    <row r="854" spans="1:59" s="91" customFormat="1" ht="39.5" thickBot="1" x14ac:dyDescent="0.4">
      <c r="A854" s="130" t="s">
        <v>20</v>
      </c>
      <c r="B854" s="107">
        <f>SUM(C854:K854)</f>
        <v>0</v>
      </c>
      <c r="C854" s="108">
        <v>0</v>
      </c>
      <c r="D854" s="108">
        <v>0</v>
      </c>
      <c r="E854" s="108">
        <v>0</v>
      </c>
      <c r="F854" s="108">
        <v>0</v>
      </c>
      <c r="G854" s="108">
        <v>0</v>
      </c>
      <c r="H854" s="108">
        <v>0</v>
      </c>
      <c r="I854" s="108">
        <v>0</v>
      </c>
      <c r="J854" s="108">
        <v>0</v>
      </c>
      <c r="K854" s="285">
        <v>0</v>
      </c>
      <c r="L854" s="389"/>
      <c r="M854" s="391"/>
      <c r="N854" s="373"/>
      <c r="O854" s="373"/>
      <c r="P854" s="373"/>
      <c r="Q854" s="373"/>
      <c r="R854" s="373"/>
      <c r="S854" s="373"/>
      <c r="T854" s="373"/>
      <c r="U854" s="373"/>
      <c r="V854" s="373"/>
      <c r="W854" s="373"/>
      <c r="X854" s="373"/>
      <c r="Y854" s="373"/>
      <c r="Z854" s="373"/>
      <c r="AA854" s="373"/>
      <c r="AB854" s="373"/>
      <c r="AC854" s="373"/>
      <c r="AD854" s="373"/>
      <c r="AE854" s="373"/>
      <c r="AF854" s="373"/>
      <c r="AG854" s="373"/>
      <c r="AH854" s="373"/>
      <c r="AI854" s="373"/>
      <c r="AJ854" s="373"/>
      <c r="AK854" s="373"/>
      <c r="AL854" s="373"/>
      <c r="AM854" s="373"/>
      <c r="AN854" s="373"/>
      <c r="AO854" s="373"/>
      <c r="AP854" s="373"/>
      <c r="AQ854" s="373"/>
      <c r="AR854" s="373"/>
      <c r="AS854" s="373"/>
      <c r="AT854" s="373"/>
      <c r="AU854" s="373"/>
      <c r="AV854" s="373"/>
      <c r="AW854" s="373"/>
      <c r="AX854" s="373"/>
      <c r="AY854" s="373"/>
      <c r="AZ854" s="373"/>
      <c r="BA854" s="373"/>
      <c r="BB854" s="373"/>
      <c r="BC854" s="373"/>
      <c r="BD854" s="373"/>
      <c r="BE854" s="373"/>
      <c r="BF854" s="373"/>
      <c r="BG854" s="373"/>
    </row>
    <row r="855" spans="1:59" s="91" customFormat="1" ht="29.25" customHeight="1" thickBot="1" x14ac:dyDescent="0.4">
      <c r="A855" s="488" t="s">
        <v>140</v>
      </c>
      <c r="B855" s="488"/>
      <c r="C855" s="488"/>
      <c r="D855" s="488"/>
      <c r="E855" s="488"/>
      <c r="F855" s="488"/>
      <c r="G855" s="488"/>
      <c r="H855" s="488"/>
      <c r="I855" s="488"/>
      <c r="J855" s="488"/>
      <c r="K855" s="488"/>
      <c r="L855" s="389"/>
      <c r="M855" s="391"/>
      <c r="N855" s="373"/>
      <c r="O855" s="373"/>
      <c r="P855" s="373"/>
      <c r="Q855" s="373"/>
      <c r="R855" s="373"/>
      <c r="S855" s="373"/>
      <c r="T855" s="373"/>
      <c r="U855" s="373"/>
      <c r="V855" s="373"/>
      <c r="W855" s="373"/>
      <c r="X855" s="373"/>
      <c r="Y855" s="373"/>
      <c r="Z855" s="373"/>
      <c r="AA855" s="373"/>
      <c r="AB855" s="373"/>
      <c r="AC855" s="373"/>
      <c r="AD855" s="373"/>
      <c r="AE855" s="373"/>
      <c r="AF855" s="373"/>
      <c r="AG855" s="373"/>
      <c r="AH855" s="373"/>
      <c r="AI855" s="373"/>
      <c r="AJ855" s="373"/>
      <c r="AK855" s="373"/>
      <c r="AL855" s="373"/>
      <c r="AM855" s="373"/>
      <c r="AN855" s="373"/>
      <c r="AO855" s="373"/>
      <c r="AP855" s="373"/>
      <c r="AQ855" s="373"/>
      <c r="AR855" s="373"/>
      <c r="AS855" s="373"/>
      <c r="AT855" s="373"/>
      <c r="AU855" s="373"/>
      <c r="AV855" s="373"/>
      <c r="AW855" s="373"/>
      <c r="AX855" s="373"/>
      <c r="AY855" s="373"/>
      <c r="AZ855" s="373"/>
      <c r="BA855" s="373"/>
      <c r="BB855" s="373"/>
      <c r="BC855" s="373"/>
      <c r="BD855" s="373"/>
      <c r="BE855" s="373"/>
      <c r="BF855" s="373"/>
      <c r="BG855" s="373"/>
    </row>
    <row r="856" spans="1:59" s="91" customFormat="1" x14ac:dyDescent="0.35">
      <c r="A856" s="509" t="s">
        <v>10</v>
      </c>
      <c r="B856" s="509"/>
      <c r="C856" s="509"/>
      <c r="D856" s="509"/>
      <c r="E856" s="509"/>
      <c r="F856" s="509"/>
      <c r="G856" s="509"/>
      <c r="H856" s="509"/>
      <c r="I856" s="509"/>
      <c r="J856" s="509"/>
      <c r="K856" s="509"/>
      <c r="L856" s="389"/>
      <c r="M856" s="391"/>
      <c r="N856" s="373"/>
      <c r="O856" s="373"/>
      <c r="P856" s="373"/>
      <c r="Q856" s="373"/>
      <c r="R856" s="373"/>
      <c r="S856" s="373"/>
      <c r="T856" s="373"/>
      <c r="U856" s="373"/>
      <c r="V856" s="373"/>
      <c r="W856" s="373"/>
      <c r="X856" s="373"/>
      <c r="Y856" s="373"/>
      <c r="Z856" s="373"/>
      <c r="AA856" s="373"/>
      <c r="AB856" s="373"/>
      <c r="AC856" s="373"/>
      <c r="AD856" s="373"/>
      <c r="AE856" s="373"/>
      <c r="AF856" s="373"/>
      <c r="AG856" s="373"/>
      <c r="AH856" s="373"/>
      <c r="AI856" s="373"/>
      <c r="AJ856" s="373"/>
      <c r="AK856" s="373"/>
      <c r="AL856" s="373"/>
      <c r="AM856" s="373"/>
      <c r="AN856" s="373"/>
      <c r="AO856" s="373"/>
      <c r="AP856" s="373"/>
      <c r="AQ856" s="373"/>
      <c r="AR856" s="373"/>
      <c r="AS856" s="373"/>
      <c r="AT856" s="373"/>
      <c r="AU856" s="373"/>
      <c r="AV856" s="373"/>
      <c r="AW856" s="373"/>
      <c r="AX856" s="373"/>
      <c r="AY856" s="373"/>
      <c r="AZ856" s="373"/>
      <c r="BA856" s="373"/>
      <c r="BB856" s="373"/>
      <c r="BC856" s="373"/>
      <c r="BD856" s="373"/>
      <c r="BE856" s="373"/>
      <c r="BF856" s="373"/>
      <c r="BG856" s="373"/>
    </row>
    <row r="857" spans="1:59" s="91" customFormat="1" x14ac:dyDescent="0.35">
      <c r="A857" s="227" t="s">
        <v>8</v>
      </c>
      <c r="B857" s="76">
        <f>B858+B859+B860+B861</f>
        <v>4940645</v>
      </c>
      <c r="C857" s="76">
        <f>C858+C859+C860+C861</f>
        <v>0</v>
      </c>
      <c r="D857" s="76">
        <f>D858+D859+D860+D861</f>
        <v>0</v>
      </c>
      <c r="E857" s="76">
        <f t="shared" ref="E857:K857" si="332">E858+E859+E860+E861</f>
        <v>0</v>
      </c>
      <c r="F857" s="76">
        <v>0</v>
      </c>
      <c r="G857" s="76">
        <f>G858+G859+G860+G861</f>
        <v>721499</v>
      </c>
      <c r="H857" s="76">
        <f>H858+H859+H860+H861</f>
        <v>1128334</v>
      </c>
      <c r="I857" s="76">
        <f>I858+I859+I860+I861</f>
        <v>1438648</v>
      </c>
      <c r="J857" s="76">
        <f>J858+J859+J860+J861</f>
        <v>1133888</v>
      </c>
      <c r="K857" s="76">
        <f t="shared" si="332"/>
        <v>518276</v>
      </c>
      <c r="L857" s="389"/>
      <c r="M857" s="391"/>
      <c r="N857" s="373"/>
      <c r="O857" s="373"/>
      <c r="P857" s="373"/>
      <c r="Q857" s="373"/>
      <c r="R857" s="373"/>
      <c r="S857" s="373"/>
      <c r="T857" s="373"/>
      <c r="U857" s="373"/>
      <c r="V857" s="373"/>
      <c r="W857" s="373"/>
      <c r="X857" s="373"/>
      <c r="Y857" s="373"/>
      <c r="Z857" s="373"/>
      <c r="AA857" s="373"/>
      <c r="AB857" s="373"/>
      <c r="AC857" s="373"/>
      <c r="AD857" s="373"/>
      <c r="AE857" s="373"/>
      <c r="AF857" s="373"/>
      <c r="AG857" s="373"/>
      <c r="AH857" s="373"/>
      <c r="AI857" s="373"/>
      <c r="AJ857" s="373"/>
      <c r="AK857" s="373"/>
      <c r="AL857" s="373"/>
      <c r="AM857" s="373"/>
      <c r="AN857" s="373"/>
      <c r="AO857" s="373"/>
      <c r="AP857" s="373"/>
      <c r="AQ857" s="373"/>
      <c r="AR857" s="373"/>
      <c r="AS857" s="373"/>
      <c r="AT857" s="373"/>
      <c r="AU857" s="373"/>
      <c r="AV857" s="373"/>
      <c r="AW857" s="373"/>
      <c r="AX857" s="373"/>
      <c r="AY857" s="373"/>
      <c r="AZ857" s="373"/>
      <c r="BA857" s="373"/>
      <c r="BB857" s="373"/>
      <c r="BC857" s="373"/>
      <c r="BD857" s="373"/>
      <c r="BE857" s="373"/>
      <c r="BF857" s="373"/>
      <c r="BG857" s="373"/>
    </row>
    <row r="858" spans="1:59" s="91" customFormat="1" x14ac:dyDescent="0.35">
      <c r="A858" s="178" t="s">
        <v>14</v>
      </c>
      <c r="B858" s="172">
        <f>SUM(C858:K858)</f>
        <v>0</v>
      </c>
      <c r="C858" s="178"/>
      <c r="D858" s="178"/>
      <c r="E858" s="178"/>
      <c r="F858" s="178"/>
      <c r="G858" s="178"/>
      <c r="H858" s="178"/>
      <c r="I858" s="178"/>
      <c r="J858" s="178"/>
      <c r="K858" s="178"/>
      <c r="L858" s="389"/>
      <c r="M858" s="391"/>
      <c r="N858" s="373"/>
      <c r="O858" s="373"/>
      <c r="P858" s="373"/>
      <c r="Q858" s="373"/>
      <c r="R858" s="373"/>
      <c r="S858" s="373"/>
      <c r="T858" s="373"/>
      <c r="U858" s="373"/>
      <c r="V858" s="373"/>
      <c r="W858" s="373"/>
      <c r="X858" s="373"/>
      <c r="Y858" s="373"/>
      <c r="Z858" s="373"/>
      <c r="AA858" s="373"/>
      <c r="AB858" s="373"/>
      <c r="AC858" s="373"/>
      <c r="AD858" s="373"/>
      <c r="AE858" s="373"/>
      <c r="AF858" s="373"/>
      <c r="AG858" s="373"/>
      <c r="AH858" s="373"/>
      <c r="AI858" s="373"/>
      <c r="AJ858" s="373"/>
      <c r="AK858" s="373"/>
      <c r="AL858" s="373"/>
      <c r="AM858" s="373"/>
      <c r="AN858" s="373"/>
      <c r="AO858" s="373"/>
      <c r="AP858" s="373"/>
      <c r="AQ858" s="373"/>
      <c r="AR858" s="373"/>
      <c r="AS858" s="373"/>
      <c r="AT858" s="373"/>
      <c r="AU858" s="373"/>
      <c r="AV858" s="373"/>
      <c r="AW858" s="373"/>
      <c r="AX858" s="373"/>
      <c r="AY858" s="373"/>
      <c r="AZ858" s="373"/>
      <c r="BA858" s="373"/>
      <c r="BB858" s="373"/>
      <c r="BC858" s="373"/>
      <c r="BD858" s="373"/>
      <c r="BE858" s="373"/>
      <c r="BF858" s="373"/>
      <c r="BG858" s="373"/>
    </row>
    <row r="859" spans="1:59" s="91" customFormat="1" x14ac:dyDescent="0.35">
      <c r="A859" s="178" t="s">
        <v>15</v>
      </c>
      <c r="B859" s="172">
        <f>SUM(C859:K859)</f>
        <v>0</v>
      </c>
      <c r="C859" s="178"/>
      <c r="D859" s="178"/>
      <c r="E859" s="178"/>
      <c r="F859" s="178"/>
      <c r="G859" s="178"/>
      <c r="H859" s="178"/>
      <c r="I859" s="178"/>
      <c r="J859" s="178"/>
      <c r="K859" s="178"/>
      <c r="L859" s="389"/>
      <c r="M859" s="391"/>
      <c r="N859" s="373"/>
      <c r="O859" s="373"/>
      <c r="P859" s="373"/>
      <c r="Q859" s="373"/>
      <c r="R859" s="373"/>
      <c r="S859" s="373"/>
      <c r="T859" s="373"/>
      <c r="U859" s="373"/>
      <c r="V859" s="373"/>
      <c r="W859" s="373"/>
      <c r="X859" s="373"/>
      <c r="Y859" s="373"/>
      <c r="Z859" s="373"/>
      <c r="AA859" s="373"/>
      <c r="AB859" s="373"/>
      <c r="AC859" s="373"/>
      <c r="AD859" s="373"/>
      <c r="AE859" s="373"/>
      <c r="AF859" s="373"/>
      <c r="AG859" s="373"/>
      <c r="AH859" s="373"/>
      <c r="AI859" s="373"/>
      <c r="AJ859" s="373"/>
      <c r="AK859" s="373"/>
      <c r="AL859" s="373"/>
      <c r="AM859" s="373"/>
      <c r="AN859" s="373"/>
      <c r="AO859" s="373"/>
      <c r="AP859" s="373"/>
      <c r="AQ859" s="373"/>
      <c r="AR859" s="373"/>
      <c r="AS859" s="373"/>
      <c r="AT859" s="373"/>
      <c r="AU859" s="373"/>
      <c r="AV859" s="373"/>
      <c r="AW859" s="373"/>
      <c r="AX859" s="373"/>
      <c r="AY859" s="373"/>
      <c r="AZ859" s="373"/>
      <c r="BA859" s="373"/>
      <c r="BB859" s="373"/>
      <c r="BC859" s="373"/>
      <c r="BD859" s="373"/>
      <c r="BE859" s="373"/>
      <c r="BF859" s="373"/>
      <c r="BG859" s="373"/>
    </row>
    <row r="860" spans="1:59" s="91" customFormat="1" x14ac:dyDescent="0.35">
      <c r="A860" s="178" t="s">
        <v>16</v>
      </c>
      <c r="B860" s="172">
        <f>SUM(C860:K860)</f>
        <v>0</v>
      </c>
      <c r="C860" s="178"/>
      <c r="D860" s="178"/>
      <c r="E860" s="178"/>
      <c r="F860" s="178"/>
      <c r="G860" s="178"/>
      <c r="H860" s="178"/>
      <c r="I860" s="178"/>
      <c r="J860" s="178"/>
      <c r="K860" s="178"/>
      <c r="L860" s="389"/>
      <c r="M860" s="391"/>
      <c r="N860" s="373"/>
      <c r="O860" s="373"/>
      <c r="P860" s="373"/>
      <c r="Q860" s="373"/>
      <c r="R860" s="373"/>
      <c r="S860" s="373"/>
      <c r="T860" s="373"/>
      <c r="U860" s="373"/>
      <c r="V860" s="373"/>
      <c r="W860" s="373"/>
      <c r="X860" s="373"/>
      <c r="Y860" s="373"/>
      <c r="Z860" s="373"/>
      <c r="AA860" s="373"/>
      <c r="AB860" s="373"/>
      <c r="AC860" s="373"/>
      <c r="AD860" s="373"/>
      <c r="AE860" s="373"/>
      <c r="AF860" s="373"/>
      <c r="AG860" s="373"/>
      <c r="AH860" s="373"/>
      <c r="AI860" s="373"/>
      <c r="AJ860" s="373"/>
      <c r="AK860" s="373"/>
      <c r="AL860" s="373"/>
      <c r="AM860" s="373"/>
      <c r="AN860" s="373"/>
      <c r="AO860" s="373"/>
      <c r="AP860" s="373"/>
      <c r="AQ860" s="373"/>
      <c r="AR860" s="373"/>
      <c r="AS860" s="373"/>
      <c r="AT860" s="373"/>
      <c r="AU860" s="373"/>
      <c r="AV860" s="373"/>
      <c r="AW860" s="373"/>
      <c r="AX860" s="373"/>
      <c r="AY860" s="373"/>
      <c r="AZ860" s="373"/>
      <c r="BA860" s="373"/>
      <c r="BB860" s="373"/>
      <c r="BC860" s="373"/>
      <c r="BD860" s="373"/>
      <c r="BE860" s="373"/>
      <c r="BF860" s="373"/>
      <c r="BG860" s="373"/>
    </row>
    <row r="861" spans="1:59" s="91" customFormat="1" x14ac:dyDescent="0.35">
      <c r="A861" s="227" t="s">
        <v>17</v>
      </c>
      <c r="B861" s="76">
        <f>B863+B864</f>
        <v>4940645</v>
      </c>
      <c r="C861" s="76">
        <f t="shared" ref="C861:K861" si="333">C863+C864</f>
        <v>0</v>
      </c>
      <c r="D861" s="76">
        <f t="shared" si="333"/>
        <v>0</v>
      </c>
      <c r="E861" s="76">
        <f t="shared" si="333"/>
        <v>0</v>
      </c>
      <c r="F861" s="76">
        <f t="shared" si="333"/>
        <v>0</v>
      </c>
      <c r="G861" s="76">
        <f>G863+G864</f>
        <v>721499</v>
      </c>
      <c r="H861" s="76">
        <f>H863+H864</f>
        <v>1128334</v>
      </c>
      <c r="I861" s="76">
        <f t="shared" si="333"/>
        <v>1438648</v>
      </c>
      <c r="J861" s="76">
        <f t="shared" si="333"/>
        <v>1133888</v>
      </c>
      <c r="K861" s="76">
        <f t="shared" si="333"/>
        <v>518276</v>
      </c>
      <c r="L861" s="389"/>
      <c r="M861" s="391"/>
      <c r="N861" s="373"/>
      <c r="O861" s="373"/>
      <c r="P861" s="373"/>
      <c r="Q861" s="373"/>
      <c r="R861" s="373"/>
      <c r="S861" s="373"/>
      <c r="T861" s="373"/>
      <c r="U861" s="373"/>
      <c r="V861" s="373"/>
      <c r="W861" s="373"/>
      <c r="X861" s="373"/>
      <c r="Y861" s="373"/>
      <c r="Z861" s="373"/>
      <c r="AA861" s="373"/>
      <c r="AB861" s="373"/>
      <c r="AC861" s="373"/>
      <c r="AD861" s="373"/>
      <c r="AE861" s="373"/>
      <c r="AF861" s="373"/>
      <c r="AG861" s="373"/>
      <c r="AH861" s="373"/>
      <c r="AI861" s="373"/>
      <c r="AJ861" s="373"/>
      <c r="AK861" s="373"/>
      <c r="AL861" s="373"/>
      <c r="AM861" s="373"/>
      <c r="AN861" s="373"/>
      <c r="AO861" s="373"/>
      <c r="AP861" s="373"/>
      <c r="AQ861" s="373"/>
      <c r="AR861" s="373"/>
      <c r="AS861" s="373"/>
      <c r="AT861" s="373"/>
      <c r="AU861" s="373"/>
      <c r="AV861" s="373"/>
      <c r="AW861" s="373"/>
      <c r="AX861" s="373"/>
      <c r="AY861" s="373"/>
      <c r="AZ861" s="373"/>
      <c r="BA861" s="373"/>
      <c r="BB861" s="373"/>
      <c r="BC861" s="373"/>
      <c r="BD861" s="373"/>
      <c r="BE861" s="373"/>
      <c r="BF861" s="373"/>
      <c r="BG861" s="373"/>
    </row>
    <row r="862" spans="1:59" s="91" customFormat="1" x14ac:dyDescent="0.35">
      <c r="A862" s="178" t="s">
        <v>18</v>
      </c>
      <c r="B862" s="172"/>
      <c r="C862" s="178"/>
      <c r="D862" s="178"/>
      <c r="E862" s="178"/>
      <c r="F862" s="178"/>
      <c r="G862" s="178"/>
      <c r="H862" s="178"/>
      <c r="I862" s="178"/>
      <c r="J862" s="178"/>
      <c r="K862" s="178"/>
      <c r="L862" s="389"/>
      <c r="M862" s="391"/>
      <c r="N862" s="373"/>
      <c r="O862" s="373"/>
      <c r="P862" s="373"/>
      <c r="Q862" s="373"/>
      <c r="R862" s="373"/>
      <c r="S862" s="373"/>
      <c r="T862" s="373"/>
      <c r="U862" s="373"/>
      <c r="V862" s="373"/>
      <c r="W862" s="373"/>
      <c r="X862" s="373"/>
      <c r="Y862" s="373"/>
      <c r="Z862" s="373"/>
      <c r="AA862" s="373"/>
      <c r="AB862" s="373"/>
      <c r="AC862" s="373"/>
      <c r="AD862" s="373"/>
      <c r="AE862" s="373"/>
      <c r="AF862" s="373"/>
      <c r="AG862" s="373"/>
      <c r="AH862" s="373"/>
      <c r="AI862" s="373"/>
      <c r="AJ862" s="373"/>
      <c r="AK862" s="373"/>
      <c r="AL862" s="373"/>
      <c r="AM862" s="373"/>
      <c r="AN862" s="373"/>
      <c r="AO862" s="373"/>
      <c r="AP862" s="373"/>
      <c r="AQ862" s="373"/>
      <c r="AR862" s="373"/>
      <c r="AS862" s="373"/>
      <c r="AT862" s="373"/>
      <c r="AU862" s="373"/>
      <c r="AV862" s="373"/>
      <c r="AW862" s="373"/>
      <c r="AX862" s="373"/>
      <c r="AY862" s="373"/>
      <c r="AZ862" s="373"/>
      <c r="BA862" s="373"/>
      <c r="BB862" s="373"/>
      <c r="BC862" s="373"/>
      <c r="BD862" s="373"/>
      <c r="BE862" s="373"/>
      <c r="BF862" s="373"/>
      <c r="BG862" s="373"/>
    </row>
    <row r="863" spans="1:59" s="91" customFormat="1" x14ac:dyDescent="0.35">
      <c r="A863" s="178" t="s">
        <v>19</v>
      </c>
      <c r="B863" s="172">
        <f>SUM(C863:K863)</f>
        <v>4940645</v>
      </c>
      <c r="C863" s="171">
        <v>0</v>
      </c>
      <c r="D863" s="171">
        <v>0</v>
      </c>
      <c r="E863" s="171">
        <v>0</v>
      </c>
      <c r="F863" s="171">
        <v>0</v>
      </c>
      <c r="G863" s="171">
        <v>721499</v>
      </c>
      <c r="H863" s="171">
        <v>1128334</v>
      </c>
      <c r="I863" s="171">
        <v>1438648</v>
      </c>
      <c r="J863" s="171">
        <v>1133888</v>
      </c>
      <c r="K863" s="171">
        <v>518276</v>
      </c>
      <c r="L863" s="389"/>
      <c r="M863" s="391"/>
      <c r="N863" s="373"/>
      <c r="O863" s="373"/>
      <c r="P863" s="373"/>
      <c r="Q863" s="373"/>
      <c r="R863" s="373"/>
      <c r="S863" s="373"/>
      <c r="T863" s="373"/>
      <c r="U863" s="373"/>
      <c r="V863" s="373"/>
      <c r="W863" s="373"/>
      <c r="X863" s="373"/>
      <c r="Y863" s="373"/>
      <c r="Z863" s="373"/>
      <c r="AA863" s="373"/>
      <c r="AB863" s="373"/>
      <c r="AC863" s="373"/>
      <c r="AD863" s="373"/>
      <c r="AE863" s="373"/>
      <c r="AF863" s="373"/>
      <c r="AG863" s="373"/>
      <c r="AH863" s="373"/>
      <c r="AI863" s="373"/>
      <c r="AJ863" s="373"/>
      <c r="AK863" s="373"/>
      <c r="AL863" s="373"/>
      <c r="AM863" s="373"/>
      <c r="AN863" s="373"/>
      <c r="AO863" s="373"/>
      <c r="AP863" s="373"/>
      <c r="AQ863" s="373"/>
      <c r="AR863" s="373"/>
      <c r="AS863" s="373"/>
      <c r="AT863" s="373"/>
      <c r="AU863" s="373"/>
      <c r="AV863" s="373"/>
      <c r="AW863" s="373"/>
      <c r="AX863" s="373"/>
      <c r="AY863" s="373"/>
      <c r="AZ863" s="373"/>
      <c r="BA863" s="373"/>
      <c r="BB863" s="373"/>
      <c r="BC863" s="373"/>
      <c r="BD863" s="373"/>
      <c r="BE863" s="373"/>
      <c r="BF863" s="373"/>
      <c r="BG863" s="373"/>
    </row>
    <row r="864" spans="1:59" s="91" customFormat="1" ht="39.5" thickBot="1" x14ac:dyDescent="0.4">
      <c r="A864" s="281" t="s">
        <v>20</v>
      </c>
      <c r="B864" s="179">
        <f>SUM(C864:K864)</f>
        <v>0</v>
      </c>
      <c r="C864" s="175"/>
      <c r="D864" s="175"/>
      <c r="E864" s="175"/>
      <c r="F864" s="175"/>
      <c r="G864" s="175"/>
      <c r="H864" s="175"/>
      <c r="I864" s="175"/>
      <c r="J864" s="175"/>
      <c r="K864" s="175"/>
      <c r="L864" s="389"/>
      <c r="M864" s="391"/>
      <c r="N864" s="373"/>
      <c r="O864" s="373"/>
      <c r="P864" s="373"/>
      <c r="Q864" s="373"/>
      <c r="R864" s="373"/>
      <c r="S864" s="373"/>
      <c r="T864" s="373"/>
      <c r="U864" s="373"/>
      <c r="V864" s="373"/>
      <c r="W864" s="373"/>
      <c r="X864" s="373"/>
      <c r="Y864" s="373"/>
      <c r="Z864" s="373"/>
      <c r="AA864" s="373"/>
      <c r="AB864" s="373"/>
      <c r="AC864" s="373"/>
      <c r="AD864" s="373"/>
      <c r="AE864" s="373"/>
      <c r="AF864" s="373"/>
      <c r="AG864" s="373"/>
      <c r="AH864" s="373"/>
      <c r="AI864" s="373"/>
      <c r="AJ864" s="373"/>
      <c r="AK864" s="373"/>
      <c r="AL864" s="373"/>
      <c r="AM864" s="373"/>
      <c r="AN864" s="373"/>
      <c r="AO864" s="373"/>
      <c r="AP864" s="373"/>
      <c r="AQ864" s="373"/>
      <c r="AR864" s="373"/>
      <c r="AS864" s="373"/>
      <c r="AT864" s="373"/>
      <c r="AU864" s="373"/>
      <c r="AV864" s="373"/>
      <c r="AW864" s="373"/>
      <c r="AX864" s="373"/>
      <c r="AY864" s="373"/>
      <c r="AZ864" s="373"/>
      <c r="BA864" s="373"/>
      <c r="BB864" s="373"/>
      <c r="BC864" s="373"/>
      <c r="BD864" s="373"/>
      <c r="BE864" s="373"/>
      <c r="BF864" s="373"/>
      <c r="BG864" s="373"/>
    </row>
    <row r="865" spans="1:59" s="91" customFormat="1" ht="27.75" customHeight="1" thickBot="1" x14ac:dyDescent="0.4">
      <c r="A865" s="488" t="s">
        <v>141</v>
      </c>
      <c r="B865" s="488"/>
      <c r="C865" s="488"/>
      <c r="D865" s="488"/>
      <c r="E865" s="488"/>
      <c r="F865" s="488"/>
      <c r="G865" s="488"/>
      <c r="H865" s="488"/>
      <c r="I865" s="488"/>
      <c r="J865" s="488"/>
      <c r="K865" s="488"/>
      <c r="L865" s="389"/>
      <c r="M865" s="391"/>
      <c r="N865" s="373"/>
      <c r="O865" s="373"/>
      <c r="P865" s="373"/>
      <c r="Q865" s="373"/>
      <c r="R865" s="373"/>
      <c r="S865" s="373"/>
      <c r="T865" s="373"/>
      <c r="U865" s="373"/>
      <c r="V865" s="373"/>
      <c r="W865" s="373"/>
      <c r="X865" s="373"/>
      <c r="Y865" s="373"/>
      <c r="Z865" s="373"/>
      <c r="AA865" s="373"/>
      <c r="AB865" s="373"/>
      <c r="AC865" s="373"/>
      <c r="AD865" s="373"/>
      <c r="AE865" s="373"/>
      <c r="AF865" s="373"/>
      <c r="AG865" s="373"/>
      <c r="AH865" s="373"/>
      <c r="AI865" s="373"/>
      <c r="AJ865" s="373"/>
      <c r="AK865" s="373"/>
      <c r="AL865" s="373"/>
      <c r="AM865" s="373"/>
      <c r="AN865" s="373"/>
      <c r="AO865" s="373"/>
      <c r="AP865" s="373"/>
      <c r="AQ865" s="373"/>
      <c r="AR865" s="373"/>
      <c r="AS865" s="373"/>
      <c r="AT865" s="373"/>
      <c r="AU865" s="373"/>
      <c r="AV865" s="373"/>
      <c r="AW865" s="373"/>
      <c r="AX865" s="373"/>
      <c r="AY865" s="373"/>
      <c r="AZ865" s="373"/>
      <c r="BA865" s="373"/>
      <c r="BB865" s="373"/>
      <c r="BC865" s="373"/>
      <c r="BD865" s="373"/>
      <c r="BE865" s="373"/>
      <c r="BF865" s="373"/>
      <c r="BG865" s="373"/>
    </row>
    <row r="866" spans="1:59" s="91" customFormat="1" x14ac:dyDescent="0.35">
      <c r="A866" s="174" t="s">
        <v>10</v>
      </c>
      <c r="B866" s="174"/>
      <c r="C866" s="174"/>
      <c r="D866" s="174"/>
      <c r="E866" s="174"/>
      <c r="F866" s="174"/>
      <c r="G866" s="174"/>
      <c r="H866" s="174"/>
      <c r="I866" s="174"/>
      <c r="J866" s="174"/>
      <c r="K866" s="174"/>
      <c r="L866" s="389"/>
      <c r="M866" s="391"/>
      <c r="N866" s="373"/>
      <c r="O866" s="373"/>
      <c r="P866" s="373"/>
      <c r="Q866" s="373"/>
      <c r="R866" s="373"/>
      <c r="S866" s="373"/>
      <c r="T866" s="373"/>
      <c r="U866" s="373"/>
      <c r="V866" s="373"/>
      <c r="W866" s="373"/>
      <c r="X866" s="373"/>
      <c r="Y866" s="373"/>
      <c r="Z866" s="373"/>
      <c r="AA866" s="373"/>
      <c r="AB866" s="373"/>
      <c r="AC866" s="373"/>
      <c r="AD866" s="373"/>
      <c r="AE866" s="373"/>
      <c r="AF866" s="373"/>
      <c r="AG866" s="373"/>
      <c r="AH866" s="373"/>
      <c r="AI866" s="373"/>
      <c r="AJ866" s="373"/>
      <c r="AK866" s="373"/>
      <c r="AL866" s="373"/>
      <c r="AM866" s="373"/>
      <c r="AN866" s="373"/>
      <c r="AO866" s="373"/>
      <c r="AP866" s="373"/>
      <c r="AQ866" s="373"/>
      <c r="AR866" s="373"/>
      <c r="AS866" s="373"/>
      <c r="AT866" s="373"/>
      <c r="AU866" s="373"/>
      <c r="AV866" s="373"/>
      <c r="AW866" s="373"/>
      <c r="AX866" s="373"/>
      <c r="AY866" s="373"/>
      <c r="AZ866" s="373"/>
      <c r="BA866" s="373"/>
      <c r="BB866" s="373"/>
      <c r="BC866" s="373"/>
      <c r="BD866" s="373"/>
      <c r="BE866" s="373"/>
      <c r="BF866" s="373"/>
      <c r="BG866" s="373"/>
    </row>
    <row r="867" spans="1:59" s="91" customFormat="1" x14ac:dyDescent="0.35">
      <c r="A867" s="227" t="s">
        <v>8</v>
      </c>
      <c r="B867" s="76">
        <f t="shared" ref="B867:K867" si="334">B868+B869+B870+B871</f>
        <v>46800</v>
      </c>
      <c r="C867" s="76">
        <f t="shared" si="334"/>
        <v>0</v>
      </c>
      <c r="D867" s="76">
        <f t="shared" si="334"/>
        <v>0</v>
      </c>
      <c r="E867" s="76">
        <f t="shared" si="334"/>
        <v>0</v>
      </c>
      <c r="F867" s="76">
        <f t="shared" si="334"/>
        <v>0</v>
      </c>
      <c r="G867" s="76">
        <f t="shared" si="334"/>
        <v>9360</v>
      </c>
      <c r="H867" s="76">
        <f t="shared" si="334"/>
        <v>9360</v>
      </c>
      <c r="I867" s="76">
        <f t="shared" si="334"/>
        <v>9360</v>
      </c>
      <c r="J867" s="76">
        <f t="shared" si="334"/>
        <v>9360</v>
      </c>
      <c r="K867" s="76">
        <f t="shared" si="334"/>
        <v>9360</v>
      </c>
      <c r="L867" s="389"/>
      <c r="M867" s="391"/>
      <c r="N867" s="373"/>
      <c r="O867" s="373"/>
      <c r="P867" s="373"/>
      <c r="Q867" s="373"/>
      <c r="R867" s="373"/>
      <c r="S867" s="373"/>
      <c r="T867" s="373"/>
      <c r="U867" s="373"/>
      <c r="V867" s="373"/>
      <c r="W867" s="373"/>
      <c r="X867" s="373"/>
      <c r="Y867" s="373"/>
      <c r="Z867" s="373"/>
      <c r="AA867" s="373"/>
      <c r="AB867" s="373"/>
      <c r="AC867" s="373"/>
      <c r="AD867" s="373"/>
      <c r="AE867" s="373"/>
      <c r="AF867" s="373"/>
      <c r="AG867" s="373"/>
      <c r="AH867" s="373"/>
      <c r="AI867" s="373"/>
      <c r="AJ867" s="373"/>
      <c r="AK867" s="373"/>
      <c r="AL867" s="373"/>
      <c r="AM867" s="373"/>
      <c r="AN867" s="373"/>
      <c r="AO867" s="373"/>
      <c r="AP867" s="373"/>
      <c r="AQ867" s="373"/>
      <c r="AR867" s="373"/>
      <c r="AS867" s="373"/>
      <c r="AT867" s="373"/>
      <c r="AU867" s="373"/>
      <c r="AV867" s="373"/>
      <c r="AW867" s="373"/>
      <c r="AX867" s="373"/>
      <c r="AY867" s="373"/>
      <c r="AZ867" s="373"/>
      <c r="BA867" s="373"/>
      <c r="BB867" s="373"/>
      <c r="BC867" s="373"/>
      <c r="BD867" s="373"/>
      <c r="BE867" s="373"/>
      <c r="BF867" s="373"/>
      <c r="BG867" s="373"/>
    </row>
    <row r="868" spans="1:59" s="91" customFormat="1" x14ac:dyDescent="0.35">
      <c r="A868" s="178" t="s">
        <v>14</v>
      </c>
      <c r="B868" s="172">
        <f>SUM(C868:K868)</f>
        <v>0</v>
      </c>
      <c r="C868" s="178"/>
      <c r="D868" s="178"/>
      <c r="E868" s="178"/>
      <c r="F868" s="178"/>
      <c r="G868" s="178"/>
      <c r="H868" s="178"/>
      <c r="I868" s="178"/>
      <c r="J868" s="178"/>
      <c r="K868" s="178"/>
      <c r="L868" s="389"/>
      <c r="M868" s="391"/>
      <c r="N868" s="373"/>
      <c r="O868" s="373"/>
      <c r="P868" s="373"/>
      <c r="Q868" s="373"/>
      <c r="R868" s="373"/>
      <c r="S868" s="373"/>
      <c r="T868" s="373"/>
      <c r="U868" s="373"/>
      <c r="V868" s="373"/>
      <c r="W868" s="373"/>
      <c r="X868" s="373"/>
      <c r="Y868" s="373"/>
      <c r="Z868" s="373"/>
      <c r="AA868" s="373"/>
      <c r="AB868" s="373"/>
      <c r="AC868" s="373"/>
      <c r="AD868" s="373"/>
      <c r="AE868" s="373"/>
      <c r="AF868" s="373"/>
      <c r="AG868" s="373"/>
      <c r="AH868" s="373"/>
      <c r="AI868" s="373"/>
      <c r="AJ868" s="373"/>
      <c r="AK868" s="373"/>
      <c r="AL868" s="373"/>
      <c r="AM868" s="373"/>
      <c r="AN868" s="373"/>
      <c r="AO868" s="373"/>
      <c r="AP868" s="373"/>
      <c r="AQ868" s="373"/>
      <c r="AR868" s="373"/>
      <c r="AS868" s="373"/>
      <c r="AT868" s="373"/>
      <c r="AU868" s="373"/>
      <c r="AV868" s="373"/>
      <c r="AW868" s="373"/>
      <c r="AX868" s="373"/>
      <c r="AY868" s="373"/>
      <c r="AZ868" s="373"/>
      <c r="BA868" s="373"/>
      <c r="BB868" s="373"/>
      <c r="BC868" s="373"/>
      <c r="BD868" s="373"/>
      <c r="BE868" s="373"/>
      <c r="BF868" s="373"/>
      <c r="BG868" s="373"/>
    </row>
    <row r="869" spans="1:59" s="91" customFormat="1" x14ac:dyDescent="0.35">
      <c r="A869" s="178" t="s">
        <v>15</v>
      </c>
      <c r="B869" s="172">
        <f>SUM(C869:K869)</f>
        <v>0</v>
      </c>
      <c r="C869" s="178"/>
      <c r="D869" s="178"/>
      <c r="E869" s="178"/>
      <c r="F869" s="178"/>
      <c r="G869" s="178"/>
      <c r="H869" s="178"/>
      <c r="I869" s="178"/>
      <c r="J869" s="178"/>
      <c r="K869" s="178"/>
      <c r="L869" s="389"/>
      <c r="M869" s="391"/>
      <c r="N869" s="373"/>
      <c r="O869" s="373"/>
      <c r="P869" s="373"/>
      <c r="Q869" s="373"/>
      <c r="R869" s="373"/>
      <c r="S869" s="373"/>
      <c r="T869" s="373"/>
      <c r="U869" s="373"/>
      <c r="V869" s="373"/>
      <c r="W869" s="373"/>
      <c r="X869" s="373"/>
      <c r="Y869" s="373"/>
      <c r="Z869" s="373"/>
      <c r="AA869" s="373"/>
      <c r="AB869" s="373"/>
      <c r="AC869" s="373"/>
      <c r="AD869" s="373"/>
      <c r="AE869" s="373"/>
      <c r="AF869" s="373"/>
      <c r="AG869" s="373"/>
      <c r="AH869" s="373"/>
      <c r="AI869" s="373"/>
      <c r="AJ869" s="373"/>
      <c r="AK869" s="373"/>
      <c r="AL869" s="373"/>
      <c r="AM869" s="373"/>
      <c r="AN869" s="373"/>
      <c r="AO869" s="373"/>
      <c r="AP869" s="373"/>
      <c r="AQ869" s="373"/>
      <c r="AR869" s="373"/>
      <c r="AS869" s="373"/>
      <c r="AT869" s="373"/>
      <c r="AU869" s="373"/>
      <c r="AV869" s="373"/>
      <c r="AW869" s="373"/>
      <c r="AX869" s="373"/>
      <c r="AY869" s="373"/>
      <c r="AZ869" s="373"/>
      <c r="BA869" s="373"/>
      <c r="BB869" s="373"/>
      <c r="BC869" s="373"/>
      <c r="BD869" s="373"/>
      <c r="BE869" s="373"/>
      <c r="BF869" s="373"/>
      <c r="BG869" s="373"/>
    </row>
    <row r="870" spans="1:59" s="91" customFormat="1" x14ac:dyDescent="0.35">
      <c r="A870" s="178" t="s">
        <v>16</v>
      </c>
      <c r="B870" s="172">
        <f>SUM(C870:K870)</f>
        <v>0</v>
      </c>
      <c r="C870" s="178"/>
      <c r="D870" s="178"/>
      <c r="E870" s="178"/>
      <c r="F870" s="178"/>
      <c r="G870" s="178"/>
      <c r="H870" s="178"/>
      <c r="I870" s="178"/>
      <c r="J870" s="178"/>
      <c r="K870" s="178"/>
      <c r="L870" s="389"/>
      <c r="M870" s="391"/>
      <c r="N870" s="373"/>
      <c r="O870" s="373"/>
      <c r="P870" s="373"/>
      <c r="Q870" s="373"/>
      <c r="R870" s="373"/>
      <c r="S870" s="373"/>
      <c r="T870" s="373"/>
      <c r="U870" s="373"/>
      <c r="V870" s="373"/>
      <c r="W870" s="373"/>
      <c r="X870" s="373"/>
      <c r="Y870" s="373"/>
      <c r="Z870" s="373"/>
      <c r="AA870" s="373"/>
      <c r="AB870" s="373"/>
      <c r="AC870" s="373"/>
      <c r="AD870" s="373"/>
      <c r="AE870" s="373"/>
      <c r="AF870" s="373"/>
      <c r="AG870" s="373"/>
      <c r="AH870" s="373"/>
      <c r="AI870" s="373"/>
      <c r="AJ870" s="373"/>
      <c r="AK870" s="373"/>
      <c r="AL870" s="373"/>
      <c r="AM870" s="373"/>
      <c r="AN870" s="373"/>
      <c r="AO870" s="373"/>
      <c r="AP870" s="373"/>
      <c r="AQ870" s="373"/>
      <c r="AR870" s="373"/>
      <c r="AS870" s="373"/>
      <c r="AT870" s="373"/>
      <c r="AU870" s="373"/>
      <c r="AV870" s="373"/>
      <c r="AW870" s="373"/>
      <c r="AX870" s="373"/>
      <c r="AY870" s="373"/>
      <c r="AZ870" s="373"/>
      <c r="BA870" s="373"/>
      <c r="BB870" s="373"/>
      <c r="BC870" s="373"/>
      <c r="BD870" s="373"/>
      <c r="BE870" s="373"/>
      <c r="BF870" s="373"/>
      <c r="BG870" s="373"/>
    </row>
    <row r="871" spans="1:59" s="91" customFormat="1" x14ac:dyDescent="0.35">
      <c r="A871" s="227" t="s">
        <v>17</v>
      </c>
      <c r="B871" s="76">
        <f>B873+B874</f>
        <v>46800</v>
      </c>
      <c r="C871" s="76">
        <f>C873+C874</f>
        <v>0</v>
      </c>
      <c r="D871" s="76">
        <f t="shared" ref="D871:K871" si="335">D873+D874</f>
        <v>0</v>
      </c>
      <c r="E871" s="76">
        <f t="shared" si="335"/>
        <v>0</v>
      </c>
      <c r="F871" s="76">
        <f>F873+F874</f>
        <v>0</v>
      </c>
      <c r="G871" s="76">
        <f t="shared" si="335"/>
        <v>9360</v>
      </c>
      <c r="H871" s="76">
        <f t="shared" si="335"/>
        <v>9360</v>
      </c>
      <c r="I871" s="76">
        <f t="shared" si="335"/>
        <v>9360</v>
      </c>
      <c r="J871" s="76">
        <f t="shared" si="335"/>
        <v>9360</v>
      </c>
      <c r="K871" s="76">
        <f t="shared" si="335"/>
        <v>9360</v>
      </c>
      <c r="L871" s="389"/>
      <c r="M871" s="391"/>
      <c r="N871" s="373"/>
      <c r="O871" s="373"/>
      <c r="P871" s="373"/>
      <c r="Q871" s="373"/>
      <c r="R871" s="373"/>
      <c r="S871" s="373"/>
      <c r="T871" s="373"/>
      <c r="U871" s="373"/>
      <c r="V871" s="373"/>
      <c r="W871" s="373"/>
      <c r="X871" s="373"/>
      <c r="Y871" s="373"/>
      <c r="Z871" s="373"/>
      <c r="AA871" s="373"/>
      <c r="AB871" s="373"/>
      <c r="AC871" s="373"/>
      <c r="AD871" s="373"/>
      <c r="AE871" s="373"/>
      <c r="AF871" s="373"/>
      <c r="AG871" s="373"/>
      <c r="AH871" s="373"/>
      <c r="AI871" s="373"/>
      <c r="AJ871" s="373"/>
      <c r="AK871" s="373"/>
      <c r="AL871" s="373"/>
      <c r="AM871" s="373"/>
      <c r="AN871" s="373"/>
      <c r="AO871" s="373"/>
      <c r="AP871" s="373"/>
      <c r="AQ871" s="373"/>
      <c r="AR871" s="373"/>
      <c r="AS871" s="373"/>
      <c r="AT871" s="373"/>
      <c r="AU871" s="373"/>
      <c r="AV871" s="373"/>
      <c r="AW871" s="373"/>
      <c r="AX871" s="373"/>
      <c r="AY871" s="373"/>
      <c r="AZ871" s="373"/>
      <c r="BA871" s="373"/>
      <c r="BB871" s="373"/>
      <c r="BC871" s="373"/>
      <c r="BD871" s="373"/>
      <c r="BE871" s="373"/>
      <c r="BF871" s="373"/>
      <c r="BG871" s="373"/>
    </row>
    <row r="872" spans="1:59" s="91" customFormat="1" x14ac:dyDescent="0.35">
      <c r="A872" s="178" t="s">
        <v>18</v>
      </c>
      <c r="B872" s="172"/>
      <c r="C872" s="178"/>
      <c r="D872" s="178"/>
      <c r="E872" s="178"/>
      <c r="F872" s="178"/>
      <c r="G872" s="178"/>
      <c r="H872" s="178"/>
      <c r="I872" s="178"/>
      <c r="J872" s="178"/>
      <c r="K872" s="178"/>
      <c r="L872" s="389"/>
      <c r="M872" s="391"/>
      <c r="N872" s="373"/>
      <c r="O872" s="373"/>
      <c r="P872" s="373"/>
      <c r="Q872" s="373"/>
      <c r="R872" s="373"/>
      <c r="S872" s="373"/>
      <c r="T872" s="373"/>
      <c r="U872" s="373"/>
      <c r="V872" s="373"/>
      <c r="W872" s="373"/>
      <c r="X872" s="373"/>
      <c r="Y872" s="373"/>
      <c r="Z872" s="373"/>
      <c r="AA872" s="373"/>
      <c r="AB872" s="373"/>
      <c r="AC872" s="373"/>
      <c r="AD872" s="373"/>
      <c r="AE872" s="373"/>
      <c r="AF872" s="373"/>
      <c r="AG872" s="373"/>
      <c r="AH872" s="373"/>
      <c r="AI872" s="373"/>
      <c r="AJ872" s="373"/>
      <c r="AK872" s="373"/>
      <c r="AL872" s="373"/>
      <c r="AM872" s="373"/>
      <c r="AN872" s="373"/>
      <c r="AO872" s="373"/>
      <c r="AP872" s="373"/>
      <c r="AQ872" s="373"/>
      <c r="AR872" s="373"/>
      <c r="AS872" s="373"/>
      <c r="AT872" s="373"/>
      <c r="AU872" s="373"/>
      <c r="AV872" s="373"/>
      <c r="AW872" s="373"/>
      <c r="AX872" s="373"/>
      <c r="AY872" s="373"/>
      <c r="AZ872" s="373"/>
      <c r="BA872" s="373"/>
      <c r="BB872" s="373"/>
      <c r="BC872" s="373"/>
      <c r="BD872" s="373"/>
      <c r="BE872" s="373"/>
      <c r="BF872" s="373"/>
      <c r="BG872" s="373"/>
    </row>
    <row r="873" spans="1:59" s="91" customFormat="1" x14ac:dyDescent="0.35">
      <c r="A873" s="178" t="s">
        <v>19</v>
      </c>
      <c r="B873" s="172">
        <f>SUM(C873:K873)</f>
        <v>46800</v>
      </c>
      <c r="C873" s="171">
        <v>0</v>
      </c>
      <c r="D873" s="171">
        <v>0</v>
      </c>
      <c r="E873" s="171">
        <v>0</v>
      </c>
      <c r="F873" s="171">
        <v>0</v>
      </c>
      <c r="G873" s="171">
        <v>9360</v>
      </c>
      <c r="H873" s="171">
        <v>9360</v>
      </c>
      <c r="I873" s="171">
        <v>9360</v>
      </c>
      <c r="J873" s="171">
        <v>9360</v>
      </c>
      <c r="K873" s="171">
        <v>9360</v>
      </c>
      <c r="L873" s="389"/>
      <c r="M873" s="391"/>
      <c r="N873" s="373"/>
      <c r="O873" s="373"/>
      <c r="P873" s="373"/>
      <c r="Q873" s="373"/>
      <c r="R873" s="373"/>
      <c r="S873" s="373"/>
      <c r="T873" s="373"/>
      <c r="U873" s="373"/>
      <c r="V873" s="373"/>
      <c r="W873" s="373"/>
      <c r="X873" s="373"/>
      <c r="Y873" s="373"/>
      <c r="Z873" s="373"/>
      <c r="AA873" s="373"/>
      <c r="AB873" s="373"/>
      <c r="AC873" s="373"/>
      <c r="AD873" s="373"/>
      <c r="AE873" s="373"/>
      <c r="AF873" s="373"/>
      <c r="AG873" s="373"/>
      <c r="AH873" s="373"/>
      <c r="AI873" s="373"/>
      <c r="AJ873" s="373"/>
      <c r="AK873" s="373"/>
      <c r="AL873" s="373"/>
      <c r="AM873" s="373"/>
      <c r="AN873" s="373"/>
      <c r="AO873" s="373"/>
      <c r="AP873" s="373"/>
      <c r="AQ873" s="373"/>
      <c r="AR873" s="373"/>
      <c r="AS873" s="373"/>
      <c r="AT873" s="373"/>
      <c r="AU873" s="373"/>
      <c r="AV873" s="373"/>
      <c r="AW873" s="373"/>
      <c r="AX873" s="373"/>
      <c r="AY873" s="373"/>
      <c r="AZ873" s="373"/>
      <c r="BA873" s="373"/>
      <c r="BB873" s="373"/>
      <c r="BC873" s="373"/>
      <c r="BD873" s="373"/>
      <c r="BE873" s="373"/>
      <c r="BF873" s="373"/>
      <c r="BG873" s="373"/>
    </row>
    <row r="874" spans="1:59" s="91" customFormat="1" ht="39.5" thickBot="1" x14ac:dyDescent="0.4">
      <c r="A874" s="281" t="s">
        <v>20</v>
      </c>
      <c r="B874" s="179">
        <f>SUM(C874:K874)</f>
        <v>0</v>
      </c>
      <c r="C874" s="175"/>
      <c r="D874" s="175"/>
      <c r="E874" s="175"/>
      <c r="F874" s="175"/>
      <c r="G874" s="175"/>
      <c r="H874" s="175"/>
      <c r="I874" s="175"/>
      <c r="J874" s="175"/>
      <c r="K874" s="175"/>
      <c r="L874" s="390"/>
      <c r="M874" s="392"/>
      <c r="N874" s="373"/>
      <c r="O874" s="373"/>
      <c r="P874" s="373"/>
      <c r="Q874" s="373"/>
      <c r="R874" s="373"/>
      <c r="S874" s="373"/>
      <c r="T874" s="373"/>
      <c r="U874" s="373"/>
      <c r="V874" s="373"/>
      <c r="W874" s="373"/>
      <c r="X874" s="373"/>
      <c r="Y874" s="373"/>
      <c r="Z874" s="373"/>
      <c r="AA874" s="373"/>
      <c r="AB874" s="373"/>
      <c r="AC874" s="373"/>
      <c r="AD874" s="373"/>
      <c r="AE874" s="373"/>
      <c r="AF874" s="373"/>
      <c r="AG874" s="373"/>
      <c r="AH874" s="373"/>
      <c r="AI874" s="373"/>
      <c r="AJ874" s="373"/>
      <c r="AK874" s="373"/>
      <c r="AL874" s="373"/>
      <c r="AM874" s="373"/>
      <c r="AN874" s="373"/>
      <c r="AO874" s="373"/>
      <c r="AP874" s="373"/>
      <c r="AQ874" s="373"/>
      <c r="AR874" s="373"/>
      <c r="AS874" s="373"/>
      <c r="AT874" s="373"/>
      <c r="AU874" s="373"/>
      <c r="AV874" s="373"/>
      <c r="AW874" s="373"/>
      <c r="AX874" s="373"/>
      <c r="AY874" s="373"/>
      <c r="AZ874" s="373"/>
      <c r="BA874" s="373"/>
      <c r="BB874" s="373"/>
      <c r="BC874" s="373"/>
      <c r="BD874" s="373"/>
      <c r="BE874" s="373"/>
      <c r="BF874" s="373"/>
      <c r="BG874" s="373"/>
    </row>
    <row r="875" spans="1:59" s="82" customFormat="1" ht="13.5" thickBot="1" x14ac:dyDescent="0.4">
      <c r="A875" s="423" t="s">
        <v>142</v>
      </c>
      <c r="B875" s="424"/>
      <c r="C875" s="424"/>
      <c r="D875" s="424"/>
      <c r="E875" s="424"/>
      <c r="F875" s="424"/>
      <c r="G875" s="424"/>
      <c r="H875" s="424"/>
      <c r="I875" s="424"/>
      <c r="J875" s="424"/>
      <c r="K875" s="425"/>
      <c r="L875" s="56"/>
      <c r="M875" s="192" t="s">
        <v>143</v>
      </c>
      <c r="N875" s="81"/>
      <c r="O875" s="81"/>
      <c r="P875" s="81"/>
      <c r="Q875" s="81"/>
      <c r="R875" s="81"/>
      <c r="S875" s="81"/>
      <c r="T875" s="81"/>
      <c r="U875" s="81"/>
      <c r="V875" s="81"/>
      <c r="W875" s="81"/>
      <c r="X875" s="81"/>
      <c r="Y875" s="81"/>
      <c r="Z875" s="81"/>
      <c r="AA875" s="81"/>
      <c r="AB875" s="81"/>
      <c r="AC875" s="81"/>
      <c r="AD875" s="81"/>
      <c r="AE875" s="81"/>
      <c r="AF875" s="81"/>
      <c r="AG875" s="81"/>
      <c r="AH875" s="81"/>
      <c r="AI875" s="81"/>
      <c r="AJ875" s="81"/>
      <c r="AK875" s="81"/>
      <c r="AL875" s="81"/>
      <c r="AM875" s="81"/>
      <c r="AN875" s="81"/>
      <c r="AO875" s="81"/>
      <c r="AP875" s="81"/>
      <c r="AQ875" s="81"/>
      <c r="AR875" s="81"/>
      <c r="AS875" s="81"/>
      <c r="AT875" s="81"/>
      <c r="AU875" s="81"/>
      <c r="AV875" s="81"/>
      <c r="AW875" s="81"/>
      <c r="AX875" s="81"/>
      <c r="AY875" s="81"/>
      <c r="AZ875" s="81"/>
      <c r="BA875" s="81"/>
      <c r="BB875" s="81"/>
      <c r="BC875" s="81"/>
      <c r="BD875" s="81"/>
      <c r="BE875" s="81"/>
      <c r="BF875" s="81"/>
      <c r="BG875" s="81"/>
    </row>
    <row r="876" spans="1:59" s="82" customFormat="1" x14ac:dyDescent="0.35">
      <c r="A876" s="504" t="s">
        <v>10</v>
      </c>
      <c r="B876" s="505"/>
      <c r="C876" s="505"/>
      <c r="D876" s="505"/>
      <c r="E876" s="505"/>
      <c r="F876" s="505"/>
      <c r="G876" s="505"/>
      <c r="H876" s="505"/>
      <c r="I876" s="505"/>
      <c r="J876" s="505"/>
      <c r="K876" s="506"/>
      <c r="L876" s="401"/>
      <c r="M876" s="431"/>
      <c r="N876" s="81"/>
      <c r="O876" s="81"/>
      <c r="P876" s="81"/>
      <c r="Q876" s="81"/>
      <c r="R876" s="81"/>
      <c r="S876" s="81"/>
      <c r="T876" s="81"/>
      <c r="U876" s="81"/>
      <c r="V876" s="81"/>
      <c r="W876" s="81"/>
      <c r="X876" s="81"/>
      <c r="Y876" s="81"/>
      <c r="Z876" s="81"/>
      <c r="AA876" s="81"/>
      <c r="AB876" s="81"/>
      <c r="AC876" s="81"/>
      <c r="AD876" s="81"/>
      <c r="AE876" s="81"/>
      <c r="AF876" s="81"/>
      <c r="AG876" s="81"/>
      <c r="AH876" s="81"/>
      <c r="AI876" s="81"/>
      <c r="AJ876" s="81"/>
      <c r="AK876" s="81"/>
      <c r="AL876" s="81"/>
      <c r="AM876" s="81"/>
      <c r="AN876" s="81"/>
      <c r="AO876" s="81"/>
      <c r="AP876" s="81"/>
      <c r="AQ876" s="81"/>
      <c r="AR876" s="81"/>
      <c r="AS876" s="81"/>
      <c r="AT876" s="81"/>
      <c r="AU876" s="81"/>
      <c r="AV876" s="81"/>
      <c r="AW876" s="81"/>
      <c r="AX876" s="81"/>
      <c r="AY876" s="81"/>
      <c r="AZ876" s="81"/>
      <c r="BA876" s="81"/>
      <c r="BB876" s="81"/>
      <c r="BC876" s="81"/>
      <c r="BD876" s="81"/>
      <c r="BE876" s="81"/>
      <c r="BF876" s="81"/>
      <c r="BG876" s="81"/>
    </row>
    <row r="877" spans="1:59" s="91" customFormat="1" x14ac:dyDescent="0.35">
      <c r="A877" s="73" t="s">
        <v>8</v>
      </c>
      <c r="B877" s="187">
        <f>SUM(C877:K877)</f>
        <v>28329202.274671704</v>
      </c>
      <c r="C877" s="8">
        <f t="shared" ref="C877:K877" si="336">C878+C879+C880+C881</f>
        <v>0</v>
      </c>
      <c r="D877" s="8">
        <f t="shared" si="336"/>
        <v>0</v>
      </c>
      <c r="E877" s="8">
        <f t="shared" si="336"/>
        <v>0</v>
      </c>
      <c r="F877" s="8">
        <f t="shared" si="336"/>
        <v>0</v>
      </c>
      <c r="G877" s="8">
        <f>G878+G879+G880+G881</f>
        <v>4815998.8242143402</v>
      </c>
      <c r="H877" s="8">
        <f t="shared" si="336"/>
        <v>3911726.1126143401</v>
      </c>
      <c r="I877" s="8">
        <f t="shared" si="336"/>
        <v>5933543.1126143401</v>
      </c>
      <c r="J877" s="8">
        <f t="shared" si="336"/>
        <v>5933543.1126143401</v>
      </c>
      <c r="K877" s="8">
        <f t="shared" si="336"/>
        <v>7734391.1126143401</v>
      </c>
      <c r="L877" s="389"/>
      <c r="M877" s="391"/>
      <c r="N877" s="373"/>
      <c r="O877" s="373"/>
      <c r="P877" s="373"/>
      <c r="Q877" s="373"/>
      <c r="R877" s="373"/>
      <c r="S877" s="373"/>
      <c r="T877" s="373"/>
      <c r="U877" s="373"/>
      <c r="V877" s="373"/>
      <c r="W877" s="373"/>
      <c r="X877" s="373"/>
      <c r="Y877" s="373"/>
      <c r="Z877" s="373"/>
      <c r="AA877" s="373"/>
      <c r="AB877" s="373"/>
      <c r="AC877" s="373"/>
      <c r="AD877" s="373"/>
      <c r="AE877" s="373"/>
      <c r="AF877" s="373"/>
      <c r="AG877" s="373"/>
      <c r="AH877" s="373"/>
      <c r="AI877" s="373"/>
      <c r="AJ877" s="373"/>
      <c r="AK877" s="373"/>
      <c r="AL877" s="373"/>
      <c r="AM877" s="373"/>
      <c r="AN877" s="373"/>
      <c r="AO877" s="373"/>
      <c r="AP877" s="373"/>
      <c r="AQ877" s="373"/>
      <c r="AR877" s="373"/>
      <c r="AS877" s="373"/>
      <c r="AT877" s="373"/>
      <c r="AU877" s="373"/>
      <c r="AV877" s="373"/>
      <c r="AW877" s="373"/>
      <c r="AX877" s="373"/>
      <c r="AY877" s="373"/>
      <c r="AZ877" s="373"/>
      <c r="BA877" s="373"/>
      <c r="BB877" s="373"/>
      <c r="BC877" s="373"/>
      <c r="BD877" s="373"/>
      <c r="BE877" s="373"/>
      <c r="BF877" s="373"/>
      <c r="BG877" s="373"/>
    </row>
    <row r="878" spans="1:59" s="91" customFormat="1" x14ac:dyDescent="0.35">
      <c r="A878" s="3" t="s">
        <v>14</v>
      </c>
      <c r="B878" s="99">
        <f>SUM(C878:K878)</f>
        <v>0</v>
      </c>
      <c r="C878" s="63">
        <v>0</v>
      </c>
      <c r="D878" s="63">
        <v>0</v>
      </c>
      <c r="E878" s="63">
        <v>0</v>
      </c>
      <c r="F878" s="63">
        <v>0</v>
      </c>
      <c r="G878" s="63">
        <v>0</v>
      </c>
      <c r="H878" s="63">
        <v>0</v>
      </c>
      <c r="I878" s="63">
        <v>0</v>
      </c>
      <c r="J878" s="63">
        <v>0</v>
      </c>
      <c r="K878" s="277">
        <v>0</v>
      </c>
      <c r="L878" s="389"/>
      <c r="M878" s="391"/>
      <c r="N878" s="373"/>
      <c r="O878" s="373"/>
      <c r="P878" s="373"/>
      <c r="Q878" s="373"/>
      <c r="R878" s="373"/>
      <c r="S878" s="373"/>
      <c r="T878" s="373"/>
      <c r="U878" s="373"/>
      <c r="V878" s="373"/>
      <c r="W878" s="373"/>
      <c r="X878" s="373"/>
      <c r="Y878" s="373"/>
      <c r="Z878" s="373"/>
      <c r="AA878" s="373"/>
      <c r="AB878" s="373"/>
      <c r="AC878" s="373"/>
      <c r="AD878" s="373"/>
      <c r="AE878" s="373"/>
      <c r="AF878" s="373"/>
      <c r="AG878" s="373"/>
      <c r="AH878" s="373"/>
      <c r="AI878" s="373"/>
      <c r="AJ878" s="373"/>
      <c r="AK878" s="373"/>
      <c r="AL878" s="373"/>
      <c r="AM878" s="373"/>
      <c r="AN878" s="373"/>
      <c r="AO878" s="373"/>
      <c r="AP878" s="373"/>
      <c r="AQ878" s="373"/>
      <c r="AR878" s="373"/>
      <c r="AS878" s="373"/>
      <c r="AT878" s="373"/>
      <c r="AU878" s="373"/>
      <c r="AV878" s="373"/>
      <c r="AW878" s="373"/>
      <c r="AX878" s="373"/>
      <c r="AY878" s="373"/>
      <c r="AZ878" s="373"/>
      <c r="BA878" s="373"/>
      <c r="BB878" s="373"/>
      <c r="BC878" s="373"/>
      <c r="BD878" s="373"/>
      <c r="BE878" s="373"/>
      <c r="BF878" s="373"/>
      <c r="BG878" s="373"/>
    </row>
    <row r="879" spans="1:59" s="91" customFormat="1" x14ac:dyDescent="0.35">
      <c r="A879" s="3" t="s">
        <v>15</v>
      </c>
      <c r="B879" s="99">
        <f>SUM(C879:K879)</f>
        <v>0</v>
      </c>
      <c r="C879" s="63">
        <v>0</v>
      </c>
      <c r="D879" s="63">
        <v>0</v>
      </c>
      <c r="E879" s="63">
        <v>0</v>
      </c>
      <c r="F879" s="63">
        <v>0</v>
      </c>
      <c r="G879" s="63">
        <v>0</v>
      </c>
      <c r="H879" s="63">
        <v>0</v>
      </c>
      <c r="I879" s="63">
        <v>0</v>
      </c>
      <c r="J879" s="63">
        <v>0</v>
      </c>
      <c r="K879" s="277">
        <v>0</v>
      </c>
      <c r="L879" s="389"/>
      <c r="M879" s="391"/>
      <c r="N879" s="373"/>
      <c r="O879" s="373"/>
      <c r="P879" s="373"/>
      <c r="Q879" s="373"/>
      <c r="R879" s="373"/>
      <c r="S879" s="373"/>
      <c r="T879" s="373"/>
      <c r="U879" s="373"/>
      <c r="V879" s="373"/>
      <c r="W879" s="373"/>
      <c r="X879" s="373"/>
      <c r="Y879" s="373"/>
      <c r="Z879" s="373"/>
      <c r="AA879" s="373"/>
      <c r="AB879" s="373"/>
      <c r="AC879" s="373"/>
      <c r="AD879" s="373"/>
      <c r="AE879" s="373"/>
      <c r="AF879" s="373"/>
      <c r="AG879" s="373"/>
      <c r="AH879" s="373"/>
      <c r="AI879" s="373"/>
      <c r="AJ879" s="373"/>
      <c r="AK879" s="373"/>
      <c r="AL879" s="373"/>
      <c r="AM879" s="373"/>
      <c r="AN879" s="373"/>
      <c r="AO879" s="373"/>
      <c r="AP879" s="373"/>
      <c r="AQ879" s="373"/>
      <c r="AR879" s="373"/>
      <c r="AS879" s="373"/>
      <c r="AT879" s="373"/>
      <c r="AU879" s="373"/>
      <c r="AV879" s="373"/>
      <c r="AW879" s="373"/>
      <c r="AX879" s="373"/>
      <c r="AY879" s="373"/>
      <c r="AZ879" s="373"/>
      <c r="BA879" s="373"/>
      <c r="BB879" s="373"/>
      <c r="BC879" s="373"/>
      <c r="BD879" s="373"/>
      <c r="BE879" s="373"/>
      <c r="BF879" s="373"/>
      <c r="BG879" s="373"/>
    </row>
    <row r="880" spans="1:59" s="82" customFormat="1" x14ac:dyDescent="0.35">
      <c r="A880" s="3" t="s">
        <v>16</v>
      </c>
      <c r="B880" s="99">
        <f>SUM(C880:K880)</f>
        <v>0</v>
      </c>
      <c r="C880" s="63">
        <v>0</v>
      </c>
      <c r="D880" s="63">
        <v>0</v>
      </c>
      <c r="E880" s="63">
        <v>0</v>
      </c>
      <c r="F880" s="63">
        <v>0</v>
      </c>
      <c r="G880" s="63">
        <v>0</v>
      </c>
      <c r="H880" s="63">
        <v>0</v>
      </c>
      <c r="I880" s="63">
        <v>0</v>
      </c>
      <c r="J880" s="63">
        <v>0</v>
      </c>
      <c r="K880" s="277">
        <v>0</v>
      </c>
      <c r="L880" s="389"/>
      <c r="M880" s="391"/>
      <c r="N880" s="81"/>
      <c r="O880" s="81"/>
      <c r="P880" s="81"/>
      <c r="Q880" s="81"/>
      <c r="R880" s="81"/>
      <c r="S880" s="81"/>
      <c r="T880" s="81"/>
      <c r="U880" s="81"/>
      <c r="V880" s="81"/>
      <c r="W880" s="81"/>
      <c r="X880" s="81"/>
      <c r="Y880" s="81"/>
      <c r="Z880" s="81"/>
      <c r="AA880" s="81"/>
      <c r="AB880" s="81"/>
      <c r="AC880" s="81"/>
      <c r="AD880" s="81"/>
      <c r="AE880" s="81"/>
      <c r="AF880" s="81"/>
      <c r="AG880" s="81"/>
      <c r="AH880" s="81"/>
      <c r="AI880" s="81"/>
      <c r="AJ880" s="81"/>
      <c r="AK880" s="81"/>
      <c r="AL880" s="81"/>
      <c r="AM880" s="81"/>
      <c r="AN880" s="81"/>
      <c r="AO880" s="81"/>
      <c r="AP880" s="81"/>
      <c r="AQ880" s="81"/>
      <c r="AR880" s="81"/>
      <c r="AS880" s="81"/>
      <c r="AT880" s="81"/>
      <c r="AU880" s="81"/>
      <c r="AV880" s="81"/>
      <c r="AW880" s="81"/>
      <c r="AX880" s="81"/>
      <c r="AY880" s="81"/>
      <c r="AZ880" s="81"/>
      <c r="BA880" s="81"/>
      <c r="BB880" s="81"/>
      <c r="BC880" s="81"/>
      <c r="BD880" s="81"/>
      <c r="BE880" s="81"/>
      <c r="BF880" s="81"/>
      <c r="BG880" s="81"/>
    </row>
    <row r="881" spans="1:59" s="91" customFormat="1" x14ac:dyDescent="0.35">
      <c r="A881" s="88" t="s">
        <v>17</v>
      </c>
      <c r="B881" s="187">
        <f>SUM(C881:K881)</f>
        <v>28329202.274671704</v>
      </c>
      <c r="C881" s="6">
        <f>C883+C884</f>
        <v>0</v>
      </c>
      <c r="D881" s="6">
        <f t="shared" ref="D881:F881" si="337">D883+D884</f>
        <v>0</v>
      </c>
      <c r="E881" s="6">
        <f t="shared" si="337"/>
        <v>0</v>
      </c>
      <c r="F881" s="6">
        <f t="shared" si="337"/>
        <v>0</v>
      </c>
      <c r="G881" s="6">
        <f>G883+G884</f>
        <v>4815998.8242143402</v>
      </c>
      <c r="H881" s="6">
        <f>H883+H884</f>
        <v>3911726.1126143401</v>
      </c>
      <c r="I881" s="6">
        <f>I883+I884</f>
        <v>5933543.1126143401</v>
      </c>
      <c r="J881" s="6">
        <f>J883+J884</f>
        <v>5933543.1126143401</v>
      </c>
      <c r="K881" s="6">
        <f>K883+K884</f>
        <v>7734391.1126143401</v>
      </c>
      <c r="L881" s="389"/>
      <c r="M881" s="391"/>
      <c r="N881" s="373"/>
      <c r="O881" s="373"/>
      <c r="P881" s="373"/>
      <c r="Q881" s="373"/>
      <c r="R881" s="373"/>
      <c r="S881" s="373"/>
      <c r="T881" s="373"/>
      <c r="U881" s="373"/>
      <c r="V881" s="373"/>
      <c r="W881" s="373"/>
      <c r="X881" s="373"/>
      <c r="Y881" s="373"/>
      <c r="Z881" s="373"/>
      <c r="AA881" s="373"/>
      <c r="AB881" s="373"/>
      <c r="AC881" s="373"/>
      <c r="AD881" s="373"/>
      <c r="AE881" s="373"/>
      <c r="AF881" s="373"/>
      <c r="AG881" s="373"/>
      <c r="AH881" s="373"/>
      <c r="AI881" s="373"/>
      <c r="AJ881" s="373"/>
      <c r="AK881" s="373"/>
      <c r="AL881" s="373"/>
      <c r="AM881" s="373"/>
      <c r="AN881" s="373"/>
      <c r="AO881" s="373"/>
      <c r="AP881" s="373"/>
      <c r="AQ881" s="373"/>
      <c r="AR881" s="373"/>
      <c r="AS881" s="373"/>
      <c r="AT881" s="373"/>
      <c r="AU881" s="373"/>
      <c r="AV881" s="373"/>
      <c r="AW881" s="373"/>
      <c r="AX881" s="373"/>
      <c r="AY881" s="373"/>
      <c r="AZ881" s="373"/>
      <c r="BA881" s="373"/>
      <c r="BB881" s="373"/>
      <c r="BC881" s="373"/>
      <c r="BD881" s="373"/>
      <c r="BE881" s="373"/>
      <c r="BF881" s="373"/>
      <c r="BG881" s="373"/>
    </row>
    <row r="882" spans="1:59" s="91" customFormat="1" x14ac:dyDescent="0.35">
      <c r="A882" s="3" t="s">
        <v>18</v>
      </c>
      <c r="B882" s="13"/>
      <c r="C882" s="11"/>
      <c r="D882" s="11"/>
      <c r="E882" s="11"/>
      <c r="F882" s="11"/>
      <c r="G882" s="11"/>
      <c r="H882" s="11"/>
      <c r="I882" s="11"/>
      <c r="J882" s="11"/>
      <c r="K882" s="11"/>
      <c r="L882" s="389"/>
      <c r="M882" s="391"/>
      <c r="N882" s="373"/>
      <c r="O882" s="373"/>
      <c r="P882" s="373"/>
      <c r="Q882" s="373"/>
      <c r="R882" s="373"/>
      <c r="S882" s="373"/>
      <c r="T882" s="373"/>
      <c r="U882" s="373"/>
      <c r="V882" s="373"/>
      <c r="W882" s="373"/>
      <c r="X882" s="373"/>
      <c r="Y882" s="373"/>
      <c r="Z882" s="373"/>
      <c r="AA882" s="373"/>
      <c r="AB882" s="373"/>
      <c r="AC882" s="373"/>
      <c r="AD882" s="373"/>
      <c r="AE882" s="373"/>
      <c r="AF882" s="373"/>
      <c r="AG882" s="373"/>
      <c r="AH882" s="373"/>
      <c r="AI882" s="373"/>
      <c r="AJ882" s="373"/>
      <c r="AK882" s="373"/>
      <c r="AL882" s="373"/>
      <c r="AM882" s="373"/>
      <c r="AN882" s="373"/>
      <c r="AO882" s="373"/>
      <c r="AP882" s="373"/>
      <c r="AQ882" s="373"/>
      <c r="AR882" s="373"/>
      <c r="AS882" s="373"/>
      <c r="AT882" s="373"/>
      <c r="AU882" s="373"/>
      <c r="AV882" s="373"/>
      <c r="AW882" s="373"/>
      <c r="AX882" s="373"/>
      <c r="AY882" s="373"/>
      <c r="AZ882" s="373"/>
      <c r="BA882" s="373"/>
      <c r="BB882" s="373"/>
      <c r="BC882" s="373"/>
      <c r="BD882" s="373"/>
      <c r="BE882" s="373"/>
      <c r="BF882" s="373"/>
      <c r="BG882" s="373"/>
    </row>
    <row r="883" spans="1:59" s="91" customFormat="1" x14ac:dyDescent="0.35">
      <c r="A883" s="3" t="s">
        <v>19</v>
      </c>
      <c r="B883" s="13">
        <f>SUM(C883:K883)</f>
        <v>28329202.274671704</v>
      </c>
      <c r="C883" s="5">
        <v>0</v>
      </c>
      <c r="D883" s="5">
        <v>0</v>
      </c>
      <c r="E883" s="5">
        <v>0</v>
      </c>
      <c r="F883" s="145">
        <v>0</v>
      </c>
      <c r="G883" s="145">
        <v>4815998.8242143402</v>
      </c>
      <c r="H883" s="145">
        <v>3911726.1126143401</v>
      </c>
      <c r="I883" s="145">
        <v>5933543.1126143401</v>
      </c>
      <c r="J883" s="145">
        <v>5933543.1126143401</v>
      </c>
      <c r="K883" s="145">
        <v>7734391.1126143401</v>
      </c>
      <c r="L883" s="389"/>
      <c r="M883" s="391"/>
      <c r="N883" s="373"/>
      <c r="O883" s="373"/>
      <c r="P883" s="373"/>
      <c r="Q883" s="373"/>
      <c r="R883" s="373"/>
      <c r="S883" s="373"/>
      <c r="T883" s="373"/>
      <c r="U883" s="373"/>
      <c r="V883" s="373"/>
      <c r="W883" s="373"/>
      <c r="X883" s="373"/>
      <c r="Y883" s="373"/>
      <c r="Z883" s="373"/>
      <c r="AA883" s="373"/>
      <c r="AB883" s="373"/>
      <c r="AC883" s="373"/>
      <c r="AD883" s="373"/>
      <c r="AE883" s="373"/>
      <c r="AF883" s="373"/>
      <c r="AG883" s="373"/>
      <c r="AH883" s="373"/>
      <c r="AI883" s="373"/>
      <c r="AJ883" s="373"/>
      <c r="AK883" s="373"/>
      <c r="AL883" s="373"/>
      <c r="AM883" s="373"/>
      <c r="AN883" s="373"/>
      <c r="AO883" s="373"/>
      <c r="AP883" s="373"/>
      <c r="AQ883" s="373"/>
      <c r="AR883" s="373"/>
      <c r="AS883" s="373"/>
      <c r="AT883" s="373"/>
      <c r="AU883" s="373"/>
      <c r="AV883" s="373"/>
      <c r="AW883" s="373"/>
      <c r="AX883" s="373"/>
      <c r="AY883" s="373"/>
      <c r="AZ883" s="373"/>
      <c r="BA883" s="373"/>
      <c r="BB883" s="373"/>
      <c r="BC883" s="373"/>
      <c r="BD883" s="373"/>
      <c r="BE883" s="373"/>
      <c r="BF883" s="373"/>
      <c r="BG883" s="373"/>
    </row>
    <row r="884" spans="1:59" s="91" customFormat="1" ht="39.5" thickBot="1" x14ac:dyDescent="0.4">
      <c r="A884" s="130" t="s">
        <v>20</v>
      </c>
      <c r="B884" s="99">
        <f>SUM(C884:K884)</f>
        <v>0</v>
      </c>
      <c r="C884" s="63">
        <v>0</v>
      </c>
      <c r="D884" s="63">
        <v>0</v>
      </c>
      <c r="E884" s="63">
        <v>0</v>
      </c>
      <c r="F884" s="63">
        <v>0</v>
      </c>
      <c r="G884" s="63">
        <v>0</v>
      </c>
      <c r="H884" s="63">
        <v>0</v>
      </c>
      <c r="I884" s="63">
        <v>0</v>
      </c>
      <c r="J884" s="63">
        <v>0</v>
      </c>
      <c r="K884" s="277">
        <v>0</v>
      </c>
      <c r="L884" s="390"/>
      <c r="M884" s="392"/>
      <c r="N884" s="373"/>
      <c r="O884" s="373"/>
      <c r="P884" s="373"/>
      <c r="Q884" s="373"/>
      <c r="R884" s="373"/>
      <c r="S884" s="373"/>
      <c r="T884" s="373"/>
      <c r="U884" s="373"/>
      <c r="V884" s="373"/>
      <c r="W884" s="373"/>
      <c r="X884" s="373"/>
      <c r="Y884" s="373"/>
      <c r="Z884" s="373"/>
      <c r="AA884" s="373"/>
      <c r="AB884" s="373"/>
      <c r="AC884" s="373"/>
      <c r="AD884" s="373"/>
      <c r="AE884" s="373"/>
      <c r="AF884" s="373"/>
      <c r="AG884" s="373"/>
      <c r="AH884" s="373"/>
      <c r="AI884" s="373"/>
      <c r="AJ884" s="373"/>
      <c r="AK884" s="373"/>
      <c r="AL884" s="373"/>
      <c r="AM884" s="373"/>
      <c r="AN884" s="373"/>
      <c r="AO884" s="373"/>
      <c r="AP884" s="373"/>
      <c r="AQ884" s="373"/>
      <c r="AR884" s="373"/>
      <c r="AS884" s="373"/>
      <c r="AT884" s="373"/>
      <c r="AU884" s="373"/>
      <c r="AV884" s="373"/>
      <c r="AW884" s="373"/>
      <c r="AX884" s="373"/>
      <c r="AY884" s="373"/>
      <c r="AZ884" s="373"/>
      <c r="BA884" s="373"/>
      <c r="BB884" s="373"/>
      <c r="BC884" s="373"/>
      <c r="BD884" s="373"/>
      <c r="BE884" s="373"/>
      <c r="BF884" s="373"/>
      <c r="BG884" s="373"/>
    </row>
    <row r="885" spans="1:59" s="91" customFormat="1" ht="13.5" thickBot="1" x14ac:dyDescent="0.4">
      <c r="A885" s="507" t="s">
        <v>144</v>
      </c>
      <c r="B885" s="508"/>
      <c r="C885" s="508"/>
      <c r="D885" s="508"/>
      <c r="E885" s="508"/>
      <c r="F885" s="508"/>
      <c r="G885" s="508"/>
      <c r="H885" s="508"/>
      <c r="I885" s="508"/>
      <c r="J885" s="508"/>
      <c r="K885" s="508"/>
      <c r="L885" s="154"/>
      <c r="M885" s="190" t="s">
        <v>145</v>
      </c>
      <c r="N885" s="373"/>
      <c r="O885" s="373"/>
      <c r="P885" s="373"/>
      <c r="Q885" s="373"/>
      <c r="R885" s="373"/>
      <c r="S885" s="373"/>
      <c r="T885" s="373"/>
      <c r="U885" s="373"/>
      <c r="V885" s="373"/>
      <c r="W885" s="373"/>
      <c r="X885" s="373"/>
      <c r="Y885" s="373"/>
      <c r="Z885" s="373"/>
      <c r="AA885" s="373"/>
      <c r="AB885" s="373"/>
      <c r="AC885" s="373"/>
      <c r="AD885" s="373"/>
      <c r="AE885" s="373"/>
      <c r="AF885" s="373"/>
      <c r="AG885" s="373"/>
      <c r="AH885" s="373"/>
      <c r="AI885" s="373"/>
      <c r="AJ885" s="373"/>
      <c r="AK885" s="373"/>
      <c r="AL885" s="373"/>
      <c r="AM885" s="373"/>
      <c r="AN885" s="373"/>
      <c r="AO885" s="373"/>
      <c r="AP885" s="373"/>
      <c r="AQ885" s="373"/>
      <c r="AR885" s="373"/>
      <c r="AS885" s="373"/>
      <c r="AT885" s="373"/>
      <c r="AU885" s="373"/>
      <c r="AV885" s="373"/>
      <c r="AW885" s="373"/>
      <c r="AX885" s="373"/>
      <c r="AY885" s="373"/>
      <c r="AZ885" s="373"/>
      <c r="BA885" s="373"/>
      <c r="BB885" s="373"/>
      <c r="BC885" s="373"/>
      <c r="BD885" s="373"/>
      <c r="BE885" s="373"/>
      <c r="BF885" s="373"/>
      <c r="BG885" s="373"/>
    </row>
    <row r="886" spans="1:59" s="91" customFormat="1" x14ac:dyDescent="0.35">
      <c r="A886" s="88" t="s">
        <v>8</v>
      </c>
      <c r="B886" s="32">
        <f>SUM(C886:K886)</f>
        <v>21218250</v>
      </c>
      <c r="C886" s="32">
        <f t="shared" ref="C886" si="338">C890+C891+C892+C893</f>
        <v>0</v>
      </c>
      <c r="D886" s="32">
        <f>D890+D891+D892+D893</f>
        <v>0</v>
      </c>
      <c r="E886" s="32">
        <f>E890+E891+E892+E893</f>
        <v>0</v>
      </c>
      <c r="F886" s="32">
        <f t="shared" ref="F886:K886" si="339">F890+F891+F892+F893</f>
        <v>218248</v>
      </c>
      <c r="G886" s="32">
        <f t="shared" si="339"/>
        <v>6076402</v>
      </c>
      <c r="H886" s="32">
        <f t="shared" si="339"/>
        <v>3875500</v>
      </c>
      <c r="I886" s="32">
        <f t="shared" si="339"/>
        <v>3621800</v>
      </c>
      <c r="J886" s="32">
        <f t="shared" si="339"/>
        <v>3621800</v>
      </c>
      <c r="K886" s="32">
        <f t="shared" si="339"/>
        <v>3804500</v>
      </c>
      <c r="L886" s="389"/>
      <c r="M886" s="391"/>
      <c r="N886" s="373"/>
      <c r="O886" s="373"/>
      <c r="P886" s="373"/>
      <c r="Q886" s="373"/>
      <c r="R886" s="373"/>
      <c r="S886" s="373"/>
      <c r="T886" s="373"/>
      <c r="U886" s="373"/>
      <c r="V886" s="373"/>
      <c r="W886" s="373"/>
      <c r="X886" s="373"/>
      <c r="Y886" s="373"/>
      <c r="Z886" s="373"/>
      <c r="AA886" s="373"/>
      <c r="AB886" s="373"/>
      <c r="AC886" s="373"/>
      <c r="AD886" s="373"/>
      <c r="AE886" s="373"/>
      <c r="AF886" s="373"/>
      <c r="AG886" s="373"/>
      <c r="AH886" s="373"/>
      <c r="AI886" s="373"/>
      <c r="AJ886" s="373"/>
      <c r="AK886" s="373"/>
      <c r="AL886" s="373"/>
      <c r="AM886" s="373"/>
      <c r="AN886" s="373"/>
      <c r="AO886" s="373"/>
      <c r="AP886" s="373"/>
      <c r="AQ886" s="373"/>
      <c r="AR886" s="373"/>
      <c r="AS886" s="373"/>
      <c r="AT886" s="373"/>
      <c r="AU886" s="373"/>
      <c r="AV886" s="373"/>
      <c r="AW886" s="373"/>
      <c r="AX886" s="373"/>
      <c r="AY886" s="373"/>
      <c r="AZ886" s="373"/>
      <c r="BA886" s="373"/>
      <c r="BB886" s="373"/>
      <c r="BC886" s="373"/>
      <c r="BD886" s="373"/>
      <c r="BE886" s="373"/>
      <c r="BF886" s="373"/>
      <c r="BG886" s="373"/>
    </row>
    <row r="887" spans="1:59" s="91" customFormat="1" x14ac:dyDescent="0.35">
      <c r="A887" s="3" t="s">
        <v>9</v>
      </c>
      <c r="B887" s="32"/>
      <c r="C887" s="32"/>
      <c r="D887" s="32"/>
      <c r="E887" s="32"/>
      <c r="F887" s="32"/>
      <c r="G887" s="32"/>
      <c r="H887" s="32"/>
      <c r="I887" s="32"/>
      <c r="J887" s="32"/>
      <c r="K887" s="32"/>
      <c r="L887" s="389"/>
      <c r="M887" s="391"/>
      <c r="N887" s="373"/>
      <c r="O887" s="373"/>
      <c r="P887" s="373"/>
      <c r="Q887" s="373"/>
      <c r="R887" s="373"/>
      <c r="S887" s="373"/>
      <c r="T887" s="373"/>
      <c r="U887" s="373"/>
      <c r="V887" s="373"/>
      <c r="W887" s="373"/>
      <c r="X887" s="373"/>
      <c r="Y887" s="373"/>
      <c r="Z887" s="373"/>
      <c r="AA887" s="373"/>
      <c r="AB887" s="373"/>
      <c r="AC887" s="373"/>
      <c r="AD887" s="373"/>
      <c r="AE887" s="373"/>
      <c r="AF887" s="373"/>
      <c r="AG887" s="373"/>
      <c r="AH887" s="373"/>
      <c r="AI887" s="373"/>
      <c r="AJ887" s="373"/>
      <c r="AK887" s="373"/>
      <c r="AL887" s="373"/>
      <c r="AM887" s="373"/>
      <c r="AN887" s="373"/>
      <c r="AO887" s="373"/>
      <c r="AP887" s="373"/>
      <c r="AQ887" s="373"/>
      <c r="AR887" s="373"/>
      <c r="AS887" s="373"/>
      <c r="AT887" s="373"/>
      <c r="AU887" s="373"/>
      <c r="AV887" s="373"/>
      <c r="AW887" s="373"/>
      <c r="AX887" s="373"/>
      <c r="AY887" s="373"/>
      <c r="AZ887" s="373"/>
      <c r="BA887" s="373"/>
      <c r="BB887" s="373"/>
      <c r="BC887" s="373"/>
      <c r="BD887" s="373"/>
      <c r="BE887" s="373"/>
      <c r="BF887" s="373"/>
      <c r="BG887" s="373"/>
    </row>
    <row r="888" spans="1:59" s="82" customFormat="1" x14ac:dyDescent="0.35">
      <c r="A888" s="32" t="s">
        <v>10</v>
      </c>
      <c r="B888" s="32">
        <f t="shared" ref="B888:B893" si="340">SUM(C888:K888)</f>
        <v>18718250</v>
      </c>
      <c r="C888" s="32">
        <f>C897+C901</f>
        <v>0</v>
      </c>
      <c r="D888" s="32">
        <f t="shared" ref="D888:K888" si="341">D897+D901</f>
        <v>0</v>
      </c>
      <c r="E888" s="32">
        <f t="shared" si="341"/>
        <v>0</v>
      </c>
      <c r="F888" s="32">
        <f t="shared" si="341"/>
        <v>218248</v>
      </c>
      <c r="G888" s="32">
        <f t="shared" si="341"/>
        <v>5576402</v>
      </c>
      <c r="H888" s="32">
        <f t="shared" si="341"/>
        <v>3375500</v>
      </c>
      <c r="I888" s="32">
        <f t="shared" si="341"/>
        <v>3121800</v>
      </c>
      <c r="J888" s="32">
        <f t="shared" si="341"/>
        <v>3121800</v>
      </c>
      <c r="K888" s="32">
        <f t="shared" si="341"/>
        <v>3304500</v>
      </c>
      <c r="L888" s="389"/>
      <c r="M888" s="391"/>
      <c r="N888" s="81"/>
      <c r="O888" s="81"/>
      <c r="P888" s="81"/>
      <c r="Q888" s="81"/>
      <c r="R888" s="81"/>
      <c r="S888" s="81"/>
      <c r="T888" s="81"/>
      <c r="U888" s="81"/>
      <c r="V888" s="81"/>
      <c r="W888" s="81"/>
      <c r="X888" s="81"/>
      <c r="Y888" s="81"/>
      <c r="Z888" s="81"/>
      <c r="AA888" s="81"/>
      <c r="AB888" s="81"/>
      <c r="AC888" s="81"/>
      <c r="AD888" s="81"/>
      <c r="AE888" s="81"/>
      <c r="AF888" s="81"/>
      <c r="AG888" s="81"/>
      <c r="AH888" s="81"/>
      <c r="AI888" s="81"/>
      <c r="AJ888" s="81"/>
      <c r="AK888" s="81"/>
      <c r="AL888" s="81"/>
      <c r="AM888" s="81"/>
      <c r="AN888" s="81"/>
      <c r="AO888" s="81"/>
      <c r="AP888" s="81"/>
      <c r="AQ888" s="81"/>
      <c r="AR888" s="81"/>
      <c r="AS888" s="81"/>
      <c r="AT888" s="81"/>
      <c r="AU888" s="81"/>
      <c r="AV888" s="81"/>
      <c r="AW888" s="81"/>
      <c r="AX888" s="81"/>
      <c r="AY888" s="81"/>
      <c r="AZ888" s="81"/>
      <c r="BA888" s="81"/>
      <c r="BB888" s="81"/>
      <c r="BC888" s="81"/>
      <c r="BD888" s="81"/>
      <c r="BE888" s="81"/>
      <c r="BF888" s="81"/>
      <c r="BG888" s="81"/>
    </row>
    <row r="889" spans="1:59" s="82" customFormat="1" x14ac:dyDescent="0.35">
      <c r="A889" s="32" t="s">
        <v>11</v>
      </c>
      <c r="B889" s="32">
        <f t="shared" si="340"/>
        <v>2500000</v>
      </c>
      <c r="C889" s="32">
        <f>C898</f>
        <v>0</v>
      </c>
      <c r="D889" s="32">
        <f t="shared" ref="D889:K889" si="342">D898</f>
        <v>0</v>
      </c>
      <c r="E889" s="32">
        <f t="shared" si="342"/>
        <v>0</v>
      </c>
      <c r="F889" s="32">
        <f t="shared" si="342"/>
        <v>0</v>
      </c>
      <c r="G889" s="32">
        <f t="shared" si="342"/>
        <v>500000</v>
      </c>
      <c r="H889" s="32">
        <f t="shared" si="342"/>
        <v>500000</v>
      </c>
      <c r="I889" s="32">
        <f t="shared" si="342"/>
        <v>500000</v>
      </c>
      <c r="J889" s="32">
        <f t="shared" si="342"/>
        <v>500000</v>
      </c>
      <c r="K889" s="32">
        <f t="shared" si="342"/>
        <v>500000</v>
      </c>
      <c r="L889" s="389"/>
      <c r="M889" s="391"/>
      <c r="N889" s="81"/>
      <c r="O889" s="81"/>
      <c r="P889" s="81"/>
      <c r="Q889" s="81"/>
      <c r="R889" s="81"/>
      <c r="S889" s="81"/>
      <c r="T889" s="81"/>
      <c r="U889" s="81"/>
      <c r="V889" s="81"/>
      <c r="W889" s="81"/>
      <c r="X889" s="81"/>
      <c r="Y889" s="81"/>
      <c r="Z889" s="81"/>
      <c r="AA889" s="81"/>
      <c r="AB889" s="81"/>
      <c r="AC889" s="81"/>
      <c r="AD889" s="81"/>
      <c r="AE889" s="81"/>
      <c r="AF889" s="81"/>
      <c r="AG889" s="81"/>
      <c r="AH889" s="81"/>
      <c r="AI889" s="81"/>
      <c r="AJ889" s="81"/>
      <c r="AK889" s="81"/>
      <c r="AL889" s="81"/>
      <c r="AM889" s="81"/>
      <c r="AN889" s="81"/>
      <c r="AO889" s="81"/>
      <c r="AP889" s="81"/>
      <c r="AQ889" s="81"/>
      <c r="AR889" s="81"/>
      <c r="AS889" s="81"/>
      <c r="AT889" s="81"/>
      <c r="AU889" s="81"/>
      <c r="AV889" s="81"/>
      <c r="AW889" s="81"/>
      <c r="AX889" s="81"/>
      <c r="AY889" s="81"/>
      <c r="AZ889" s="81"/>
      <c r="BA889" s="81"/>
      <c r="BB889" s="81"/>
      <c r="BC889" s="81"/>
      <c r="BD889" s="81"/>
      <c r="BE889" s="81"/>
      <c r="BF889" s="81"/>
      <c r="BG889" s="81"/>
    </row>
    <row r="890" spans="1:59" s="91" customFormat="1" x14ac:dyDescent="0.35">
      <c r="A890" s="3" t="s">
        <v>14</v>
      </c>
      <c r="B890" s="155">
        <f t="shared" si="340"/>
        <v>0</v>
      </c>
      <c r="C890" s="156">
        <v>0</v>
      </c>
      <c r="D890" s="157">
        <v>0</v>
      </c>
      <c r="E890" s="157">
        <v>0</v>
      </c>
      <c r="F890" s="156">
        <v>0</v>
      </c>
      <c r="G890" s="156">
        <v>0</v>
      </c>
      <c r="H890" s="156">
        <v>0</v>
      </c>
      <c r="I890" s="156">
        <v>0</v>
      </c>
      <c r="J890" s="156">
        <v>0</v>
      </c>
      <c r="K890" s="357">
        <v>0</v>
      </c>
      <c r="L890" s="389"/>
      <c r="M890" s="391"/>
      <c r="N890" s="373"/>
      <c r="O890" s="373"/>
      <c r="P890" s="373"/>
      <c r="Q890" s="373"/>
      <c r="R890" s="373"/>
      <c r="S890" s="373"/>
      <c r="T890" s="373"/>
      <c r="U890" s="373"/>
      <c r="V890" s="373"/>
      <c r="W890" s="373"/>
      <c r="X890" s="373"/>
      <c r="Y890" s="373"/>
      <c r="Z890" s="373"/>
      <c r="AA890" s="373"/>
      <c r="AB890" s="373"/>
      <c r="AC890" s="373"/>
      <c r="AD890" s="373"/>
      <c r="AE890" s="373"/>
      <c r="AF890" s="373"/>
      <c r="AG890" s="373"/>
      <c r="AH890" s="373"/>
      <c r="AI890" s="373"/>
      <c r="AJ890" s="373"/>
      <c r="AK890" s="373"/>
      <c r="AL890" s="373"/>
      <c r="AM890" s="373"/>
      <c r="AN890" s="373"/>
      <c r="AO890" s="373"/>
      <c r="AP890" s="373"/>
      <c r="AQ890" s="373"/>
      <c r="AR890" s="373"/>
      <c r="AS890" s="373"/>
      <c r="AT890" s="373"/>
      <c r="AU890" s="373"/>
      <c r="AV890" s="373"/>
      <c r="AW890" s="373"/>
      <c r="AX890" s="373"/>
      <c r="AY890" s="373"/>
      <c r="AZ890" s="373"/>
      <c r="BA890" s="373"/>
      <c r="BB890" s="373"/>
      <c r="BC890" s="373"/>
      <c r="BD890" s="373"/>
      <c r="BE890" s="373"/>
      <c r="BF890" s="373"/>
      <c r="BG890" s="373"/>
    </row>
    <row r="891" spans="1:59" s="91" customFormat="1" x14ac:dyDescent="0.35">
      <c r="A891" s="3" t="s">
        <v>15</v>
      </c>
      <c r="B891" s="99">
        <f t="shared" si="340"/>
        <v>0</v>
      </c>
      <c r="C891" s="63">
        <v>0</v>
      </c>
      <c r="D891" s="100">
        <v>0</v>
      </c>
      <c r="E891" s="100">
        <v>0</v>
      </c>
      <c r="F891" s="63">
        <v>0</v>
      </c>
      <c r="G891" s="63">
        <v>0</v>
      </c>
      <c r="H891" s="63">
        <v>0</v>
      </c>
      <c r="I891" s="63">
        <v>0</v>
      </c>
      <c r="J891" s="63">
        <v>0</v>
      </c>
      <c r="K891" s="277">
        <v>0</v>
      </c>
      <c r="L891" s="389"/>
      <c r="M891" s="391"/>
      <c r="N891" s="373"/>
      <c r="O891" s="373"/>
      <c r="P891" s="373"/>
      <c r="Q891" s="373"/>
      <c r="R891" s="373"/>
      <c r="S891" s="373"/>
      <c r="T891" s="373"/>
      <c r="U891" s="373"/>
      <c r="V891" s="373"/>
      <c r="W891" s="373"/>
      <c r="X891" s="373"/>
      <c r="Y891" s="373"/>
      <c r="Z891" s="373"/>
      <c r="AA891" s="373"/>
      <c r="AB891" s="373"/>
      <c r="AC891" s="373"/>
      <c r="AD891" s="373"/>
      <c r="AE891" s="373"/>
      <c r="AF891" s="373"/>
      <c r="AG891" s="373"/>
      <c r="AH891" s="373"/>
      <c r="AI891" s="373"/>
      <c r="AJ891" s="373"/>
      <c r="AK891" s="373"/>
      <c r="AL891" s="373"/>
      <c r="AM891" s="373"/>
      <c r="AN891" s="373"/>
      <c r="AO891" s="373"/>
      <c r="AP891" s="373"/>
      <c r="AQ891" s="373"/>
      <c r="AR891" s="373"/>
      <c r="AS891" s="373"/>
      <c r="AT891" s="373"/>
      <c r="AU891" s="373"/>
      <c r="AV891" s="373"/>
      <c r="AW891" s="373"/>
      <c r="AX891" s="373"/>
      <c r="AY891" s="373"/>
      <c r="AZ891" s="373"/>
      <c r="BA891" s="373"/>
      <c r="BB891" s="373"/>
      <c r="BC891" s="373"/>
      <c r="BD891" s="373"/>
      <c r="BE891" s="373"/>
      <c r="BF891" s="373"/>
      <c r="BG891" s="373"/>
    </row>
    <row r="892" spans="1:59" s="91" customFormat="1" x14ac:dyDescent="0.35">
      <c r="A892" s="3" t="s">
        <v>16</v>
      </c>
      <c r="B892" s="99">
        <f t="shared" si="340"/>
        <v>0</v>
      </c>
      <c r="C892" s="63">
        <v>0</v>
      </c>
      <c r="D892" s="100">
        <v>0</v>
      </c>
      <c r="E892" s="100">
        <v>0</v>
      </c>
      <c r="F892" s="63">
        <v>0</v>
      </c>
      <c r="G892" s="63">
        <v>0</v>
      </c>
      <c r="H892" s="63">
        <v>0</v>
      </c>
      <c r="I892" s="63">
        <v>0</v>
      </c>
      <c r="J892" s="63">
        <v>0</v>
      </c>
      <c r="K892" s="277">
        <v>0</v>
      </c>
      <c r="L892" s="389"/>
      <c r="M892" s="391"/>
      <c r="N892" s="373"/>
      <c r="O892" s="373"/>
      <c r="P892" s="373"/>
      <c r="Q892" s="373"/>
      <c r="R892" s="373"/>
      <c r="S892" s="373"/>
      <c r="T892" s="373"/>
      <c r="U892" s="373"/>
      <c r="V892" s="373"/>
      <c r="W892" s="373"/>
      <c r="X892" s="373"/>
      <c r="Y892" s="373"/>
      <c r="Z892" s="373"/>
      <c r="AA892" s="373"/>
      <c r="AB892" s="373"/>
      <c r="AC892" s="373"/>
      <c r="AD892" s="373"/>
      <c r="AE892" s="373"/>
      <c r="AF892" s="373"/>
      <c r="AG892" s="373"/>
      <c r="AH892" s="373"/>
      <c r="AI892" s="373"/>
      <c r="AJ892" s="373"/>
      <c r="AK892" s="373"/>
      <c r="AL892" s="373"/>
      <c r="AM892" s="373"/>
      <c r="AN892" s="373"/>
      <c r="AO892" s="373"/>
      <c r="AP892" s="373"/>
      <c r="AQ892" s="373"/>
      <c r="AR892" s="373"/>
      <c r="AS892" s="373"/>
      <c r="AT892" s="373"/>
      <c r="AU892" s="373"/>
      <c r="AV892" s="373"/>
      <c r="AW892" s="373"/>
      <c r="AX892" s="373"/>
      <c r="AY892" s="373"/>
      <c r="AZ892" s="373"/>
      <c r="BA892" s="373"/>
      <c r="BB892" s="373"/>
      <c r="BC892" s="373"/>
      <c r="BD892" s="373"/>
      <c r="BE892" s="373"/>
      <c r="BF892" s="373"/>
      <c r="BG892" s="373"/>
    </row>
    <row r="893" spans="1:59" s="91" customFormat="1" x14ac:dyDescent="0.35">
      <c r="A893" s="88" t="s">
        <v>17</v>
      </c>
      <c r="B893" s="32">
        <f t="shared" si="340"/>
        <v>21218250</v>
      </c>
      <c r="C893" s="32">
        <f t="shared" ref="C893:K893" si="343">C895+C899</f>
        <v>0</v>
      </c>
      <c r="D893" s="32">
        <f t="shared" si="343"/>
        <v>0</v>
      </c>
      <c r="E893" s="32">
        <f t="shared" si="343"/>
        <v>0</v>
      </c>
      <c r="F893" s="32">
        <f t="shared" si="343"/>
        <v>218248</v>
      </c>
      <c r="G893" s="32">
        <f t="shared" si="343"/>
        <v>6076402</v>
      </c>
      <c r="H893" s="32">
        <f t="shared" si="343"/>
        <v>3875500</v>
      </c>
      <c r="I893" s="32">
        <f t="shared" si="343"/>
        <v>3621800</v>
      </c>
      <c r="J893" s="32">
        <f t="shared" si="343"/>
        <v>3621800</v>
      </c>
      <c r="K893" s="32">
        <f t="shared" si="343"/>
        <v>3804500</v>
      </c>
      <c r="L893" s="389"/>
      <c r="M893" s="391"/>
      <c r="N893" s="373"/>
      <c r="O893" s="373"/>
      <c r="P893" s="373"/>
      <c r="Q893" s="373"/>
      <c r="R893" s="373"/>
      <c r="S893" s="373"/>
      <c r="T893" s="373"/>
      <c r="U893" s="373"/>
      <c r="V893" s="373"/>
      <c r="W893" s="373"/>
      <c r="X893" s="373"/>
      <c r="Y893" s="373"/>
      <c r="Z893" s="373"/>
      <c r="AA893" s="373"/>
      <c r="AB893" s="373"/>
      <c r="AC893" s="373"/>
      <c r="AD893" s="373"/>
      <c r="AE893" s="373"/>
      <c r="AF893" s="373"/>
      <c r="AG893" s="373"/>
      <c r="AH893" s="373"/>
      <c r="AI893" s="373"/>
      <c r="AJ893" s="373"/>
      <c r="AK893" s="373"/>
      <c r="AL893" s="373"/>
      <c r="AM893" s="373"/>
      <c r="AN893" s="373"/>
      <c r="AO893" s="373"/>
      <c r="AP893" s="373"/>
      <c r="AQ893" s="373"/>
      <c r="AR893" s="373"/>
      <c r="AS893" s="373"/>
      <c r="AT893" s="373"/>
      <c r="AU893" s="373"/>
      <c r="AV893" s="373"/>
      <c r="AW893" s="373"/>
      <c r="AX893" s="373"/>
      <c r="AY893" s="373"/>
      <c r="AZ893" s="373"/>
      <c r="BA893" s="373"/>
      <c r="BB893" s="373"/>
      <c r="BC893" s="373"/>
      <c r="BD893" s="373"/>
      <c r="BE893" s="373"/>
      <c r="BF893" s="373"/>
      <c r="BG893" s="373"/>
    </row>
    <row r="894" spans="1:59" s="91" customFormat="1" x14ac:dyDescent="0.35">
      <c r="A894" s="3" t="s">
        <v>18</v>
      </c>
      <c r="B894" s="2"/>
      <c r="C894" s="5"/>
      <c r="D894" s="132"/>
      <c r="E894" s="132"/>
      <c r="F894" s="5"/>
      <c r="G894" s="5"/>
      <c r="H894" s="5"/>
      <c r="I894" s="5"/>
      <c r="J894" s="5"/>
      <c r="K894" s="5"/>
      <c r="L894" s="389"/>
      <c r="M894" s="391"/>
      <c r="N894" s="373"/>
      <c r="O894" s="373"/>
      <c r="P894" s="373"/>
      <c r="Q894" s="373"/>
      <c r="R894" s="373"/>
      <c r="S894" s="373"/>
      <c r="T894" s="373"/>
      <c r="U894" s="373"/>
      <c r="V894" s="373"/>
      <c r="W894" s="373"/>
      <c r="X894" s="373"/>
      <c r="Y894" s="373"/>
      <c r="Z894" s="373"/>
      <c r="AA894" s="373"/>
      <c r="AB894" s="373"/>
      <c r="AC894" s="373"/>
      <c r="AD894" s="373"/>
      <c r="AE894" s="373"/>
      <c r="AF894" s="373"/>
      <c r="AG894" s="373"/>
      <c r="AH894" s="373"/>
      <c r="AI894" s="373"/>
      <c r="AJ894" s="373"/>
      <c r="AK894" s="373"/>
      <c r="AL894" s="373"/>
      <c r="AM894" s="373"/>
      <c r="AN894" s="373"/>
      <c r="AO894" s="373"/>
      <c r="AP894" s="373"/>
      <c r="AQ894" s="373"/>
      <c r="AR894" s="373"/>
      <c r="AS894" s="373"/>
      <c r="AT894" s="373"/>
      <c r="AU894" s="373"/>
      <c r="AV894" s="373"/>
      <c r="AW894" s="373"/>
      <c r="AX894" s="373"/>
      <c r="AY894" s="373"/>
      <c r="AZ894" s="373"/>
      <c r="BA894" s="373"/>
      <c r="BB894" s="373"/>
      <c r="BC894" s="373"/>
      <c r="BD894" s="373"/>
      <c r="BE894" s="373"/>
      <c r="BF894" s="373"/>
      <c r="BG894" s="373"/>
    </row>
    <row r="895" spans="1:59" s="91" customFormat="1" x14ac:dyDescent="0.35">
      <c r="A895" s="3" t="s">
        <v>19</v>
      </c>
      <c r="B895" s="2">
        <f>SUM(C895:K895)</f>
        <v>17500000</v>
      </c>
      <c r="C895" s="5">
        <f>C897+C898</f>
        <v>0</v>
      </c>
      <c r="D895" s="5">
        <f t="shared" ref="D895:K895" si="344">D897+D898</f>
        <v>0</v>
      </c>
      <c r="E895" s="5">
        <f t="shared" si="344"/>
        <v>0</v>
      </c>
      <c r="F895" s="5">
        <f t="shared" si="344"/>
        <v>0</v>
      </c>
      <c r="G895" s="5">
        <f t="shared" si="344"/>
        <v>3500000</v>
      </c>
      <c r="H895" s="5">
        <f t="shared" si="344"/>
        <v>3500000</v>
      </c>
      <c r="I895" s="5">
        <f t="shared" si="344"/>
        <v>3500000</v>
      </c>
      <c r="J895" s="5">
        <f t="shared" si="344"/>
        <v>3500000</v>
      </c>
      <c r="K895" s="5">
        <f t="shared" si="344"/>
        <v>3500000</v>
      </c>
      <c r="L895" s="389"/>
      <c r="M895" s="391"/>
      <c r="N895" s="373"/>
      <c r="O895" s="373"/>
      <c r="P895" s="373"/>
      <c r="Q895" s="373"/>
      <c r="R895" s="373"/>
      <c r="S895" s="373"/>
      <c r="T895" s="373"/>
      <c r="U895" s="373"/>
      <c r="V895" s="373"/>
      <c r="W895" s="373"/>
      <c r="X895" s="373"/>
      <c r="Y895" s="373"/>
      <c r="Z895" s="373"/>
      <c r="AA895" s="373"/>
      <c r="AB895" s="373"/>
      <c r="AC895" s="373"/>
      <c r="AD895" s="373"/>
      <c r="AE895" s="373"/>
      <c r="AF895" s="373"/>
      <c r="AG895" s="373"/>
      <c r="AH895" s="373"/>
      <c r="AI895" s="373"/>
      <c r="AJ895" s="373"/>
      <c r="AK895" s="373"/>
      <c r="AL895" s="373"/>
      <c r="AM895" s="373"/>
      <c r="AN895" s="373"/>
      <c r="AO895" s="373"/>
      <c r="AP895" s="373"/>
      <c r="AQ895" s="373"/>
      <c r="AR895" s="373"/>
      <c r="AS895" s="373"/>
      <c r="AT895" s="373"/>
      <c r="AU895" s="373"/>
      <c r="AV895" s="373"/>
      <c r="AW895" s="373"/>
      <c r="AX895" s="373"/>
      <c r="AY895" s="373"/>
      <c r="AZ895" s="373"/>
      <c r="BA895" s="373"/>
      <c r="BB895" s="373"/>
      <c r="BC895" s="373"/>
      <c r="BD895" s="373"/>
      <c r="BE895" s="373"/>
      <c r="BF895" s="373"/>
      <c r="BG895" s="373"/>
    </row>
    <row r="896" spans="1:59" s="91" customFormat="1" x14ac:dyDescent="0.35">
      <c r="A896" s="130" t="s">
        <v>9</v>
      </c>
      <c r="B896" s="2"/>
      <c r="C896" s="5"/>
      <c r="D896" s="132"/>
      <c r="E896" s="132"/>
      <c r="F896" s="5"/>
      <c r="G896" s="5"/>
      <c r="H896" s="5"/>
      <c r="I896" s="5"/>
      <c r="J896" s="5"/>
      <c r="K896" s="5"/>
      <c r="L896" s="389"/>
      <c r="M896" s="391"/>
      <c r="N896" s="373"/>
      <c r="O896" s="373"/>
      <c r="P896" s="373"/>
      <c r="Q896" s="373"/>
      <c r="R896" s="373"/>
      <c r="S896" s="373"/>
      <c r="T896" s="373"/>
      <c r="U896" s="373"/>
      <c r="V896" s="373"/>
      <c r="W896" s="373"/>
      <c r="X896" s="373"/>
      <c r="Y896" s="373"/>
      <c r="Z896" s="373"/>
      <c r="AA896" s="373"/>
      <c r="AB896" s="373"/>
      <c r="AC896" s="373"/>
      <c r="AD896" s="373"/>
      <c r="AE896" s="373"/>
      <c r="AF896" s="373"/>
      <c r="AG896" s="373"/>
      <c r="AH896" s="373"/>
      <c r="AI896" s="373"/>
      <c r="AJ896" s="373"/>
      <c r="AK896" s="373"/>
      <c r="AL896" s="373"/>
      <c r="AM896" s="373"/>
      <c r="AN896" s="373"/>
      <c r="AO896" s="373"/>
      <c r="AP896" s="373"/>
      <c r="AQ896" s="373"/>
      <c r="AR896" s="373"/>
      <c r="AS896" s="373"/>
      <c r="AT896" s="373"/>
      <c r="AU896" s="373"/>
      <c r="AV896" s="373"/>
      <c r="AW896" s="373"/>
      <c r="AX896" s="373"/>
      <c r="AY896" s="373"/>
      <c r="AZ896" s="373"/>
      <c r="BA896" s="373"/>
      <c r="BB896" s="373"/>
      <c r="BC896" s="373"/>
      <c r="BD896" s="373"/>
      <c r="BE896" s="373"/>
      <c r="BF896" s="373"/>
      <c r="BG896" s="373"/>
    </row>
    <row r="897" spans="1:59" s="91" customFormat="1" x14ac:dyDescent="0.35">
      <c r="A897" s="2" t="s">
        <v>10</v>
      </c>
      <c r="B897" s="2">
        <f>SUM(C897:K897)</f>
        <v>15000000</v>
      </c>
      <c r="C897" s="5">
        <v>0</v>
      </c>
      <c r="D897" s="5">
        <f t="shared" ref="D897:F897" si="345">D912</f>
        <v>0</v>
      </c>
      <c r="E897" s="5">
        <f t="shared" si="345"/>
        <v>0</v>
      </c>
      <c r="F897" s="5">
        <f t="shared" si="345"/>
        <v>0</v>
      </c>
      <c r="G897" s="5">
        <f>G912</f>
        <v>3000000</v>
      </c>
      <c r="H897" s="5">
        <f t="shared" ref="H897:K897" si="346">H912</f>
        <v>3000000</v>
      </c>
      <c r="I897" s="5">
        <f t="shared" si="346"/>
        <v>3000000</v>
      </c>
      <c r="J897" s="5">
        <f t="shared" si="346"/>
        <v>3000000</v>
      </c>
      <c r="K897" s="5">
        <f t="shared" si="346"/>
        <v>3000000</v>
      </c>
      <c r="L897" s="389"/>
      <c r="M897" s="391"/>
      <c r="N897" s="373"/>
      <c r="O897" s="373"/>
      <c r="P897" s="373"/>
      <c r="Q897" s="373"/>
      <c r="R897" s="373"/>
      <c r="S897" s="373"/>
      <c r="T897" s="373"/>
      <c r="U897" s="373"/>
      <c r="V897" s="373"/>
      <c r="W897" s="373"/>
      <c r="X897" s="373"/>
      <c r="Y897" s="373"/>
      <c r="Z897" s="373"/>
      <c r="AA897" s="373"/>
      <c r="AB897" s="373"/>
      <c r="AC897" s="373"/>
      <c r="AD897" s="373"/>
      <c r="AE897" s="373"/>
      <c r="AF897" s="373"/>
      <c r="AG897" s="373"/>
      <c r="AH897" s="373"/>
      <c r="AI897" s="373"/>
      <c r="AJ897" s="373"/>
      <c r="AK897" s="373"/>
      <c r="AL897" s="373"/>
      <c r="AM897" s="373"/>
      <c r="AN897" s="373"/>
      <c r="AO897" s="373"/>
      <c r="AP897" s="373"/>
      <c r="AQ897" s="373"/>
      <c r="AR897" s="373"/>
      <c r="AS897" s="373"/>
      <c r="AT897" s="373"/>
      <c r="AU897" s="373"/>
      <c r="AV897" s="373"/>
      <c r="AW897" s="373"/>
      <c r="AX897" s="373"/>
      <c r="AY897" s="373"/>
      <c r="AZ897" s="373"/>
      <c r="BA897" s="373"/>
      <c r="BB897" s="373"/>
      <c r="BC897" s="373"/>
      <c r="BD897" s="373"/>
      <c r="BE897" s="373"/>
      <c r="BF897" s="373"/>
      <c r="BG897" s="373"/>
    </row>
    <row r="898" spans="1:59" s="91" customFormat="1" x14ac:dyDescent="0.35">
      <c r="A898" s="2" t="s">
        <v>11</v>
      </c>
      <c r="B898" s="2">
        <f>SUM(C898:K898)</f>
        <v>2500000</v>
      </c>
      <c r="C898" s="5">
        <v>0</v>
      </c>
      <c r="D898" s="132">
        <v>0</v>
      </c>
      <c r="E898" s="132">
        <v>0</v>
      </c>
      <c r="F898" s="5"/>
      <c r="G898" s="5">
        <v>500000</v>
      </c>
      <c r="H898" s="5">
        <v>500000</v>
      </c>
      <c r="I898" s="5">
        <v>500000</v>
      </c>
      <c r="J898" s="5">
        <v>500000</v>
      </c>
      <c r="K898" s="5">
        <v>500000</v>
      </c>
      <c r="L898" s="389"/>
      <c r="M898" s="391"/>
      <c r="N898" s="373"/>
      <c r="O898" s="373"/>
      <c r="P898" s="373"/>
      <c r="Q898" s="373"/>
      <c r="R898" s="373"/>
      <c r="S898" s="373"/>
      <c r="T898" s="373"/>
      <c r="U898" s="373"/>
      <c r="V898" s="373"/>
      <c r="W898" s="373"/>
      <c r="X898" s="373"/>
      <c r="Y898" s="373"/>
      <c r="Z898" s="373"/>
      <c r="AA898" s="373"/>
      <c r="AB898" s="373"/>
      <c r="AC898" s="373"/>
      <c r="AD898" s="373"/>
      <c r="AE898" s="373"/>
      <c r="AF898" s="373"/>
      <c r="AG898" s="373"/>
      <c r="AH898" s="373"/>
      <c r="AI898" s="373"/>
      <c r="AJ898" s="373"/>
      <c r="AK898" s="373"/>
      <c r="AL898" s="373"/>
      <c r="AM898" s="373"/>
      <c r="AN898" s="373"/>
      <c r="AO898" s="373"/>
      <c r="AP898" s="373"/>
      <c r="AQ898" s="373"/>
      <c r="AR898" s="373"/>
      <c r="AS898" s="373"/>
      <c r="AT898" s="373"/>
      <c r="AU898" s="373"/>
      <c r="AV898" s="373"/>
      <c r="AW898" s="373"/>
      <c r="AX898" s="373"/>
      <c r="AY898" s="373"/>
      <c r="AZ898" s="373"/>
      <c r="BA898" s="373"/>
      <c r="BB898" s="373"/>
      <c r="BC898" s="373"/>
      <c r="BD898" s="373"/>
      <c r="BE898" s="373"/>
      <c r="BF898" s="373"/>
      <c r="BG898" s="373"/>
    </row>
    <row r="899" spans="1:59" s="91" customFormat="1" ht="43.5" customHeight="1" x14ac:dyDescent="0.35">
      <c r="A899" s="182" t="s">
        <v>20</v>
      </c>
      <c r="B899" s="183">
        <f>SUM(C899:K899)</f>
        <v>3718250</v>
      </c>
      <c r="C899" s="158">
        <f>C901</f>
        <v>0</v>
      </c>
      <c r="D899" s="158">
        <f t="shared" ref="D899:K899" si="347">D901</f>
        <v>0</v>
      </c>
      <c r="E899" s="158">
        <f t="shared" si="347"/>
        <v>0</v>
      </c>
      <c r="F899" s="158">
        <f t="shared" si="347"/>
        <v>218248</v>
      </c>
      <c r="G899" s="158">
        <f t="shared" si="347"/>
        <v>2576402</v>
      </c>
      <c r="H899" s="158">
        <f t="shared" si="347"/>
        <v>375500</v>
      </c>
      <c r="I899" s="158">
        <f t="shared" si="347"/>
        <v>121800</v>
      </c>
      <c r="J899" s="158">
        <f t="shared" si="347"/>
        <v>121800</v>
      </c>
      <c r="K899" s="358">
        <f t="shared" si="347"/>
        <v>304500</v>
      </c>
      <c r="L899" s="389"/>
      <c r="M899" s="391"/>
      <c r="N899" s="373"/>
      <c r="O899" s="373"/>
      <c r="P899" s="373"/>
      <c r="Q899" s="373"/>
      <c r="R899" s="373"/>
      <c r="S899" s="373"/>
      <c r="T899" s="373"/>
      <c r="U899" s="373"/>
      <c r="V899" s="373"/>
      <c r="W899" s="373"/>
      <c r="X899" s="373"/>
      <c r="Y899" s="373"/>
      <c r="Z899" s="373"/>
      <c r="AA899" s="373"/>
      <c r="AB899" s="373"/>
      <c r="AC899" s="373"/>
      <c r="AD899" s="373"/>
      <c r="AE899" s="373"/>
      <c r="AF899" s="373"/>
      <c r="AG899" s="373"/>
      <c r="AH899" s="373"/>
      <c r="AI899" s="373"/>
      <c r="AJ899" s="373"/>
      <c r="AK899" s="373"/>
      <c r="AL899" s="373"/>
      <c r="AM899" s="373"/>
      <c r="AN899" s="373"/>
      <c r="AO899" s="373"/>
      <c r="AP899" s="373"/>
      <c r="AQ899" s="373"/>
      <c r="AR899" s="373"/>
      <c r="AS899" s="373"/>
      <c r="AT899" s="373"/>
      <c r="AU899" s="373"/>
      <c r="AV899" s="373"/>
      <c r="AW899" s="373"/>
      <c r="AX899" s="373"/>
      <c r="AY899" s="373"/>
      <c r="AZ899" s="373"/>
      <c r="BA899" s="373"/>
      <c r="BB899" s="373"/>
      <c r="BC899" s="373"/>
      <c r="BD899" s="373"/>
      <c r="BE899" s="373"/>
      <c r="BF899" s="373"/>
      <c r="BG899" s="373"/>
    </row>
    <row r="900" spans="1:59" s="91" customFormat="1" ht="18.75" customHeight="1" x14ac:dyDescent="0.35">
      <c r="A900" s="182" t="s">
        <v>9</v>
      </c>
      <c r="B900" s="89"/>
      <c r="C900" s="121"/>
      <c r="D900" s="121"/>
      <c r="E900" s="121"/>
      <c r="F900" s="67"/>
      <c r="G900" s="67"/>
      <c r="H900" s="67"/>
      <c r="I900" s="67"/>
      <c r="J900" s="67"/>
      <c r="K900" s="67"/>
      <c r="L900" s="389"/>
      <c r="M900" s="391"/>
      <c r="N900" s="373"/>
      <c r="O900" s="373"/>
      <c r="P900" s="373"/>
      <c r="Q900" s="373"/>
      <c r="R900" s="373"/>
      <c r="S900" s="373"/>
      <c r="T900" s="373"/>
      <c r="U900" s="373"/>
      <c r="V900" s="373"/>
      <c r="W900" s="373"/>
      <c r="X900" s="373"/>
      <c r="Y900" s="373"/>
      <c r="Z900" s="373"/>
      <c r="AA900" s="373"/>
      <c r="AB900" s="373"/>
      <c r="AC900" s="373"/>
      <c r="AD900" s="373"/>
      <c r="AE900" s="373"/>
      <c r="AF900" s="373"/>
      <c r="AG900" s="373"/>
      <c r="AH900" s="373"/>
      <c r="AI900" s="373"/>
      <c r="AJ900" s="373"/>
      <c r="AK900" s="373"/>
      <c r="AL900" s="373"/>
      <c r="AM900" s="373"/>
      <c r="AN900" s="373"/>
      <c r="AO900" s="373"/>
      <c r="AP900" s="373"/>
      <c r="AQ900" s="373"/>
      <c r="AR900" s="373"/>
      <c r="AS900" s="373"/>
      <c r="AT900" s="373"/>
      <c r="AU900" s="373"/>
      <c r="AV900" s="373"/>
      <c r="AW900" s="373"/>
      <c r="AX900" s="373"/>
      <c r="AY900" s="373"/>
      <c r="AZ900" s="373"/>
      <c r="BA900" s="373"/>
      <c r="BB900" s="373"/>
      <c r="BC900" s="373"/>
      <c r="BD900" s="373"/>
      <c r="BE900" s="373"/>
      <c r="BF900" s="373"/>
      <c r="BG900" s="373"/>
    </row>
    <row r="901" spans="1:59" s="91" customFormat="1" x14ac:dyDescent="0.35">
      <c r="A901" s="61" t="s">
        <v>10</v>
      </c>
      <c r="B901" s="89">
        <f>SUM(C901:K901)</f>
        <v>3718250</v>
      </c>
      <c r="C901" s="121">
        <v>0</v>
      </c>
      <c r="D901" s="121">
        <v>0</v>
      </c>
      <c r="E901" s="121">
        <v>0</v>
      </c>
      <c r="F901" s="67">
        <f t="shared" ref="F901:K901" si="348">F902+F903</f>
        <v>218248</v>
      </c>
      <c r="G901" s="67">
        <f t="shared" si="348"/>
        <v>2576402</v>
      </c>
      <c r="H901" s="67">
        <f t="shared" si="348"/>
        <v>375500</v>
      </c>
      <c r="I901" s="67">
        <f t="shared" si="348"/>
        <v>121800</v>
      </c>
      <c r="J901" s="67">
        <f t="shared" si="348"/>
        <v>121800</v>
      </c>
      <c r="K901" s="67">
        <f t="shared" si="348"/>
        <v>304500</v>
      </c>
      <c r="L901" s="389"/>
      <c r="M901" s="391"/>
      <c r="N901" s="373"/>
      <c r="O901" s="373"/>
      <c r="P901" s="373"/>
      <c r="Q901" s="373"/>
      <c r="R901" s="373"/>
      <c r="S901" s="373"/>
      <c r="T901" s="373"/>
      <c r="U901" s="373"/>
      <c r="V901" s="373"/>
      <c r="W901" s="373"/>
      <c r="X901" s="373"/>
      <c r="Y901" s="373"/>
      <c r="Z901" s="373"/>
      <c r="AA901" s="373"/>
      <c r="AB901" s="373"/>
      <c r="AC901" s="373"/>
      <c r="AD901" s="373"/>
      <c r="AE901" s="373"/>
      <c r="AF901" s="373"/>
      <c r="AG901" s="373"/>
      <c r="AH901" s="373"/>
      <c r="AI901" s="373"/>
      <c r="AJ901" s="373"/>
      <c r="AK901" s="373"/>
      <c r="AL901" s="373"/>
      <c r="AM901" s="373"/>
      <c r="AN901" s="373"/>
      <c r="AO901" s="373"/>
      <c r="AP901" s="373"/>
      <c r="AQ901" s="373"/>
      <c r="AR901" s="373"/>
      <c r="AS901" s="373"/>
      <c r="AT901" s="373"/>
      <c r="AU901" s="373"/>
      <c r="AV901" s="373"/>
      <c r="AW901" s="373"/>
      <c r="AX901" s="373"/>
      <c r="AY901" s="373"/>
      <c r="AZ901" s="373"/>
      <c r="BA901" s="373"/>
      <c r="BB901" s="373"/>
      <c r="BC901" s="373"/>
      <c r="BD901" s="373"/>
      <c r="BE901" s="373"/>
      <c r="BF901" s="373"/>
      <c r="BG901" s="373"/>
    </row>
    <row r="902" spans="1:59" ht="53.25" customHeight="1" x14ac:dyDescent="0.35">
      <c r="A902" s="182" t="s">
        <v>98</v>
      </c>
      <c r="B902" s="185">
        <f>SUM(C902:K902)</f>
        <v>609000</v>
      </c>
      <c r="C902" s="184">
        <v>0</v>
      </c>
      <c r="D902" s="184">
        <v>0</v>
      </c>
      <c r="E902" s="184">
        <v>0</v>
      </c>
      <c r="F902" s="184">
        <v>0</v>
      </c>
      <c r="G902" s="184">
        <v>0</v>
      </c>
      <c r="H902" s="184">
        <v>60900</v>
      </c>
      <c r="I902" s="184">
        <v>121800</v>
      </c>
      <c r="J902" s="184">
        <v>121800</v>
      </c>
      <c r="K902" s="359">
        <v>304500</v>
      </c>
      <c r="L902" s="389"/>
      <c r="M902" s="391"/>
    </row>
    <row r="903" spans="1:59" ht="30.75" customHeight="1" thickBot="1" x14ac:dyDescent="0.4">
      <c r="A903" s="182" t="s">
        <v>77</v>
      </c>
      <c r="B903" s="129">
        <f>SUM(C903:K903)</f>
        <v>3109250</v>
      </c>
      <c r="C903" s="182">
        <v>0</v>
      </c>
      <c r="D903" s="182">
        <v>0</v>
      </c>
      <c r="E903" s="182">
        <v>0</v>
      </c>
      <c r="F903" s="145">
        <f>117975+100273</f>
        <v>218248</v>
      </c>
      <c r="G903" s="145">
        <f>353925+2222477</f>
        <v>2576402</v>
      </c>
      <c r="H903" s="145">
        <f>260000*1.21</f>
        <v>314600</v>
      </c>
      <c r="I903" s="182">
        <v>0</v>
      </c>
      <c r="J903" s="182">
        <v>0</v>
      </c>
      <c r="K903" s="182">
        <v>0</v>
      </c>
      <c r="L903" s="389"/>
      <c r="M903" s="391"/>
    </row>
    <row r="904" spans="1:59" s="91" customFormat="1" ht="13.5" thickBot="1" x14ac:dyDescent="0.4">
      <c r="A904" s="488" t="s">
        <v>146</v>
      </c>
      <c r="B904" s="488"/>
      <c r="C904" s="488"/>
      <c r="D904" s="488"/>
      <c r="E904" s="488"/>
      <c r="F904" s="488"/>
      <c r="G904" s="488"/>
      <c r="H904" s="488"/>
      <c r="I904" s="488"/>
      <c r="J904" s="488"/>
      <c r="K904" s="488"/>
      <c r="L904" s="389"/>
      <c r="M904" s="391"/>
      <c r="N904" s="373"/>
      <c r="O904" s="373"/>
      <c r="P904" s="373"/>
      <c r="Q904" s="373"/>
      <c r="R904" s="373"/>
      <c r="S904" s="373"/>
      <c r="T904" s="373"/>
      <c r="U904" s="373"/>
      <c r="V904" s="373"/>
      <c r="W904" s="373"/>
      <c r="X904" s="373"/>
      <c r="Y904" s="373"/>
      <c r="Z904" s="373"/>
      <c r="AA904" s="373"/>
      <c r="AB904" s="373"/>
      <c r="AC904" s="373"/>
      <c r="AD904" s="373"/>
      <c r="AE904" s="373"/>
      <c r="AF904" s="373"/>
      <c r="AG904" s="373"/>
      <c r="AH904" s="373"/>
      <c r="AI904" s="373"/>
      <c r="AJ904" s="373"/>
      <c r="AK904" s="373"/>
      <c r="AL904" s="373"/>
      <c r="AM904" s="373"/>
      <c r="AN904" s="373"/>
      <c r="AO904" s="373"/>
      <c r="AP904" s="373"/>
      <c r="AQ904" s="373"/>
      <c r="AR904" s="373"/>
      <c r="AS904" s="373"/>
      <c r="AT904" s="373"/>
      <c r="AU904" s="373"/>
      <c r="AV904" s="373"/>
      <c r="AW904" s="373"/>
      <c r="AX904" s="373"/>
      <c r="AY904" s="373"/>
      <c r="AZ904" s="373"/>
      <c r="BA904" s="373"/>
      <c r="BB904" s="373"/>
      <c r="BC904" s="373"/>
      <c r="BD904" s="373"/>
      <c r="BE904" s="373"/>
      <c r="BF904" s="373"/>
      <c r="BG904" s="373"/>
    </row>
    <row r="905" spans="1:59" s="91" customFormat="1" x14ac:dyDescent="0.35">
      <c r="A905" s="174" t="s">
        <v>10</v>
      </c>
      <c r="B905" s="174"/>
      <c r="C905" s="174"/>
      <c r="D905" s="174"/>
      <c r="E905" s="174"/>
      <c r="F905" s="174"/>
      <c r="G905" s="174"/>
      <c r="H905" s="174"/>
      <c r="I905" s="174"/>
      <c r="J905" s="174"/>
      <c r="K905" s="174"/>
      <c r="L905" s="389"/>
      <c r="M905" s="391"/>
      <c r="N905" s="373"/>
      <c r="O905" s="373"/>
      <c r="P905" s="373"/>
      <c r="Q905" s="373"/>
      <c r="R905" s="373"/>
      <c r="S905" s="373"/>
      <c r="T905" s="373"/>
      <c r="U905" s="373"/>
      <c r="V905" s="373"/>
      <c r="W905" s="373"/>
      <c r="X905" s="373"/>
      <c r="Y905" s="373"/>
      <c r="Z905" s="373"/>
      <c r="AA905" s="373"/>
      <c r="AB905" s="373"/>
      <c r="AC905" s="373"/>
      <c r="AD905" s="373"/>
      <c r="AE905" s="373"/>
      <c r="AF905" s="373"/>
      <c r="AG905" s="373"/>
      <c r="AH905" s="373"/>
      <c r="AI905" s="373"/>
      <c r="AJ905" s="373"/>
      <c r="AK905" s="373"/>
      <c r="AL905" s="373"/>
      <c r="AM905" s="373"/>
      <c r="AN905" s="373"/>
      <c r="AO905" s="373"/>
      <c r="AP905" s="373"/>
      <c r="AQ905" s="373"/>
      <c r="AR905" s="373"/>
      <c r="AS905" s="373"/>
      <c r="AT905" s="373"/>
      <c r="AU905" s="373"/>
      <c r="AV905" s="373"/>
      <c r="AW905" s="373"/>
      <c r="AX905" s="373"/>
      <c r="AY905" s="373"/>
      <c r="AZ905" s="373"/>
      <c r="BA905" s="373"/>
      <c r="BB905" s="373"/>
      <c r="BC905" s="373"/>
      <c r="BD905" s="373"/>
      <c r="BE905" s="373"/>
      <c r="BF905" s="373"/>
      <c r="BG905" s="373"/>
    </row>
    <row r="906" spans="1:59" s="91" customFormat="1" x14ac:dyDescent="0.35">
      <c r="A906" s="227" t="s">
        <v>8</v>
      </c>
      <c r="B906" s="170">
        <f>SUM(C906:K906)</f>
        <v>15000000</v>
      </c>
      <c r="C906" s="76">
        <f>C907+C908+C909+C910</f>
        <v>0</v>
      </c>
      <c r="D906" s="76">
        <f t="shared" ref="D906:K906" si="349">D907+D908+D909+D910</f>
        <v>0</v>
      </c>
      <c r="E906" s="76">
        <f t="shared" si="349"/>
        <v>0</v>
      </c>
      <c r="F906" s="76">
        <f t="shared" si="349"/>
        <v>0</v>
      </c>
      <c r="G906" s="76">
        <f>G907+G908+G909+G910</f>
        <v>3000000</v>
      </c>
      <c r="H906" s="76">
        <f>H907+H908+H909+H910</f>
        <v>3000000</v>
      </c>
      <c r="I906" s="76">
        <f>I907+I908+I909+I910</f>
        <v>3000000</v>
      </c>
      <c r="J906" s="76">
        <f>J907+J908+J909+J910</f>
        <v>3000000</v>
      </c>
      <c r="K906" s="76">
        <f t="shared" si="349"/>
        <v>3000000</v>
      </c>
      <c r="L906" s="389"/>
      <c r="M906" s="391"/>
      <c r="N906" s="373"/>
      <c r="O906" s="373"/>
      <c r="P906" s="373"/>
      <c r="Q906" s="373"/>
      <c r="R906" s="373"/>
      <c r="S906" s="373"/>
      <c r="T906" s="373"/>
      <c r="U906" s="373"/>
      <c r="V906" s="373"/>
      <c r="W906" s="373"/>
      <c r="X906" s="373"/>
      <c r="Y906" s="373"/>
      <c r="Z906" s="373"/>
      <c r="AA906" s="373"/>
      <c r="AB906" s="373"/>
      <c r="AC906" s="373"/>
      <c r="AD906" s="373"/>
      <c r="AE906" s="373"/>
      <c r="AF906" s="373"/>
      <c r="AG906" s="373"/>
      <c r="AH906" s="373"/>
      <c r="AI906" s="373"/>
      <c r="AJ906" s="373"/>
      <c r="AK906" s="373"/>
      <c r="AL906" s="373"/>
      <c r="AM906" s="373"/>
      <c r="AN906" s="373"/>
      <c r="AO906" s="373"/>
      <c r="AP906" s="373"/>
      <c r="AQ906" s="373"/>
      <c r="AR906" s="373"/>
      <c r="AS906" s="373"/>
      <c r="AT906" s="373"/>
      <c r="AU906" s="373"/>
      <c r="AV906" s="373"/>
      <c r="AW906" s="373"/>
      <c r="AX906" s="373"/>
      <c r="AY906" s="373"/>
      <c r="AZ906" s="373"/>
      <c r="BA906" s="373"/>
      <c r="BB906" s="373"/>
      <c r="BC906" s="373"/>
      <c r="BD906" s="373"/>
      <c r="BE906" s="373"/>
      <c r="BF906" s="373"/>
      <c r="BG906" s="373"/>
    </row>
    <row r="907" spans="1:59" s="91" customFormat="1" x14ac:dyDescent="0.35">
      <c r="A907" s="178" t="s">
        <v>14</v>
      </c>
      <c r="B907" s="172">
        <f>SUM(C907:K907)</f>
        <v>0</v>
      </c>
      <c r="C907" s="178"/>
      <c r="D907" s="178"/>
      <c r="E907" s="178"/>
      <c r="F907" s="178"/>
      <c r="G907" s="178"/>
      <c r="H907" s="178"/>
      <c r="I907" s="178"/>
      <c r="J907" s="178"/>
      <c r="K907" s="178"/>
      <c r="L907" s="389"/>
      <c r="M907" s="391"/>
      <c r="N907" s="373"/>
      <c r="O907" s="373"/>
      <c r="P907" s="373"/>
      <c r="Q907" s="373"/>
      <c r="R907" s="373"/>
      <c r="S907" s="373"/>
      <c r="T907" s="373"/>
      <c r="U907" s="373"/>
      <c r="V907" s="373"/>
      <c r="W907" s="373"/>
      <c r="X907" s="373"/>
      <c r="Y907" s="373"/>
      <c r="Z907" s="373"/>
      <c r="AA907" s="373"/>
      <c r="AB907" s="373"/>
      <c r="AC907" s="373"/>
      <c r="AD907" s="373"/>
      <c r="AE907" s="373"/>
      <c r="AF907" s="373"/>
      <c r="AG907" s="373"/>
      <c r="AH907" s="373"/>
      <c r="AI907" s="373"/>
      <c r="AJ907" s="373"/>
      <c r="AK907" s="373"/>
      <c r="AL907" s="373"/>
      <c r="AM907" s="373"/>
      <c r="AN907" s="373"/>
      <c r="AO907" s="373"/>
      <c r="AP907" s="373"/>
      <c r="AQ907" s="373"/>
      <c r="AR907" s="373"/>
      <c r="AS907" s="373"/>
      <c r="AT907" s="373"/>
      <c r="AU907" s="373"/>
      <c r="AV907" s="373"/>
      <c r="AW907" s="373"/>
      <c r="AX907" s="373"/>
      <c r="AY907" s="373"/>
      <c r="AZ907" s="373"/>
      <c r="BA907" s="373"/>
      <c r="BB907" s="373"/>
      <c r="BC907" s="373"/>
      <c r="BD907" s="373"/>
      <c r="BE907" s="373"/>
      <c r="BF907" s="373"/>
      <c r="BG907" s="373"/>
    </row>
    <row r="908" spans="1:59" s="91" customFormat="1" x14ac:dyDescent="0.35">
      <c r="A908" s="178" t="s">
        <v>15</v>
      </c>
      <c r="B908" s="172">
        <f>SUM(C908:K908)</f>
        <v>0</v>
      </c>
      <c r="C908" s="178"/>
      <c r="D908" s="178"/>
      <c r="E908" s="178"/>
      <c r="F908" s="178"/>
      <c r="G908" s="178"/>
      <c r="H908" s="178"/>
      <c r="I908" s="178"/>
      <c r="J908" s="178"/>
      <c r="K908" s="178"/>
      <c r="L908" s="389"/>
      <c r="M908" s="391"/>
      <c r="N908" s="373"/>
      <c r="O908" s="373"/>
      <c r="P908" s="373"/>
      <c r="Q908" s="373"/>
      <c r="R908" s="373"/>
      <c r="S908" s="373"/>
      <c r="T908" s="373"/>
      <c r="U908" s="373"/>
      <c r="V908" s="373"/>
      <c r="W908" s="373"/>
      <c r="X908" s="373"/>
      <c r="Y908" s="373"/>
      <c r="Z908" s="373"/>
      <c r="AA908" s="373"/>
      <c r="AB908" s="373"/>
      <c r="AC908" s="373"/>
      <c r="AD908" s="373"/>
      <c r="AE908" s="373"/>
      <c r="AF908" s="373"/>
      <c r="AG908" s="373"/>
      <c r="AH908" s="373"/>
      <c r="AI908" s="373"/>
      <c r="AJ908" s="373"/>
      <c r="AK908" s="373"/>
      <c r="AL908" s="373"/>
      <c r="AM908" s="373"/>
      <c r="AN908" s="373"/>
      <c r="AO908" s="373"/>
      <c r="AP908" s="373"/>
      <c r="AQ908" s="373"/>
      <c r="AR908" s="373"/>
      <c r="AS908" s="373"/>
      <c r="AT908" s="373"/>
      <c r="AU908" s="373"/>
      <c r="AV908" s="373"/>
      <c r="AW908" s="373"/>
      <c r="AX908" s="373"/>
      <c r="AY908" s="373"/>
      <c r="AZ908" s="373"/>
      <c r="BA908" s="373"/>
      <c r="BB908" s="373"/>
      <c r="BC908" s="373"/>
      <c r="BD908" s="373"/>
      <c r="BE908" s="373"/>
      <c r="BF908" s="373"/>
      <c r="BG908" s="373"/>
    </row>
    <row r="909" spans="1:59" s="91" customFormat="1" x14ac:dyDescent="0.35">
      <c r="A909" s="178" t="s">
        <v>16</v>
      </c>
      <c r="B909" s="172">
        <f>SUM(C909:K909)</f>
        <v>0</v>
      </c>
      <c r="C909" s="178"/>
      <c r="D909" s="178"/>
      <c r="E909" s="178"/>
      <c r="F909" s="178"/>
      <c r="G909" s="178"/>
      <c r="H909" s="178"/>
      <c r="I909" s="178"/>
      <c r="J909" s="178"/>
      <c r="K909" s="178"/>
      <c r="L909" s="389"/>
      <c r="M909" s="391"/>
      <c r="N909" s="373"/>
      <c r="O909" s="373"/>
      <c r="P909" s="373"/>
      <c r="Q909" s="373"/>
      <c r="R909" s="373"/>
      <c r="S909" s="373"/>
      <c r="T909" s="373"/>
      <c r="U909" s="373"/>
      <c r="V909" s="373"/>
      <c r="W909" s="373"/>
      <c r="X909" s="373"/>
      <c r="Y909" s="373"/>
      <c r="Z909" s="373"/>
      <c r="AA909" s="373"/>
      <c r="AB909" s="373"/>
      <c r="AC909" s="373"/>
      <c r="AD909" s="373"/>
      <c r="AE909" s="373"/>
      <c r="AF909" s="373"/>
      <c r="AG909" s="373"/>
      <c r="AH909" s="373"/>
      <c r="AI909" s="373"/>
      <c r="AJ909" s="373"/>
      <c r="AK909" s="373"/>
      <c r="AL909" s="373"/>
      <c r="AM909" s="373"/>
      <c r="AN909" s="373"/>
      <c r="AO909" s="373"/>
      <c r="AP909" s="373"/>
      <c r="AQ909" s="373"/>
      <c r="AR909" s="373"/>
      <c r="AS909" s="373"/>
      <c r="AT909" s="373"/>
      <c r="AU909" s="373"/>
      <c r="AV909" s="373"/>
      <c r="AW909" s="373"/>
      <c r="AX909" s="373"/>
      <c r="AY909" s="373"/>
      <c r="AZ909" s="373"/>
      <c r="BA909" s="373"/>
      <c r="BB909" s="373"/>
      <c r="BC909" s="373"/>
      <c r="BD909" s="373"/>
      <c r="BE909" s="373"/>
      <c r="BF909" s="373"/>
      <c r="BG909" s="373"/>
    </row>
    <row r="910" spans="1:59" s="91" customFormat="1" x14ac:dyDescent="0.35">
      <c r="A910" s="227" t="s">
        <v>17</v>
      </c>
      <c r="B910" s="170">
        <f>SUM(C910:K910)</f>
        <v>15000000</v>
      </c>
      <c r="C910" s="76">
        <f>C912+C913</f>
        <v>0</v>
      </c>
      <c r="D910" s="76">
        <f t="shared" ref="D910:F910" si="350">D912+D913</f>
        <v>0</v>
      </c>
      <c r="E910" s="76">
        <f t="shared" si="350"/>
        <v>0</v>
      </c>
      <c r="F910" s="76">
        <f t="shared" si="350"/>
        <v>0</v>
      </c>
      <c r="G910" s="76">
        <f>G912+G913</f>
        <v>3000000</v>
      </c>
      <c r="H910" s="76">
        <f>H912+H913</f>
        <v>3000000</v>
      </c>
      <c r="I910" s="76">
        <f>I912+I913</f>
        <v>3000000</v>
      </c>
      <c r="J910" s="76">
        <f>J912+J913</f>
        <v>3000000</v>
      </c>
      <c r="K910" s="76">
        <f>K912+K913</f>
        <v>3000000</v>
      </c>
      <c r="L910" s="389"/>
      <c r="M910" s="391"/>
      <c r="N910" s="373"/>
      <c r="O910" s="373"/>
      <c r="P910" s="373"/>
      <c r="Q910" s="373"/>
      <c r="R910" s="373"/>
      <c r="S910" s="373"/>
      <c r="T910" s="373"/>
      <c r="U910" s="373"/>
      <c r="V910" s="373"/>
      <c r="W910" s="373"/>
      <c r="X910" s="373"/>
      <c r="Y910" s="373"/>
      <c r="Z910" s="373"/>
      <c r="AA910" s="373"/>
      <c r="AB910" s="373"/>
      <c r="AC910" s="373"/>
      <c r="AD910" s="373"/>
      <c r="AE910" s="373"/>
      <c r="AF910" s="373"/>
      <c r="AG910" s="373"/>
      <c r="AH910" s="373"/>
      <c r="AI910" s="373"/>
      <c r="AJ910" s="373"/>
      <c r="AK910" s="373"/>
      <c r="AL910" s="373"/>
      <c r="AM910" s="373"/>
      <c r="AN910" s="373"/>
      <c r="AO910" s="373"/>
      <c r="AP910" s="373"/>
      <c r="AQ910" s="373"/>
      <c r="AR910" s="373"/>
      <c r="AS910" s="373"/>
      <c r="AT910" s="373"/>
      <c r="AU910" s="373"/>
      <c r="AV910" s="373"/>
      <c r="AW910" s="373"/>
      <c r="AX910" s="373"/>
      <c r="AY910" s="373"/>
      <c r="AZ910" s="373"/>
      <c r="BA910" s="373"/>
      <c r="BB910" s="373"/>
      <c r="BC910" s="373"/>
      <c r="BD910" s="373"/>
      <c r="BE910" s="373"/>
      <c r="BF910" s="373"/>
      <c r="BG910" s="373"/>
    </row>
    <row r="911" spans="1:59" s="91" customFormat="1" x14ac:dyDescent="0.35">
      <c r="A911" s="178" t="s">
        <v>18</v>
      </c>
      <c r="B911" s="172"/>
      <c r="C911" s="178"/>
      <c r="D911" s="178"/>
      <c r="E911" s="178"/>
      <c r="F911" s="178"/>
      <c r="G911" s="178"/>
      <c r="H911" s="178"/>
      <c r="I911" s="178"/>
      <c r="J911" s="178"/>
      <c r="K911" s="178"/>
      <c r="L911" s="389"/>
      <c r="M911" s="391"/>
      <c r="N911" s="373"/>
      <c r="O911" s="373"/>
      <c r="P911" s="373"/>
      <c r="Q911" s="373"/>
      <c r="R911" s="373"/>
      <c r="S911" s="373"/>
      <c r="T911" s="373"/>
      <c r="U911" s="373"/>
      <c r="V911" s="373"/>
      <c r="W911" s="373"/>
      <c r="X911" s="373"/>
      <c r="Y911" s="373"/>
      <c r="Z911" s="373"/>
      <c r="AA911" s="373"/>
      <c r="AB911" s="373"/>
      <c r="AC911" s="373"/>
      <c r="AD911" s="373"/>
      <c r="AE911" s="373"/>
      <c r="AF911" s="373"/>
      <c r="AG911" s="373"/>
      <c r="AH911" s="373"/>
      <c r="AI911" s="373"/>
      <c r="AJ911" s="373"/>
      <c r="AK911" s="373"/>
      <c r="AL911" s="373"/>
      <c r="AM911" s="373"/>
      <c r="AN911" s="373"/>
      <c r="AO911" s="373"/>
      <c r="AP911" s="373"/>
      <c r="AQ911" s="373"/>
      <c r="AR911" s="373"/>
      <c r="AS911" s="373"/>
      <c r="AT911" s="373"/>
      <c r="AU911" s="373"/>
      <c r="AV911" s="373"/>
      <c r="AW911" s="373"/>
      <c r="AX911" s="373"/>
      <c r="AY911" s="373"/>
      <c r="AZ911" s="373"/>
      <c r="BA911" s="373"/>
      <c r="BB911" s="373"/>
      <c r="BC911" s="373"/>
      <c r="BD911" s="373"/>
      <c r="BE911" s="373"/>
      <c r="BF911" s="373"/>
      <c r="BG911" s="373"/>
    </row>
    <row r="912" spans="1:59" s="91" customFormat="1" x14ac:dyDescent="0.35">
      <c r="A912" s="178" t="s">
        <v>19</v>
      </c>
      <c r="B912" s="172">
        <f>SUM(C912:K912)</f>
        <v>15000000</v>
      </c>
      <c r="C912" s="171">
        <v>0</v>
      </c>
      <c r="D912" s="171">
        <v>0</v>
      </c>
      <c r="E912" s="171">
        <v>0</v>
      </c>
      <c r="F912" s="171">
        <v>0</v>
      </c>
      <c r="G912" s="171">
        <v>3000000</v>
      </c>
      <c r="H912" s="171">
        <v>3000000</v>
      </c>
      <c r="I912" s="171">
        <v>3000000</v>
      </c>
      <c r="J912" s="171">
        <v>3000000</v>
      </c>
      <c r="K912" s="171">
        <v>3000000</v>
      </c>
      <c r="L912" s="389"/>
      <c r="M912" s="391"/>
      <c r="N912" s="373"/>
      <c r="O912" s="373"/>
      <c r="P912" s="373"/>
      <c r="Q912" s="373"/>
      <c r="R912" s="373"/>
      <c r="S912" s="373"/>
      <c r="T912" s="373"/>
      <c r="U912" s="373"/>
      <c r="V912" s="373"/>
      <c r="W912" s="373"/>
      <c r="X912" s="373"/>
      <c r="Y912" s="373"/>
      <c r="Z912" s="373"/>
      <c r="AA912" s="373"/>
      <c r="AB912" s="373"/>
      <c r="AC912" s="373"/>
      <c r="AD912" s="373"/>
      <c r="AE912" s="373"/>
      <c r="AF912" s="373"/>
      <c r="AG912" s="373"/>
      <c r="AH912" s="373"/>
      <c r="AI912" s="373"/>
      <c r="AJ912" s="373"/>
      <c r="AK912" s="373"/>
      <c r="AL912" s="373"/>
      <c r="AM912" s="373"/>
      <c r="AN912" s="373"/>
      <c r="AO912" s="373"/>
      <c r="AP912" s="373"/>
      <c r="AQ912" s="373"/>
      <c r="AR912" s="373"/>
      <c r="AS912" s="373"/>
      <c r="AT912" s="373"/>
      <c r="AU912" s="373"/>
      <c r="AV912" s="373"/>
      <c r="AW912" s="373"/>
      <c r="AX912" s="373"/>
      <c r="AY912" s="373"/>
      <c r="AZ912" s="373"/>
      <c r="BA912" s="373"/>
      <c r="BB912" s="373"/>
      <c r="BC912" s="373"/>
      <c r="BD912" s="373"/>
      <c r="BE912" s="373"/>
      <c r="BF912" s="373"/>
      <c r="BG912" s="373"/>
    </row>
    <row r="913" spans="1:59" s="91" customFormat="1" ht="39.5" thickBot="1" x14ac:dyDescent="0.4">
      <c r="A913" s="281" t="s">
        <v>20</v>
      </c>
      <c r="B913" s="179">
        <f>SUM(C913:K913)</f>
        <v>0</v>
      </c>
      <c r="C913" s="175">
        <v>0</v>
      </c>
      <c r="D913" s="175">
        <v>0</v>
      </c>
      <c r="E913" s="175">
        <v>0</v>
      </c>
      <c r="F913" s="175">
        <v>0</v>
      </c>
      <c r="G913" s="175">
        <v>0</v>
      </c>
      <c r="H913" s="175">
        <v>0</v>
      </c>
      <c r="I913" s="175">
        <v>0</v>
      </c>
      <c r="J913" s="175">
        <v>0</v>
      </c>
      <c r="K913" s="175">
        <v>0</v>
      </c>
      <c r="L913" s="390"/>
      <c r="M913" s="392"/>
      <c r="N913" s="373"/>
      <c r="O913" s="373"/>
      <c r="P913" s="373"/>
      <c r="Q913" s="373"/>
      <c r="R913" s="373"/>
      <c r="S913" s="373"/>
      <c r="T913" s="373"/>
      <c r="U913" s="373"/>
      <c r="V913" s="373"/>
      <c r="W913" s="373"/>
      <c r="X913" s="373"/>
      <c r="Y913" s="373"/>
      <c r="Z913" s="373"/>
      <c r="AA913" s="373"/>
      <c r="AB913" s="373"/>
      <c r="AC913" s="373"/>
      <c r="AD913" s="373"/>
      <c r="AE913" s="373"/>
      <c r="AF913" s="373"/>
      <c r="AG913" s="373"/>
      <c r="AH913" s="373"/>
      <c r="AI913" s="373"/>
      <c r="AJ913" s="373"/>
      <c r="AK913" s="373"/>
      <c r="AL913" s="373"/>
      <c r="AM913" s="373"/>
      <c r="AN913" s="373"/>
      <c r="AO913" s="373"/>
      <c r="AP913" s="373"/>
      <c r="AQ913" s="373"/>
      <c r="AR913" s="373"/>
      <c r="AS913" s="373"/>
      <c r="AT913" s="373"/>
      <c r="AU913" s="373"/>
      <c r="AV913" s="373"/>
      <c r="AW913" s="373"/>
      <c r="AX913" s="373"/>
      <c r="AY913" s="373"/>
      <c r="AZ913" s="373"/>
      <c r="BA913" s="373"/>
      <c r="BB913" s="373"/>
      <c r="BC913" s="373"/>
      <c r="BD913" s="373"/>
      <c r="BE913" s="373"/>
      <c r="BF913" s="373"/>
      <c r="BG913" s="373"/>
    </row>
    <row r="914" spans="1:59" s="91" customFormat="1" ht="13.5" thickBot="1" x14ac:dyDescent="0.4">
      <c r="A914" s="423" t="s">
        <v>147</v>
      </c>
      <c r="B914" s="424"/>
      <c r="C914" s="424"/>
      <c r="D914" s="424"/>
      <c r="E914" s="424"/>
      <c r="F914" s="424"/>
      <c r="G914" s="424"/>
      <c r="H914" s="424"/>
      <c r="I914" s="424"/>
      <c r="J914" s="424"/>
      <c r="K914" s="425"/>
      <c r="L914" s="56"/>
      <c r="M914" s="192" t="s">
        <v>148</v>
      </c>
      <c r="N914" s="373"/>
      <c r="O914" s="373"/>
      <c r="P914" s="373"/>
      <c r="Q914" s="373"/>
      <c r="R914" s="373"/>
      <c r="S914" s="373"/>
      <c r="T914" s="373"/>
      <c r="U914" s="373"/>
      <c r="V914" s="373"/>
      <c r="W914" s="373"/>
      <c r="X914" s="373"/>
      <c r="Y914" s="373"/>
      <c r="Z914" s="373"/>
      <c r="AA914" s="373"/>
      <c r="AB914" s="373"/>
      <c r="AC914" s="373"/>
      <c r="AD914" s="373"/>
      <c r="AE914" s="373"/>
      <c r="AF914" s="373"/>
      <c r="AG914" s="373"/>
      <c r="AH914" s="373"/>
      <c r="AI914" s="373"/>
      <c r="AJ914" s="373"/>
      <c r="AK914" s="373"/>
      <c r="AL914" s="373"/>
      <c r="AM914" s="373"/>
      <c r="AN914" s="373"/>
      <c r="AO914" s="373"/>
      <c r="AP914" s="373"/>
      <c r="AQ914" s="373"/>
      <c r="AR914" s="373"/>
      <c r="AS914" s="373"/>
      <c r="AT914" s="373"/>
      <c r="AU914" s="373"/>
      <c r="AV914" s="373"/>
      <c r="AW914" s="373"/>
      <c r="AX914" s="373"/>
      <c r="AY914" s="373"/>
      <c r="AZ914" s="373"/>
      <c r="BA914" s="373"/>
      <c r="BB914" s="373"/>
      <c r="BC914" s="373"/>
      <c r="BD914" s="373"/>
      <c r="BE914" s="373"/>
      <c r="BF914" s="373"/>
      <c r="BG914" s="373"/>
    </row>
    <row r="915" spans="1:59" s="91" customFormat="1" x14ac:dyDescent="0.35">
      <c r="A915" s="159" t="s">
        <v>10</v>
      </c>
      <c r="B915" s="160"/>
      <c r="C915" s="160"/>
      <c r="D915" s="160"/>
      <c r="E915" s="160"/>
      <c r="F915" s="160"/>
      <c r="G915" s="160"/>
      <c r="H915" s="160"/>
      <c r="I915" s="160"/>
      <c r="J915" s="160"/>
      <c r="K915" s="161"/>
      <c r="L915" s="397"/>
      <c r="M915" s="503"/>
      <c r="N915" s="373"/>
      <c r="O915" s="373"/>
      <c r="P915" s="373"/>
      <c r="Q915" s="373"/>
      <c r="R915" s="373"/>
      <c r="S915" s="373"/>
      <c r="T915" s="373"/>
      <c r="U915" s="373"/>
      <c r="V915" s="373"/>
      <c r="W915" s="373"/>
      <c r="X915" s="373"/>
      <c r="Y915" s="373"/>
      <c r="Z915" s="373"/>
      <c r="AA915" s="373"/>
      <c r="AB915" s="373"/>
      <c r="AC915" s="373"/>
      <c r="AD915" s="373"/>
      <c r="AE915" s="373"/>
      <c r="AF915" s="373"/>
      <c r="AG915" s="373"/>
      <c r="AH915" s="373"/>
      <c r="AI915" s="373"/>
      <c r="AJ915" s="373"/>
      <c r="AK915" s="373"/>
      <c r="AL915" s="373"/>
      <c r="AM915" s="373"/>
      <c r="AN915" s="373"/>
      <c r="AO915" s="373"/>
      <c r="AP915" s="373"/>
      <c r="AQ915" s="373"/>
      <c r="AR915" s="373"/>
      <c r="AS915" s="373"/>
      <c r="AT915" s="373"/>
      <c r="AU915" s="373"/>
      <c r="AV915" s="373"/>
      <c r="AW915" s="373"/>
      <c r="AX915" s="373"/>
      <c r="AY915" s="373"/>
      <c r="AZ915" s="373"/>
      <c r="BA915" s="373"/>
      <c r="BB915" s="373"/>
      <c r="BC915" s="373"/>
      <c r="BD915" s="373"/>
      <c r="BE915" s="373"/>
      <c r="BF915" s="373"/>
      <c r="BG915" s="373"/>
    </row>
    <row r="916" spans="1:59" s="91" customFormat="1" x14ac:dyDescent="0.35">
      <c r="A916" s="161" t="s">
        <v>8</v>
      </c>
      <c r="B916" s="176">
        <f t="shared" ref="B916:B924" si="351">SUM(C916:K916)</f>
        <v>17028000</v>
      </c>
      <c r="C916" s="44">
        <f>C917+C918+C919+C920</f>
        <v>0</v>
      </c>
      <c r="D916" s="44">
        <f t="shared" ref="D916:K916" si="352">D917+D918+D919+D920</f>
        <v>0</v>
      </c>
      <c r="E916" s="44">
        <f t="shared" si="352"/>
        <v>0</v>
      </c>
      <c r="F916" s="44">
        <f t="shared" si="352"/>
        <v>220000</v>
      </c>
      <c r="G916" s="44">
        <f t="shared" si="352"/>
        <v>4477000</v>
      </c>
      <c r="H916" s="44">
        <f t="shared" si="352"/>
        <v>5108400</v>
      </c>
      <c r="I916" s="44">
        <f t="shared" si="352"/>
        <v>5519800</v>
      </c>
      <c r="J916" s="45">
        <f t="shared" si="352"/>
        <v>1702800.0000000002</v>
      </c>
      <c r="K916" s="46">
        <f t="shared" si="352"/>
        <v>0</v>
      </c>
      <c r="L916" s="397"/>
      <c r="M916" s="503"/>
      <c r="N916" s="373"/>
      <c r="O916" s="373"/>
      <c r="P916" s="373"/>
      <c r="Q916" s="373"/>
      <c r="R916" s="373"/>
      <c r="S916" s="373"/>
      <c r="T916" s="373"/>
      <c r="U916" s="373"/>
      <c r="V916" s="373"/>
      <c r="W916" s="373"/>
      <c r="X916" s="373"/>
      <c r="Y916" s="373"/>
      <c r="Z916" s="373"/>
      <c r="AA916" s="373"/>
      <c r="AB916" s="373"/>
      <c r="AC916" s="373"/>
      <c r="AD916" s="373"/>
      <c r="AE916" s="373"/>
      <c r="AF916" s="373"/>
      <c r="AG916" s="373"/>
      <c r="AH916" s="373"/>
      <c r="AI916" s="373"/>
      <c r="AJ916" s="373"/>
      <c r="AK916" s="373"/>
      <c r="AL916" s="373"/>
      <c r="AM916" s="373"/>
      <c r="AN916" s="373"/>
      <c r="AO916" s="373"/>
      <c r="AP916" s="373"/>
      <c r="AQ916" s="373"/>
      <c r="AR916" s="373"/>
      <c r="AS916" s="373"/>
      <c r="AT916" s="373"/>
      <c r="AU916" s="373"/>
      <c r="AV916" s="373"/>
      <c r="AW916" s="373"/>
      <c r="AX916" s="373"/>
      <c r="AY916" s="373"/>
      <c r="AZ916" s="373"/>
      <c r="BA916" s="373"/>
      <c r="BB916" s="373"/>
      <c r="BC916" s="373"/>
      <c r="BD916" s="373"/>
      <c r="BE916" s="373"/>
      <c r="BF916" s="373"/>
      <c r="BG916" s="373"/>
    </row>
    <row r="917" spans="1:59" s="91" customFormat="1" x14ac:dyDescent="0.35">
      <c r="A917" s="121" t="s">
        <v>14</v>
      </c>
      <c r="B917" s="126">
        <f t="shared" si="351"/>
        <v>0</v>
      </c>
      <c r="C917" s="100">
        <v>0</v>
      </c>
      <c r="D917" s="100">
        <v>0</v>
      </c>
      <c r="E917" s="100">
        <v>0</v>
      </c>
      <c r="F917" s="100">
        <v>0</v>
      </c>
      <c r="G917" s="100">
        <v>0</v>
      </c>
      <c r="H917" s="100">
        <v>0</v>
      </c>
      <c r="I917" s="100">
        <v>0</v>
      </c>
      <c r="J917" s="127">
        <v>0</v>
      </c>
      <c r="K917" s="121">
        <v>0</v>
      </c>
      <c r="L917" s="397"/>
      <c r="M917" s="503"/>
      <c r="N917" s="373"/>
      <c r="O917" s="373"/>
      <c r="P917" s="373"/>
      <c r="Q917" s="373"/>
      <c r="R917" s="373"/>
      <c r="S917" s="373"/>
      <c r="T917" s="373"/>
      <c r="U917" s="373"/>
      <c r="V917" s="373"/>
      <c r="W917" s="373"/>
      <c r="X917" s="373"/>
      <c r="Y917" s="373"/>
      <c r="Z917" s="373"/>
      <c r="AA917" s="373"/>
      <c r="AB917" s="373"/>
      <c r="AC917" s="373"/>
      <c r="AD917" s="373"/>
      <c r="AE917" s="373"/>
      <c r="AF917" s="373"/>
      <c r="AG917" s="373"/>
      <c r="AH917" s="373"/>
      <c r="AI917" s="373"/>
      <c r="AJ917" s="373"/>
      <c r="AK917" s="373"/>
      <c r="AL917" s="373"/>
      <c r="AM917" s="373"/>
      <c r="AN917" s="373"/>
      <c r="AO917" s="373"/>
      <c r="AP917" s="373"/>
      <c r="AQ917" s="373"/>
      <c r="AR917" s="373"/>
      <c r="AS917" s="373"/>
      <c r="AT917" s="373"/>
      <c r="AU917" s="373"/>
      <c r="AV917" s="373"/>
      <c r="AW917" s="373"/>
      <c r="AX917" s="373"/>
      <c r="AY917" s="373"/>
      <c r="AZ917" s="373"/>
      <c r="BA917" s="373"/>
      <c r="BB917" s="373"/>
      <c r="BC917" s="373"/>
      <c r="BD917" s="373"/>
      <c r="BE917" s="373"/>
      <c r="BF917" s="373"/>
      <c r="BG917" s="373"/>
    </row>
    <row r="918" spans="1:59" s="91" customFormat="1" x14ac:dyDescent="0.35">
      <c r="A918" s="121" t="s">
        <v>15</v>
      </c>
      <c r="B918" s="126">
        <f t="shared" si="351"/>
        <v>0</v>
      </c>
      <c r="C918" s="100">
        <v>0</v>
      </c>
      <c r="D918" s="100">
        <v>0</v>
      </c>
      <c r="E918" s="100">
        <v>0</v>
      </c>
      <c r="F918" s="100">
        <v>0</v>
      </c>
      <c r="G918" s="100">
        <v>0</v>
      </c>
      <c r="H918" s="100">
        <v>0</v>
      </c>
      <c r="I918" s="100">
        <v>0</v>
      </c>
      <c r="J918" s="127">
        <v>0</v>
      </c>
      <c r="K918" s="121">
        <v>0</v>
      </c>
      <c r="L918" s="397"/>
      <c r="M918" s="503"/>
      <c r="N918" s="373"/>
      <c r="O918" s="373"/>
      <c r="P918" s="373"/>
      <c r="Q918" s="373"/>
      <c r="R918" s="373"/>
      <c r="S918" s="373"/>
      <c r="T918" s="373"/>
      <c r="U918" s="373"/>
      <c r="V918" s="373"/>
      <c r="W918" s="373"/>
      <c r="X918" s="373"/>
      <c r="Y918" s="373"/>
      <c r="Z918" s="373"/>
      <c r="AA918" s="373"/>
      <c r="AB918" s="373"/>
      <c r="AC918" s="373"/>
      <c r="AD918" s="373"/>
      <c r="AE918" s="373"/>
      <c r="AF918" s="373"/>
      <c r="AG918" s="373"/>
      <c r="AH918" s="373"/>
      <c r="AI918" s="373"/>
      <c r="AJ918" s="373"/>
      <c r="AK918" s="373"/>
      <c r="AL918" s="373"/>
      <c r="AM918" s="373"/>
      <c r="AN918" s="373"/>
      <c r="AO918" s="373"/>
      <c r="AP918" s="373"/>
      <c r="AQ918" s="373"/>
      <c r="AR918" s="373"/>
      <c r="AS918" s="373"/>
      <c r="AT918" s="373"/>
      <c r="AU918" s="373"/>
      <c r="AV918" s="373"/>
      <c r="AW918" s="373"/>
      <c r="AX918" s="373"/>
      <c r="AY918" s="373"/>
      <c r="AZ918" s="373"/>
      <c r="BA918" s="373"/>
      <c r="BB918" s="373"/>
      <c r="BC918" s="373"/>
      <c r="BD918" s="373"/>
      <c r="BE918" s="373"/>
      <c r="BF918" s="373"/>
      <c r="BG918" s="373"/>
    </row>
    <row r="919" spans="1:59" s="82" customFormat="1" x14ac:dyDescent="0.35">
      <c r="A919" s="121" t="s">
        <v>16</v>
      </c>
      <c r="B919" s="126">
        <f t="shared" si="351"/>
        <v>0</v>
      </c>
      <c r="C919" s="100">
        <v>0</v>
      </c>
      <c r="D919" s="100">
        <v>0</v>
      </c>
      <c r="E919" s="100">
        <v>0</v>
      </c>
      <c r="F919" s="100">
        <v>0</v>
      </c>
      <c r="G919" s="100">
        <v>0</v>
      </c>
      <c r="H919" s="100">
        <v>0</v>
      </c>
      <c r="I919" s="100">
        <v>0</v>
      </c>
      <c r="J919" s="127">
        <v>0</v>
      </c>
      <c r="K919" s="121">
        <v>0</v>
      </c>
      <c r="L919" s="397"/>
      <c r="M919" s="503"/>
      <c r="N919" s="81"/>
      <c r="O919" s="81"/>
      <c r="P919" s="81"/>
      <c r="Q919" s="81"/>
      <c r="R919" s="81"/>
      <c r="S919" s="81"/>
      <c r="T919" s="81"/>
      <c r="U919" s="81"/>
      <c r="V919" s="81"/>
      <c r="W919" s="81"/>
      <c r="X919" s="81"/>
      <c r="Y919" s="81"/>
      <c r="Z919" s="81"/>
      <c r="AA919" s="81"/>
      <c r="AB919" s="81"/>
      <c r="AC919" s="81"/>
      <c r="AD919" s="81"/>
      <c r="AE919" s="81"/>
      <c r="AF919" s="81"/>
      <c r="AG919" s="81"/>
      <c r="AH919" s="81"/>
      <c r="AI919" s="81"/>
      <c r="AJ919" s="81"/>
      <c r="AK919" s="81"/>
      <c r="AL919" s="81"/>
      <c r="AM919" s="81"/>
      <c r="AN919" s="81"/>
      <c r="AO919" s="81"/>
      <c r="AP919" s="81"/>
      <c r="AQ919" s="81"/>
      <c r="AR919" s="81"/>
      <c r="AS919" s="81"/>
      <c r="AT919" s="81"/>
      <c r="AU919" s="81"/>
      <c r="AV919" s="81"/>
      <c r="AW919" s="81"/>
      <c r="AX919" s="81"/>
      <c r="AY919" s="81"/>
      <c r="AZ919" s="81"/>
      <c r="BA919" s="81"/>
      <c r="BB919" s="81"/>
      <c r="BC919" s="81"/>
      <c r="BD919" s="81"/>
      <c r="BE919" s="81"/>
      <c r="BF919" s="81"/>
      <c r="BG919" s="81"/>
    </row>
    <row r="920" spans="1:59" s="91" customFormat="1" x14ac:dyDescent="0.35">
      <c r="A920" s="360" t="s">
        <v>17</v>
      </c>
      <c r="B920" s="176">
        <f t="shared" si="351"/>
        <v>17028000</v>
      </c>
      <c r="C920" s="46">
        <f>C922+C923</f>
        <v>0</v>
      </c>
      <c r="D920" s="46">
        <f t="shared" ref="D920:K920" si="353">D922+D923</f>
        <v>0</v>
      </c>
      <c r="E920" s="46">
        <f t="shared" si="353"/>
        <v>0</v>
      </c>
      <c r="F920" s="46">
        <f t="shared" si="353"/>
        <v>220000</v>
      </c>
      <c r="G920" s="46">
        <f t="shared" si="353"/>
        <v>4477000</v>
      </c>
      <c r="H920" s="46">
        <f t="shared" si="353"/>
        <v>5108400</v>
      </c>
      <c r="I920" s="46">
        <f t="shared" si="353"/>
        <v>5519800</v>
      </c>
      <c r="J920" s="47">
        <f t="shared" si="353"/>
        <v>1702800.0000000002</v>
      </c>
      <c r="K920" s="46">
        <f t="shared" si="353"/>
        <v>0</v>
      </c>
      <c r="L920" s="397"/>
      <c r="M920" s="503"/>
      <c r="N920" s="373"/>
      <c r="O920" s="373"/>
      <c r="P920" s="373"/>
      <c r="Q920" s="373"/>
      <c r="R920" s="373"/>
      <c r="S920" s="373"/>
      <c r="T920" s="373"/>
      <c r="U920" s="373"/>
      <c r="V920" s="373"/>
      <c r="W920" s="373"/>
      <c r="X920" s="373"/>
      <c r="Y920" s="373"/>
      <c r="Z920" s="373"/>
      <c r="AA920" s="373"/>
      <c r="AB920" s="373"/>
      <c r="AC920" s="373"/>
      <c r="AD920" s="373"/>
      <c r="AE920" s="373"/>
      <c r="AF920" s="373"/>
      <c r="AG920" s="373"/>
      <c r="AH920" s="373"/>
      <c r="AI920" s="373"/>
      <c r="AJ920" s="373"/>
      <c r="AK920" s="373"/>
      <c r="AL920" s="373"/>
      <c r="AM920" s="373"/>
      <c r="AN920" s="373"/>
      <c r="AO920" s="373"/>
      <c r="AP920" s="373"/>
      <c r="AQ920" s="373"/>
      <c r="AR920" s="373"/>
      <c r="AS920" s="373"/>
      <c r="AT920" s="373"/>
      <c r="AU920" s="373"/>
      <c r="AV920" s="373"/>
      <c r="AW920" s="373"/>
      <c r="AX920" s="373"/>
      <c r="AY920" s="373"/>
      <c r="AZ920" s="373"/>
      <c r="BA920" s="373"/>
      <c r="BB920" s="373"/>
      <c r="BC920" s="373"/>
      <c r="BD920" s="373"/>
      <c r="BE920" s="373"/>
      <c r="BF920" s="373"/>
      <c r="BG920" s="373"/>
    </row>
    <row r="921" spans="1:59" s="91" customFormat="1" x14ac:dyDescent="0.35">
      <c r="A921" s="121" t="s">
        <v>18</v>
      </c>
      <c r="B921" s="126">
        <f t="shared" si="351"/>
        <v>0</v>
      </c>
      <c r="C921" s="100">
        <v>0</v>
      </c>
      <c r="D921" s="100">
        <v>0</v>
      </c>
      <c r="E921" s="100">
        <v>0</v>
      </c>
      <c r="F921" s="100">
        <v>0</v>
      </c>
      <c r="G921" s="100">
        <v>0</v>
      </c>
      <c r="H921" s="100">
        <v>0</v>
      </c>
      <c r="I921" s="100">
        <v>0</v>
      </c>
      <c r="J921" s="127">
        <v>0</v>
      </c>
      <c r="K921" s="121">
        <v>0</v>
      </c>
      <c r="L921" s="397"/>
      <c r="M921" s="503"/>
      <c r="N921" s="373"/>
      <c r="O921" s="373"/>
      <c r="P921" s="373"/>
      <c r="Q921" s="373"/>
      <c r="R921" s="373"/>
      <c r="S921" s="373"/>
      <c r="T921" s="373"/>
      <c r="U921" s="373"/>
      <c r="V921" s="373"/>
      <c r="W921" s="373"/>
      <c r="X921" s="373"/>
      <c r="Y921" s="373"/>
      <c r="Z921" s="373"/>
      <c r="AA921" s="373"/>
      <c r="AB921" s="373"/>
      <c r="AC921" s="373"/>
      <c r="AD921" s="373"/>
      <c r="AE921" s="373"/>
      <c r="AF921" s="373"/>
      <c r="AG921" s="373"/>
      <c r="AH921" s="373"/>
      <c r="AI921" s="373"/>
      <c r="AJ921" s="373"/>
      <c r="AK921" s="373"/>
      <c r="AL921" s="373"/>
      <c r="AM921" s="373"/>
      <c r="AN921" s="373"/>
      <c r="AO921" s="373"/>
      <c r="AP921" s="373"/>
      <c r="AQ921" s="373"/>
      <c r="AR921" s="373"/>
      <c r="AS921" s="373"/>
      <c r="AT921" s="373"/>
      <c r="AU921" s="373"/>
      <c r="AV921" s="373"/>
      <c r="AW921" s="373"/>
      <c r="AX921" s="373"/>
      <c r="AY921" s="373"/>
      <c r="AZ921" s="373"/>
      <c r="BA921" s="373"/>
      <c r="BB921" s="373"/>
      <c r="BC921" s="373"/>
      <c r="BD921" s="373"/>
      <c r="BE921" s="373"/>
      <c r="BF921" s="373"/>
      <c r="BG921" s="373"/>
    </row>
    <row r="922" spans="1:59" s="91" customFormat="1" x14ac:dyDescent="0.35">
      <c r="A922" s="121" t="s">
        <v>19</v>
      </c>
      <c r="B922" s="111">
        <f t="shared" si="351"/>
        <v>0</v>
      </c>
      <c r="C922" s="110">
        <v>0</v>
      </c>
      <c r="D922" s="110">
        <v>0</v>
      </c>
      <c r="E922" s="110">
        <v>0</v>
      </c>
      <c r="F922" s="110">
        <v>0</v>
      </c>
      <c r="G922" s="110">
        <v>0</v>
      </c>
      <c r="H922" s="110">
        <v>0</v>
      </c>
      <c r="I922" s="110">
        <v>0</v>
      </c>
      <c r="J922" s="120">
        <v>0</v>
      </c>
      <c r="K922" s="122">
        <v>0</v>
      </c>
      <c r="L922" s="397"/>
      <c r="M922" s="503"/>
      <c r="N922" s="373"/>
      <c r="O922" s="373"/>
      <c r="P922" s="373"/>
      <c r="Q922" s="373"/>
      <c r="R922" s="373"/>
      <c r="S922" s="373"/>
      <c r="T922" s="373"/>
      <c r="U922" s="373"/>
      <c r="V922" s="373"/>
      <c r="W922" s="373"/>
      <c r="X922" s="373"/>
      <c r="Y922" s="373"/>
      <c r="Z922" s="373"/>
      <c r="AA922" s="373"/>
      <c r="AB922" s="373"/>
      <c r="AC922" s="373"/>
      <c r="AD922" s="373"/>
      <c r="AE922" s="373"/>
      <c r="AF922" s="373"/>
      <c r="AG922" s="373"/>
      <c r="AH922" s="373"/>
      <c r="AI922" s="373"/>
      <c r="AJ922" s="373"/>
      <c r="AK922" s="373"/>
      <c r="AL922" s="373"/>
      <c r="AM922" s="373"/>
      <c r="AN922" s="373"/>
      <c r="AO922" s="373"/>
      <c r="AP922" s="373"/>
      <c r="AQ922" s="373"/>
      <c r="AR922" s="373"/>
      <c r="AS922" s="373"/>
      <c r="AT922" s="373"/>
      <c r="AU922" s="373"/>
      <c r="AV922" s="373"/>
      <c r="AW922" s="373"/>
      <c r="AX922" s="373"/>
      <c r="AY922" s="373"/>
      <c r="AZ922" s="373"/>
      <c r="BA922" s="373"/>
      <c r="BB922" s="373"/>
      <c r="BC922" s="373"/>
      <c r="BD922" s="373"/>
      <c r="BE922" s="373"/>
      <c r="BF922" s="373"/>
      <c r="BG922" s="373"/>
    </row>
    <row r="923" spans="1:59" s="163" customFormat="1" ht="39" x14ac:dyDescent="0.35">
      <c r="A923" s="123" t="s">
        <v>20</v>
      </c>
      <c r="B923" s="137">
        <f t="shared" si="351"/>
        <v>17028000</v>
      </c>
      <c r="C923" s="132">
        <f>C924</f>
        <v>0</v>
      </c>
      <c r="D923" s="132">
        <f t="shared" ref="D923:K923" si="354">D924</f>
        <v>0</v>
      </c>
      <c r="E923" s="132">
        <f t="shared" si="354"/>
        <v>0</v>
      </c>
      <c r="F923" s="132">
        <f t="shared" si="354"/>
        <v>220000</v>
      </c>
      <c r="G923" s="132">
        <f t="shared" si="354"/>
        <v>4477000</v>
      </c>
      <c r="H923" s="132">
        <f t="shared" si="354"/>
        <v>5108400</v>
      </c>
      <c r="I923" s="132">
        <f t="shared" si="354"/>
        <v>5519800</v>
      </c>
      <c r="J923" s="132">
        <f t="shared" si="354"/>
        <v>1702800.0000000002</v>
      </c>
      <c r="K923" s="132">
        <f t="shared" si="354"/>
        <v>0</v>
      </c>
      <c r="L923" s="397"/>
      <c r="M923" s="503"/>
      <c r="N923" s="162"/>
      <c r="O923" s="162"/>
      <c r="P923" s="162"/>
      <c r="Q923" s="162"/>
      <c r="R923" s="162"/>
      <c r="S923" s="162"/>
      <c r="T923" s="162"/>
      <c r="U923" s="162"/>
      <c r="V923" s="162"/>
      <c r="W923" s="162"/>
      <c r="X923" s="162"/>
      <c r="Y923" s="162"/>
      <c r="Z923" s="162"/>
      <c r="AA923" s="162"/>
      <c r="AB923" s="162"/>
      <c r="AC923" s="162"/>
      <c r="AD923" s="162"/>
      <c r="AE923" s="162"/>
      <c r="AF923" s="162"/>
      <c r="AG923" s="162"/>
      <c r="AH923" s="162"/>
      <c r="AI923" s="162"/>
      <c r="AJ923" s="162"/>
      <c r="AK923" s="162"/>
      <c r="AL923" s="162"/>
      <c r="AM923" s="162"/>
      <c r="AN923" s="162"/>
      <c r="AO923" s="162"/>
      <c r="AP923" s="162"/>
      <c r="AQ923" s="162"/>
      <c r="AR923" s="162"/>
      <c r="AS923" s="162"/>
      <c r="AT923" s="162"/>
      <c r="AU923" s="162"/>
      <c r="AV923" s="162"/>
      <c r="AW923" s="162"/>
      <c r="AX923" s="162"/>
      <c r="AY923" s="162"/>
      <c r="AZ923" s="162"/>
      <c r="BA923" s="162"/>
      <c r="BB923" s="162"/>
      <c r="BC923" s="162"/>
      <c r="BD923" s="162"/>
      <c r="BE923" s="162"/>
      <c r="BF923" s="162"/>
      <c r="BG923" s="162"/>
    </row>
    <row r="924" spans="1:59" s="162" customFormat="1" ht="33" customHeight="1" thickBot="1" x14ac:dyDescent="0.4">
      <c r="A924" s="186" t="s">
        <v>77</v>
      </c>
      <c r="B924" s="61">
        <f t="shared" si="351"/>
        <v>17028000</v>
      </c>
      <c r="C924" s="145">
        <v>0</v>
      </c>
      <c r="D924" s="145">
        <v>0</v>
      </c>
      <c r="E924" s="145">
        <v>0</v>
      </c>
      <c r="F924" s="145">
        <v>220000</v>
      </c>
      <c r="G924" s="145">
        <v>4477000</v>
      </c>
      <c r="H924" s="145">
        <f>4644000*1.1</f>
        <v>5108400</v>
      </c>
      <c r="I924" s="145">
        <v>5519800</v>
      </c>
      <c r="J924" s="145">
        <f>1548000*1.1</f>
        <v>1702800.0000000002</v>
      </c>
      <c r="K924" s="145">
        <v>0</v>
      </c>
      <c r="L924" s="397"/>
      <c r="M924" s="503"/>
      <c r="N924" s="78"/>
      <c r="O924" s="80"/>
      <c r="P924" s="78"/>
      <c r="Q924" s="80"/>
    </row>
    <row r="925" spans="1:59" s="82" customFormat="1" ht="55.5" customHeight="1" thickBot="1" x14ac:dyDescent="0.4">
      <c r="A925" s="426" t="s">
        <v>149</v>
      </c>
      <c r="B925" s="427"/>
      <c r="C925" s="427"/>
      <c r="D925" s="427"/>
      <c r="E925" s="427"/>
      <c r="F925" s="427"/>
      <c r="G925" s="427"/>
      <c r="H925" s="427"/>
      <c r="I925" s="427"/>
      <c r="J925" s="427"/>
      <c r="K925" s="428"/>
      <c r="L925" s="77"/>
      <c r="M925" s="191" t="s">
        <v>150</v>
      </c>
      <c r="N925" s="79"/>
      <c r="O925" s="80"/>
      <c r="P925" s="80"/>
      <c r="Q925" s="80"/>
      <c r="R925" s="81"/>
      <c r="S925" s="81"/>
      <c r="T925" s="81"/>
      <c r="U925" s="81"/>
      <c r="V925" s="81"/>
      <c r="W925" s="81"/>
      <c r="X925" s="81"/>
      <c r="Y925" s="81"/>
      <c r="Z925" s="81"/>
      <c r="AA925" s="81"/>
      <c r="AB925" s="81"/>
      <c r="AC925" s="81"/>
      <c r="AD925" s="81"/>
      <c r="AE925" s="81"/>
      <c r="AF925" s="81"/>
      <c r="AG925" s="81"/>
      <c r="AH925" s="81"/>
      <c r="AI925" s="81"/>
      <c r="AJ925" s="81"/>
      <c r="AK925" s="81"/>
      <c r="AL925" s="81"/>
      <c r="AM925" s="81"/>
      <c r="AN925" s="81"/>
      <c r="AO925" s="81"/>
      <c r="AP925" s="81"/>
      <c r="AQ925" s="81"/>
      <c r="AR925" s="81"/>
      <c r="AS925" s="81"/>
      <c r="AT925" s="81"/>
      <c r="AU925" s="81"/>
      <c r="AV925" s="81"/>
      <c r="AW925" s="81"/>
      <c r="AX925" s="81"/>
      <c r="AY925" s="81"/>
      <c r="AZ925" s="81"/>
      <c r="BA925" s="81"/>
      <c r="BB925" s="81"/>
      <c r="BC925" s="81"/>
      <c r="BD925" s="81"/>
      <c r="BE925" s="81"/>
      <c r="BF925" s="81"/>
      <c r="BG925" s="81"/>
    </row>
    <row r="926" spans="1:59" s="82" customFormat="1" x14ac:dyDescent="0.35">
      <c r="A926" s="361" t="s">
        <v>10</v>
      </c>
      <c r="B926" s="269"/>
      <c r="C926" s="269"/>
      <c r="D926" s="269"/>
      <c r="E926" s="269"/>
      <c r="F926" s="269"/>
      <c r="G926" s="269"/>
      <c r="H926" s="269"/>
      <c r="I926" s="269"/>
      <c r="J926" s="269"/>
      <c r="K926" s="362"/>
      <c r="L926" s="500" t="s">
        <v>151</v>
      </c>
      <c r="M926" s="431"/>
      <c r="N926" s="81"/>
      <c r="O926" s="81"/>
      <c r="P926" s="81"/>
      <c r="Q926" s="81"/>
      <c r="R926" s="81"/>
      <c r="S926" s="81"/>
      <c r="T926" s="81"/>
      <c r="U926" s="81"/>
      <c r="V926" s="81"/>
      <c r="W926" s="81"/>
      <c r="X926" s="81"/>
      <c r="Y926" s="81"/>
      <c r="Z926" s="81"/>
      <c r="AA926" s="81"/>
      <c r="AB926" s="81"/>
      <c r="AC926" s="81"/>
      <c r="AD926" s="81"/>
      <c r="AE926" s="81"/>
      <c r="AF926" s="81"/>
      <c r="AG926" s="81"/>
      <c r="AH926" s="81"/>
      <c r="AI926" s="81"/>
      <c r="AJ926" s="81"/>
      <c r="AK926" s="81"/>
      <c r="AL926" s="81"/>
      <c r="AM926" s="81"/>
      <c r="AN926" s="81"/>
      <c r="AO926" s="81"/>
      <c r="AP926" s="81"/>
      <c r="AQ926" s="81"/>
      <c r="AR926" s="81"/>
      <c r="AS926" s="81"/>
      <c r="AT926" s="81"/>
      <c r="AU926" s="81"/>
      <c r="AV926" s="81"/>
      <c r="AW926" s="81"/>
      <c r="AX926" s="81"/>
      <c r="AY926" s="81"/>
      <c r="AZ926" s="81"/>
      <c r="BA926" s="81"/>
      <c r="BB926" s="81"/>
      <c r="BC926" s="81"/>
      <c r="BD926" s="81"/>
      <c r="BE926" s="81"/>
      <c r="BF926" s="81"/>
      <c r="BG926" s="81"/>
    </row>
    <row r="927" spans="1:59" s="91" customFormat="1" x14ac:dyDescent="0.35">
      <c r="A927" s="88" t="s">
        <v>8</v>
      </c>
      <c r="B927" s="32">
        <f>SUM(C927:K927)</f>
        <v>49850127</v>
      </c>
      <c r="C927" s="6">
        <f>C928+C929+C930+C931</f>
        <v>1386127</v>
      </c>
      <c r="D927" s="6">
        <f>D928+D929+D930+D931</f>
        <v>0</v>
      </c>
      <c r="E927" s="6">
        <f>E928+E929+E930+E931</f>
        <v>0</v>
      </c>
      <c r="F927" s="6">
        <f t="shared" ref="F927:K927" si="355">F928+F929+F930+F931</f>
        <v>0</v>
      </c>
      <c r="G927" s="6">
        <f>G928+G929+G930+G931</f>
        <v>1516400</v>
      </c>
      <c r="H927" s="6">
        <f>H928+H929+H930+H931</f>
        <v>5642800</v>
      </c>
      <c r="I927" s="6">
        <f>I928+I929+I930+I931</f>
        <v>9252800</v>
      </c>
      <c r="J927" s="6">
        <f t="shared" si="355"/>
        <v>13302000</v>
      </c>
      <c r="K927" s="6">
        <f t="shared" si="355"/>
        <v>18750000</v>
      </c>
      <c r="L927" s="501"/>
      <c r="M927" s="391"/>
      <c r="N927" s="373"/>
      <c r="O927" s="373"/>
      <c r="P927" s="373"/>
      <c r="Q927" s="373"/>
      <c r="R927" s="373"/>
      <c r="S927" s="373"/>
      <c r="T927" s="373"/>
      <c r="U927" s="373"/>
      <c r="V927" s="373"/>
      <c r="W927" s="373"/>
      <c r="X927" s="373"/>
      <c r="Y927" s="373"/>
      <c r="Z927" s="373"/>
      <c r="AA927" s="373"/>
      <c r="AB927" s="373"/>
      <c r="AC927" s="373"/>
      <c r="AD927" s="373"/>
      <c r="AE927" s="373"/>
      <c r="AF927" s="373"/>
      <c r="AG927" s="373"/>
      <c r="AH927" s="373"/>
      <c r="AI927" s="373"/>
      <c r="AJ927" s="373"/>
      <c r="AK927" s="373"/>
      <c r="AL927" s="373"/>
      <c r="AM927" s="373"/>
      <c r="AN927" s="373"/>
      <c r="AO927" s="373"/>
      <c r="AP927" s="373"/>
      <c r="AQ927" s="373"/>
      <c r="AR927" s="373"/>
      <c r="AS927" s="373"/>
      <c r="AT927" s="373"/>
      <c r="AU927" s="373"/>
      <c r="AV927" s="373"/>
      <c r="AW927" s="373"/>
      <c r="AX927" s="373"/>
      <c r="AY927" s="373"/>
      <c r="AZ927" s="373"/>
      <c r="BA927" s="373"/>
      <c r="BB927" s="373"/>
      <c r="BC927" s="373"/>
      <c r="BD927" s="373"/>
      <c r="BE927" s="373"/>
      <c r="BF927" s="373"/>
      <c r="BG927" s="373"/>
    </row>
    <row r="928" spans="1:59" s="91" customFormat="1" x14ac:dyDescent="0.35">
      <c r="A928" s="3" t="s">
        <v>14</v>
      </c>
      <c r="B928" s="2">
        <v>0</v>
      </c>
      <c r="C928" s="2">
        <v>0</v>
      </c>
      <c r="D928" s="2">
        <v>0</v>
      </c>
      <c r="E928" s="2">
        <v>0</v>
      </c>
      <c r="F928" s="2">
        <v>0</v>
      </c>
      <c r="G928" s="2">
        <v>0</v>
      </c>
      <c r="H928" s="2">
        <v>0</v>
      </c>
      <c r="I928" s="2">
        <v>0</v>
      </c>
      <c r="J928" s="2">
        <v>0</v>
      </c>
      <c r="K928" s="2">
        <v>0</v>
      </c>
      <c r="L928" s="501"/>
      <c r="M928" s="391"/>
      <c r="N928" s="373"/>
      <c r="O928" s="373"/>
      <c r="P928" s="373"/>
      <c r="Q928" s="373"/>
      <c r="R928" s="373"/>
      <c r="S928" s="373"/>
      <c r="T928" s="373"/>
      <c r="U928" s="373"/>
      <c r="V928" s="373"/>
      <c r="W928" s="373"/>
      <c r="X928" s="373"/>
      <c r="Y928" s="373"/>
      <c r="Z928" s="373"/>
      <c r="AA928" s="373"/>
      <c r="AB928" s="373"/>
      <c r="AC928" s="373"/>
      <c r="AD928" s="373"/>
      <c r="AE928" s="373"/>
      <c r="AF928" s="373"/>
      <c r="AG928" s="373"/>
      <c r="AH928" s="373"/>
      <c r="AI928" s="373"/>
      <c r="AJ928" s="373"/>
      <c r="AK928" s="373"/>
      <c r="AL928" s="373"/>
      <c r="AM928" s="373"/>
      <c r="AN928" s="373"/>
      <c r="AO928" s="373"/>
      <c r="AP928" s="373"/>
      <c r="AQ928" s="373"/>
      <c r="AR928" s="373"/>
      <c r="AS928" s="373"/>
      <c r="AT928" s="373"/>
      <c r="AU928" s="373"/>
      <c r="AV928" s="373"/>
      <c r="AW928" s="373"/>
      <c r="AX928" s="373"/>
      <c r="AY928" s="373"/>
      <c r="AZ928" s="373"/>
      <c r="BA928" s="373"/>
      <c r="BB928" s="373"/>
      <c r="BC928" s="373"/>
      <c r="BD928" s="373"/>
      <c r="BE928" s="373"/>
      <c r="BF928" s="373"/>
      <c r="BG928" s="373"/>
    </row>
    <row r="929" spans="1:59" s="91" customFormat="1" x14ac:dyDescent="0.35">
      <c r="A929" s="3" t="s">
        <v>15</v>
      </c>
      <c r="B929" s="2">
        <v>0</v>
      </c>
      <c r="C929" s="2">
        <v>0</v>
      </c>
      <c r="D929" s="2">
        <v>0</v>
      </c>
      <c r="E929" s="2">
        <v>0</v>
      </c>
      <c r="F929" s="2">
        <v>0</v>
      </c>
      <c r="G929" s="2">
        <v>0</v>
      </c>
      <c r="H929" s="2">
        <v>0</v>
      </c>
      <c r="I929" s="2">
        <v>0</v>
      </c>
      <c r="J929" s="2">
        <v>0</v>
      </c>
      <c r="K929" s="2">
        <v>0</v>
      </c>
      <c r="L929" s="501"/>
      <c r="M929" s="391"/>
      <c r="N929" s="373"/>
      <c r="O929" s="373"/>
      <c r="P929" s="373"/>
      <c r="Q929" s="373"/>
      <c r="R929" s="373"/>
      <c r="S929" s="373"/>
      <c r="T929" s="373"/>
      <c r="U929" s="373"/>
      <c r="V929" s="373"/>
      <c r="W929" s="373"/>
      <c r="X929" s="373"/>
      <c r="Y929" s="373"/>
      <c r="Z929" s="373"/>
      <c r="AA929" s="373"/>
      <c r="AB929" s="373"/>
      <c r="AC929" s="373"/>
      <c r="AD929" s="373"/>
      <c r="AE929" s="373"/>
      <c r="AF929" s="373"/>
      <c r="AG929" s="373"/>
      <c r="AH929" s="373"/>
      <c r="AI929" s="373"/>
      <c r="AJ929" s="373"/>
      <c r="AK929" s="373"/>
      <c r="AL929" s="373"/>
      <c r="AM929" s="373"/>
      <c r="AN929" s="373"/>
      <c r="AO929" s="373"/>
      <c r="AP929" s="373"/>
      <c r="AQ929" s="373"/>
      <c r="AR929" s="373"/>
      <c r="AS929" s="373"/>
      <c r="AT929" s="373"/>
      <c r="AU929" s="373"/>
      <c r="AV929" s="373"/>
      <c r="AW929" s="373"/>
      <c r="AX929" s="373"/>
      <c r="AY929" s="373"/>
      <c r="AZ929" s="373"/>
      <c r="BA929" s="373"/>
      <c r="BB929" s="373"/>
      <c r="BC929" s="373"/>
      <c r="BD929" s="373"/>
      <c r="BE929" s="373"/>
      <c r="BF929" s="373"/>
      <c r="BG929" s="373"/>
    </row>
    <row r="930" spans="1:59" s="82" customFormat="1" x14ac:dyDescent="0.35">
      <c r="A930" s="3" t="s">
        <v>16</v>
      </c>
      <c r="B930" s="2">
        <v>0</v>
      </c>
      <c r="C930" s="2">
        <v>0</v>
      </c>
      <c r="D930" s="2">
        <v>0</v>
      </c>
      <c r="E930" s="2">
        <v>0</v>
      </c>
      <c r="F930" s="2">
        <v>0</v>
      </c>
      <c r="G930" s="2">
        <v>0</v>
      </c>
      <c r="H930" s="2">
        <v>0</v>
      </c>
      <c r="I930" s="2">
        <v>0</v>
      </c>
      <c r="J930" s="2">
        <v>0</v>
      </c>
      <c r="K930" s="2">
        <v>0</v>
      </c>
      <c r="L930" s="501"/>
      <c r="M930" s="391"/>
      <c r="N930" s="81"/>
      <c r="O930" s="81"/>
      <c r="P930" s="81"/>
      <c r="Q930" s="81"/>
      <c r="R930" s="81"/>
      <c r="S930" s="81"/>
      <c r="T930" s="81"/>
      <c r="U930" s="81"/>
      <c r="V930" s="81"/>
      <c r="W930" s="81"/>
      <c r="X930" s="81"/>
      <c r="Y930" s="81"/>
      <c r="Z930" s="81"/>
      <c r="AA930" s="81"/>
      <c r="AB930" s="81"/>
      <c r="AC930" s="81"/>
      <c r="AD930" s="81"/>
      <c r="AE930" s="81"/>
      <c r="AF930" s="81"/>
      <c r="AG930" s="81"/>
      <c r="AH930" s="81"/>
      <c r="AI930" s="81"/>
      <c r="AJ930" s="81"/>
      <c r="AK930" s="81"/>
      <c r="AL930" s="81"/>
      <c r="AM930" s="81"/>
      <c r="AN930" s="81"/>
      <c r="AO930" s="81"/>
      <c r="AP930" s="81"/>
      <c r="AQ930" s="81"/>
      <c r="AR930" s="81"/>
      <c r="AS930" s="81"/>
      <c r="AT930" s="81"/>
      <c r="AU930" s="81"/>
      <c r="AV930" s="81"/>
      <c r="AW930" s="81"/>
      <c r="AX930" s="81"/>
      <c r="AY930" s="81"/>
      <c r="AZ930" s="81"/>
      <c r="BA930" s="81"/>
      <c r="BB930" s="81"/>
      <c r="BC930" s="81"/>
      <c r="BD930" s="81"/>
      <c r="BE930" s="81"/>
      <c r="BF930" s="81"/>
      <c r="BG930" s="81"/>
    </row>
    <row r="931" spans="1:59" s="91" customFormat="1" x14ac:dyDescent="0.35">
      <c r="A931" s="88" t="s">
        <v>17</v>
      </c>
      <c r="B931" s="32">
        <f>SUM(C931:K931)</f>
        <v>49850127</v>
      </c>
      <c r="C931" s="6">
        <f t="shared" ref="C931:K931" si="356">C933+C934</f>
        <v>1386127</v>
      </c>
      <c r="D931" s="6">
        <f t="shared" si="356"/>
        <v>0</v>
      </c>
      <c r="E931" s="6">
        <f t="shared" si="356"/>
        <v>0</v>
      </c>
      <c r="F931" s="6">
        <f t="shared" si="356"/>
        <v>0</v>
      </c>
      <c r="G931" s="6">
        <f t="shared" si="356"/>
        <v>1516400</v>
      </c>
      <c r="H931" s="6">
        <f t="shared" si="356"/>
        <v>5642800</v>
      </c>
      <c r="I931" s="6">
        <f t="shared" si="356"/>
        <v>9252800</v>
      </c>
      <c r="J931" s="6">
        <f t="shared" si="356"/>
        <v>13302000</v>
      </c>
      <c r="K931" s="6">
        <f t="shared" si="356"/>
        <v>18750000</v>
      </c>
      <c r="L931" s="501"/>
      <c r="M931" s="391"/>
      <c r="N931" s="373"/>
      <c r="O931" s="373"/>
      <c r="P931" s="373"/>
      <c r="Q931" s="373"/>
      <c r="R931" s="373"/>
      <c r="S931" s="373"/>
      <c r="T931" s="373"/>
      <c r="U931" s="373"/>
      <c r="V931" s="373"/>
      <c r="W931" s="373"/>
      <c r="X931" s="373"/>
      <c r="Y931" s="373"/>
      <c r="Z931" s="373"/>
      <c r="AA931" s="373"/>
      <c r="AB931" s="373"/>
      <c r="AC931" s="373"/>
      <c r="AD931" s="373"/>
      <c r="AE931" s="373"/>
      <c r="AF931" s="373"/>
      <c r="AG931" s="373"/>
      <c r="AH931" s="373"/>
      <c r="AI931" s="373"/>
      <c r="AJ931" s="373"/>
      <c r="AK931" s="373"/>
      <c r="AL931" s="373"/>
      <c r="AM931" s="373"/>
      <c r="AN931" s="373"/>
      <c r="AO931" s="373"/>
      <c r="AP931" s="373"/>
      <c r="AQ931" s="373"/>
      <c r="AR931" s="373"/>
      <c r="AS931" s="373"/>
      <c r="AT931" s="373"/>
      <c r="AU931" s="373"/>
      <c r="AV931" s="373"/>
      <c r="AW931" s="373"/>
      <c r="AX931" s="373"/>
      <c r="AY931" s="373"/>
      <c r="AZ931" s="373"/>
      <c r="BA931" s="373"/>
      <c r="BB931" s="373"/>
      <c r="BC931" s="373"/>
      <c r="BD931" s="373"/>
      <c r="BE931" s="373"/>
      <c r="BF931" s="373"/>
      <c r="BG931" s="373"/>
    </row>
    <row r="932" spans="1:59" s="91" customFormat="1" x14ac:dyDescent="0.35">
      <c r="A932" s="3" t="s">
        <v>18</v>
      </c>
      <c r="B932" s="2"/>
      <c r="C932" s="3"/>
      <c r="D932" s="3"/>
      <c r="E932" s="3"/>
      <c r="F932" s="3"/>
      <c r="G932" s="3"/>
      <c r="H932" s="3"/>
      <c r="I932" s="3"/>
      <c r="J932" s="3"/>
      <c r="K932" s="3"/>
      <c r="L932" s="501"/>
      <c r="M932" s="391"/>
      <c r="N932" s="373"/>
      <c r="O932" s="373"/>
      <c r="P932" s="373"/>
      <c r="Q932" s="373"/>
      <c r="R932" s="373"/>
      <c r="S932" s="373"/>
      <c r="T932" s="373"/>
      <c r="U932" s="373"/>
      <c r="V932" s="373"/>
      <c r="W932" s="373"/>
      <c r="X932" s="373"/>
      <c r="Y932" s="373"/>
      <c r="Z932" s="373"/>
      <c r="AA932" s="373"/>
      <c r="AB932" s="373"/>
      <c r="AC932" s="373"/>
      <c r="AD932" s="373"/>
      <c r="AE932" s="373"/>
      <c r="AF932" s="373"/>
      <c r="AG932" s="373"/>
      <c r="AH932" s="373"/>
      <c r="AI932" s="373"/>
      <c r="AJ932" s="373"/>
      <c r="AK932" s="373"/>
      <c r="AL932" s="373"/>
      <c r="AM932" s="373"/>
      <c r="AN932" s="373"/>
      <c r="AO932" s="373"/>
      <c r="AP932" s="373"/>
      <c r="AQ932" s="373"/>
      <c r="AR932" s="373"/>
      <c r="AS932" s="373"/>
      <c r="AT932" s="373"/>
      <c r="AU932" s="373"/>
      <c r="AV932" s="373"/>
      <c r="AW932" s="373"/>
      <c r="AX932" s="373"/>
      <c r="AY932" s="373"/>
      <c r="AZ932" s="373"/>
      <c r="BA932" s="373"/>
      <c r="BB932" s="373"/>
      <c r="BC932" s="373"/>
      <c r="BD932" s="373"/>
      <c r="BE932" s="373"/>
      <c r="BF932" s="373"/>
      <c r="BG932" s="373"/>
    </row>
    <row r="933" spans="1:59" s="91" customFormat="1" x14ac:dyDescent="0.35">
      <c r="A933" s="3" t="s">
        <v>19</v>
      </c>
      <c r="B933" s="2">
        <f>SUM(C933:K933)</f>
        <v>13586127</v>
      </c>
      <c r="C933" s="2">
        <f t="shared" ref="C933:F933" si="357">C957</f>
        <v>1386127</v>
      </c>
      <c r="D933" s="2">
        <f t="shared" si="357"/>
        <v>0</v>
      </c>
      <c r="E933" s="2">
        <f t="shared" si="357"/>
        <v>0</v>
      </c>
      <c r="F933" s="2">
        <f t="shared" si="357"/>
        <v>0</v>
      </c>
      <c r="G933" s="2">
        <f>G957</f>
        <v>500000</v>
      </c>
      <c r="H933" s="2">
        <f t="shared" ref="H933:K933" si="358">H957</f>
        <v>1000000</v>
      </c>
      <c r="I933" s="2">
        <f t="shared" si="358"/>
        <v>2000000</v>
      </c>
      <c r="J933" s="2">
        <f t="shared" si="358"/>
        <v>3000000</v>
      </c>
      <c r="K933" s="2">
        <f t="shared" si="358"/>
        <v>5700000</v>
      </c>
      <c r="L933" s="501"/>
      <c r="M933" s="391"/>
      <c r="N933" s="373"/>
      <c r="O933" s="373"/>
      <c r="P933" s="373"/>
      <c r="Q933" s="373"/>
      <c r="R933" s="373"/>
      <c r="S933" s="373"/>
      <c r="T933" s="373"/>
      <c r="U933" s="373"/>
      <c r="V933" s="373"/>
      <c r="W933" s="373"/>
      <c r="X933" s="373"/>
      <c r="Y933" s="373"/>
      <c r="Z933" s="373"/>
      <c r="AA933" s="373"/>
      <c r="AB933" s="373"/>
      <c r="AC933" s="373"/>
      <c r="AD933" s="373"/>
      <c r="AE933" s="373"/>
      <c r="AF933" s="373"/>
      <c r="AG933" s="373"/>
      <c r="AH933" s="373"/>
      <c r="AI933" s="373"/>
      <c r="AJ933" s="373"/>
      <c r="AK933" s="373"/>
      <c r="AL933" s="373"/>
      <c r="AM933" s="373"/>
      <c r="AN933" s="373"/>
      <c r="AO933" s="373"/>
      <c r="AP933" s="373"/>
      <c r="AQ933" s="373"/>
      <c r="AR933" s="373"/>
      <c r="AS933" s="373"/>
      <c r="AT933" s="373"/>
      <c r="AU933" s="373"/>
      <c r="AV933" s="373"/>
      <c r="AW933" s="373"/>
      <c r="AX933" s="373"/>
      <c r="AY933" s="373"/>
      <c r="AZ933" s="373"/>
      <c r="BA933" s="373"/>
      <c r="BB933" s="373"/>
      <c r="BC933" s="373"/>
      <c r="BD933" s="373"/>
      <c r="BE933" s="373"/>
      <c r="BF933" s="373"/>
      <c r="BG933" s="373"/>
    </row>
    <row r="934" spans="1:59" s="91" customFormat="1" ht="39" x14ac:dyDescent="0.35">
      <c r="A934" s="3" t="s">
        <v>20</v>
      </c>
      <c r="B934" s="89">
        <f>SUM(C934:K934)</f>
        <v>36264000</v>
      </c>
      <c r="C934" s="67">
        <f>C935+C936</f>
        <v>0</v>
      </c>
      <c r="D934" s="67">
        <f t="shared" ref="D934:F934" si="359">D935+D936</f>
        <v>0</v>
      </c>
      <c r="E934" s="67">
        <f t="shared" si="359"/>
        <v>0</v>
      </c>
      <c r="F934" s="67">
        <f t="shared" si="359"/>
        <v>0</v>
      </c>
      <c r="G934" s="67">
        <f>G935+G936</f>
        <v>1016400</v>
      </c>
      <c r="H934" s="67">
        <f>H935+H936</f>
        <v>4642800</v>
      </c>
      <c r="I934" s="67">
        <f>I935+I936</f>
        <v>7252800</v>
      </c>
      <c r="J934" s="67">
        <f>J935+J936</f>
        <v>10302000</v>
      </c>
      <c r="K934" s="67">
        <f>K935+K936</f>
        <v>13050000</v>
      </c>
      <c r="L934" s="501"/>
      <c r="M934" s="391"/>
      <c r="N934" s="373"/>
      <c r="O934" s="373"/>
      <c r="P934" s="373"/>
      <c r="Q934" s="373"/>
      <c r="R934" s="373"/>
      <c r="S934" s="373"/>
      <c r="T934" s="373"/>
      <c r="U934" s="373"/>
      <c r="V934" s="373"/>
      <c r="W934" s="373"/>
      <c r="X934" s="373"/>
      <c r="Y934" s="373"/>
      <c r="Z934" s="373"/>
      <c r="AA934" s="373"/>
      <c r="AB934" s="373"/>
      <c r="AC934" s="373"/>
      <c r="AD934" s="373"/>
      <c r="AE934" s="373"/>
      <c r="AF934" s="373"/>
      <c r="AG934" s="373"/>
      <c r="AH934" s="373"/>
      <c r="AI934" s="373"/>
      <c r="AJ934" s="373"/>
      <c r="AK934" s="373"/>
      <c r="AL934" s="373"/>
      <c r="AM934" s="373"/>
      <c r="AN934" s="373"/>
      <c r="AO934" s="373"/>
      <c r="AP934" s="373"/>
      <c r="AQ934" s="373"/>
      <c r="AR934" s="373"/>
      <c r="AS934" s="373"/>
      <c r="AT934" s="373"/>
      <c r="AU934" s="373"/>
      <c r="AV934" s="373"/>
      <c r="AW934" s="373"/>
      <c r="AX934" s="373"/>
      <c r="AY934" s="373"/>
      <c r="AZ934" s="373"/>
      <c r="BA934" s="373"/>
      <c r="BB934" s="373"/>
      <c r="BC934" s="373"/>
      <c r="BD934" s="373"/>
      <c r="BE934" s="373"/>
      <c r="BF934" s="373"/>
      <c r="BG934" s="373"/>
    </row>
    <row r="935" spans="1:59" s="83" customFormat="1" ht="52" x14ac:dyDescent="0.35">
      <c r="A935" s="178" t="s">
        <v>128</v>
      </c>
      <c r="B935" s="172">
        <f>SUM(C935:K935)</f>
        <v>26100000</v>
      </c>
      <c r="C935" s="178">
        <v>0</v>
      </c>
      <c r="D935" s="178">
        <v>0</v>
      </c>
      <c r="E935" s="178">
        <v>0</v>
      </c>
      <c r="F935" s="178">
        <v>0</v>
      </c>
      <c r="G935" s="178">
        <f>G947</f>
        <v>0</v>
      </c>
      <c r="H935" s="178">
        <f t="shared" ref="H935:K935" si="360">H947</f>
        <v>2610000</v>
      </c>
      <c r="I935" s="178">
        <f t="shared" si="360"/>
        <v>5220000</v>
      </c>
      <c r="J935" s="178">
        <f t="shared" si="360"/>
        <v>5220000</v>
      </c>
      <c r="K935" s="178">
        <f t="shared" si="360"/>
        <v>13050000</v>
      </c>
      <c r="L935" s="501"/>
      <c r="M935" s="391"/>
    </row>
    <row r="936" spans="1:59" s="83" customFormat="1" ht="30.75" customHeight="1" thickBot="1" x14ac:dyDescent="0.4">
      <c r="A936" s="237" t="s">
        <v>77</v>
      </c>
      <c r="B936" s="197">
        <f>SUM(G936:J936)</f>
        <v>10164000</v>
      </c>
      <c r="C936" s="237">
        <v>0</v>
      </c>
      <c r="D936" s="237">
        <v>0</v>
      </c>
      <c r="E936" s="237">
        <v>0</v>
      </c>
      <c r="F936" s="237">
        <v>0</v>
      </c>
      <c r="G936" s="237">
        <f>G948</f>
        <v>1016400</v>
      </c>
      <c r="H936" s="237">
        <f t="shared" ref="H936:K936" si="361">H948</f>
        <v>2032800</v>
      </c>
      <c r="I936" s="237">
        <f t="shared" si="361"/>
        <v>2032800</v>
      </c>
      <c r="J936" s="237">
        <f t="shared" si="361"/>
        <v>5082000</v>
      </c>
      <c r="K936" s="237">
        <f t="shared" si="361"/>
        <v>0</v>
      </c>
      <c r="L936" s="501"/>
      <c r="M936" s="391"/>
    </row>
    <row r="937" spans="1:59" s="83" customFormat="1" ht="26.15" customHeight="1" thickBot="1" x14ac:dyDescent="0.4">
      <c r="A937" s="488" t="s">
        <v>174</v>
      </c>
      <c r="B937" s="502"/>
      <c r="C937" s="502"/>
      <c r="D937" s="502"/>
      <c r="E937" s="502"/>
      <c r="F937" s="502"/>
      <c r="G937" s="502"/>
      <c r="H937" s="502"/>
      <c r="I937" s="502"/>
      <c r="J937" s="502"/>
      <c r="K937" s="502"/>
      <c r="L937" s="385"/>
      <c r="M937" s="387"/>
    </row>
    <row r="938" spans="1:59" s="83" customFormat="1" ht="14.5" x14ac:dyDescent="0.35">
      <c r="A938" s="174" t="s">
        <v>10</v>
      </c>
      <c r="B938" s="168"/>
      <c r="C938" s="168"/>
      <c r="D938" s="168"/>
      <c r="E938" s="168"/>
      <c r="F938" s="168"/>
      <c r="G938" s="168"/>
      <c r="H938" s="168"/>
      <c r="I938" s="168"/>
      <c r="J938" s="168"/>
      <c r="K938" s="168"/>
      <c r="L938" s="385"/>
      <c r="M938" s="387"/>
    </row>
    <row r="939" spans="1:59" s="169" customFormat="1" x14ac:dyDescent="0.35">
      <c r="A939" s="227" t="s">
        <v>8</v>
      </c>
      <c r="B939" s="170">
        <f>SUM(C939:K939)</f>
        <v>36264000</v>
      </c>
      <c r="C939" s="76">
        <f>C940+C941+C942+C943</f>
        <v>0</v>
      </c>
      <c r="D939" s="76">
        <f t="shared" ref="D939:F939" si="362">D940+D941+D942+D943</f>
        <v>0</v>
      </c>
      <c r="E939" s="76">
        <f t="shared" si="362"/>
        <v>0</v>
      </c>
      <c r="F939" s="76">
        <f t="shared" si="362"/>
        <v>0</v>
      </c>
      <c r="G939" s="76">
        <f>G940+G941+G942+G943</f>
        <v>1016400</v>
      </c>
      <c r="H939" s="76">
        <f>H940+H941+H942+H943</f>
        <v>4642800</v>
      </c>
      <c r="I939" s="76">
        <f>I940+I941+I942+I943</f>
        <v>7252800</v>
      </c>
      <c r="J939" s="76">
        <f>J940+J941+J942+J943</f>
        <v>10302000</v>
      </c>
      <c r="K939" s="76">
        <f>K940+K941+K942+K943</f>
        <v>13050000</v>
      </c>
      <c r="L939" s="385"/>
      <c r="M939" s="387"/>
    </row>
    <row r="940" spans="1:59" s="83" customFormat="1" x14ac:dyDescent="0.35">
      <c r="A940" s="178" t="s">
        <v>14</v>
      </c>
      <c r="B940" s="170"/>
      <c r="C940" s="171"/>
      <c r="D940" s="171"/>
      <c r="E940" s="171"/>
      <c r="F940" s="171"/>
      <c r="G940" s="171"/>
      <c r="H940" s="171"/>
      <c r="I940" s="171"/>
      <c r="J940" s="171"/>
      <c r="K940" s="171"/>
      <c r="L940" s="385"/>
      <c r="M940" s="387"/>
    </row>
    <row r="941" spans="1:59" s="83" customFormat="1" x14ac:dyDescent="0.35">
      <c r="A941" s="178" t="s">
        <v>15</v>
      </c>
      <c r="B941" s="170"/>
      <c r="C941" s="171"/>
      <c r="D941" s="171"/>
      <c r="E941" s="171"/>
      <c r="F941" s="171"/>
      <c r="G941" s="171"/>
      <c r="H941" s="171"/>
      <c r="I941" s="171"/>
      <c r="J941" s="171"/>
      <c r="K941" s="171"/>
      <c r="L941" s="385"/>
      <c r="M941" s="387"/>
    </row>
    <row r="942" spans="1:59" s="83" customFormat="1" x14ac:dyDescent="0.35">
      <c r="A942" s="178" t="s">
        <v>16</v>
      </c>
      <c r="B942" s="170"/>
      <c r="C942" s="171"/>
      <c r="D942" s="171"/>
      <c r="E942" s="171"/>
      <c r="F942" s="171"/>
      <c r="G942" s="171"/>
      <c r="H942" s="171"/>
      <c r="I942" s="171"/>
      <c r="J942" s="171"/>
      <c r="K942" s="171"/>
      <c r="L942" s="385"/>
      <c r="M942" s="387"/>
    </row>
    <row r="943" spans="1:59" s="169" customFormat="1" x14ac:dyDescent="0.35">
      <c r="A943" s="227" t="s">
        <v>17</v>
      </c>
      <c r="B943" s="170">
        <f>SUM(C943:K943)</f>
        <v>36264000</v>
      </c>
      <c r="C943" s="76">
        <f>C945+C946</f>
        <v>0</v>
      </c>
      <c r="D943" s="76">
        <f t="shared" ref="D943:K943" si="363">D945+D946</f>
        <v>0</v>
      </c>
      <c r="E943" s="76">
        <f t="shared" si="363"/>
        <v>0</v>
      </c>
      <c r="F943" s="76">
        <f t="shared" si="363"/>
        <v>0</v>
      </c>
      <c r="G943" s="76">
        <f t="shared" si="363"/>
        <v>1016400</v>
      </c>
      <c r="H943" s="76">
        <f t="shared" si="363"/>
        <v>4642800</v>
      </c>
      <c r="I943" s="76">
        <f t="shared" si="363"/>
        <v>7252800</v>
      </c>
      <c r="J943" s="76">
        <f t="shared" si="363"/>
        <v>10302000</v>
      </c>
      <c r="K943" s="76">
        <f t="shared" si="363"/>
        <v>13050000</v>
      </c>
      <c r="L943" s="385"/>
      <c r="M943" s="387"/>
    </row>
    <row r="944" spans="1:59" s="83" customFormat="1" x14ac:dyDescent="0.35">
      <c r="A944" s="178" t="s">
        <v>18</v>
      </c>
      <c r="B944" s="172"/>
      <c r="C944" s="171"/>
      <c r="D944" s="171"/>
      <c r="E944" s="171"/>
      <c r="F944" s="171"/>
      <c r="G944" s="171"/>
      <c r="H944" s="171"/>
      <c r="I944" s="171"/>
      <c r="J944" s="171"/>
      <c r="K944" s="171"/>
      <c r="L944" s="385"/>
      <c r="M944" s="387"/>
    </row>
    <row r="945" spans="1:13" s="173" customFormat="1" x14ac:dyDescent="0.35">
      <c r="A945" s="178" t="s">
        <v>19</v>
      </c>
      <c r="B945" s="172"/>
      <c r="C945" s="171"/>
      <c r="D945" s="171"/>
      <c r="E945" s="171"/>
      <c r="F945" s="171"/>
      <c r="G945" s="171"/>
      <c r="H945" s="171"/>
      <c r="I945" s="171"/>
      <c r="J945" s="171"/>
      <c r="K945" s="171"/>
      <c r="L945" s="385"/>
      <c r="M945" s="387"/>
    </row>
    <row r="946" spans="1:13" s="83" customFormat="1" ht="39" x14ac:dyDescent="0.35">
      <c r="A946" s="178" t="s">
        <v>20</v>
      </c>
      <c r="B946" s="172">
        <f>SUM(C946:K946)</f>
        <v>36264000</v>
      </c>
      <c r="C946" s="178">
        <f>C947+C948</f>
        <v>0</v>
      </c>
      <c r="D946" s="178">
        <f t="shared" ref="D946:E946" si="364">D947+D948</f>
        <v>0</v>
      </c>
      <c r="E946" s="178">
        <f t="shared" si="364"/>
        <v>0</v>
      </c>
      <c r="F946" s="178">
        <f>F947+F948</f>
        <v>0</v>
      </c>
      <c r="G946" s="178">
        <f>G947+G948</f>
        <v>1016400</v>
      </c>
      <c r="H946" s="178">
        <f t="shared" ref="H946:K946" si="365">H947+H948</f>
        <v>4642800</v>
      </c>
      <c r="I946" s="178">
        <f t="shared" si="365"/>
        <v>7252800</v>
      </c>
      <c r="J946" s="178">
        <f t="shared" si="365"/>
        <v>10302000</v>
      </c>
      <c r="K946" s="178">
        <f t="shared" si="365"/>
        <v>13050000</v>
      </c>
      <c r="L946" s="385"/>
      <c r="M946" s="387"/>
    </row>
    <row r="947" spans="1:13" s="83" customFormat="1" ht="52" x14ac:dyDescent="0.35">
      <c r="A947" s="178" t="s">
        <v>128</v>
      </c>
      <c r="B947" s="172">
        <f>SUM(C947:K947)</f>
        <v>26100000</v>
      </c>
      <c r="C947" s="178">
        <v>0</v>
      </c>
      <c r="D947" s="178">
        <v>0</v>
      </c>
      <c r="E947" s="178">
        <v>0</v>
      </c>
      <c r="F947" s="178">
        <v>0</v>
      </c>
      <c r="G947" s="178">
        <v>0</v>
      </c>
      <c r="H947" s="178">
        <v>2610000</v>
      </c>
      <c r="I947" s="178">
        <v>5220000</v>
      </c>
      <c r="J947" s="178">
        <v>5220000</v>
      </c>
      <c r="K947" s="178">
        <v>13050000</v>
      </c>
      <c r="L947" s="385"/>
      <c r="M947" s="387"/>
    </row>
    <row r="948" spans="1:13" s="83" customFormat="1" ht="23.25" customHeight="1" thickBot="1" x14ac:dyDescent="0.4">
      <c r="A948" s="237" t="s">
        <v>77</v>
      </c>
      <c r="B948" s="197">
        <f>SUM(C948:K948)</f>
        <v>10164000</v>
      </c>
      <c r="C948" s="237">
        <v>0</v>
      </c>
      <c r="D948" s="237">
        <v>0</v>
      </c>
      <c r="E948" s="237">
        <v>0</v>
      </c>
      <c r="F948" s="237">
        <v>0</v>
      </c>
      <c r="G948" s="237">
        <v>1016400</v>
      </c>
      <c r="H948" s="237">
        <v>2032800</v>
      </c>
      <c r="I948" s="237">
        <v>2032800</v>
      </c>
      <c r="J948" s="237">
        <v>5082000</v>
      </c>
      <c r="K948" s="237">
        <v>0</v>
      </c>
      <c r="L948" s="385"/>
      <c r="M948" s="387"/>
    </row>
    <row r="949" spans="1:13" s="83" customFormat="1" ht="13.5" thickBot="1" x14ac:dyDescent="0.4">
      <c r="A949" s="488" t="s">
        <v>152</v>
      </c>
      <c r="B949" s="488"/>
      <c r="C949" s="488"/>
      <c r="D949" s="488"/>
      <c r="E949" s="488"/>
      <c r="F949" s="488"/>
      <c r="G949" s="488"/>
      <c r="H949" s="488"/>
      <c r="I949" s="488"/>
      <c r="J949" s="488"/>
      <c r="K949" s="488"/>
      <c r="L949" s="385"/>
      <c r="M949" s="387"/>
    </row>
    <row r="950" spans="1:13" s="83" customFormat="1" x14ac:dyDescent="0.35">
      <c r="A950" s="174" t="s">
        <v>10</v>
      </c>
      <c r="B950" s="174"/>
      <c r="C950" s="174"/>
      <c r="D950" s="174"/>
      <c r="E950" s="174"/>
      <c r="F950" s="174"/>
      <c r="G950" s="174"/>
      <c r="H950" s="174"/>
      <c r="I950" s="174"/>
      <c r="J950" s="174"/>
      <c r="K950" s="174"/>
      <c r="L950" s="385"/>
      <c r="M950" s="387"/>
    </row>
    <row r="951" spans="1:13" s="83" customFormat="1" x14ac:dyDescent="0.35">
      <c r="A951" s="227" t="s">
        <v>8</v>
      </c>
      <c r="B951" s="180">
        <f>SUM(C951:K951)</f>
        <v>13586127</v>
      </c>
      <c r="C951" s="76">
        <f>C952+C953+C954+C955</f>
        <v>1386127</v>
      </c>
      <c r="D951" s="76">
        <f>D952+D953+D954+D955</f>
        <v>0</v>
      </c>
      <c r="E951" s="76">
        <f t="shared" ref="E951:F951" si="366">E952+E953+E954+E955</f>
        <v>0</v>
      </c>
      <c r="F951" s="76">
        <f t="shared" si="366"/>
        <v>0</v>
      </c>
      <c r="G951" s="76">
        <f>G952+G953+G954+G955</f>
        <v>500000</v>
      </c>
      <c r="H951" s="76">
        <f>H952+H953+H954+H955</f>
        <v>1000000</v>
      </c>
      <c r="I951" s="76">
        <f>I952+I953+I954+I955</f>
        <v>2000000</v>
      </c>
      <c r="J951" s="76">
        <f>J952+J953+J954+J955</f>
        <v>3000000</v>
      </c>
      <c r="K951" s="76">
        <f>K952+K953+K954+K955</f>
        <v>5700000</v>
      </c>
      <c r="L951" s="385"/>
      <c r="M951" s="387"/>
    </row>
    <row r="952" spans="1:13" s="83" customFormat="1" x14ac:dyDescent="0.35">
      <c r="A952" s="178" t="s">
        <v>14</v>
      </c>
      <c r="B952" s="170"/>
      <c r="C952" s="178"/>
      <c r="D952" s="178"/>
      <c r="E952" s="178"/>
      <c r="F952" s="178"/>
      <c r="G952" s="178"/>
      <c r="H952" s="178"/>
      <c r="I952" s="178"/>
      <c r="J952" s="178"/>
      <c r="K952" s="178"/>
      <c r="L952" s="385"/>
      <c r="M952" s="387"/>
    </row>
    <row r="953" spans="1:13" s="83" customFormat="1" x14ac:dyDescent="0.35">
      <c r="A953" s="178" t="s">
        <v>15</v>
      </c>
      <c r="B953" s="170"/>
      <c r="C953" s="178"/>
      <c r="D953" s="178"/>
      <c r="E953" s="178"/>
      <c r="F953" s="178"/>
      <c r="G953" s="178"/>
      <c r="H953" s="178"/>
      <c r="I953" s="178"/>
      <c r="J953" s="178"/>
      <c r="K953" s="178"/>
      <c r="L953" s="385"/>
      <c r="M953" s="387"/>
    </row>
    <row r="954" spans="1:13" s="83" customFormat="1" x14ac:dyDescent="0.35">
      <c r="A954" s="178" t="s">
        <v>16</v>
      </c>
      <c r="B954" s="170"/>
      <c r="C954" s="178"/>
      <c r="D954" s="178"/>
      <c r="E954" s="178"/>
      <c r="F954" s="178"/>
      <c r="G954" s="178"/>
      <c r="H954" s="178"/>
      <c r="I954" s="178"/>
      <c r="J954" s="178"/>
      <c r="K954" s="178"/>
      <c r="L954" s="385"/>
      <c r="M954" s="387"/>
    </row>
    <row r="955" spans="1:13" s="83" customFormat="1" x14ac:dyDescent="0.35">
      <c r="A955" s="227" t="s">
        <v>17</v>
      </c>
      <c r="B955" s="180">
        <f>SUM(C955:K955)</f>
        <v>13586127</v>
      </c>
      <c r="C955" s="76">
        <f>C957+C958</f>
        <v>1386127</v>
      </c>
      <c r="D955" s="76">
        <f t="shared" ref="D955:K955" si="367">D957+D958</f>
        <v>0</v>
      </c>
      <c r="E955" s="76">
        <f t="shared" si="367"/>
        <v>0</v>
      </c>
      <c r="F955" s="76">
        <f t="shared" si="367"/>
        <v>0</v>
      </c>
      <c r="G955" s="76">
        <f>G957+G958</f>
        <v>500000</v>
      </c>
      <c r="H955" s="76">
        <f t="shared" si="367"/>
        <v>1000000</v>
      </c>
      <c r="I955" s="76">
        <f t="shared" si="367"/>
        <v>2000000</v>
      </c>
      <c r="J955" s="76">
        <f t="shared" si="367"/>
        <v>3000000</v>
      </c>
      <c r="K955" s="76">
        <f t="shared" si="367"/>
        <v>5700000</v>
      </c>
      <c r="L955" s="385"/>
      <c r="M955" s="387"/>
    </row>
    <row r="956" spans="1:13" s="83" customFormat="1" x14ac:dyDescent="0.35">
      <c r="A956" s="178" t="s">
        <v>18</v>
      </c>
      <c r="B956" s="172"/>
      <c r="C956" s="178"/>
      <c r="D956" s="178"/>
      <c r="E956" s="178"/>
      <c r="F956" s="178"/>
      <c r="G956" s="178"/>
      <c r="H956" s="178"/>
      <c r="I956" s="178"/>
      <c r="J956" s="178"/>
      <c r="K956" s="178"/>
      <c r="L956" s="385"/>
      <c r="M956" s="387"/>
    </row>
    <row r="957" spans="1:13" s="83" customFormat="1" x14ac:dyDescent="0.35">
      <c r="A957" s="178" t="s">
        <v>19</v>
      </c>
      <c r="B957" s="181">
        <f>SUM(C957:K957)</f>
        <v>13586127</v>
      </c>
      <c r="C957" s="171">
        <v>1386127</v>
      </c>
      <c r="D957" s="171">
        <v>0</v>
      </c>
      <c r="E957" s="171">
        <v>0</v>
      </c>
      <c r="F957" s="172">
        <v>0</v>
      </c>
      <c r="G957" s="172">
        <v>500000</v>
      </c>
      <c r="H957" s="172">
        <v>1000000</v>
      </c>
      <c r="I957" s="172">
        <v>2000000</v>
      </c>
      <c r="J957" s="172">
        <v>3000000</v>
      </c>
      <c r="K957" s="172">
        <v>5700000</v>
      </c>
      <c r="L957" s="385"/>
      <c r="M957" s="387"/>
    </row>
    <row r="958" spans="1:13" s="83" customFormat="1" ht="39" x14ac:dyDescent="0.35">
      <c r="A958" s="178" t="s">
        <v>20</v>
      </c>
      <c r="B958" s="181">
        <v>0</v>
      </c>
      <c r="C958" s="171">
        <v>0</v>
      </c>
      <c r="D958" s="171">
        <v>0</v>
      </c>
      <c r="E958" s="171">
        <v>0</v>
      </c>
      <c r="F958" s="171">
        <v>0</v>
      </c>
      <c r="G958" s="171">
        <v>0</v>
      </c>
      <c r="H958" s="171">
        <v>0</v>
      </c>
      <c r="I958" s="171">
        <v>0</v>
      </c>
      <c r="J958" s="171">
        <v>0</v>
      </c>
      <c r="K958" s="171">
        <v>0</v>
      </c>
      <c r="L958" s="386"/>
      <c r="M958" s="388"/>
    </row>
    <row r="959" spans="1:13" s="81" customFormat="1" ht="26.25" customHeight="1" x14ac:dyDescent="0.35">
      <c r="A959" s="497" t="s">
        <v>153</v>
      </c>
      <c r="B959" s="497"/>
      <c r="C959" s="497"/>
      <c r="D959" s="497"/>
      <c r="E959" s="497"/>
      <c r="F959" s="497"/>
      <c r="G959" s="497"/>
      <c r="H959" s="497"/>
      <c r="I959" s="497"/>
      <c r="J959" s="497"/>
      <c r="K959" s="497"/>
      <c r="L959" s="374"/>
      <c r="M959" s="189"/>
    </row>
    <row r="960" spans="1:13" x14ac:dyDescent="0.35">
      <c r="A960" s="497" t="s">
        <v>154</v>
      </c>
      <c r="B960" s="497"/>
      <c r="C960" s="497"/>
      <c r="D960" s="497"/>
      <c r="E960" s="497"/>
      <c r="F960" s="497"/>
      <c r="G960" s="497"/>
      <c r="H960" s="497"/>
      <c r="I960" s="497"/>
      <c r="J960" s="497"/>
      <c r="K960" s="497"/>
      <c r="L960" s="374"/>
      <c r="M960" s="189"/>
    </row>
    <row r="961" spans="1:13" x14ac:dyDescent="0.35">
      <c r="A961" s="497" t="s">
        <v>155</v>
      </c>
      <c r="B961" s="497"/>
      <c r="C961" s="497"/>
      <c r="D961" s="497"/>
      <c r="E961" s="497"/>
      <c r="F961" s="497"/>
      <c r="G961" s="497"/>
      <c r="H961" s="497"/>
      <c r="I961" s="497"/>
      <c r="J961" s="497"/>
      <c r="K961" s="497"/>
      <c r="L961" s="374"/>
      <c r="M961" s="189"/>
    </row>
    <row r="962" spans="1:13" x14ac:dyDescent="0.35">
      <c r="A962" s="270" t="s">
        <v>163</v>
      </c>
      <c r="B962" s="374"/>
      <c r="C962" s="374"/>
      <c r="D962" s="374"/>
      <c r="E962" s="374"/>
      <c r="F962" s="374"/>
      <c r="G962" s="374"/>
      <c r="H962" s="374"/>
      <c r="I962" s="374"/>
      <c r="J962" s="374"/>
      <c r="K962" s="374"/>
      <c r="L962" s="374"/>
      <c r="M962" s="189"/>
    </row>
    <row r="963" spans="1:13" ht="14.5" x14ac:dyDescent="0.35">
      <c r="A963" s="495" t="s">
        <v>156</v>
      </c>
      <c r="B963" s="496"/>
      <c r="C963" s="496"/>
      <c r="D963" s="496"/>
      <c r="E963" s="496"/>
      <c r="F963" s="496"/>
      <c r="G963" s="496"/>
      <c r="H963" s="496"/>
      <c r="I963" s="496"/>
      <c r="J963" s="496"/>
      <c r="K963" s="496"/>
      <c r="L963" s="93"/>
      <c r="M963" s="74"/>
    </row>
    <row r="964" spans="1:13" ht="14.5" x14ac:dyDescent="0.35">
      <c r="A964" s="373" t="s">
        <v>170</v>
      </c>
      <c r="B964" s="383"/>
      <c r="C964" s="383"/>
      <c r="D964" s="383"/>
      <c r="E964" s="383"/>
      <c r="F964" s="383"/>
      <c r="G964" s="383"/>
      <c r="H964" s="383"/>
      <c r="I964" s="383"/>
      <c r="J964" s="383"/>
      <c r="K964" s="383"/>
      <c r="L964" s="93"/>
      <c r="M964" s="74"/>
    </row>
    <row r="965" spans="1:13" s="81" customFormat="1" ht="18.75" customHeight="1" x14ac:dyDescent="0.35">
      <c r="A965" s="497" t="s">
        <v>173</v>
      </c>
      <c r="B965" s="497"/>
      <c r="C965" s="497"/>
      <c r="D965" s="497"/>
      <c r="E965" s="497"/>
      <c r="F965" s="497"/>
      <c r="G965" s="497"/>
      <c r="H965" s="497"/>
      <c r="I965" s="497"/>
      <c r="J965" s="497"/>
      <c r="K965" s="497"/>
      <c r="L965" s="497"/>
      <c r="M965" s="497"/>
    </row>
    <row r="966" spans="1:13" ht="42.75" customHeight="1" x14ac:dyDescent="0.35">
      <c r="A966" s="498" t="s">
        <v>157</v>
      </c>
      <c r="B966" s="499"/>
      <c r="C966" s="499"/>
      <c r="D966" s="499"/>
      <c r="E966" s="499"/>
      <c r="F966" s="499"/>
      <c r="G966" s="499"/>
      <c r="H966" s="499"/>
      <c r="I966" s="499"/>
      <c r="J966" s="499"/>
      <c r="K966" s="499"/>
      <c r="L966" s="375"/>
      <c r="M966" s="189"/>
    </row>
    <row r="967" spans="1:13" ht="14.5" x14ac:dyDescent="0.35">
      <c r="A967" s="384" t="s">
        <v>177</v>
      </c>
    </row>
  </sheetData>
  <mergeCells count="252">
    <mergeCell ref="A529:K529"/>
    <mergeCell ref="L530:L538"/>
    <mergeCell ref="A314:K314"/>
    <mergeCell ref="L316:L323"/>
    <mergeCell ref="M316:M323"/>
    <mergeCell ref="A324:K324"/>
    <mergeCell ref="L325:L333"/>
    <mergeCell ref="A539:K539"/>
    <mergeCell ref="L540:L548"/>
    <mergeCell ref="M540:M548"/>
    <mergeCell ref="A508:K508"/>
    <mergeCell ref="B509:K509"/>
    <mergeCell ref="L441:L450"/>
    <mergeCell ref="M441:M450"/>
    <mergeCell ref="A461:K461"/>
    <mergeCell ref="A462:K462"/>
    <mergeCell ref="A384:K384"/>
    <mergeCell ref="A405:K405"/>
    <mergeCell ref="A420:K420"/>
    <mergeCell ref="A430:K430"/>
    <mergeCell ref="A451:K451"/>
    <mergeCell ref="A440:K440"/>
    <mergeCell ref="A477:K477"/>
    <mergeCell ref="L430:L439"/>
    <mergeCell ref="L304:L313"/>
    <mergeCell ref="M304:M313"/>
    <mergeCell ref="L364:L373"/>
    <mergeCell ref="M364:M373"/>
    <mergeCell ref="L374:L383"/>
    <mergeCell ref="M374:M383"/>
    <mergeCell ref="L395:L404"/>
    <mergeCell ref="M395:M404"/>
    <mergeCell ref="L420:L429"/>
    <mergeCell ref="M420:M429"/>
    <mergeCell ref="M335:M349"/>
    <mergeCell ref="M325:M333"/>
    <mergeCell ref="L385:L394"/>
    <mergeCell ref="M385:M394"/>
    <mergeCell ref="L406:L419"/>
    <mergeCell ref="M406:M419"/>
    <mergeCell ref="L227:L236"/>
    <mergeCell ref="M227:M236"/>
    <mergeCell ref="L253:L262"/>
    <mergeCell ref="M253:M262"/>
    <mergeCell ref="L263:L272"/>
    <mergeCell ref="M263:M272"/>
    <mergeCell ref="L284:L293"/>
    <mergeCell ref="M284:M293"/>
    <mergeCell ref="L294:L303"/>
    <mergeCell ref="M294:M303"/>
    <mergeCell ref="L153:L168"/>
    <mergeCell ref="M153:M168"/>
    <mergeCell ref="L169:L185"/>
    <mergeCell ref="M169:M185"/>
    <mergeCell ref="L186:L195"/>
    <mergeCell ref="M186:M195"/>
    <mergeCell ref="L207:L216"/>
    <mergeCell ref="M207:M216"/>
    <mergeCell ref="L217:L226"/>
    <mergeCell ref="M217:M226"/>
    <mergeCell ref="L91:L100"/>
    <mergeCell ref="M91:M100"/>
    <mergeCell ref="L111:L121"/>
    <mergeCell ref="M111:M121"/>
    <mergeCell ref="L122:L131"/>
    <mergeCell ref="M122:M131"/>
    <mergeCell ref="L132:L141"/>
    <mergeCell ref="M132:M141"/>
    <mergeCell ref="L142:L151"/>
    <mergeCell ref="M142:M151"/>
    <mergeCell ref="A814:K814"/>
    <mergeCell ref="A825:K825"/>
    <mergeCell ref="A835:K835"/>
    <mergeCell ref="A855:K855"/>
    <mergeCell ref="L674:L684"/>
    <mergeCell ref="M674:M684"/>
    <mergeCell ref="L686:L696"/>
    <mergeCell ref="M686:M696"/>
    <mergeCell ref="L626:L634"/>
    <mergeCell ref="M626:M634"/>
    <mergeCell ref="A673:K673"/>
    <mergeCell ref="A697:K697"/>
    <mergeCell ref="A685:K685"/>
    <mergeCell ref="A770:K770"/>
    <mergeCell ref="A781:K781"/>
    <mergeCell ref="A792:K792"/>
    <mergeCell ref="M759:M769"/>
    <mergeCell ref="A736:K736"/>
    <mergeCell ref="A747:K747"/>
    <mergeCell ref="L759:L769"/>
    <mergeCell ref="A758:K758"/>
    <mergeCell ref="A803:K803"/>
    <mergeCell ref="A804:K804"/>
    <mergeCell ref="L726:L735"/>
    <mergeCell ref="M726:M735"/>
    <mergeCell ref="M509:M518"/>
    <mergeCell ref="M581:M596"/>
    <mergeCell ref="M520:M528"/>
    <mergeCell ref="A487:K487"/>
    <mergeCell ref="B488:K488"/>
    <mergeCell ref="L488:L497"/>
    <mergeCell ref="M488:M497"/>
    <mergeCell ref="A498:K498"/>
    <mergeCell ref="M562:M579"/>
    <mergeCell ref="L698:L706"/>
    <mergeCell ref="M698:M706"/>
    <mergeCell ref="L708:L724"/>
    <mergeCell ref="M708:M724"/>
    <mergeCell ref="A725:K725"/>
    <mergeCell ref="L509:L518"/>
    <mergeCell ref="A580:K580"/>
    <mergeCell ref="L581:L596"/>
    <mergeCell ref="A519:K519"/>
    <mergeCell ref="L550:L560"/>
    <mergeCell ref="M550:M560"/>
    <mergeCell ref="L598:L613"/>
    <mergeCell ref="L520:L528"/>
    <mergeCell ref="A549:K549"/>
    <mergeCell ref="A914:K914"/>
    <mergeCell ref="L915:L924"/>
    <mergeCell ref="M915:M924"/>
    <mergeCell ref="A845:K845"/>
    <mergeCell ref="L846:L854"/>
    <mergeCell ref="M846:M854"/>
    <mergeCell ref="A875:K875"/>
    <mergeCell ref="A876:K876"/>
    <mergeCell ref="L876:L884"/>
    <mergeCell ref="M876:M884"/>
    <mergeCell ref="A865:K865"/>
    <mergeCell ref="A904:K904"/>
    <mergeCell ref="A885:K885"/>
    <mergeCell ref="A856:K856"/>
    <mergeCell ref="A963:K963"/>
    <mergeCell ref="A965:M965"/>
    <mergeCell ref="A966:K966"/>
    <mergeCell ref="A925:K925"/>
    <mergeCell ref="L926:L936"/>
    <mergeCell ref="M926:M936"/>
    <mergeCell ref="A959:K959"/>
    <mergeCell ref="A960:K960"/>
    <mergeCell ref="A961:K961"/>
    <mergeCell ref="A937:K937"/>
    <mergeCell ref="A949:K949"/>
    <mergeCell ref="L937:L948"/>
    <mergeCell ref="M937:M948"/>
    <mergeCell ref="L949:L958"/>
    <mergeCell ref="M949:M958"/>
    <mergeCell ref="A707:K707"/>
    <mergeCell ref="A708:K708"/>
    <mergeCell ref="A597:K597"/>
    <mergeCell ref="A614:K614"/>
    <mergeCell ref="A635:K635"/>
    <mergeCell ref="A625:K625"/>
    <mergeCell ref="A649:K649"/>
    <mergeCell ref="A561:K561"/>
    <mergeCell ref="A562:K562"/>
    <mergeCell ref="B3:B5"/>
    <mergeCell ref="C3:E3"/>
    <mergeCell ref="F3:K3"/>
    <mergeCell ref="A72:K72"/>
    <mergeCell ref="A81:K81"/>
    <mergeCell ref="A53:K53"/>
    <mergeCell ref="M430:M439"/>
    <mergeCell ref="L451:L460"/>
    <mergeCell ref="M451:M460"/>
    <mergeCell ref="A111:K111"/>
    <mergeCell ref="A122:K122"/>
    <mergeCell ref="A132:K132"/>
    <mergeCell ref="L54:L70"/>
    <mergeCell ref="M54:M70"/>
    <mergeCell ref="A101:K101"/>
    <mergeCell ref="L102:L110"/>
    <mergeCell ref="M102:M110"/>
    <mergeCell ref="A91:K91"/>
    <mergeCell ref="A364:K364"/>
    <mergeCell ref="A374:K374"/>
    <mergeCell ref="A395:K395"/>
    <mergeCell ref="A305:K305"/>
    <mergeCell ref="A237:K237"/>
    <mergeCell ref="A217:K217"/>
    <mergeCell ref="A2:M2"/>
    <mergeCell ref="A1:M1"/>
    <mergeCell ref="M71:M90"/>
    <mergeCell ref="A71:K71"/>
    <mergeCell ref="A142:K142"/>
    <mergeCell ref="A169:K169"/>
    <mergeCell ref="A186:K186"/>
    <mergeCell ref="A207:K207"/>
    <mergeCell ref="A208:K208"/>
    <mergeCell ref="L3:L5"/>
    <mergeCell ref="M3:M5"/>
    <mergeCell ref="L6:L27"/>
    <mergeCell ref="M6:M27"/>
    <mergeCell ref="A29:K29"/>
    <mergeCell ref="A30:K30"/>
    <mergeCell ref="L30:L49"/>
    <mergeCell ref="M30:M49"/>
    <mergeCell ref="A82:K82"/>
    <mergeCell ref="C4:C5"/>
    <mergeCell ref="D4:D5"/>
    <mergeCell ref="E4:E5"/>
    <mergeCell ref="F4:K4"/>
    <mergeCell ref="L71:L90"/>
    <mergeCell ref="A3:A5"/>
    <mergeCell ref="A304:K304"/>
    <mergeCell ref="A334:K334"/>
    <mergeCell ref="A335:K335"/>
    <mergeCell ref="A273:K273"/>
    <mergeCell ref="A152:K152"/>
    <mergeCell ref="A196:K196"/>
    <mergeCell ref="A352:K352"/>
    <mergeCell ref="N21:N23"/>
    <mergeCell ref="L650:L672"/>
    <mergeCell ref="M650:M672"/>
    <mergeCell ref="L197:L206"/>
    <mergeCell ref="M197:M206"/>
    <mergeCell ref="A227:K227"/>
    <mergeCell ref="A253:K253"/>
    <mergeCell ref="A263:K263"/>
    <mergeCell ref="A284:K284"/>
    <mergeCell ref="A294:K294"/>
    <mergeCell ref="A295:K295"/>
    <mergeCell ref="M598:M613"/>
    <mergeCell ref="L615:L624"/>
    <mergeCell ref="M615:M624"/>
    <mergeCell ref="L636:L648"/>
    <mergeCell ref="M636:M648"/>
    <mergeCell ref="L462:L476"/>
    <mergeCell ref="L770:L844"/>
    <mergeCell ref="M770:M844"/>
    <mergeCell ref="L855:L874"/>
    <mergeCell ref="M855:M874"/>
    <mergeCell ref="M904:M913"/>
    <mergeCell ref="L904:L913"/>
    <mergeCell ref="L736:L757"/>
    <mergeCell ref="M736:M757"/>
    <mergeCell ref="L238:L252"/>
    <mergeCell ref="M238:M252"/>
    <mergeCell ref="L274:L283"/>
    <mergeCell ref="M274:M283"/>
    <mergeCell ref="L335:L349"/>
    <mergeCell ref="L353:L363"/>
    <mergeCell ref="M353:M363"/>
    <mergeCell ref="M462:M476"/>
    <mergeCell ref="L478:L486"/>
    <mergeCell ref="M478:M486"/>
    <mergeCell ref="L499:L507"/>
    <mergeCell ref="M499:M507"/>
    <mergeCell ref="M530:M538"/>
    <mergeCell ref="L562:L579"/>
    <mergeCell ref="L886:L903"/>
    <mergeCell ref="M886:M903"/>
  </mergeCells>
  <pageMargins left="0.70866141732283472" right="0.70866141732283472" top="0.74803149606299213" bottom="0.74803149606299213" header="0.31496062992125984" footer="0.31496062992125984"/>
  <pageSetup paperSize="9" scale="26"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0093007EA31155478E0DC4C4811F0CA6" ma:contentTypeVersion="4" ma:contentTypeDescription="Izveidot jaunu dokumentu." ma:contentTypeScope="" ma:versionID="22f60616906896b91c5e304f90672614">
  <xsd:schema xmlns:xsd="http://www.w3.org/2001/XMLSchema" xmlns:xs="http://www.w3.org/2001/XMLSchema" xmlns:p="http://schemas.microsoft.com/office/2006/metadata/properties" xmlns:ns2="ac91d112-4933-409f-8410-128a1f6607df" xmlns:ns3="5ecf99ff-86f3-48e0-87f6-7d09900cad16" targetNamespace="http://schemas.microsoft.com/office/2006/metadata/properties" ma:root="true" ma:fieldsID="06e27ff3130e6dce5033b5ef142750b7" ns2:_="" ns3:_="">
    <xsd:import namespace="ac91d112-4933-409f-8410-128a1f6607df"/>
    <xsd:import namespace="5ecf99ff-86f3-48e0-87f6-7d09900cad1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c91d112-4933-409f-8410-128a1f6607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cf99ff-86f3-48e0-87f6-7d09900cad16"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FB3589-A61C-4BFE-AFF3-0BFF19E0C51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c91d112-4933-409f-8410-128a1f6607df"/>
    <ds:schemaRef ds:uri="5ecf99ff-86f3-48e0-87f6-7d09900cad1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AC4692-9D6F-4C92-BADF-30BC737D4CAF}">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7E753C-BD9B-4835-AC53-1B099E20454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5.PIELIKUMS</vt:lpstr>
      <vt:lpstr>'5.PIELIKUMS'!Print_Area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Elīna Briņķe</dc:creator>
  <cp:keywords/>
  <dc:description/>
  <cp:lastModifiedBy>Elīna Briņķe</cp:lastModifiedBy>
  <cp:revision/>
  <dcterms:created xsi:type="dcterms:W3CDTF">2020-09-18T06:38:37Z</dcterms:created>
  <dcterms:modified xsi:type="dcterms:W3CDTF">2022-04-25T09:16:23Z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0x0101000093007EA31155478E0DC4C4811F0CA6</vt:lpwstr>
  </property>
</Properties>
</file>