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eliza.daldere\Desktop\Studetgods\TAP nov\"/>
    </mc:Choice>
  </mc:AlternateContent>
  <xr:revisionPtr revIDLastSave="0" documentId="8_{F2064D1A-C74B-4638-94C1-4695CD766B26}" xr6:coauthVersionLast="47" xr6:coauthVersionMax="47" xr10:uidLastSave="{00000000-0000-0000-0000-000000000000}"/>
  <bookViews>
    <workbookView xWindow="-108" yWindow="-108" windowWidth="23256" windowHeight="12576" activeTab="2" xr2:uid="{AD756BAB-99FD-4B8F-8653-1730671AE2A6}"/>
  </bookViews>
  <sheets>
    <sheet name="Kopsavilkums" sheetId="8" r:id="rId1"/>
    <sheet name="Aprēķini_1variants" sheetId="7" r:id="rId2"/>
    <sheet name="Aprēķini_2variants" sheetId="6"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8" l="1"/>
  <c r="I9" i="8" l="1"/>
  <c r="I8" i="8"/>
  <c r="I7" i="8"/>
  <c r="I6" i="8"/>
  <c r="I4" i="8"/>
  <c r="O9" i="6"/>
  <c r="O11" i="6" s="1"/>
  <c r="E4" i="8"/>
  <c r="E10" i="8"/>
  <c r="E9" i="8" s="1"/>
  <c r="G4" i="8"/>
  <c r="H4" i="8" s="1"/>
  <c r="D4" i="8"/>
  <c r="E6" i="8"/>
  <c r="H9" i="8"/>
  <c r="O23" i="6"/>
  <c r="H6" i="8"/>
  <c r="G6" i="8"/>
  <c r="O26" i="7"/>
  <c r="O41" i="7"/>
  <c r="D7" i="8"/>
  <c r="D8" i="8" s="1"/>
  <c r="D6" i="8" s="1"/>
  <c r="N22" i="7"/>
  <c r="N24" i="7" s="1"/>
  <c r="M22" i="7"/>
  <c r="L22" i="7"/>
  <c r="K22" i="7"/>
  <c r="N39" i="7"/>
  <c r="M39" i="7"/>
  <c r="L39" i="7"/>
  <c r="K39" i="7"/>
  <c r="H39" i="7"/>
  <c r="G39" i="7"/>
  <c r="F39" i="7"/>
  <c r="E39" i="7"/>
  <c r="D39" i="7"/>
  <c r="C39" i="7"/>
  <c r="K24" i="7"/>
  <c r="H24" i="7"/>
  <c r="G24" i="7"/>
  <c r="F24" i="7"/>
  <c r="E24" i="7"/>
  <c r="D24" i="7"/>
  <c r="C24" i="7"/>
  <c r="L24" i="7"/>
  <c r="N10" i="7"/>
  <c r="M10" i="7"/>
  <c r="L10" i="7"/>
  <c r="K10" i="7"/>
  <c r="H10" i="7"/>
  <c r="G10" i="7"/>
  <c r="F10" i="7"/>
  <c r="E10" i="7"/>
  <c r="D10" i="7"/>
  <c r="C10" i="7"/>
  <c r="G10" i="8" l="1"/>
  <c r="O39" i="7"/>
  <c r="O10" i="7"/>
  <c r="O24" i="7"/>
  <c r="O13" i="7" l="1"/>
  <c r="O15" i="7" s="1"/>
  <c r="O42" i="7"/>
  <c r="O44" i="7" s="1"/>
  <c r="O28" i="7"/>
  <c r="O30" i="7" s="1"/>
  <c r="L44" i="6" l="1"/>
  <c r="N44" i="6"/>
  <c r="M44" i="6"/>
  <c r="F44" i="6"/>
  <c r="E44" i="6"/>
  <c r="D44" i="6"/>
  <c r="C44" i="6"/>
  <c r="N32" i="6"/>
  <c r="M32" i="6"/>
  <c r="L32" i="6"/>
  <c r="K32" i="6"/>
  <c r="H32" i="6"/>
  <c r="G32" i="6"/>
  <c r="F32" i="6"/>
  <c r="E32" i="6"/>
  <c r="D32" i="6"/>
  <c r="C32" i="6"/>
  <c r="K44" i="6"/>
  <c r="H44" i="6"/>
  <c r="G44" i="6"/>
  <c r="N20" i="6"/>
  <c r="M20" i="6"/>
  <c r="K20" i="6"/>
  <c r="D20" i="6"/>
  <c r="E20" i="6"/>
  <c r="F20" i="6"/>
  <c r="G20" i="6"/>
  <c r="H20" i="6"/>
  <c r="C20" i="6"/>
  <c r="L20" i="6"/>
  <c r="N8" i="6"/>
  <c r="M8" i="6"/>
  <c r="L8" i="6"/>
  <c r="K8" i="6"/>
  <c r="H8" i="6"/>
  <c r="G8" i="6"/>
  <c r="F8" i="6"/>
  <c r="E8" i="6"/>
  <c r="D8" i="6"/>
  <c r="C8" i="6"/>
  <c r="O44" i="6" l="1"/>
  <c r="O47" i="6" s="1"/>
  <c r="O32" i="6"/>
  <c r="O35" i="6" s="1"/>
  <c r="O20" i="6"/>
  <c r="O8" i="6"/>
</calcChain>
</file>

<file path=xl/sharedStrings.xml><?xml version="1.0" encoding="utf-8"?>
<sst xmlns="http://schemas.openxmlformats.org/spreadsheetml/2006/main" count="99" uniqueCount="54">
  <si>
    <t>2024.gads</t>
  </si>
  <si>
    <t>Komentāri par izmaiņām</t>
  </si>
  <si>
    <t>KOPĀ</t>
  </si>
  <si>
    <t>Studentu skaits</t>
  </si>
  <si>
    <t>Stipendijas apmērs</t>
  </si>
  <si>
    <t>Izmaksas</t>
  </si>
  <si>
    <t>Citas izmaksas:</t>
  </si>
  <si>
    <t>Kopā</t>
  </si>
  <si>
    <t>Budžeta apakšprogramma 03.06.00</t>
  </si>
  <si>
    <t>2025.gads</t>
  </si>
  <si>
    <t>2026.gads</t>
  </si>
  <si>
    <t>2027.gads</t>
  </si>
  <si>
    <t>Nepieciešamais finansējums īstenošanai</t>
  </si>
  <si>
    <t>Budžeta apakšprogrammā 03.06.00 pieejamais finansējums</t>
  </si>
  <si>
    <t>Varianti</t>
  </si>
  <si>
    <t>Indikatīvs stipendiātu skaits</t>
  </si>
  <si>
    <t>Izmaksas gadā</t>
  </si>
  <si>
    <t>Izmaksas 2025.g.</t>
  </si>
  <si>
    <t>Pieejamais finansējums 2025.g.</t>
  </si>
  <si>
    <t>Komentāri</t>
  </si>
  <si>
    <t>Esošais stipendiātu skaits, ņemot vērā spēkā esošo regulējumu par kategorijām un kritērijiem</t>
  </si>
  <si>
    <t>Papildus nepieciešamais finansējums</t>
  </si>
  <si>
    <t>VIIS funkcionalitāte:</t>
  </si>
  <si>
    <t>Adm. izmaksas (5% no stipendiju finansējuma)</t>
  </si>
  <si>
    <t>Adm. izmaksas (5% no stipendiju finansējuma, tai skaitā VIIS funkcionalitātei)</t>
  </si>
  <si>
    <t xml:space="preserve">5% no stipendijai plānotā finansējuma no septembra līdz decembrim. </t>
  </si>
  <si>
    <t>Nosacījumi un kritēriji nemainās.</t>
  </si>
  <si>
    <t>Pieejamais finansējums</t>
  </si>
  <si>
    <t xml:space="preserve">1.Gan Latvijā, gan ārvalstīs studējošiem paliek tikai minimālais prasību komplekts- pilsonība, mērķa grupas, vecums, studiju līmenis, iestāde ir akreditēta; tiek atcelti ienākumu, sekmju u.c. kritēriji. </t>
  </si>
  <si>
    <t>Ārvalstīs studējošie sniegs VIAA izziņas par studiju faktu, studiju līmeni (2 reiz gadā) un VIAA reģistrēs studiju faktu. Kā arī būs nepieciešams pārliecināties, vai nesaņem jau sociālo atbalstu vai līdzīgu stipendiju attiecīgajā zemē (piemēram, Lielbritānijā un Īrijā dzīvojošie Latvijas pilsoņi)</t>
  </si>
  <si>
    <t>IZM aplēš, ka administratīvās izmaksas stipendijas administrēšanai studējošiem ārvalstīs izmaksās vismaz 5% no papildu stipendiju finansējuma, ņemot vērā nepieciešamību manuāli pārbaudīt dokumentus ārvalstīs studējošiem, tai skaitā potenciāli štata vietu izveide Lielbritānijā un Īrijā. Papildus, būs nepieciešams, ka AIC  pārbauda un apliecina, ka ārvalstu iestāde ir akreditētā augstākās izglītības iestāde. Ir nepieciešama indikatīvi viena amata vieta AIC, lai pielīdzinātu dokumentus par iestādes akreditāciju un par studiju līmeņa atbilstību stipendijas kritērijiem. Ir nepieciešams pilnveidot VIIS funkcionalitāti, lai reģistrētu ārvalstīs studējošos.</t>
  </si>
  <si>
    <t>2.1. variants Esošās stipendiātu kategorijas Latvijā + trūcīgie un maznodrošinātie, paliek esošie kritēriji, aktualizējot ienākumu slieksni uz 1480 EUR/ mēn., stipendijas apmērs tiek celts no 175 EUR/mēn. uz 180 EUR/ mēn.</t>
  </si>
  <si>
    <t>1.2. citas (administratīvās) izmaksas</t>
  </si>
  <si>
    <t>2.2.Citas (VIIS funkcionalitāte)  izmaksas</t>
  </si>
  <si>
    <t>1. variants</t>
  </si>
  <si>
    <t>2. variants</t>
  </si>
  <si>
    <t>Starpība (-) 2025.g.</t>
  </si>
  <si>
    <t>Starpība (-) 2026.g.</t>
  </si>
  <si>
    <t>Nemainās stipendijas apmērs, kritēri, u.c.</t>
  </si>
  <si>
    <t>Ievieš stipendiju arī ārvalstīs studējošajiem</t>
  </si>
  <si>
    <t>3605 - 4270</t>
  </si>
  <si>
    <t>VIIS funkcionalitātes uzlabošana</t>
  </si>
  <si>
    <t>Finansējums IZM prioritātēm</t>
  </si>
  <si>
    <t>VIIS funkcionalitāte</t>
  </si>
  <si>
    <t>G</t>
  </si>
  <si>
    <t>VIIS funkcionalitātes paplašināšana ar maznodrošinātajiem/trūcīgajiem 1100 izstrādes stundas * 75 EUR (prognozējamā cilvēkstundas likme bez PVN) + PVN = 99 825 EUR, noapaļoti līdz 100 000 EUR, 40 000 EUR kohortas validācija (533 izstrādes stundas* 75 EUR/h prognozējamā cilvēkstundas likme bez PVN = 39 975 EUR noapaļots uz 40 000 EUR.</t>
  </si>
  <si>
    <t xml:space="preserve">VIIS izmaksasjaunas kategorijas ieviešanai, kā arī kohortas validācijai. </t>
  </si>
  <si>
    <t>Starpība (-) 2027. g.</t>
  </si>
  <si>
    <t xml:space="preserve">
2024. gads – 4270
2025. gads – 4470/4570
2026. gads – 4570/4650
2027. gads - 4600/4613</t>
  </si>
  <si>
    <t>Pakāpeniska studentu no maznodrošināto/trūcīgo mājsaimniecību ieviešana no 2025.gada 1. septembra; no 2025. gada pavasara semestra apmērs 180 euro/mēnesī, ienākumu slieksnis 1480 euro.</t>
  </si>
  <si>
    <t>No pavasara semestra palielinās stipendijas apmērs no 175 euro līdz 180 euro, kā arī tiek celts ienākumu slieksnis (papildus indikatīvi 200 saņēmēji), no rudens -  pievienojās kategorija- studējošie no trūcīgām un maznodrošinātām mājsaimniecībām (papildus indikatīvi līdz 100 saņēmējiem).</t>
  </si>
  <si>
    <t xml:space="preserve">Visu gadu palielināts ienākumu slieksnis + turpinās kategorija studējošie no trūcīgām un maznodrošinātām mājsaimniecībām (papildus indikatīvi 100 saņēmēji), stipendijas apmērs 180 euro/mēnesī. </t>
  </si>
  <si>
    <t>2026.gads un turpmāk</t>
  </si>
  <si>
    <t>Palielinātais ienākumu slieksnis, studējošie no trūcīgām un maznodrošinātām mājsaimniecībām, stipendijas apmērs 180 euro/ mēnesī.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</si>
</sst>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21" x14ac:knownFonts="1">
    <font>
      <sz val="11"/>
      <color theme="1"/>
      <name val="Calibri"/>
      <family val="2"/>
      <charset val="186"/>
      <scheme val="minor"/>
    </font>
    <font>
      <sz val="11"/>
      <color rgb="FF000000"/>
      <name val="Calibri"/>
      <family val="2"/>
      <scheme val="minor"/>
    </font>
    <font>
      <sz val="11"/>
      <color theme="1"/>
      <name val="Calibri"/>
      <family val="2"/>
      <scheme val="minor"/>
    </font>
    <font>
      <sz val="12"/>
      <color theme="1"/>
      <name val="Times New Roman"/>
      <family val="1"/>
    </font>
    <font>
      <b/>
      <sz val="12"/>
      <color theme="1"/>
      <name val="Times New Roman"/>
      <family val="1"/>
    </font>
    <font>
      <b/>
      <sz val="12"/>
      <color theme="1"/>
      <name val="Times New Roman"/>
      <family val="1"/>
      <charset val="186"/>
    </font>
    <font>
      <b/>
      <sz val="12"/>
      <color rgb="FFFF0000"/>
      <name val="Times New Roman"/>
      <family val="1"/>
    </font>
    <font>
      <b/>
      <sz val="11"/>
      <name val="Times New Roman"/>
      <family val="1"/>
    </font>
    <font>
      <sz val="11"/>
      <color theme="1"/>
      <name val="Times New Roman"/>
      <family val="1"/>
    </font>
    <font>
      <sz val="11"/>
      <name val="Times New Roman"/>
      <family val="1"/>
    </font>
    <font>
      <i/>
      <sz val="11"/>
      <color rgb="FF7030A0"/>
      <name val="Times New Roman"/>
      <family val="1"/>
    </font>
    <font>
      <i/>
      <sz val="11"/>
      <color rgb="FF7030A0"/>
      <name val="Calibri"/>
      <family val="2"/>
      <charset val="186"/>
      <scheme val="minor"/>
    </font>
    <font>
      <i/>
      <sz val="12"/>
      <color theme="1"/>
      <name val="Times New Roman"/>
      <family val="1"/>
      <charset val="186"/>
    </font>
    <font>
      <sz val="12"/>
      <name val="Times New Roman"/>
      <family val="1"/>
    </font>
    <font>
      <sz val="12"/>
      <color rgb="FFFF0000"/>
      <name val="Times New Roman"/>
      <family val="1"/>
    </font>
    <font>
      <sz val="11"/>
      <color theme="1"/>
      <name val="Calibri"/>
      <family val="2"/>
      <charset val="186"/>
      <scheme val="minor"/>
    </font>
    <font>
      <b/>
      <sz val="11"/>
      <name val="Times New Roman"/>
      <family val="1"/>
      <charset val="186"/>
    </font>
    <font>
      <b/>
      <sz val="11"/>
      <color theme="1"/>
      <name val="Times New Roman"/>
      <family val="1"/>
      <charset val="186"/>
    </font>
    <font>
      <sz val="12"/>
      <color theme="1"/>
      <name val="Calibri"/>
      <family val="2"/>
      <charset val="186"/>
      <scheme val="minor"/>
    </font>
    <font>
      <sz val="11"/>
      <color rgb="FFFF0000"/>
      <name val="Calibri"/>
      <family val="2"/>
      <charset val="186"/>
      <scheme val="minor"/>
    </font>
    <font>
      <i/>
      <sz val="11"/>
      <color rgb="FFFF0000"/>
      <name val="Calibri"/>
      <family val="2"/>
      <charset val="186"/>
      <scheme val="minor"/>
    </font>
  </fonts>
  <fills count="5">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diagonal/>
    </border>
  </borders>
  <cellStyleXfs count="4">
    <xf numFmtId="0" fontId="0" fillId="0" borderId="0"/>
    <xf numFmtId="0" fontId="1" fillId="0" borderId="0"/>
    <xf numFmtId="0" fontId="2" fillId="0" borderId="0"/>
    <xf numFmtId="43" fontId="15" fillId="0" borderId="0" applyFont="0" applyFill="0" applyBorder="0" applyAlignment="0" applyProtection="0"/>
  </cellStyleXfs>
  <cellXfs count="86">
    <xf numFmtId="0" fontId="0" fillId="0" borderId="0" xfId="0"/>
    <xf numFmtId="0" fontId="3" fillId="0" borderId="0" xfId="2" applyFont="1"/>
    <xf numFmtId="3" fontId="3" fillId="0" borderId="0" xfId="2" applyNumberFormat="1" applyFont="1"/>
    <xf numFmtId="0" fontId="4" fillId="0" borderId="0" xfId="2" applyFont="1"/>
    <xf numFmtId="3" fontId="4" fillId="0" borderId="1" xfId="2" applyNumberFormat="1" applyFont="1" applyBorder="1"/>
    <xf numFmtId="3" fontId="3" fillId="0" borderId="1" xfId="2" applyNumberFormat="1" applyFont="1" applyBorder="1"/>
    <xf numFmtId="0" fontId="4" fillId="2" borderId="1" xfId="2" applyFont="1" applyFill="1" applyBorder="1"/>
    <xf numFmtId="0" fontId="4" fillId="2" borderId="1" xfId="2" applyFont="1" applyFill="1" applyBorder="1" applyAlignment="1">
      <alignment wrapText="1"/>
    </xf>
    <xf numFmtId="0" fontId="3" fillId="0" borderId="1" xfId="2" applyFont="1" applyBorder="1"/>
    <xf numFmtId="0" fontId="4" fillId="0" borderId="1" xfId="2" applyFont="1" applyBorder="1" applyAlignment="1">
      <alignment horizontal="center"/>
    </xf>
    <xf numFmtId="3" fontId="5" fillId="0" borderId="1" xfId="2" applyNumberFormat="1" applyFont="1" applyBorder="1"/>
    <xf numFmtId="3" fontId="6" fillId="0" borderId="1" xfId="2" applyNumberFormat="1" applyFont="1" applyBorder="1"/>
    <xf numFmtId="0" fontId="4" fillId="0" borderId="0" xfId="2" applyFont="1" applyAlignment="1">
      <alignment horizontal="center"/>
    </xf>
    <xf numFmtId="4" fontId="3" fillId="0" borderId="1" xfId="2" applyNumberFormat="1" applyFont="1" applyBorder="1"/>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8" fillId="0" borderId="0" xfId="0" applyFont="1"/>
    <xf numFmtId="0" fontId="9" fillId="0" borderId="1" xfId="0" applyFont="1" applyBorder="1" applyAlignment="1">
      <alignment vertical="top" wrapText="1"/>
    </xf>
    <xf numFmtId="3" fontId="8" fillId="0" borderId="1" xfId="0" applyNumberFormat="1" applyFont="1" applyBorder="1" applyAlignment="1">
      <alignment horizontal="center" vertical="center"/>
    </xf>
    <xf numFmtId="0" fontId="8" fillId="0" borderId="1" xfId="0" applyFont="1" applyBorder="1" applyAlignment="1">
      <alignment vertical="top" wrapText="1"/>
    </xf>
    <xf numFmtId="0" fontId="8" fillId="0" borderId="1" xfId="0" applyFont="1" applyBorder="1" applyAlignment="1">
      <alignment horizontal="left" vertical="top" wrapText="1"/>
    </xf>
    <xf numFmtId="3" fontId="9" fillId="0" borderId="1" xfId="0" applyNumberFormat="1" applyFont="1" applyBorder="1" applyAlignment="1">
      <alignment horizontal="center" vertical="center"/>
    </xf>
    <xf numFmtId="0" fontId="10" fillId="0" borderId="0" xfId="0" applyFont="1"/>
    <xf numFmtId="0" fontId="11" fillId="0" borderId="0" xfId="0" applyFont="1"/>
    <xf numFmtId="0" fontId="3" fillId="0" borderId="1" xfId="2" applyFont="1" applyBorder="1" applyAlignment="1">
      <alignment wrapText="1"/>
    </xf>
    <xf numFmtId="3" fontId="12" fillId="0" borderId="0" xfId="2" applyNumberFormat="1" applyFont="1"/>
    <xf numFmtId="0" fontId="12" fillId="0" borderId="0" xfId="2" applyFont="1"/>
    <xf numFmtId="0" fontId="3" fillId="0" borderId="5" xfId="2" applyFont="1" applyBorder="1"/>
    <xf numFmtId="3" fontId="4" fillId="4" borderId="1" xfId="2" applyNumberFormat="1" applyFont="1" applyFill="1" applyBorder="1"/>
    <xf numFmtId="0" fontId="13" fillId="0" borderId="1" xfId="2" applyFont="1" applyBorder="1" applyAlignment="1">
      <alignment vertical="top" wrapText="1"/>
    </xf>
    <xf numFmtId="3" fontId="14" fillId="0" borderId="0" xfId="2" applyNumberFormat="1" applyFont="1"/>
    <xf numFmtId="3" fontId="4" fillId="0" borderId="7" xfId="2" applyNumberFormat="1" applyFont="1" applyBorder="1"/>
    <xf numFmtId="164" fontId="3" fillId="0" borderId="1" xfId="3" applyNumberFormat="1" applyFont="1" applyBorder="1"/>
    <xf numFmtId="0" fontId="3" fillId="0" borderId="5" xfId="2" applyFont="1" applyBorder="1" applyAlignment="1">
      <alignment wrapText="1"/>
    </xf>
    <xf numFmtId="0" fontId="8" fillId="0" borderId="1" xfId="0" applyFont="1" applyBorder="1"/>
    <xf numFmtId="0" fontId="8" fillId="0" borderId="1" xfId="0" applyFont="1" applyBorder="1" applyAlignment="1">
      <alignment wrapText="1"/>
    </xf>
    <xf numFmtId="0" fontId="16" fillId="0" borderId="1" xfId="0" applyFont="1" applyBorder="1" applyAlignment="1">
      <alignment vertical="top" wrapText="1"/>
    </xf>
    <xf numFmtId="3" fontId="17" fillId="0" borderId="1" xfId="0" applyNumberFormat="1" applyFont="1" applyBorder="1" applyAlignment="1">
      <alignment horizontal="center" vertical="center"/>
    </xf>
    <xf numFmtId="0" fontId="17" fillId="0" borderId="1" xfId="0" applyFont="1" applyBorder="1" applyAlignment="1">
      <alignment vertical="top" wrapText="1"/>
    </xf>
    <xf numFmtId="0" fontId="17" fillId="0" borderId="1" xfId="0" applyFont="1" applyBorder="1" applyAlignment="1">
      <alignment horizontal="left" vertical="top" wrapText="1"/>
    </xf>
    <xf numFmtId="3" fontId="16" fillId="0" borderId="1" xfId="0" applyNumberFormat="1" applyFont="1" applyBorder="1" applyAlignment="1">
      <alignment horizontal="center" vertical="center"/>
    </xf>
    <xf numFmtId="3" fontId="18" fillId="0" borderId="1" xfId="2" applyNumberFormat="1" applyFont="1" applyBorder="1"/>
    <xf numFmtId="0" fontId="7" fillId="3" borderId="1" xfId="0" applyFont="1" applyFill="1" applyBorder="1" applyAlignment="1">
      <alignment horizontal="center" vertical="center" wrapText="1"/>
    </xf>
    <xf numFmtId="3" fontId="7" fillId="3" borderId="1" xfId="0" applyNumberFormat="1" applyFont="1" applyFill="1" applyBorder="1" applyAlignment="1">
      <alignment horizontal="center" vertical="center"/>
    </xf>
    <xf numFmtId="3" fontId="7" fillId="0" borderId="1" xfId="0" applyNumberFormat="1" applyFont="1" applyBorder="1" applyAlignment="1">
      <alignment horizontal="center" vertical="center"/>
    </xf>
    <xf numFmtId="3" fontId="7" fillId="3" borderId="1" xfId="0" applyNumberFormat="1" applyFont="1" applyFill="1" applyBorder="1" applyAlignment="1">
      <alignment horizontal="center"/>
    </xf>
    <xf numFmtId="0" fontId="7" fillId="0" borderId="1" xfId="0" applyFont="1" applyBorder="1"/>
    <xf numFmtId="0" fontId="3" fillId="0" borderId="5" xfId="2" applyFont="1" applyBorder="1" applyAlignment="1">
      <alignment horizontal="center" vertical="center" wrapText="1"/>
    </xf>
    <xf numFmtId="0" fontId="4" fillId="4" borderId="0" xfId="2" applyFont="1" applyFill="1"/>
    <xf numFmtId="4" fontId="3" fillId="0" borderId="0" xfId="2" applyNumberFormat="1" applyFont="1"/>
    <xf numFmtId="3" fontId="0" fillId="0" borderId="0" xfId="0" applyNumberFormat="1"/>
    <xf numFmtId="3" fontId="8" fillId="0" borderId="1" xfId="0" applyNumberFormat="1" applyFont="1" applyBorder="1"/>
    <xf numFmtId="3" fontId="6" fillId="3" borderId="1" xfId="2" applyNumberFormat="1" applyFont="1" applyFill="1" applyBorder="1"/>
    <xf numFmtId="3" fontId="20" fillId="0" borderId="0" xfId="0" applyNumberFormat="1" applyFont="1"/>
    <xf numFmtId="3" fontId="19" fillId="0" borderId="0" xfId="0" applyNumberFormat="1" applyFont="1"/>
    <xf numFmtId="0" fontId="14" fillId="0" borderId="0" xfId="2" applyFont="1" applyAlignment="1">
      <alignment wrapText="1"/>
    </xf>
    <xf numFmtId="0" fontId="3" fillId="0" borderId="0" xfId="2" applyFont="1" applyFill="1"/>
    <xf numFmtId="3" fontId="9" fillId="0" borderId="7" xfId="0" applyNumberFormat="1" applyFont="1" applyBorder="1" applyAlignment="1">
      <alignment horizontal="center" vertical="center"/>
    </xf>
    <xf numFmtId="3" fontId="9" fillId="0" borderId="6" xfId="0" applyNumberFormat="1" applyFont="1" applyBorder="1" applyAlignment="1">
      <alignment horizontal="center" vertical="center"/>
    </xf>
    <xf numFmtId="3" fontId="9" fillId="0" borderId="5" xfId="0" applyNumberFormat="1" applyFont="1" applyBorder="1" applyAlignment="1">
      <alignment horizontal="center" vertical="center"/>
    </xf>
    <xf numFmtId="3" fontId="9" fillId="0" borderId="7" xfId="0" applyNumberFormat="1" applyFont="1" applyBorder="1" applyAlignment="1">
      <alignment horizontal="center" vertical="center" wrapText="1"/>
    </xf>
    <xf numFmtId="3" fontId="9" fillId="0" borderId="6" xfId="0" applyNumberFormat="1" applyFont="1" applyBorder="1" applyAlignment="1">
      <alignment horizontal="center" vertical="center" wrapText="1"/>
    </xf>
    <xf numFmtId="3" fontId="9" fillId="0" borderId="5" xfId="0" applyNumberFormat="1" applyFont="1" applyBorder="1" applyAlignment="1">
      <alignment horizontal="center" vertical="center" wrapText="1"/>
    </xf>
    <xf numFmtId="3" fontId="8" fillId="0" borderId="7" xfId="0" applyNumberFormat="1" applyFont="1" applyBorder="1" applyAlignment="1">
      <alignment horizontal="center" vertical="center"/>
    </xf>
    <xf numFmtId="3" fontId="8" fillId="0" borderId="5" xfId="0" applyNumberFormat="1" applyFont="1" applyBorder="1" applyAlignment="1">
      <alignment horizontal="center" vertical="center"/>
    </xf>
    <xf numFmtId="0" fontId="3" fillId="0" borderId="7" xfId="2" applyFont="1" applyBorder="1" applyAlignment="1">
      <alignment horizontal="left" vertical="top" wrapText="1"/>
    </xf>
    <xf numFmtId="0" fontId="3" fillId="0" borderId="6" xfId="2" applyFont="1" applyBorder="1" applyAlignment="1">
      <alignment horizontal="left" vertical="top" wrapText="1"/>
    </xf>
    <xf numFmtId="0" fontId="3" fillId="0" borderId="5" xfId="2" applyFont="1" applyBorder="1" applyAlignment="1">
      <alignment horizontal="left" vertical="top" wrapText="1"/>
    </xf>
    <xf numFmtId="0" fontId="4" fillId="0" borderId="4" xfId="2" applyFont="1" applyBorder="1" applyAlignment="1">
      <alignment horizontal="center"/>
    </xf>
    <xf numFmtId="0" fontId="4" fillId="0" borderId="3" xfId="2" applyFont="1" applyBorder="1" applyAlignment="1">
      <alignment horizontal="center"/>
    </xf>
    <xf numFmtId="0" fontId="4" fillId="0" borderId="2" xfId="2" applyFont="1" applyBorder="1" applyAlignment="1">
      <alignment horizontal="center"/>
    </xf>
    <xf numFmtId="0" fontId="4" fillId="0" borderId="0" xfId="2" applyFont="1" applyAlignment="1">
      <alignment horizontal="center"/>
    </xf>
    <xf numFmtId="0" fontId="3" fillId="0" borderId="8" xfId="2" applyFont="1" applyBorder="1" applyAlignment="1">
      <alignment horizontal="center"/>
    </xf>
    <xf numFmtId="0" fontId="3" fillId="0" borderId="7" xfId="2" applyFont="1" applyBorder="1" applyAlignment="1">
      <alignment horizontal="center" vertical="center" wrapText="1"/>
    </xf>
    <xf numFmtId="0" fontId="3" fillId="0" borderId="6" xfId="2" applyFont="1" applyBorder="1" applyAlignment="1">
      <alignment horizontal="center" vertical="center" wrapText="1"/>
    </xf>
    <xf numFmtId="0" fontId="3" fillId="0" borderId="5" xfId="2" applyFont="1" applyBorder="1" applyAlignment="1">
      <alignment horizontal="center" vertical="center" wrapText="1"/>
    </xf>
    <xf numFmtId="0" fontId="3" fillId="0" borderId="7" xfId="2" applyFont="1" applyBorder="1" applyAlignment="1">
      <alignment horizontal="left" wrapText="1"/>
    </xf>
    <xf numFmtId="0" fontId="3" fillId="0" borderId="6" xfId="2" applyFont="1" applyBorder="1" applyAlignment="1">
      <alignment horizontal="left" wrapText="1"/>
    </xf>
    <xf numFmtId="0" fontId="3" fillId="0" borderId="5" xfId="2" applyFont="1" applyBorder="1" applyAlignment="1">
      <alignment horizontal="left" wrapText="1"/>
    </xf>
    <xf numFmtId="0" fontId="3" fillId="4" borderId="0" xfId="2" applyFont="1" applyFill="1"/>
    <xf numFmtId="0" fontId="0" fillId="4" borderId="0" xfId="0" applyFill="1"/>
    <xf numFmtId="0" fontId="4" fillId="4" borderId="0" xfId="2" applyFont="1" applyFill="1" applyAlignment="1">
      <alignment horizontal="center"/>
    </xf>
    <xf numFmtId="0" fontId="3" fillId="4" borderId="9" xfId="2" applyFont="1" applyFill="1" applyBorder="1" applyAlignment="1">
      <alignment horizontal="left" wrapText="1"/>
    </xf>
    <xf numFmtId="0" fontId="3" fillId="4" borderId="0" xfId="2" applyFont="1" applyFill="1" applyAlignment="1">
      <alignment horizontal="left" wrapText="1"/>
    </xf>
    <xf numFmtId="0" fontId="13" fillId="0" borderId="7" xfId="2" applyFont="1" applyBorder="1" applyAlignment="1">
      <alignment horizontal="left" wrapText="1"/>
    </xf>
  </cellXfs>
  <cellStyles count="4">
    <cellStyle name="Comma" xfId="3" builtinId="3"/>
    <cellStyle name="Normal" xfId="0" builtinId="0"/>
    <cellStyle name="Normal 2" xfId="2" xr:uid="{A3B916C3-867B-444A-8469-60B22661EB12}"/>
    <cellStyle name="Parasts 2" xfId="1" xr:uid="{5A8E49C9-CC97-4D9D-8A78-D8F49F271A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A9A43-2BA5-4DFB-8B2A-2174E2AD554E}">
  <dimension ref="B2:N15"/>
  <sheetViews>
    <sheetView topLeftCell="A9" zoomScale="67" workbookViewId="0">
      <selection activeCell="I30" sqref="I30"/>
    </sheetView>
  </sheetViews>
  <sheetFormatPr defaultRowHeight="14.4" x14ac:dyDescent="0.3"/>
  <cols>
    <col min="2" max="2" width="29.6640625" customWidth="1"/>
    <col min="3" max="3" width="26" customWidth="1"/>
    <col min="4" max="5" width="11.5546875" bestFit="1" customWidth="1"/>
    <col min="6" max="6" width="15" customWidth="1"/>
    <col min="7" max="7" width="14.33203125" customWidth="1"/>
    <col min="8" max="8" width="12.109375" bestFit="1" customWidth="1"/>
    <col min="9" max="9" width="12.109375" customWidth="1"/>
    <col min="10" max="10" width="53.33203125" customWidth="1"/>
    <col min="12" max="12" width="10.5546875" bestFit="1" customWidth="1"/>
  </cols>
  <sheetData>
    <row r="2" spans="2:14" x14ac:dyDescent="0.3">
      <c r="J2" t="s">
        <v>44</v>
      </c>
    </row>
    <row r="3" spans="2:14" ht="41.4" x14ac:dyDescent="0.3">
      <c r="B3" s="14" t="s">
        <v>14</v>
      </c>
      <c r="C3" s="15" t="s">
        <v>15</v>
      </c>
      <c r="D3" s="15" t="s">
        <v>16</v>
      </c>
      <c r="E3" s="15" t="s">
        <v>17</v>
      </c>
      <c r="F3" s="15" t="s">
        <v>18</v>
      </c>
      <c r="G3" s="43" t="s">
        <v>36</v>
      </c>
      <c r="H3" s="14" t="s">
        <v>37</v>
      </c>
      <c r="I3" s="14" t="s">
        <v>47</v>
      </c>
      <c r="J3" s="16" t="s">
        <v>19</v>
      </c>
      <c r="K3" s="17"/>
    </row>
    <row r="4" spans="2:14" ht="56.4" customHeight="1" x14ac:dyDescent="0.3">
      <c r="B4" s="18" t="s">
        <v>20</v>
      </c>
      <c r="C4" s="64" t="s">
        <v>40</v>
      </c>
      <c r="D4" s="19">
        <f>6774250+D5</f>
        <v>6859250</v>
      </c>
      <c r="E4" s="19">
        <f>4270*175*10</f>
        <v>7472500</v>
      </c>
      <c r="F4" s="19">
        <v>7000000</v>
      </c>
      <c r="G4" s="44">
        <f>E4-F4</f>
        <v>472500</v>
      </c>
      <c r="H4" s="45">
        <f>G4</f>
        <v>472500</v>
      </c>
      <c r="I4" s="45">
        <f>H4</f>
        <v>472500</v>
      </c>
      <c r="J4" s="20"/>
      <c r="K4" s="17"/>
    </row>
    <row r="5" spans="2:14" ht="56.4" customHeight="1" x14ac:dyDescent="0.3">
      <c r="B5" s="18" t="s">
        <v>43</v>
      </c>
      <c r="C5" s="65"/>
      <c r="D5" s="19">
        <v>85000</v>
      </c>
      <c r="E5" s="19"/>
      <c r="F5" s="19"/>
      <c r="G5" s="44"/>
      <c r="H5" s="45"/>
      <c r="I5" s="45"/>
      <c r="J5" s="20"/>
      <c r="K5" s="17"/>
    </row>
    <row r="6" spans="2:14" ht="37.950000000000003" customHeight="1" x14ac:dyDescent="0.3">
      <c r="B6" s="37" t="s">
        <v>34</v>
      </c>
      <c r="C6" s="58">
        <v>9400</v>
      </c>
      <c r="D6" s="38">
        <f>D7+D8</f>
        <v>17272500</v>
      </c>
      <c r="E6" s="38">
        <f>E7+E8</f>
        <v>11392500</v>
      </c>
      <c r="F6" s="38">
        <v>7000000</v>
      </c>
      <c r="G6" s="44">
        <f>G7+G8</f>
        <v>4392500</v>
      </c>
      <c r="H6" s="45">
        <f>SUM(H7,H8)</f>
        <v>10272500</v>
      </c>
      <c r="I6" s="45">
        <f>H6</f>
        <v>10272500</v>
      </c>
      <c r="J6" s="39"/>
      <c r="K6" s="17"/>
      <c r="L6" s="55"/>
      <c r="M6" s="55"/>
      <c r="N6" s="55"/>
    </row>
    <row r="7" spans="2:14" ht="115.5" customHeight="1" x14ac:dyDescent="0.3">
      <c r="B7" s="21" t="s">
        <v>28</v>
      </c>
      <c r="C7" s="59"/>
      <c r="D7" s="22">
        <f>C6*(175*10)</f>
        <v>16450000</v>
      </c>
      <c r="E7" s="22">
        <v>11063500</v>
      </c>
      <c r="F7" s="19">
        <v>7000000</v>
      </c>
      <c r="G7" s="44">
        <v>4063500</v>
      </c>
      <c r="H7" s="45">
        <v>9450000</v>
      </c>
      <c r="I7" s="45">
        <f>H7</f>
        <v>9450000</v>
      </c>
      <c r="J7" s="20" t="s">
        <v>29</v>
      </c>
      <c r="K7" s="23"/>
      <c r="L7" s="24"/>
    </row>
    <row r="8" spans="2:14" ht="180" customHeight="1" x14ac:dyDescent="0.3">
      <c r="B8" s="21" t="s">
        <v>32</v>
      </c>
      <c r="C8" s="60"/>
      <c r="D8" s="22">
        <f>D7*5%</f>
        <v>822500</v>
      </c>
      <c r="E8" s="22">
        <v>329000</v>
      </c>
      <c r="F8" s="22"/>
      <c r="G8" s="44">
        <v>329000</v>
      </c>
      <c r="H8" s="45">
        <v>822500</v>
      </c>
      <c r="I8" s="45">
        <f>H8</f>
        <v>822500</v>
      </c>
      <c r="J8" s="20" t="s">
        <v>30</v>
      </c>
      <c r="K8" s="23"/>
      <c r="L8" s="24"/>
    </row>
    <row r="9" spans="2:14" ht="36" customHeight="1" x14ac:dyDescent="0.3">
      <c r="B9" s="40" t="s">
        <v>35</v>
      </c>
      <c r="C9" s="61" t="s">
        <v>48</v>
      </c>
      <c r="D9" s="41"/>
      <c r="E9" s="41">
        <f>E10+E11</f>
        <v>8200650</v>
      </c>
      <c r="F9" s="41"/>
      <c r="G9" s="44">
        <f>G10+G11</f>
        <v>1200650</v>
      </c>
      <c r="H9" s="45">
        <f>H10</f>
        <v>1265600</v>
      </c>
      <c r="I9" s="45">
        <f>I10</f>
        <v>1298360</v>
      </c>
      <c r="J9" s="39"/>
      <c r="K9" s="23"/>
      <c r="L9" s="54"/>
      <c r="M9" s="55"/>
      <c r="N9" s="55"/>
    </row>
    <row r="10" spans="2:14" ht="118.5" customHeight="1" x14ac:dyDescent="0.3">
      <c r="B10" s="20" t="s">
        <v>31</v>
      </c>
      <c r="C10" s="62"/>
      <c r="D10" s="19"/>
      <c r="E10" s="19">
        <f>8060650</f>
        <v>8060650</v>
      </c>
      <c r="F10" s="19">
        <v>7000000</v>
      </c>
      <c r="G10" s="44">
        <f>E10-F10</f>
        <v>1060650</v>
      </c>
      <c r="H10" s="45">
        <v>1265600</v>
      </c>
      <c r="I10" s="45">
        <v>1298360</v>
      </c>
      <c r="J10" s="21" t="s">
        <v>49</v>
      </c>
      <c r="K10" s="17"/>
    </row>
    <row r="11" spans="2:14" ht="28.2" x14ac:dyDescent="0.3">
      <c r="B11" s="36" t="s">
        <v>33</v>
      </c>
      <c r="C11" s="63"/>
      <c r="D11" s="35"/>
      <c r="E11" s="52">
        <v>140000</v>
      </c>
      <c r="F11" s="35"/>
      <c r="G11" s="46">
        <v>140000</v>
      </c>
      <c r="H11" s="47"/>
      <c r="I11" s="47"/>
      <c r="J11" s="36" t="s">
        <v>46</v>
      </c>
      <c r="K11" s="17"/>
    </row>
    <row r="15" spans="2:14" x14ac:dyDescent="0.3">
      <c r="L15" s="51"/>
    </row>
  </sheetData>
  <mergeCells count="3">
    <mergeCell ref="C6:C8"/>
    <mergeCell ref="C9:C11"/>
    <mergeCell ref="C4:C5"/>
  </mergeCells>
  <pageMargins left="0.7" right="0.7" top="0.75" bottom="0.75" header="0.3" footer="0.3"/>
  <pageSetup paperSize="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545BC-C208-421C-A238-B3937C8FE5D8}">
  <dimension ref="B3:W46"/>
  <sheetViews>
    <sheetView zoomScale="84" workbookViewId="0">
      <selection activeCell="F1" sqref="F1"/>
    </sheetView>
  </sheetViews>
  <sheetFormatPr defaultRowHeight="14.4" x14ac:dyDescent="0.3"/>
  <cols>
    <col min="1" max="1" width="3.33203125" customWidth="1"/>
    <col min="2" max="2" width="36.44140625" customWidth="1"/>
    <col min="3" max="3" width="11.33203125" customWidth="1"/>
    <col min="4" max="4" width="17.44140625" customWidth="1"/>
    <col min="5" max="5" width="11.88671875" customWidth="1"/>
    <col min="6" max="6" width="12.5546875" customWidth="1"/>
    <col min="7" max="7" width="11.6640625" customWidth="1"/>
    <col min="8" max="8" width="15.33203125" customWidth="1"/>
    <col min="9" max="9" width="3.33203125" customWidth="1"/>
    <col min="10" max="10" width="4.88671875" customWidth="1"/>
    <col min="11" max="11" width="11.33203125" customWidth="1"/>
    <col min="12" max="12" width="12.109375" customWidth="1"/>
    <col min="13" max="13" width="13.88671875" customWidth="1"/>
    <col min="14" max="15" width="15.33203125" customWidth="1"/>
    <col min="16" max="16" width="37" customWidth="1"/>
  </cols>
  <sheetData>
    <row r="3" spans="2:23" ht="15.6" x14ac:dyDescent="0.3">
      <c r="B3" s="1"/>
      <c r="C3" s="1"/>
      <c r="D3" s="1"/>
      <c r="E3" s="1"/>
      <c r="F3" s="1"/>
      <c r="G3" s="1"/>
      <c r="H3" s="1"/>
      <c r="I3" s="1"/>
      <c r="J3" s="1"/>
      <c r="K3" s="1"/>
      <c r="L3" s="1"/>
      <c r="M3" s="1"/>
      <c r="N3" s="1"/>
      <c r="O3" s="1"/>
      <c r="P3" s="1"/>
      <c r="Q3" s="1"/>
      <c r="R3" s="1"/>
      <c r="S3" s="1"/>
    </row>
    <row r="4" spans="2:23" ht="15.6" x14ac:dyDescent="0.3">
      <c r="B4" s="1"/>
      <c r="C4" s="72" t="s">
        <v>0</v>
      </c>
      <c r="D4" s="72"/>
      <c r="E4" s="72"/>
      <c r="F4" s="72"/>
      <c r="G4" s="72"/>
      <c r="H4" s="72"/>
      <c r="I4" s="72"/>
      <c r="J4" s="72"/>
      <c r="K4" s="72"/>
      <c r="L4" s="72"/>
      <c r="M4" s="72"/>
      <c r="N4" s="72"/>
      <c r="O4" s="1"/>
      <c r="P4" s="1"/>
      <c r="Q4" s="1"/>
      <c r="R4" s="1"/>
      <c r="S4" s="1"/>
    </row>
    <row r="5" spans="2:23" ht="15.6" x14ac:dyDescent="0.3">
      <c r="B5" s="1"/>
      <c r="C5" s="1"/>
      <c r="D5" s="1"/>
      <c r="E5" s="1"/>
      <c r="F5" s="1"/>
      <c r="G5" s="1"/>
      <c r="H5" s="1"/>
      <c r="I5" s="1"/>
      <c r="J5" s="1"/>
      <c r="K5" s="1"/>
      <c r="L5" s="1"/>
      <c r="M5" s="1"/>
      <c r="N5" s="1"/>
      <c r="O5" s="1"/>
      <c r="P5" s="1"/>
      <c r="Q5" s="1"/>
      <c r="R5" s="1"/>
      <c r="S5" s="1"/>
    </row>
    <row r="6" spans="2:23" ht="15.6" x14ac:dyDescent="0.3">
      <c r="B6" s="8"/>
      <c r="C6" s="9"/>
      <c r="D6" s="9"/>
      <c r="E6" s="9"/>
      <c r="F6" s="9"/>
      <c r="G6" s="9"/>
      <c r="H6" s="9"/>
      <c r="I6" s="9"/>
      <c r="J6" s="69"/>
      <c r="K6" s="70"/>
      <c r="L6" s="70"/>
      <c r="M6" s="70"/>
      <c r="N6" s="71"/>
      <c r="O6" s="8"/>
      <c r="P6" s="8" t="s">
        <v>1</v>
      </c>
      <c r="Q6" s="1"/>
      <c r="R6" s="56"/>
      <c r="S6" s="56"/>
      <c r="T6" s="56"/>
      <c r="U6" s="56"/>
      <c r="V6" s="56"/>
      <c r="W6" s="56"/>
    </row>
    <row r="7" spans="2:23" ht="15.6" x14ac:dyDescent="0.3">
      <c r="B7" s="6"/>
      <c r="C7" s="6">
        <v>1</v>
      </c>
      <c r="D7" s="6">
        <v>2</v>
      </c>
      <c r="E7" s="6">
        <v>3</v>
      </c>
      <c r="F7" s="6">
        <v>4</v>
      </c>
      <c r="G7" s="6">
        <v>5</v>
      </c>
      <c r="H7" s="6">
        <v>6</v>
      </c>
      <c r="I7" s="6">
        <v>7</v>
      </c>
      <c r="J7" s="6">
        <v>8</v>
      </c>
      <c r="K7" s="6">
        <v>9</v>
      </c>
      <c r="L7" s="6">
        <v>10</v>
      </c>
      <c r="M7" s="6">
        <v>11</v>
      </c>
      <c r="N7" s="6">
        <v>12</v>
      </c>
      <c r="O7" s="6" t="s">
        <v>2</v>
      </c>
      <c r="P7" s="8"/>
      <c r="Q7" s="1"/>
      <c r="R7" s="56"/>
      <c r="S7" s="56"/>
      <c r="T7" s="56"/>
      <c r="U7" s="56"/>
      <c r="V7" s="56"/>
      <c r="W7" s="56"/>
    </row>
    <row r="8" spans="2:23" ht="15.6" x14ac:dyDescent="0.3">
      <c r="B8" s="6" t="s">
        <v>3</v>
      </c>
      <c r="C8" s="5">
        <v>3605</v>
      </c>
      <c r="D8" s="5">
        <v>3605</v>
      </c>
      <c r="E8" s="5">
        <v>3605</v>
      </c>
      <c r="F8" s="5">
        <v>3605</v>
      </c>
      <c r="G8" s="5">
        <v>3605</v>
      </c>
      <c r="H8" s="5">
        <v>3605</v>
      </c>
      <c r="I8" s="5"/>
      <c r="J8" s="5"/>
      <c r="K8" s="4">
        <v>4270</v>
      </c>
      <c r="L8" s="4">
        <v>4270</v>
      </c>
      <c r="M8" s="4">
        <v>4270</v>
      </c>
      <c r="N8" s="4">
        <v>4270</v>
      </c>
      <c r="O8" s="4"/>
      <c r="P8" s="66" t="s">
        <v>38</v>
      </c>
      <c r="Q8" s="1"/>
      <c r="R8" s="56"/>
      <c r="S8" s="56"/>
      <c r="T8" s="56"/>
      <c r="U8" s="56"/>
      <c r="V8" s="56"/>
      <c r="W8" s="56"/>
    </row>
    <row r="9" spans="2:23" ht="13.95" customHeight="1" x14ac:dyDescent="0.3">
      <c r="B9" s="7" t="s">
        <v>4</v>
      </c>
      <c r="C9" s="5">
        <v>175</v>
      </c>
      <c r="D9" s="5">
        <v>175</v>
      </c>
      <c r="E9" s="5">
        <v>175</v>
      </c>
      <c r="F9" s="5">
        <v>175</v>
      </c>
      <c r="G9" s="5">
        <v>175</v>
      </c>
      <c r="H9" s="5">
        <v>175</v>
      </c>
      <c r="I9" s="5"/>
      <c r="J9" s="5"/>
      <c r="K9" s="10">
        <v>175</v>
      </c>
      <c r="L9" s="10">
        <v>175</v>
      </c>
      <c r="M9" s="10">
        <v>175</v>
      </c>
      <c r="N9" s="10">
        <v>175</v>
      </c>
      <c r="O9" s="4"/>
      <c r="P9" s="67"/>
      <c r="Q9" s="1"/>
      <c r="R9" s="56"/>
      <c r="S9" s="56"/>
      <c r="T9" s="56"/>
      <c r="U9" s="56"/>
      <c r="V9" s="56"/>
      <c r="W9" s="56"/>
    </row>
    <row r="10" spans="2:23" ht="15.6" x14ac:dyDescent="0.3">
      <c r="B10" s="6" t="s">
        <v>5</v>
      </c>
      <c r="C10" s="5">
        <f t="shared" ref="C10:H10" si="0">C8*C9</f>
        <v>630875</v>
      </c>
      <c r="D10" s="5">
        <f t="shared" si="0"/>
        <v>630875</v>
      </c>
      <c r="E10" s="5">
        <f t="shared" si="0"/>
        <v>630875</v>
      </c>
      <c r="F10" s="5">
        <f t="shared" si="0"/>
        <v>630875</v>
      </c>
      <c r="G10" s="5">
        <f t="shared" si="0"/>
        <v>630875</v>
      </c>
      <c r="H10" s="5">
        <f t="shared" si="0"/>
        <v>630875</v>
      </c>
      <c r="I10" s="5"/>
      <c r="J10" s="5"/>
      <c r="K10" s="5">
        <f>K8*K9</f>
        <v>747250</v>
      </c>
      <c r="L10" s="5">
        <f>L8*L9</f>
        <v>747250</v>
      </c>
      <c r="M10" s="5">
        <f>M8*M9</f>
        <v>747250</v>
      </c>
      <c r="N10" s="5">
        <f>N8*N9</f>
        <v>747250</v>
      </c>
      <c r="O10" s="4">
        <f>SUM(C10:N10)</f>
        <v>6774250</v>
      </c>
      <c r="P10" s="68"/>
      <c r="Q10" s="1"/>
      <c r="R10" s="1"/>
      <c r="S10" s="1"/>
    </row>
    <row r="11" spans="2:23" ht="15.6" x14ac:dyDescent="0.3">
      <c r="B11" s="6" t="s">
        <v>43</v>
      </c>
      <c r="C11" s="5"/>
      <c r="D11" s="5"/>
      <c r="E11" s="5"/>
      <c r="F11" s="5"/>
      <c r="G11" s="5"/>
      <c r="H11" s="5"/>
      <c r="I11" s="5"/>
      <c r="J11" s="5"/>
      <c r="K11" s="5"/>
      <c r="L11" s="5"/>
      <c r="M11" s="5"/>
      <c r="N11" s="5"/>
      <c r="O11" s="4">
        <v>85000</v>
      </c>
      <c r="P11" s="8"/>
      <c r="Q11" s="1"/>
      <c r="R11" s="1"/>
      <c r="S11" s="1"/>
    </row>
    <row r="12" spans="2:23" ht="18.600000000000001" customHeight="1" x14ac:dyDescent="0.3">
      <c r="B12" s="7"/>
      <c r="C12" s="5"/>
      <c r="D12" s="5"/>
      <c r="E12" s="5"/>
      <c r="F12" s="5"/>
      <c r="G12" s="5"/>
      <c r="H12" s="5"/>
      <c r="I12" s="5"/>
      <c r="J12" s="5"/>
      <c r="K12" s="1"/>
      <c r="L12" s="5"/>
      <c r="M12" s="5"/>
      <c r="N12" s="5"/>
      <c r="O12" s="4"/>
      <c r="P12" s="25"/>
      <c r="Q12" s="1"/>
      <c r="R12" s="1"/>
      <c r="S12" s="1"/>
    </row>
    <row r="13" spans="2:23" ht="15.6" x14ac:dyDescent="0.3">
      <c r="B13" s="6" t="s">
        <v>7</v>
      </c>
      <c r="C13" s="5"/>
      <c r="D13" s="5"/>
      <c r="E13" s="5"/>
      <c r="F13" s="5"/>
      <c r="G13" s="5"/>
      <c r="H13" s="5"/>
      <c r="I13" s="5"/>
      <c r="J13" s="5"/>
      <c r="K13" s="5"/>
      <c r="L13" s="5"/>
      <c r="M13" s="5"/>
      <c r="N13" s="5"/>
      <c r="O13" s="4">
        <f>O10+O11</f>
        <v>6859250</v>
      </c>
      <c r="P13" s="8"/>
      <c r="Q13" s="1"/>
      <c r="R13" s="1"/>
      <c r="S13" s="1"/>
    </row>
    <row r="14" spans="2:23" ht="15.6" x14ac:dyDescent="0.3">
      <c r="B14" s="3"/>
      <c r="C14" s="2"/>
      <c r="D14" s="2"/>
      <c r="E14" s="2"/>
      <c r="F14" s="26"/>
      <c r="G14" s="26"/>
      <c r="H14" s="2"/>
      <c r="I14" s="2"/>
      <c r="J14" s="2"/>
      <c r="K14" s="2"/>
      <c r="L14" s="2"/>
      <c r="M14" s="2"/>
      <c r="N14" s="2"/>
      <c r="O14" s="4">
        <v>8348554</v>
      </c>
      <c r="P14" s="8" t="s">
        <v>8</v>
      </c>
      <c r="Q14" s="1"/>
      <c r="R14" s="1"/>
      <c r="S14" s="1"/>
    </row>
    <row r="15" spans="2:23" ht="15.6" x14ac:dyDescent="0.3">
      <c r="B15" s="1"/>
      <c r="C15" s="1"/>
      <c r="D15" s="1"/>
      <c r="E15" s="1"/>
      <c r="F15" s="27"/>
      <c r="G15" s="27"/>
      <c r="H15" s="1"/>
      <c r="I15" s="1"/>
      <c r="J15" s="1"/>
      <c r="K15" s="1"/>
      <c r="L15" s="1"/>
      <c r="M15" s="1"/>
      <c r="N15" s="1"/>
      <c r="O15" s="5">
        <f>O14-O13</f>
        <v>1489304</v>
      </c>
      <c r="P15" s="8" t="s">
        <v>42</v>
      </c>
      <c r="Q15" s="1"/>
      <c r="R15" s="1"/>
      <c r="S15" s="1"/>
    </row>
    <row r="16" spans="2:23" ht="15.6" x14ac:dyDescent="0.3">
      <c r="B16" s="1"/>
      <c r="C16" s="1"/>
      <c r="D16" s="1"/>
      <c r="E16" s="1"/>
      <c r="F16" s="1"/>
      <c r="G16" s="1"/>
      <c r="H16" s="1"/>
      <c r="I16" s="1"/>
      <c r="J16" s="1"/>
      <c r="K16" s="2"/>
      <c r="L16" s="1"/>
      <c r="M16" s="1"/>
      <c r="N16" s="1"/>
      <c r="O16" s="1"/>
      <c r="P16" s="1"/>
      <c r="Q16" s="1"/>
      <c r="R16" s="1"/>
      <c r="S16" s="1"/>
    </row>
    <row r="17" spans="2:19" ht="15.6" x14ac:dyDescent="0.3">
      <c r="B17" s="1"/>
      <c r="C17" s="1"/>
      <c r="D17" s="1"/>
      <c r="E17" s="1"/>
      <c r="F17" s="1"/>
      <c r="G17" s="1"/>
      <c r="H17" s="1"/>
      <c r="I17" s="1"/>
      <c r="J17" s="1"/>
      <c r="K17" s="1"/>
      <c r="L17" s="1"/>
      <c r="M17" s="1"/>
      <c r="N17" s="1"/>
      <c r="O17" s="1"/>
      <c r="P17" s="1"/>
      <c r="Q17" s="1"/>
      <c r="R17" s="1"/>
      <c r="S17" s="1"/>
    </row>
    <row r="18" spans="2:19" ht="15.6" x14ac:dyDescent="0.3">
      <c r="B18" s="1"/>
      <c r="C18" s="72" t="s">
        <v>9</v>
      </c>
      <c r="D18" s="72"/>
      <c r="E18" s="72"/>
      <c r="F18" s="72"/>
      <c r="G18" s="72"/>
      <c r="H18" s="72"/>
      <c r="I18" s="72"/>
      <c r="J18" s="72"/>
      <c r="K18" s="72"/>
      <c r="L18" s="72"/>
      <c r="M18" s="72"/>
      <c r="N18" s="72"/>
      <c r="O18" s="1"/>
      <c r="P18" s="1"/>
      <c r="Q18" s="1"/>
      <c r="R18" s="1"/>
      <c r="S18" s="1"/>
    </row>
    <row r="19" spans="2:19" ht="15.6" x14ac:dyDescent="0.3">
      <c r="B19" s="1"/>
      <c r="C19" s="12"/>
      <c r="D19" s="73"/>
      <c r="E19" s="73"/>
      <c r="F19" s="73"/>
      <c r="G19" s="73"/>
      <c r="H19" s="73"/>
      <c r="I19" s="12"/>
      <c r="J19" s="12"/>
      <c r="K19" s="12"/>
      <c r="L19" s="12"/>
      <c r="M19" s="12"/>
      <c r="N19" s="12"/>
      <c r="O19" s="1"/>
      <c r="P19" s="1"/>
      <c r="Q19" s="1"/>
      <c r="R19" s="1"/>
      <c r="S19" s="1"/>
    </row>
    <row r="20" spans="2:19" ht="15.6" x14ac:dyDescent="0.3">
      <c r="B20" s="8"/>
      <c r="C20" s="9"/>
      <c r="D20" s="9"/>
      <c r="E20" s="9"/>
      <c r="F20" s="9"/>
      <c r="G20" s="9"/>
      <c r="H20" s="9"/>
      <c r="I20" s="9"/>
      <c r="J20" s="69"/>
      <c r="K20" s="70"/>
      <c r="L20" s="70"/>
      <c r="M20" s="70"/>
      <c r="N20" s="71"/>
      <c r="O20" s="8"/>
      <c r="P20" s="8" t="s">
        <v>1</v>
      </c>
      <c r="Q20" s="1"/>
      <c r="R20" s="1"/>
      <c r="S20" s="1"/>
    </row>
    <row r="21" spans="2:19" ht="15.6" x14ac:dyDescent="0.3">
      <c r="B21" s="6"/>
      <c r="C21" s="6">
        <v>1</v>
      </c>
      <c r="D21" s="6">
        <v>2</v>
      </c>
      <c r="E21" s="6">
        <v>3</v>
      </c>
      <c r="F21" s="6">
        <v>4</v>
      </c>
      <c r="G21" s="6">
        <v>5</v>
      </c>
      <c r="H21" s="6">
        <v>6</v>
      </c>
      <c r="I21" s="6">
        <v>7</v>
      </c>
      <c r="J21" s="6">
        <v>8</v>
      </c>
      <c r="K21" s="6">
        <v>9</v>
      </c>
      <c r="L21" s="6">
        <v>10</v>
      </c>
      <c r="M21" s="6">
        <v>11</v>
      </c>
      <c r="N21" s="6">
        <v>12</v>
      </c>
      <c r="O21" s="6" t="s">
        <v>2</v>
      </c>
      <c r="P21" s="8"/>
      <c r="Q21" s="1"/>
      <c r="R21" s="1"/>
      <c r="S21" s="1"/>
    </row>
    <row r="22" spans="2:19" ht="15.6" x14ac:dyDescent="0.3">
      <c r="B22" s="6" t="s">
        <v>3</v>
      </c>
      <c r="C22" s="5">
        <v>4270</v>
      </c>
      <c r="D22" s="5">
        <v>4270</v>
      </c>
      <c r="E22" s="5">
        <v>4270</v>
      </c>
      <c r="F22" s="5">
        <v>4270</v>
      </c>
      <c r="G22" s="5">
        <v>4270</v>
      </c>
      <c r="H22" s="5">
        <v>4270</v>
      </c>
      <c r="I22" s="5"/>
      <c r="J22" s="5"/>
      <c r="K22" s="10">
        <f>9400</f>
        <v>9400</v>
      </c>
      <c r="L22" s="10">
        <f>9400</f>
        <v>9400</v>
      </c>
      <c r="M22" s="10">
        <f>9400</f>
        <v>9400</v>
      </c>
      <c r="N22" s="10">
        <f>9400</f>
        <v>9400</v>
      </c>
      <c r="O22" s="4"/>
      <c r="P22" s="66" t="s">
        <v>39</v>
      </c>
      <c r="Q22" s="1"/>
      <c r="R22" s="1"/>
      <c r="S22" s="1"/>
    </row>
    <row r="23" spans="2:19" ht="28.95" customHeight="1" x14ac:dyDescent="0.3">
      <c r="B23" s="7" t="s">
        <v>4</v>
      </c>
      <c r="C23" s="5">
        <v>175</v>
      </c>
      <c r="D23" s="5">
        <v>175</v>
      </c>
      <c r="E23" s="5">
        <v>175</v>
      </c>
      <c r="F23" s="5">
        <v>175</v>
      </c>
      <c r="G23" s="5">
        <v>175</v>
      </c>
      <c r="H23" s="5">
        <v>175</v>
      </c>
      <c r="I23" s="5"/>
      <c r="J23" s="5"/>
      <c r="K23" s="5">
        <v>175</v>
      </c>
      <c r="L23" s="5">
        <v>175</v>
      </c>
      <c r="M23" s="5">
        <v>175</v>
      </c>
      <c r="N23" s="5">
        <v>175</v>
      </c>
      <c r="O23" s="4"/>
      <c r="P23" s="67"/>
      <c r="Q23" s="1"/>
      <c r="R23" s="1"/>
      <c r="S23" s="1"/>
    </row>
    <row r="24" spans="2:19" ht="15.6" x14ac:dyDescent="0.3">
      <c r="B24" s="6" t="s">
        <v>5</v>
      </c>
      <c r="C24" s="5">
        <f t="shared" ref="C24:H24" si="1">C22*C23</f>
        <v>747250</v>
      </c>
      <c r="D24" s="5">
        <f t="shared" si="1"/>
        <v>747250</v>
      </c>
      <c r="E24" s="5">
        <f t="shared" si="1"/>
        <v>747250</v>
      </c>
      <c r="F24" s="5">
        <f t="shared" si="1"/>
        <v>747250</v>
      </c>
      <c r="G24" s="5">
        <f t="shared" si="1"/>
        <v>747250</v>
      </c>
      <c r="H24" s="5">
        <f t="shared" si="1"/>
        <v>747250</v>
      </c>
      <c r="I24" s="5"/>
      <c r="J24" s="5"/>
      <c r="K24" s="5">
        <f>K22*K23</f>
        <v>1645000</v>
      </c>
      <c r="L24" s="5">
        <f>L22*L23</f>
        <v>1645000</v>
      </c>
      <c r="M24" s="33">
        <v>1645000</v>
      </c>
      <c r="N24" s="5">
        <f>N22*N23</f>
        <v>1645000</v>
      </c>
      <c r="O24" s="4">
        <f>SUM(C24:N24)</f>
        <v>11063500</v>
      </c>
      <c r="P24" s="68"/>
      <c r="Q24" s="1"/>
      <c r="R24" s="1"/>
      <c r="S24" s="1"/>
    </row>
    <row r="25" spans="2:19" ht="15.6" x14ac:dyDescent="0.3">
      <c r="B25" s="7"/>
      <c r="C25" s="5"/>
      <c r="D25" s="5"/>
      <c r="E25" s="5"/>
      <c r="F25" s="5"/>
      <c r="G25" s="5"/>
      <c r="H25" s="5"/>
      <c r="I25" s="5"/>
      <c r="J25" s="5"/>
      <c r="K25" s="5"/>
      <c r="L25" s="5"/>
      <c r="M25" s="5"/>
      <c r="N25" s="5"/>
      <c r="O25" s="4"/>
      <c r="P25" s="28"/>
      <c r="Q25" s="1"/>
      <c r="R25" s="1"/>
      <c r="S25" s="1"/>
    </row>
    <row r="26" spans="2:19" ht="31.95" customHeight="1" x14ac:dyDescent="0.3">
      <c r="B26" s="7" t="s">
        <v>24</v>
      </c>
      <c r="C26" s="5"/>
      <c r="D26" s="5"/>
      <c r="E26" s="5"/>
      <c r="F26" s="5"/>
      <c r="G26" s="5"/>
      <c r="H26" s="5"/>
      <c r="I26" s="5"/>
      <c r="J26" s="5"/>
      <c r="K26" s="5"/>
      <c r="L26" s="5"/>
      <c r="M26" s="5"/>
      <c r="N26" s="5"/>
      <c r="O26" s="29">
        <f>(6580000*5%)</f>
        <v>329000</v>
      </c>
      <c r="P26" s="34" t="s">
        <v>25</v>
      </c>
      <c r="Q26" s="1"/>
      <c r="R26" s="1"/>
      <c r="S26" s="1"/>
    </row>
    <row r="27" spans="2:19" ht="25.2" customHeight="1" x14ac:dyDescent="0.3">
      <c r="B27" s="6"/>
      <c r="C27" s="5"/>
      <c r="D27" s="5"/>
      <c r="E27" s="5"/>
      <c r="F27" s="5"/>
      <c r="G27" s="5"/>
      <c r="H27" s="5"/>
      <c r="I27" s="5"/>
      <c r="J27" s="5"/>
      <c r="K27" s="1"/>
      <c r="L27" s="5"/>
      <c r="M27" s="5"/>
      <c r="N27" s="5"/>
      <c r="O27" s="4"/>
      <c r="P27" s="30"/>
      <c r="Q27" s="1"/>
      <c r="R27" s="1"/>
      <c r="S27" s="1"/>
    </row>
    <row r="28" spans="2:19" ht="15.6" x14ac:dyDescent="0.3">
      <c r="B28" s="6" t="s">
        <v>7</v>
      </c>
      <c r="C28" s="5"/>
      <c r="D28" s="5"/>
      <c r="E28" s="5"/>
      <c r="F28" s="5"/>
      <c r="G28" s="5"/>
      <c r="H28" s="5"/>
      <c r="I28" s="5"/>
      <c r="J28" s="5"/>
      <c r="K28" s="5"/>
      <c r="L28" s="5"/>
      <c r="M28" s="5"/>
      <c r="N28" s="5"/>
      <c r="O28" s="4">
        <f>O24+O26</f>
        <v>11392500</v>
      </c>
      <c r="P28" s="8"/>
      <c r="Q28" s="1"/>
      <c r="R28" s="1"/>
      <c r="S28" s="1"/>
    </row>
    <row r="29" spans="2:19" ht="15.6" x14ac:dyDescent="0.3">
      <c r="B29" s="3"/>
      <c r="C29" s="2"/>
      <c r="D29" s="2"/>
      <c r="E29" s="2"/>
      <c r="F29" s="2"/>
      <c r="G29" s="2"/>
      <c r="H29" s="2"/>
      <c r="I29" s="2"/>
      <c r="J29" s="2"/>
      <c r="K29" s="2"/>
      <c r="L29" s="2"/>
      <c r="M29" s="2"/>
      <c r="N29" s="2"/>
      <c r="O29" s="4">
        <v>7000000</v>
      </c>
      <c r="P29" s="8" t="s">
        <v>8</v>
      </c>
      <c r="Q29" s="1"/>
      <c r="R29" s="1"/>
      <c r="S29" s="1"/>
    </row>
    <row r="30" spans="2:19" ht="15.6" x14ac:dyDescent="0.3">
      <c r="B30" s="1"/>
      <c r="C30" s="1"/>
      <c r="D30" s="1"/>
      <c r="E30" s="1"/>
      <c r="F30" s="1"/>
      <c r="G30" s="1"/>
      <c r="H30" s="1"/>
      <c r="I30" s="1"/>
      <c r="J30" s="1"/>
      <c r="K30" s="1"/>
      <c r="L30" s="1"/>
      <c r="M30" s="1"/>
      <c r="N30" s="1"/>
      <c r="O30" s="11">
        <f>O29-O28</f>
        <v>-4392500</v>
      </c>
      <c r="P30" s="8" t="s">
        <v>21</v>
      </c>
      <c r="Q30" s="1"/>
      <c r="R30" s="1"/>
      <c r="S30" s="1"/>
    </row>
    <row r="31" spans="2:19" ht="15.6" x14ac:dyDescent="0.3">
      <c r="B31" s="1"/>
      <c r="C31" s="1"/>
      <c r="D31" s="1"/>
      <c r="E31" s="1"/>
      <c r="F31" s="1"/>
      <c r="G31" s="1"/>
      <c r="H31" s="1"/>
      <c r="I31" s="1"/>
      <c r="J31" s="1"/>
      <c r="K31" s="1"/>
      <c r="L31" s="1"/>
      <c r="M31" s="1"/>
      <c r="N31" s="1"/>
      <c r="O31" s="31"/>
      <c r="P31" s="1"/>
      <c r="Q31" s="1"/>
      <c r="R31" s="1"/>
      <c r="S31" s="1"/>
    </row>
    <row r="32" spans="2:19" ht="15.6" x14ac:dyDescent="0.3">
      <c r="B32" s="1"/>
      <c r="C32" s="1"/>
      <c r="D32" s="1"/>
      <c r="E32" s="1"/>
      <c r="F32" s="1"/>
      <c r="G32" s="1"/>
      <c r="H32" s="1"/>
      <c r="I32" s="1"/>
      <c r="J32" s="1"/>
      <c r="K32" s="1"/>
      <c r="L32" s="1"/>
      <c r="M32" s="1"/>
      <c r="N32" s="1"/>
      <c r="O32" s="31"/>
      <c r="P32" s="1"/>
      <c r="Q32" s="1"/>
      <c r="R32" s="1"/>
      <c r="S32" s="1"/>
    </row>
    <row r="33" spans="2:22" ht="15.6" x14ac:dyDescent="0.3">
      <c r="B33" s="1"/>
      <c r="C33" s="82" t="s">
        <v>52</v>
      </c>
      <c r="D33" s="82"/>
      <c r="E33" s="82"/>
      <c r="F33" s="82"/>
      <c r="G33" s="82"/>
      <c r="H33" s="82"/>
      <c r="I33" s="82"/>
      <c r="J33" s="82"/>
      <c r="K33" s="82"/>
      <c r="L33" s="82"/>
      <c r="M33" s="82"/>
      <c r="N33" s="82"/>
      <c r="O33" s="1"/>
      <c r="P33" s="1"/>
      <c r="Q33" s="80"/>
      <c r="R33" s="80"/>
      <c r="S33" s="80"/>
      <c r="T33" s="81"/>
      <c r="U33" s="81"/>
      <c r="V33" s="81"/>
    </row>
    <row r="34" spans="2:22" ht="15.6" x14ac:dyDescent="0.3">
      <c r="B34" s="1"/>
      <c r="C34" s="1"/>
      <c r="D34" s="1"/>
      <c r="E34" s="1"/>
      <c r="F34" s="1"/>
      <c r="G34" s="1"/>
      <c r="H34" s="1"/>
      <c r="I34" s="1"/>
      <c r="J34" s="1"/>
      <c r="K34" s="1"/>
      <c r="L34" s="1"/>
      <c r="M34" s="1"/>
      <c r="N34" s="1"/>
      <c r="O34" s="31"/>
      <c r="P34" s="1"/>
      <c r="Q34" s="1"/>
      <c r="R34" s="1"/>
      <c r="S34" s="1"/>
    </row>
    <row r="35" spans="2:22" ht="15.6" x14ac:dyDescent="0.3">
      <c r="B35" s="8"/>
      <c r="C35" s="9"/>
      <c r="D35" s="9"/>
      <c r="E35" s="9"/>
      <c r="F35" s="9"/>
      <c r="G35" s="9"/>
      <c r="H35" s="9"/>
      <c r="I35" s="9"/>
      <c r="J35" s="69"/>
      <c r="K35" s="70"/>
      <c r="L35" s="70"/>
      <c r="M35" s="70"/>
      <c r="N35" s="71"/>
      <c r="O35" s="8"/>
      <c r="P35" s="8" t="s">
        <v>1</v>
      </c>
      <c r="Q35" s="1"/>
      <c r="R35" s="1"/>
      <c r="S35" s="1"/>
    </row>
    <row r="36" spans="2:22" ht="15.6" x14ac:dyDescent="0.3">
      <c r="B36" s="6"/>
      <c r="C36" s="6">
        <v>1</v>
      </c>
      <c r="D36" s="6">
        <v>2</v>
      </c>
      <c r="E36" s="6">
        <v>3</v>
      </c>
      <c r="F36" s="6">
        <v>4</v>
      </c>
      <c r="G36" s="6">
        <v>5</v>
      </c>
      <c r="H36" s="6">
        <v>6</v>
      </c>
      <c r="I36" s="6">
        <v>7</v>
      </c>
      <c r="J36" s="6">
        <v>8</v>
      </c>
      <c r="K36" s="6">
        <v>9</v>
      </c>
      <c r="L36" s="6">
        <v>10</v>
      </c>
      <c r="M36" s="6">
        <v>11</v>
      </c>
      <c r="N36" s="6">
        <v>12</v>
      </c>
      <c r="O36" s="6" t="s">
        <v>2</v>
      </c>
      <c r="P36" s="8"/>
      <c r="Q36" s="1"/>
      <c r="R36" s="1"/>
      <c r="S36" s="1"/>
    </row>
    <row r="37" spans="2:22" ht="15.6" x14ac:dyDescent="0.3">
      <c r="B37" s="6" t="s">
        <v>3</v>
      </c>
      <c r="C37" s="5">
        <v>9400</v>
      </c>
      <c r="D37" s="5">
        <v>9400</v>
      </c>
      <c r="E37" s="5">
        <v>9400</v>
      </c>
      <c r="F37" s="5">
        <v>9400</v>
      </c>
      <c r="G37" s="5">
        <v>9400</v>
      </c>
      <c r="H37" s="5">
        <v>9400</v>
      </c>
      <c r="I37" s="5"/>
      <c r="J37" s="5"/>
      <c r="K37" s="5">
        <v>9400</v>
      </c>
      <c r="L37" s="5">
        <v>9400</v>
      </c>
      <c r="M37" s="5">
        <v>9400</v>
      </c>
      <c r="N37" s="5">
        <v>9400</v>
      </c>
      <c r="O37" s="4"/>
      <c r="P37" s="8"/>
      <c r="Q37" s="1"/>
      <c r="R37" s="1"/>
      <c r="S37" s="1"/>
    </row>
    <row r="38" spans="2:22" ht="15.6" x14ac:dyDescent="0.3">
      <c r="B38" s="7" t="s">
        <v>4</v>
      </c>
      <c r="C38" s="5">
        <v>175</v>
      </c>
      <c r="D38" s="5">
        <v>175</v>
      </c>
      <c r="E38" s="5">
        <v>175</v>
      </c>
      <c r="F38" s="5">
        <v>175</v>
      </c>
      <c r="G38" s="5">
        <v>175</v>
      </c>
      <c r="H38" s="5">
        <v>175</v>
      </c>
      <c r="I38" s="5"/>
      <c r="J38" s="5"/>
      <c r="K38" s="5">
        <v>175</v>
      </c>
      <c r="L38" s="5">
        <v>175</v>
      </c>
      <c r="M38" s="5">
        <v>175</v>
      </c>
      <c r="N38" s="5">
        <v>175</v>
      </c>
      <c r="O38" s="4"/>
      <c r="P38" s="8"/>
      <c r="Q38" s="1"/>
      <c r="R38" s="1"/>
      <c r="S38" s="1"/>
    </row>
    <row r="39" spans="2:22" ht="15.6" x14ac:dyDescent="0.3">
      <c r="B39" s="6" t="s">
        <v>5</v>
      </c>
      <c r="C39" s="5">
        <f t="shared" ref="C39:H39" si="2">C37*C38</f>
        <v>1645000</v>
      </c>
      <c r="D39" s="5">
        <f t="shared" si="2"/>
        <v>1645000</v>
      </c>
      <c r="E39" s="5">
        <f t="shared" si="2"/>
        <v>1645000</v>
      </c>
      <c r="F39" s="5">
        <f t="shared" si="2"/>
        <v>1645000</v>
      </c>
      <c r="G39" s="5">
        <f t="shared" si="2"/>
        <v>1645000</v>
      </c>
      <c r="H39" s="5">
        <f t="shared" si="2"/>
        <v>1645000</v>
      </c>
      <c r="I39" s="5"/>
      <c r="J39" s="5"/>
      <c r="K39" s="5">
        <f>K37*K38</f>
        <v>1645000</v>
      </c>
      <c r="L39" s="5">
        <f>L37*L38</f>
        <v>1645000</v>
      </c>
      <c r="M39" s="5">
        <f>M37*M38</f>
        <v>1645000</v>
      </c>
      <c r="N39" s="5">
        <f>N37*N38</f>
        <v>1645000</v>
      </c>
      <c r="O39" s="4">
        <f>SUM(C39:N39)</f>
        <v>16450000</v>
      </c>
      <c r="P39" s="8"/>
      <c r="Q39" s="1"/>
      <c r="R39" s="1"/>
      <c r="S39" s="1"/>
    </row>
    <row r="40" spans="2:22" ht="19.95" customHeight="1" x14ac:dyDescent="0.3">
      <c r="B40" s="7" t="s">
        <v>6</v>
      </c>
      <c r="C40" s="5"/>
      <c r="D40" s="5"/>
      <c r="E40" s="5"/>
      <c r="F40" s="5"/>
      <c r="G40" s="5"/>
      <c r="H40" s="5"/>
      <c r="I40" s="5"/>
      <c r="J40" s="5"/>
      <c r="K40" s="5"/>
      <c r="L40" s="5"/>
      <c r="M40" s="5"/>
      <c r="N40" s="5"/>
      <c r="O40" s="11"/>
      <c r="P40" s="8"/>
      <c r="Q40" s="1"/>
      <c r="R40" s="1"/>
      <c r="S40" s="1"/>
    </row>
    <row r="41" spans="2:22" ht="39" customHeight="1" x14ac:dyDescent="0.3">
      <c r="B41" s="7" t="s">
        <v>23</v>
      </c>
      <c r="C41" s="5"/>
      <c r="D41" s="5"/>
      <c r="E41" s="5"/>
      <c r="F41" s="5"/>
      <c r="G41" s="5"/>
      <c r="H41" s="5"/>
      <c r="I41" s="5"/>
      <c r="J41" s="5"/>
      <c r="K41" s="5"/>
      <c r="L41" s="5"/>
      <c r="M41" s="5"/>
      <c r="N41" s="5"/>
      <c r="O41" s="4">
        <f>(O39*5%)</f>
        <v>822500</v>
      </c>
      <c r="P41" s="8"/>
      <c r="Q41" s="1"/>
      <c r="R41" s="1"/>
      <c r="S41" s="1"/>
    </row>
    <row r="42" spans="2:22" ht="15.6" x14ac:dyDescent="0.3">
      <c r="B42" s="6" t="s">
        <v>7</v>
      </c>
      <c r="C42" s="5"/>
      <c r="D42" s="5"/>
      <c r="E42" s="5"/>
      <c r="F42" s="5"/>
      <c r="G42" s="5"/>
      <c r="H42" s="5"/>
      <c r="I42" s="5"/>
      <c r="J42" s="5"/>
      <c r="K42" s="5"/>
      <c r="L42" s="5"/>
      <c r="M42" s="5"/>
      <c r="N42" s="5"/>
      <c r="O42" s="32">
        <f>O39+O41</f>
        <v>17272500</v>
      </c>
      <c r="P42" s="8"/>
      <c r="Q42" s="1"/>
      <c r="R42" s="1"/>
      <c r="S42" s="1"/>
    </row>
    <row r="43" spans="2:22" ht="15.6" x14ac:dyDescent="0.3">
      <c r="B43" s="3"/>
      <c r="C43" s="2"/>
      <c r="D43" s="2"/>
      <c r="E43" s="2"/>
      <c r="F43" s="2"/>
      <c r="G43" s="2"/>
      <c r="H43" s="2"/>
      <c r="I43" s="2"/>
      <c r="J43" s="2"/>
      <c r="K43" s="2"/>
      <c r="L43" s="2"/>
      <c r="M43" s="2"/>
      <c r="N43" s="2"/>
      <c r="O43" s="4">
        <v>7000000</v>
      </c>
      <c r="P43" s="8" t="s">
        <v>8</v>
      </c>
      <c r="Q43" s="1"/>
      <c r="R43" s="1"/>
      <c r="S43" s="1"/>
    </row>
    <row r="44" spans="2:22" ht="15.6" x14ac:dyDescent="0.3">
      <c r="B44" s="1"/>
      <c r="C44" s="1"/>
      <c r="D44" s="1"/>
      <c r="E44" s="1"/>
      <c r="F44" s="1"/>
      <c r="G44" s="1"/>
      <c r="H44" s="1"/>
      <c r="I44" s="1"/>
      <c r="J44" s="1"/>
      <c r="K44" s="1"/>
      <c r="L44" s="1"/>
      <c r="M44" s="1"/>
      <c r="N44" s="1"/>
      <c r="O44" s="11">
        <f>O43-O42</f>
        <v>-10272500</v>
      </c>
      <c r="P44" s="8" t="s">
        <v>21</v>
      </c>
      <c r="Q44" s="1"/>
      <c r="R44" s="1"/>
      <c r="S44" s="1"/>
    </row>
    <row r="45" spans="2:22" ht="15.6" x14ac:dyDescent="0.3">
      <c r="B45" s="1"/>
      <c r="C45" s="1"/>
      <c r="D45" s="1"/>
      <c r="E45" s="1"/>
      <c r="F45" s="1"/>
      <c r="G45" s="1"/>
      <c r="H45" s="1"/>
      <c r="I45" s="1"/>
      <c r="J45" s="1"/>
      <c r="K45" s="1"/>
      <c r="L45" s="1"/>
      <c r="M45" s="1"/>
      <c r="N45" s="1"/>
      <c r="O45" s="1"/>
      <c r="P45" s="1"/>
      <c r="Q45" s="1"/>
      <c r="R45" s="1"/>
      <c r="S45" s="1"/>
    </row>
    <row r="46" spans="2:22" ht="15.6" x14ac:dyDescent="0.3">
      <c r="B46" s="1"/>
      <c r="C46" s="1"/>
      <c r="D46" s="1"/>
      <c r="E46" s="1"/>
      <c r="F46" s="1"/>
      <c r="G46" s="1"/>
      <c r="H46" s="1"/>
      <c r="I46" s="1"/>
      <c r="J46" s="1"/>
      <c r="K46" s="1"/>
      <c r="L46" s="1"/>
      <c r="M46" s="1"/>
      <c r="N46" s="1"/>
      <c r="O46" s="1"/>
      <c r="P46" s="1"/>
      <c r="Q46" s="1"/>
      <c r="R46" s="1"/>
      <c r="S46" s="1"/>
    </row>
  </sheetData>
  <mergeCells count="9">
    <mergeCell ref="P22:P24"/>
    <mergeCell ref="C33:N33"/>
    <mergeCell ref="J35:N35"/>
    <mergeCell ref="C4:N4"/>
    <mergeCell ref="J6:N6"/>
    <mergeCell ref="P8:P10"/>
    <mergeCell ref="C18:N18"/>
    <mergeCell ref="D19:H19"/>
    <mergeCell ref="J20:N20"/>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8F5DA-9FD3-4B4A-8A17-B046535068E3}">
  <dimension ref="B2:S50"/>
  <sheetViews>
    <sheetView tabSelected="1" zoomScaleNormal="100" workbookViewId="0">
      <selection activeCell="J1" sqref="J1"/>
    </sheetView>
  </sheetViews>
  <sheetFormatPr defaultColWidth="8.6640625" defaultRowHeight="15.6" x14ac:dyDescent="0.3"/>
  <cols>
    <col min="1" max="1" width="8.6640625" style="1"/>
    <col min="2" max="2" width="35.6640625" style="1" customWidth="1"/>
    <col min="3" max="6" width="9.33203125" style="1" bestFit="1" customWidth="1"/>
    <col min="7" max="7" width="11.6640625" style="1" bestFit="1" customWidth="1"/>
    <col min="8" max="8" width="9.33203125" style="1" bestFit="1" customWidth="1"/>
    <col min="9" max="10" width="8.6640625" style="1"/>
    <col min="11" max="11" width="11.33203125" style="1" bestFit="1" customWidth="1"/>
    <col min="12" max="14" width="9.33203125" style="1" bestFit="1" customWidth="1"/>
    <col min="15" max="15" width="13.33203125" style="1" customWidth="1"/>
    <col min="16" max="16" width="62.5546875" style="1" customWidth="1"/>
    <col min="17" max="17" width="8.6640625" style="1"/>
    <col min="18" max="18" width="13" style="1" bestFit="1" customWidth="1"/>
    <col min="19" max="19" width="13.6640625" style="1" bestFit="1" customWidth="1"/>
    <col min="20" max="16384" width="8.6640625" style="1"/>
  </cols>
  <sheetData>
    <row r="2" spans="2:16" x14ac:dyDescent="0.3">
      <c r="C2" s="72" t="s">
        <v>0</v>
      </c>
      <c r="D2" s="72"/>
      <c r="E2" s="72"/>
      <c r="F2" s="72"/>
      <c r="G2" s="72"/>
      <c r="H2" s="72"/>
      <c r="I2" s="72"/>
      <c r="J2" s="72"/>
      <c r="K2" s="72"/>
      <c r="L2" s="72"/>
      <c r="M2" s="72"/>
      <c r="N2" s="72"/>
    </row>
    <row r="3" spans="2:16" ht="15" customHeight="1" x14ac:dyDescent="0.3"/>
    <row r="4" spans="2:16" ht="16.5" customHeight="1" x14ac:dyDescent="0.3">
      <c r="B4" s="8"/>
      <c r="C4" s="9"/>
      <c r="D4" s="9"/>
      <c r="E4" s="9"/>
      <c r="F4" s="9"/>
      <c r="G4" s="9"/>
      <c r="H4" s="9"/>
      <c r="I4" s="9"/>
      <c r="J4" s="69"/>
      <c r="K4" s="70"/>
      <c r="L4" s="70"/>
      <c r="M4" s="70"/>
      <c r="N4" s="71"/>
      <c r="O4" s="8"/>
      <c r="P4" s="8" t="s">
        <v>1</v>
      </c>
    </row>
    <row r="5" spans="2:16" ht="15" customHeight="1" x14ac:dyDescent="0.3">
      <c r="B5" s="6"/>
      <c r="C5" s="6">
        <v>1</v>
      </c>
      <c r="D5" s="6">
        <v>2</v>
      </c>
      <c r="E5" s="6">
        <v>3</v>
      </c>
      <c r="F5" s="6">
        <v>4</v>
      </c>
      <c r="G5" s="6">
        <v>5</v>
      </c>
      <c r="H5" s="6">
        <v>6</v>
      </c>
      <c r="I5" s="6">
        <v>7</v>
      </c>
      <c r="J5" s="6">
        <v>8</v>
      </c>
      <c r="K5" s="6">
        <v>9</v>
      </c>
      <c r="L5" s="6">
        <v>10</v>
      </c>
      <c r="M5" s="6">
        <v>11</v>
      </c>
      <c r="N5" s="6">
        <v>12</v>
      </c>
      <c r="O5" s="6" t="s">
        <v>2</v>
      </c>
      <c r="P5" s="8"/>
    </row>
    <row r="6" spans="2:16" ht="15.45" customHeight="1" x14ac:dyDescent="0.3">
      <c r="B6" s="6" t="s">
        <v>3</v>
      </c>
      <c r="C6" s="5">
        <v>3605</v>
      </c>
      <c r="D6" s="5">
        <v>3605</v>
      </c>
      <c r="E6" s="5">
        <v>3605</v>
      </c>
      <c r="F6" s="5">
        <v>3605</v>
      </c>
      <c r="G6" s="5">
        <v>3605</v>
      </c>
      <c r="H6" s="5">
        <v>3605</v>
      </c>
      <c r="I6" s="5"/>
      <c r="J6" s="5"/>
      <c r="K6" s="10">
        <v>4270</v>
      </c>
      <c r="L6" s="10">
        <v>4270</v>
      </c>
      <c r="M6" s="10">
        <v>4270</v>
      </c>
      <c r="N6" s="10">
        <v>4270</v>
      </c>
      <c r="O6" s="4"/>
      <c r="P6" s="74" t="s">
        <v>26</v>
      </c>
    </row>
    <row r="7" spans="2:16" x14ac:dyDescent="0.3">
      <c r="B7" s="7" t="s">
        <v>4</v>
      </c>
      <c r="C7" s="5">
        <v>175</v>
      </c>
      <c r="D7" s="5">
        <v>175</v>
      </c>
      <c r="E7" s="5">
        <v>175</v>
      </c>
      <c r="F7" s="5">
        <v>175</v>
      </c>
      <c r="G7" s="5">
        <v>175</v>
      </c>
      <c r="H7" s="5">
        <v>175</v>
      </c>
      <c r="I7" s="5"/>
      <c r="J7" s="5"/>
      <c r="K7" s="10">
        <v>175</v>
      </c>
      <c r="L7" s="10">
        <v>175</v>
      </c>
      <c r="M7" s="10">
        <v>175</v>
      </c>
      <c r="N7" s="10">
        <v>175</v>
      </c>
      <c r="O7" s="4"/>
      <c r="P7" s="75"/>
    </row>
    <row r="8" spans="2:16" x14ac:dyDescent="0.3">
      <c r="B8" s="6" t="s">
        <v>5</v>
      </c>
      <c r="C8" s="5">
        <f t="shared" ref="C8:H8" si="0">C6*C7</f>
        <v>630875</v>
      </c>
      <c r="D8" s="5">
        <f t="shared" si="0"/>
        <v>630875</v>
      </c>
      <c r="E8" s="5">
        <f t="shared" si="0"/>
        <v>630875</v>
      </c>
      <c r="F8" s="5">
        <f t="shared" si="0"/>
        <v>630875</v>
      </c>
      <c r="G8" s="5">
        <f t="shared" si="0"/>
        <v>630875</v>
      </c>
      <c r="H8" s="5">
        <f t="shared" si="0"/>
        <v>630875</v>
      </c>
      <c r="I8" s="5"/>
      <c r="J8" s="5"/>
      <c r="K8" s="5">
        <f>K6*K7</f>
        <v>747250</v>
      </c>
      <c r="L8" s="5">
        <f>L6*L7</f>
        <v>747250</v>
      </c>
      <c r="M8" s="5">
        <f>M6*M7</f>
        <v>747250</v>
      </c>
      <c r="N8" s="5">
        <f>N6*N7</f>
        <v>747250</v>
      </c>
      <c r="O8" s="4">
        <f>SUM(C8:N8)</f>
        <v>6774250</v>
      </c>
      <c r="P8" s="76"/>
    </row>
    <row r="9" spans="2:16" x14ac:dyDescent="0.3">
      <c r="B9" s="6" t="s">
        <v>41</v>
      </c>
      <c r="C9" s="5"/>
      <c r="D9" s="5"/>
      <c r="E9" s="5"/>
      <c r="F9" s="5"/>
      <c r="G9" s="5"/>
      <c r="H9" s="5"/>
      <c r="I9" s="5"/>
      <c r="J9" s="5"/>
      <c r="K9" s="5"/>
      <c r="L9" s="5"/>
      <c r="M9" s="5"/>
      <c r="N9" s="5"/>
      <c r="O9" s="4">
        <f>55000+30000</f>
        <v>85000</v>
      </c>
      <c r="P9" s="48"/>
    </row>
    <row r="10" spans="2:16" x14ac:dyDescent="0.3">
      <c r="B10" s="6" t="s">
        <v>27</v>
      </c>
      <c r="C10" s="5"/>
      <c r="D10" s="5"/>
      <c r="E10" s="5"/>
      <c r="F10" s="5"/>
      <c r="G10" s="5"/>
      <c r="H10" s="5"/>
      <c r="I10" s="5"/>
      <c r="J10" s="5"/>
      <c r="K10" s="5"/>
      <c r="L10" s="5"/>
      <c r="M10" s="5"/>
      <c r="N10" s="5"/>
      <c r="O10" s="4">
        <v>8348554</v>
      </c>
      <c r="P10" s="8"/>
    </row>
    <row r="11" spans="2:16" x14ac:dyDescent="0.3">
      <c r="B11" s="49"/>
      <c r="C11" s="2"/>
      <c r="D11" s="2"/>
      <c r="E11" s="2"/>
      <c r="F11" s="2"/>
      <c r="G11" s="2"/>
      <c r="H11" s="2"/>
      <c r="I11" s="2"/>
      <c r="J11" s="2"/>
      <c r="K11" s="2"/>
      <c r="L11" s="2"/>
      <c r="M11" s="2"/>
      <c r="N11" s="2"/>
      <c r="O11" s="4">
        <f>O10-O8-O9</f>
        <v>1489304</v>
      </c>
      <c r="P11" s="8" t="s">
        <v>42</v>
      </c>
    </row>
    <row r="14" spans="2:16" x14ac:dyDescent="0.3">
      <c r="C14" s="72" t="s">
        <v>9</v>
      </c>
      <c r="D14" s="72"/>
      <c r="E14" s="72"/>
      <c r="F14" s="72"/>
      <c r="G14" s="72"/>
      <c r="H14" s="72"/>
      <c r="I14" s="72"/>
      <c r="J14" s="72"/>
      <c r="K14" s="72"/>
      <c r="L14" s="72"/>
      <c r="M14" s="72"/>
      <c r="N14" s="72"/>
    </row>
    <row r="15" spans="2:16" x14ac:dyDescent="0.3">
      <c r="C15" s="12"/>
      <c r="D15" s="73"/>
      <c r="E15" s="73"/>
      <c r="F15" s="73"/>
      <c r="G15" s="73"/>
      <c r="H15" s="73"/>
      <c r="I15" s="12"/>
      <c r="J15" s="12"/>
      <c r="K15" s="12"/>
      <c r="L15" s="12"/>
      <c r="M15" s="12"/>
      <c r="N15" s="12"/>
    </row>
    <row r="16" spans="2:16" x14ac:dyDescent="0.3">
      <c r="B16" s="8"/>
      <c r="C16" s="9"/>
      <c r="D16" s="9"/>
      <c r="E16" s="9"/>
      <c r="F16" s="9"/>
      <c r="G16" s="9"/>
      <c r="H16" s="9"/>
      <c r="I16" s="9"/>
      <c r="J16" s="69"/>
      <c r="K16" s="70"/>
      <c r="L16" s="70"/>
      <c r="M16" s="70"/>
      <c r="N16" s="71"/>
      <c r="O16" s="8"/>
      <c r="P16" s="8" t="s">
        <v>1</v>
      </c>
    </row>
    <row r="17" spans="2:19" x14ac:dyDescent="0.3">
      <c r="B17" s="6"/>
      <c r="C17" s="6">
        <v>1</v>
      </c>
      <c r="D17" s="6">
        <v>2</v>
      </c>
      <c r="E17" s="6">
        <v>3</v>
      </c>
      <c r="F17" s="6">
        <v>4</v>
      </c>
      <c r="G17" s="6">
        <v>5</v>
      </c>
      <c r="H17" s="6">
        <v>6</v>
      </c>
      <c r="I17" s="6">
        <v>7</v>
      </c>
      <c r="J17" s="6">
        <v>8</v>
      </c>
      <c r="K17" s="6">
        <v>9</v>
      </c>
      <c r="L17" s="6">
        <v>10</v>
      </c>
      <c r="M17" s="6">
        <v>11</v>
      </c>
      <c r="N17" s="6">
        <v>12</v>
      </c>
      <c r="O17" s="6" t="s">
        <v>2</v>
      </c>
      <c r="P17" s="8"/>
    </row>
    <row r="18" spans="2:19" ht="15.6" customHeight="1" x14ac:dyDescent="0.3">
      <c r="B18" s="6" t="s">
        <v>3</v>
      </c>
      <c r="C18" s="5">
        <v>4270</v>
      </c>
      <c r="D18" s="5">
        <v>4470</v>
      </c>
      <c r="E18" s="5">
        <v>4470</v>
      </c>
      <c r="F18" s="5">
        <v>4470</v>
      </c>
      <c r="G18" s="5">
        <v>4470</v>
      </c>
      <c r="H18" s="5">
        <v>4470</v>
      </c>
      <c r="I18" s="5"/>
      <c r="J18" s="5"/>
      <c r="K18" s="4">
        <v>4570</v>
      </c>
      <c r="L18" s="4">
        <v>4570</v>
      </c>
      <c r="M18" s="4">
        <v>4570</v>
      </c>
      <c r="N18" s="4">
        <v>4570</v>
      </c>
      <c r="O18" s="4"/>
      <c r="P18" s="77" t="s">
        <v>50</v>
      </c>
      <c r="Q18" s="57"/>
      <c r="R18" s="57"/>
    </row>
    <row r="19" spans="2:19" x14ac:dyDescent="0.3">
      <c r="B19" s="7" t="s">
        <v>4</v>
      </c>
      <c r="C19" s="13">
        <v>175</v>
      </c>
      <c r="D19" s="13">
        <v>180</v>
      </c>
      <c r="E19" s="13">
        <v>180</v>
      </c>
      <c r="F19" s="13">
        <v>180</v>
      </c>
      <c r="G19" s="13">
        <v>180</v>
      </c>
      <c r="H19" s="13">
        <v>180</v>
      </c>
      <c r="I19" s="5"/>
      <c r="J19" s="5"/>
      <c r="K19" s="13">
        <v>180</v>
      </c>
      <c r="L19" s="13">
        <v>180</v>
      </c>
      <c r="M19" s="13">
        <v>180</v>
      </c>
      <c r="N19" s="13">
        <v>180</v>
      </c>
      <c r="O19" s="4"/>
      <c r="P19" s="78"/>
    </row>
    <row r="20" spans="2:19" ht="28.5" customHeight="1" x14ac:dyDescent="0.3">
      <c r="B20" s="6" t="s">
        <v>5</v>
      </c>
      <c r="C20" s="5">
        <f>C18*C19</f>
        <v>747250</v>
      </c>
      <c r="D20" s="5">
        <f>D18*D19</f>
        <v>804600</v>
      </c>
      <c r="E20" s="5">
        <f t="shared" ref="E20:H20" si="1">E18*E19</f>
        <v>804600</v>
      </c>
      <c r="F20" s="5">
        <f t="shared" si="1"/>
        <v>804600</v>
      </c>
      <c r="G20" s="5">
        <f t="shared" si="1"/>
        <v>804600</v>
      </c>
      <c r="H20" s="5">
        <f t="shared" si="1"/>
        <v>804600</v>
      </c>
      <c r="I20" s="5"/>
      <c r="J20" s="5"/>
      <c r="K20" s="5">
        <f>K18*K19</f>
        <v>822600</v>
      </c>
      <c r="L20" s="5">
        <f>L18*L19</f>
        <v>822600</v>
      </c>
      <c r="M20" s="5">
        <f t="shared" ref="M20:N20" si="2">M18*M19</f>
        <v>822600</v>
      </c>
      <c r="N20" s="5">
        <f t="shared" si="2"/>
        <v>822600</v>
      </c>
      <c r="O20" s="4">
        <f>SUM(C20:N20)</f>
        <v>8060650</v>
      </c>
      <c r="P20" s="79"/>
    </row>
    <row r="21" spans="2:19" ht="148.94999999999999" customHeight="1" x14ac:dyDescent="0.3">
      <c r="B21" s="6" t="s">
        <v>22</v>
      </c>
      <c r="C21" s="5"/>
      <c r="D21" s="5"/>
      <c r="E21" s="5"/>
      <c r="F21" s="5"/>
      <c r="G21" s="5"/>
      <c r="H21" s="5"/>
      <c r="I21" s="5"/>
      <c r="J21" s="5"/>
      <c r="K21" s="5"/>
      <c r="L21" s="5"/>
      <c r="M21" s="5"/>
      <c r="N21" s="5"/>
      <c r="O21" s="4">
        <v>140000</v>
      </c>
      <c r="P21" s="25" t="s">
        <v>45</v>
      </c>
      <c r="R21" s="2"/>
    </row>
    <row r="22" spans="2:19" x14ac:dyDescent="0.3">
      <c r="B22" s="3"/>
      <c r="C22" s="2"/>
      <c r="D22" s="2"/>
      <c r="E22" s="2"/>
      <c r="F22" s="2"/>
      <c r="G22" s="2"/>
      <c r="H22" s="2"/>
      <c r="I22" s="2"/>
      <c r="J22" s="2"/>
      <c r="K22" s="2"/>
      <c r="L22" s="2"/>
      <c r="M22" s="2"/>
      <c r="N22" s="2"/>
      <c r="O22" s="4">
        <v>7000000</v>
      </c>
      <c r="P22" s="8" t="s">
        <v>13</v>
      </c>
    </row>
    <row r="23" spans="2:19" ht="15" customHeight="1" x14ac:dyDescent="0.3">
      <c r="O23" s="53">
        <f>O22-O20-O21</f>
        <v>-1200650</v>
      </c>
      <c r="P23" s="8" t="s">
        <v>12</v>
      </c>
    </row>
    <row r="24" spans="2:19" ht="15" customHeight="1" x14ac:dyDescent="0.3">
      <c r="O24" s="2"/>
      <c r="R24" s="50"/>
      <c r="S24" s="50"/>
    </row>
    <row r="25" spans="2:19" ht="15" customHeight="1" x14ac:dyDescent="0.3">
      <c r="O25" s="2"/>
    </row>
    <row r="26" spans="2:19" x14ac:dyDescent="0.3">
      <c r="C26" s="72" t="s">
        <v>10</v>
      </c>
      <c r="D26" s="72"/>
      <c r="E26" s="72"/>
      <c r="F26" s="72"/>
      <c r="G26" s="72"/>
      <c r="H26" s="72"/>
      <c r="I26" s="72"/>
      <c r="J26" s="72"/>
      <c r="K26" s="72"/>
      <c r="L26" s="72"/>
      <c r="M26" s="72"/>
      <c r="N26" s="72"/>
    </row>
    <row r="28" spans="2:19" x14ac:dyDescent="0.3">
      <c r="B28" s="8"/>
      <c r="C28" s="9"/>
      <c r="D28" s="9"/>
      <c r="E28" s="9"/>
      <c r="F28" s="9"/>
      <c r="G28" s="9"/>
      <c r="H28" s="9"/>
      <c r="I28" s="9"/>
      <c r="J28" s="69"/>
      <c r="K28" s="70"/>
      <c r="L28" s="70"/>
      <c r="M28" s="70"/>
      <c r="N28" s="71"/>
      <c r="O28" s="8"/>
      <c r="P28" s="8" t="s">
        <v>1</v>
      </c>
    </row>
    <row r="29" spans="2:19" x14ac:dyDescent="0.3">
      <c r="B29" s="6"/>
      <c r="C29" s="6">
        <v>1</v>
      </c>
      <c r="D29" s="6">
        <v>2</v>
      </c>
      <c r="E29" s="6">
        <v>3</v>
      </c>
      <c r="F29" s="6">
        <v>4</v>
      </c>
      <c r="G29" s="6">
        <v>5</v>
      </c>
      <c r="H29" s="6">
        <v>6</v>
      </c>
      <c r="I29" s="6">
        <v>7</v>
      </c>
      <c r="J29" s="6">
        <v>8</v>
      </c>
      <c r="K29" s="6">
        <v>9</v>
      </c>
      <c r="L29" s="6">
        <v>10</v>
      </c>
      <c r="M29" s="6">
        <v>11</v>
      </c>
      <c r="N29" s="6">
        <v>12</v>
      </c>
      <c r="O29" s="6" t="s">
        <v>2</v>
      </c>
      <c r="P29" s="8"/>
    </row>
    <row r="30" spans="2:19" x14ac:dyDescent="0.3">
      <c r="B30" s="6" t="s">
        <v>3</v>
      </c>
      <c r="C30" s="5">
        <v>4570</v>
      </c>
      <c r="D30" s="5">
        <v>4550</v>
      </c>
      <c r="E30" s="5">
        <v>4550</v>
      </c>
      <c r="F30" s="5">
        <v>4550</v>
      </c>
      <c r="G30" s="5">
        <v>4550</v>
      </c>
      <c r="H30" s="5">
        <v>4550</v>
      </c>
      <c r="I30" s="5"/>
      <c r="J30" s="5"/>
      <c r="K30" s="5">
        <v>4650</v>
      </c>
      <c r="L30" s="5">
        <v>4650</v>
      </c>
      <c r="M30" s="5">
        <v>4650</v>
      </c>
      <c r="N30" s="5">
        <v>4650</v>
      </c>
      <c r="O30" s="4"/>
      <c r="P30" s="77" t="s">
        <v>51</v>
      </c>
      <c r="Q30" s="57"/>
      <c r="R30" s="57"/>
    </row>
    <row r="31" spans="2:19" x14ac:dyDescent="0.3">
      <c r="B31" s="7" t="s">
        <v>4</v>
      </c>
      <c r="C31" s="13">
        <v>180</v>
      </c>
      <c r="D31" s="13">
        <v>180</v>
      </c>
      <c r="E31" s="13">
        <v>180</v>
      </c>
      <c r="F31" s="13">
        <v>180</v>
      </c>
      <c r="G31" s="13">
        <v>180</v>
      </c>
      <c r="H31" s="13">
        <v>180</v>
      </c>
      <c r="I31" s="5"/>
      <c r="J31" s="5"/>
      <c r="K31" s="13">
        <v>180</v>
      </c>
      <c r="L31" s="13">
        <v>180</v>
      </c>
      <c r="M31" s="13">
        <v>180</v>
      </c>
      <c r="N31" s="13">
        <v>180</v>
      </c>
      <c r="O31" s="4"/>
      <c r="P31" s="78"/>
    </row>
    <row r="32" spans="2:19" x14ac:dyDescent="0.3">
      <c r="B32" s="6" t="s">
        <v>5</v>
      </c>
      <c r="C32" s="5">
        <f>C30*C31</f>
        <v>822600</v>
      </c>
      <c r="D32" s="5">
        <f>D30*D31</f>
        <v>819000</v>
      </c>
      <c r="E32" s="5">
        <f t="shared" ref="E32:H32" si="3">E30*E31</f>
        <v>819000</v>
      </c>
      <c r="F32" s="5">
        <f t="shared" si="3"/>
        <v>819000</v>
      </c>
      <c r="G32" s="5">
        <f t="shared" si="3"/>
        <v>819000</v>
      </c>
      <c r="H32" s="5">
        <f t="shared" si="3"/>
        <v>819000</v>
      </c>
      <c r="I32" s="5"/>
      <c r="J32" s="5"/>
      <c r="K32" s="5">
        <f>K30*K31</f>
        <v>837000</v>
      </c>
      <c r="L32" s="5">
        <f>L30*L31</f>
        <v>837000</v>
      </c>
      <c r="M32" s="5">
        <f t="shared" ref="M32:N32" si="4">M30*M31</f>
        <v>837000</v>
      </c>
      <c r="N32" s="5">
        <f t="shared" si="4"/>
        <v>837000</v>
      </c>
      <c r="O32" s="4">
        <f>SUM(C32:N32)</f>
        <v>8265600</v>
      </c>
      <c r="P32" s="79"/>
    </row>
    <row r="33" spans="2:19" x14ac:dyDescent="0.3">
      <c r="B33" s="6" t="s">
        <v>6</v>
      </c>
      <c r="C33" s="5"/>
      <c r="D33" s="5"/>
      <c r="E33" s="5"/>
      <c r="F33" s="5"/>
      <c r="G33" s="5"/>
      <c r="H33" s="5"/>
      <c r="I33" s="5"/>
      <c r="J33" s="5"/>
      <c r="K33" s="5"/>
      <c r="L33" s="5"/>
      <c r="M33" s="5"/>
      <c r="N33" s="5"/>
      <c r="O33" s="4"/>
      <c r="P33" s="8"/>
    </row>
    <row r="34" spans="2:19" x14ac:dyDescent="0.3">
      <c r="B34" s="3"/>
      <c r="C34" s="2"/>
      <c r="D34" s="2"/>
      <c r="E34" s="2"/>
      <c r="F34" s="2"/>
      <c r="G34" s="2"/>
      <c r="H34" s="2"/>
      <c r="I34" s="2"/>
      <c r="J34" s="2"/>
      <c r="K34" s="2"/>
      <c r="L34" s="2"/>
      <c r="M34" s="2"/>
      <c r="N34" s="2"/>
      <c r="O34" s="4">
        <v>7000000</v>
      </c>
      <c r="P34" s="8" t="s">
        <v>13</v>
      </c>
    </row>
    <row r="35" spans="2:19" x14ac:dyDescent="0.3">
      <c r="O35" s="53">
        <f>O34-O32</f>
        <v>-1265600</v>
      </c>
      <c r="P35" s="8" t="s">
        <v>12</v>
      </c>
    </row>
    <row r="38" spans="2:19" x14ac:dyDescent="0.3">
      <c r="C38" s="72" t="s">
        <v>11</v>
      </c>
      <c r="D38" s="72"/>
      <c r="E38" s="72"/>
      <c r="F38" s="72"/>
      <c r="G38" s="72"/>
      <c r="H38" s="72"/>
      <c r="I38" s="72"/>
      <c r="J38" s="72"/>
      <c r="K38" s="72"/>
      <c r="L38" s="72"/>
      <c r="M38" s="72"/>
      <c r="N38" s="72"/>
    </row>
    <row r="40" spans="2:19" x14ac:dyDescent="0.3">
      <c r="B40" s="8"/>
      <c r="C40" s="9"/>
      <c r="D40" s="9"/>
      <c r="E40" s="9"/>
      <c r="F40" s="9"/>
      <c r="G40" s="9"/>
      <c r="H40" s="9"/>
      <c r="I40" s="9"/>
      <c r="J40" s="69"/>
      <c r="K40" s="70"/>
      <c r="L40" s="70"/>
      <c r="M40" s="70"/>
      <c r="N40" s="71"/>
      <c r="O40" s="8"/>
      <c r="P40" s="8" t="s">
        <v>1</v>
      </c>
    </row>
    <row r="41" spans="2:19" x14ac:dyDescent="0.3">
      <c r="B41" s="6"/>
      <c r="C41" s="6">
        <v>1</v>
      </c>
      <c r="D41" s="6">
        <v>2</v>
      </c>
      <c r="E41" s="6">
        <v>3</v>
      </c>
      <c r="F41" s="6">
        <v>4</v>
      </c>
      <c r="G41" s="6">
        <v>5</v>
      </c>
      <c r="H41" s="6">
        <v>6</v>
      </c>
      <c r="I41" s="6">
        <v>7</v>
      </c>
      <c r="J41" s="6">
        <v>8</v>
      </c>
      <c r="K41" s="6">
        <v>9</v>
      </c>
      <c r="L41" s="6">
        <v>10</v>
      </c>
      <c r="M41" s="6">
        <v>11</v>
      </c>
      <c r="N41" s="6">
        <v>12</v>
      </c>
      <c r="O41" s="6" t="s">
        <v>2</v>
      </c>
      <c r="P41" s="8"/>
    </row>
    <row r="42" spans="2:19" ht="15.75" customHeight="1" x14ac:dyDescent="0.3">
      <c r="B42" s="6" t="s">
        <v>3</v>
      </c>
      <c r="C42" s="5">
        <v>4650</v>
      </c>
      <c r="D42" s="5">
        <v>4600</v>
      </c>
      <c r="E42" s="5">
        <v>4600</v>
      </c>
      <c r="F42" s="5">
        <v>4600</v>
      </c>
      <c r="G42" s="5">
        <v>4600</v>
      </c>
      <c r="H42" s="5">
        <v>4600</v>
      </c>
      <c r="I42" s="5"/>
      <c r="J42" s="5"/>
      <c r="K42" s="5">
        <v>4613</v>
      </c>
      <c r="L42" s="5">
        <v>4613</v>
      </c>
      <c r="M42" s="5">
        <v>4613</v>
      </c>
      <c r="N42" s="5">
        <v>4613</v>
      </c>
      <c r="O42" s="4"/>
      <c r="P42" s="85" t="s">
        <v>53</v>
      </c>
      <c r="Q42" s="83"/>
      <c r="R42" s="84"/>
      <c r="S42" s="84"/>
    </row>
    <row r="43" spans="2:19" x14ac:dyDescent="0.3">
      <c r="B43" s="7" t="s">
        <v>4</v>
      </c>
      <c r="C43" s="13">
        <v>180</v>
      </c>
      <c r="D43" s="13">
        <v>180</v>
      </c>
      <c r="E43" s="13">
        <v>180</v>
      </c>
      <c r="F43" s="13">
        <v>180</v>
      </c>
      <c r="G43" s="13">
        <v>180</v>
      </c>
      <c r="H43" s="13">
        <v>180</v>
      </c>
      <c r="I43" s="5"/>
      <c r="J43" s="5"/>
      <c r="K43" s="13">
        <v>180</v>
      </c>
      <c r="L43" s="13">
        <v>180</v>
      </c>
      <c r="M43" s="13">
        <v>180</v>
      </c>
      <c r="N43" s="13">
        <v>180</v>
      </c>
      <c r="O43" s="4"/>
      <c r="P43" s="78"/>
      <c r="Q43" s="83"/>
      <c r="R43" s="84"/>
      <c r="S43" s="84"/>
    </row>
    <row r="44" spans="2:19" x14ac:dyDescent="0.3">
      <c r="B44" s="6" t="s">
        <v>5</v>
      </c>
      <c r="C44" s="5">
        <f>C42*C43</f>
        <v>837000</v>
      </c>
      <c r="D44" s="5">
        <f>D42*D43</f>
        <v>828000</v>
      </c>
      <c r="E44" s="5">
        <f t="shared" ref="E44:H44" si="5">E42*E43</f>
        <v>828000</v>
      </c>
      <c r="F44" s="5">
        <f t="shared" si="5"/>
        <v>828000</v>
      </c>
      <c r="G44" s="5">
        <f t="shared" si="5"/>
        <v>828000</v>
      </c>
      <c r="H44" s="5">
        <f t="shared" si="5"/>
        <v>828000</v>
      </c>
      <c r="I44" s="5"/>
      <c r="J44" s="5"/>
      <c r="K44" s="5">
        <f>K42*K43</f>
        <v>830340</v>
      </c>
      <c r="L44" s="42">
        <f>L42*L43</f>
        <v>830340</v>
      </c>
      <c r="M44" s="5">
        <f t="shared" ref="M44:N44" si="6">M42*M43</f>
        <v>830340</v>
      </c>
      <c r="N44" s="5">
        <f t="shared" si="6"/>
        <v>830340</v>
      </c>
      <c r="O44" s="4">
        <f>SUM(C44:N44)</f>
        <v>8298360</v>
      </c>
      <c r="P44" s="79"/>
      <c r="Q44" s="83"/>
      <c r="R44" s="84"/>
      <c r="S44" s="84"/>
    </row>
    <row r="45" spans="2:19" x14ac:dyDescent="0.3">
      <c r="B45" s="6" t="s">
        <v>6</v>
      </c>
      <c r="C45" s="5"/>
      <c r="D45" s="5"/>
      <c r="E45" s="5"/>
      <c r="F45" s="5"/>
      <c r="G45" s="5"/>
      <c r="H45" s="5"/>
      <c r="I45" s="5"/>
      <c r="J45" s="5"/>
      <c r="K45" s="5"/>
      <c r="L45" s="5"/>
      <c r="M45" s="5"/>
      <c r="N45" s="5"/>
      <c r="O45" s="4"/>
      <c r="P45" s="8"/>
    </row>
    <row r="46" spans="2:19" x14ac:dyDescent="0.3">
      <c r="B46" s="3"/>
      <c r="C46" s="2"/>
      <c r="D46" s="2"/>
      <c r="E46" s="2"/>
      <c r="F46" s="2"/>
      <c r="G46" s="2"/>
      <c r="H46" s="2"/>
      <c r="I46" s="2"/>
      <c r="J46" s="2"/>
      <c r="K46" s="2"/>
      <c r="L46" s="2"/>
      <c r="M46" s="2"/>
      <c r="N46" s="2"/>
      <c r="O46" s="4">
        <v>7000000</v>
      </c>
      <c r="P46" s="8" t="s">
        <v>13</v>
      </c>
    </row>
    <row r="47" spans="2:19" x14ac:dyDescent="0.3">
      <c r="O47" s="53">
        <f>O46-O44</f>
        <v>-1298360</v>
      </c>
      <c r="P47" s="8" t="s">
        <v>12</v>
      </c>
    </row>
    <row r="50" spans="15:15" x14ac:dyDescent="0.3">
      <c r="O50" s="2"/>
    </row>
  </sheetData>
  <mergeCells count="14">
    <mergeCell ref="Q42:S44"/>
    <mergeCell ref="J16:N16"/>
    <mergeCell ref="C2:N2"/>
    <mergeCell ref="J4:N4"/>
    <mergeCell ref="P6:P8"/>
    <mergeCell ref="C14:N14"/>
    <mergeCell ref="D15:H15"/>
    <mergeCell ref="P42:P44"/>
    <mergeCell ref="P18:P20"/>
    <mergeCell ref="C26:N26"/>
    <mergeCell ref="J28:N28"/>
    <mergeCell ref="J40:N40"/>
    <mergeCell ref="C38:N38"/>
    <mergeCell ref="P30:P32"/>
  </mergeCells>
  <pageMargins left="0.7" right="0.7" top="0.75" bottom="0.75" header="0.3" footer="0.3"/>
  <pageSetup paperSize="9" orientation="portrait" r:id="rId1"/>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Kopsavilkums</vt:lpstr>
      <vt:lpstr>Aprēķini_1variants</vt:lpstr>
      <vt:lpstr>Aprēķini_2variants</vt:lpstr>
    </vt:vector>
  </TitlesOfParts>
  <Manager/>
  <Company>IZM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Diāna Laipniece</dc:creator>
  <cp:keywords/>
  <dc:description/>
  <cp:lastModifiedBy>Elīza Dāldere</cp:lastModifiedBy>
  <cp:revision/>
  <cp:lastPrinted>2024-10-18T08:26:15Z</cp:lastPrinted>
  <dcterms:created xsi:type="dcterms:W3CDTF">2024-02-19T12:07:16Z</dcterms:created>
  <dcterms:modified xsi:type="dcterms:W3CDTF">2024-11-05T09:26:37Z</dcterms:modified>
  <cp:category/>
  <cp:contentStatus/>
</cp:coreProperties>
</file>