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vnozare.pri\vm\Redirect_profiles\VM_Kristine_Kalnina\Desktop\IZ\IZ_par kompensējamiem medikamentiem\26042024\"/>
    </mc:Choice>
  </mc:AlternateContent>
  <xr:revisionPtr revIDLastSave="0" documentId="13_ncr:1_{D7405AAA-B374-4BE6-8305-B1AABED009AE}" xr6:coauthVersionLast="47" xr6:coauthVersionMax="47" xr10:uidLastSave="{00000000-0000-0000-0000-000000000000}"/>
  <bookViews>
    <workbookView xWindow="-110" yWindow="-110" windowWidth="19420" windowHeight="10420" activeTab="3" xr2:uid="{00000000-000D-0000-FFFF-FFFF00000000}"/>
  </bookViews>
  <sheets>
    <sheet name="KOPSAVILKUMS" sheetId="16" r:id="rId1"/>
    <sheet name="1.pielikums" sheetId="10" r:id="rId2"/>
    <sheet name="2.pielikums" sheetId="12" r:id="rId3"/>
    <sheet name="3.pielikums" sheetId="1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12" l="1"/>
  <c r="D21" i="12"/>
  <c r="D41" i="12" l="1"/>
  <c r="C41" i="12" s="1"/>
  <c r="H25" i="11" l="1"/>
  <c r="E8" i="16" l="1"/>
  <c r="F8" i="16"/>
  <c r="D8" i="16"/>
  <c r="C8" i="16"/>
  <c r="D10" i="16"/>
  <c r="E10" i="16"/>
  <c r="F10" i="16"/>
  <c r="C10" i="16"/>
  <c r="E42" i="11" l="1"/>
  <c r="K10" i="11"/>
  <c r="M41" i="12"/>
  <c r="L41" i="12"/>
  <c r="K41" i="12"/>
  <c r="K30" i="12"/>
  <c r="J30" i="12"/>
  <c r="D11" i="12"/>
  <c r="C11" i="12" s="1"/>
  <c r="O41" i="12" l="1"/>
  <c r="P41" i="12" s="1"/>
  <c r="K32" i="11"/>
  <c r="I35" i="11"/>
  <c r="E41" i="11" s="1"/>
  <c r="H31" i="11"/>
  <c r="D35" i="11"/>
  <c r="G26" i="11"/>
  <c r="H26" i="11" s="1"/>
  <c r="G22" i="11"/>
  <c r="H22" i="11" s="1"/>
  <c r="G20" i="11"/>
  <c r="H20" i="11" s="1"/>
  <c r="G16" i="11"/>
  <c r="H16" i="11" s="1"/>
  <c r="G15" i="11"/>
  <c r="H15" i="11" s="1"/>
  <c r="G14" i="11"/>
  <c r="H14" i="11" s="1"/>
  <c r="G13" i="11"/>
  <c r="H13" i="11" s="1"/>
  <c r="G27" i="11"/>
  <c r="H27" i="11" s="1"/>
  <c r="G23" i="11"/>
  <c r="H23" i="11" s="1"/>
  <c r="G24" i="11"/>
  <c r="H24" i="11" s="1"/>
  <c r="G10" i="11"/>
  <c r="G11" i="11"/>
  <c r="H11" i="11" s="1"/>
  <c r="G12" i="11"/>
  <c r="H12" i="11" s="1"/>
  <c r="G17" i="11"/>
  <c r="H17" i="11" s="1"/>
  <c r="G18" i="11"/>
  <c r="H18" i="11" s="1"/>
  <c r="G19" i="11"/>
  <c r="H19" i="11" s="1"/>
  <c r="G21" i="11"/>
  <c r="H21" i="11" s="1"/>
  <c r="G25" i="11"/>
  <c r="G28" i="11"/>
  <c r="H28" i="11" s="1"/>
  <c r="G29" i="11"/>
  <c r="H29" i="11" s="1"/>
  <c r="G30" i="11"/>
  <c r="H30" i="11" s="1"/>
  <c r="G32" i="11"/>
  <c r="H32" i="11" s="1"/>
  <c r="AK33" i="10"/>
  <c r="AL33" i="10"/>
  <c r="AK10" i="10"/>
  <c r="AL10" i="10"/>
  <c r="AK11" i="10"/>
  <c r="AL11" i="10"/>
  <c r="AK12" i="10"/>
  <c r="AL12" i="10"/>
  <c r="AK13" i="10"/>
  <c r="AL13" i="10"/>
  <c r="AK14" i="10"/>
  <c r="AL14" i="10"/>
  <c r="AK15" i="10"/>
  <c r="AL15" i="10"/>
  <c r="AK16" i="10"/>
  <c r="AL16" i="10"/>
  <c r="AK17" i="10"/>
  <c r="AL17" i="10"/>
  <c r="AK18" i="10"/>
  <c r="AL18" i="10"/>
  <c r="AK19" i="10"/>
  <c r="AL19" i="10"/>
  <c r="AK20" i="10"/>
  <c r="AL20" i="10"/>
  <c r="AK21" i="10"/>
  <c r="AL21" i="10"/>
  <c r="AK22" i="10"/>
  <c r="AL22" i="10"/>
  <c r="AK23" i="10"/>
  <c r="AL23" i="10"/>
  <c r="AK24" i="10"/>
  <c r="AL24" i="10"/>
  <c r="AK25" i="10"/>
  <c r="AL25" i="10"/>
  <c r="AK26" i="10"/>
  <c r="AL26" i="10"/>
  <c r="AK27" i="10"/>
  <c r="AL27" i="10"/>
  <c r="AK28" i="10"/>
  <c r="AL28" i="10"/>
  <c r="AK29" i="10"/>
  <c r="AL29" i="10"/>
  <c r="AK30" i="10"/>
  <c r="AL30" i="10"/>
  <c r="AG33" i="10"/>
  <c r="AH33" i="10"/>
  <c r="AG10" i="10"/>
  <c r="AH10" i="10"/>
  <c r="AG11" i="10"/>
  <c r="AH11" i="10"/>
  <c r="AG12" i="10"/>
  <c r="AH12" i="10"/>
  <c r="AG13" i="10"/>
  <c r="AH13" i="10"/>
  <c r="AG14" i="10"/>
  <c r="AH14" i="10"/>
  <c r="AG15" i="10"/>
  <c r="AH15" i="10"/>
  <c r="AG16" i="10"/>
  <c r="AH16" i="10"/>
  <c r="AG17" i="10"/>
  <c r="AH17" i="10"/>
  <c r="AG18" i="10"/>
  <c r="AH18" i="10"/>
  <c r="AG19" i="10"/>
  <c r="AH19" i="10"/>
  <c r="AG20" i="10"/>
  <c r="AH20" i="10"/>
  <c r="AG21" i="10"/>
  <c r="AH21" i="10"/>
  <c r="AG22" i="10"/>
  <c r="AH22" i="10"/>
  <c r="AG23" i="10"/>
  <c r="AH23" i="10"/>
  <c r="AG24" i="10"/>
  <c r="AH24" i="10"/>
  <c r="AG25" i="10"/>
  <c r="AH25" i="10"/>
  <c r="AG26" i="10"/>
  <c r="AH26" i="10"/>
  <c r="AG27" i="10"/>
  <c r="AH27" i="10"/>
  <c r="AG28" i="10"/>
  <c r="AH28" i="10"/>
  <c r="AG29" i="10"/>
  <c r="AH29" i="10"/>
  <c r="AG30" i="10"/>
  <c r="AH30" i="10"/>
  <c r="AC33" i="10"/>
  <c r="AD33" i="10"/>
  <c r="AC10" i="10"/>
  <c r="AD10" i="10"/>
  <c r="AC11" i="10"/>
  <c r="AD11" i="10"/>
  <c r="AC12" i="10"/>
  <c r="AD12" i="10"/>
  <c r="AC13" i="10"/>
  <c r="AD13" i="10"/>
  <c r="AC14" i="10"/>
  <c r="AD14" i="10"/>
  <c r="AC15" i="10"/>
  <c r="AD15" i="10"/>
  <c r="AC16" i="10"/>
  <c r="AD16" i="10"/>
  <c r="AC17" i="10"/>
  <c r="AD17" i="10"/>
  <c r="AC18" i="10"/>
  <c r="AD18" i="10"/>
  <c r="AC19" i="10"/>
  <c r="AD19" i="10"/>
  <c r="AC20" i="10"/>
  <c r="AD20" i="10"/>
  <c r="AC21" i="10"/>
  <c r="AD21" i="10"/>
  <c r="AC22" i="10"/>
  <c r="AD22" i="10"/>
  <c r="AC23" i="10"/>
  <c r="AD23" i="10"/>
  <c r="AC24" i="10"/>
  <c r="AD24" i="10"/>
  <c r="AC25" i="10"/>
  <c r="AD25" i="10"/>
  <c r="AC26" i="10"/>
  <c r="AD26" i="10"/>
  <c r="AC27" i="10"/>
  <c r="AD27" i="10"/>
  <c r="AC28" i="10"/>
  <c r="AD28" i="10"/>
  <c r="AC29" i="10"/>
  <c r="AD29" i="10"/>
  <c r="AC30" i="10"/>
  <c r="AD30" i="10"/>
  <c r="Y33" i="10"/>
  <c r="Z33" i="10"/>
  <c r="Y10" i="10"/>
  <c r="Z10" i="10"/>
  <c r="Y11" i="10"/>
  <c r="Z11" i="10"/>
  <c r="Y12" i="10"/>
  <c r="Z12" i="10"/>
  <c r="Y13" i="10"/>
  <c r="Z13" i="10"/>
  <c r="Y14" i="10"/>
  <c r="Z14" i="10"/>
  <c r="Y15" i="10"/>
  <c r="Z15" i="10"/>
  <c r="Y16" i="10"/>
  <c r="Z16" i="10"/>
  <c r="Y17" i="10"/>
  <c r="Z17" i="10"/>
  <c r="Y18" i="10"/>
  <c r="Z18" i="10"/>
  <c r="Y19" i="10"/>
  <c r="Z19" i="10"/>
  <c r="Y20" i="10"/>
  <c r="Z20" i="10"/>
  <c r="Y21" i="10"/>
  <c r="Z21" i="10"/>
  <c r="Y22" i="10"/>
  <c r="Z22" i="10"/>
  <c r="Y23" i="10"/>
  <c r="Z23" i="10"/>
  <c r="Y24" i="10"/>
  <c r="Z24" i="10"/>
  <c r="Y25" i="10"/>
  <c r="Z25" i="10"/>
  <c r="Y26" i="10"/>
  <c r="Z26" i="10"/>
  <c r="Y27" i="10"/>
  <c r="Z27" i="10"/>
  <c r="Y28" i="10"/>
  <c r="Z28" i="10"/>
  <c r="Y29" i="10"/>
  <c r="Z29" i="10"/>
  <c r="Y30" i="10"/>
  <c r="Z30" i="10"/>
  <c r="P33" i="10"/>
  <c r="Q33" i="10"/>
  <c r="P10" i="10"/>
  <c r="Q10" i="10"/>
  <c r="P11" i="10"/>
  <c r="Q11" i="10"/>
  <c r="P12" i="10"/>
  <c r="Q12" i="10"/>
  <c r="P13" i="10"/>
  <c r="Q13" i="10"/>
  <c r="P14" i="10"/>
  <c r="Q14" i="10"/>
  <c r="P15" i="10"/>
  <c r="Q15" i="10"/>
  <c r="P16" i="10"/>
  <c r="Q16" i="10"/>
  <c r="P17" i="10"/>
  <c r="Q17" i="10"/>
  <c r="P18" i="10"/>
  <c r="Q18" i="10"/>
  <c r="P19" i="10"/>
  <c r="Q19" i="10"/>
  <c r="P20" i="10"/>
  <c r="Q20" i="10"/>
  <c r="P21" i="10"/>
  <c r="Q21" i="10"/>
  <c r="P22" i="10"/>
  <c r="Q22" i="10"/>
  <c r="P23" i="10"/>
  <c r="Q23" i="10"/>
  <c r="P24" i="10"/>
  <c r="Q24" i="10"/>
  <c r="P25" i="10"/>
  <c r="Q25" i="10"/>
  <c r="P26" i="10"/>
  <c r="Q26" i="10"/>
  <c r="P27" i="10"/>
  <c r="Q27" i="10"/>
  <c r="P28" i="10"/>
  <c r="Q28" i="10"/>
  <c r="P29" i="10"/>
  <c r="Q29" i="10"/>
  <c r="P30" i="10"/>
  <c r="Q30" i="10"/>
  <c r="L33" i="10"/>
  <c r="M33" i="10"/>
  <c r="L10" i="10"/>
  <c r="M10" i="10"/>
  <c r="L11" i="10"/>
  <c r="M11" i="10"/>
  <c r="L12" i="10"/>
  <c r="M12" i="10"/>
  <c r="L13" i="10"/>
  <c r="M13" i="10"/>
  <c r="L14" i="10"/>
  <c r="M14" i="10"/>
  <c r="L15" i="10"/>
  <c r="M15" i="10"/>
  <c r="L16" i="10"/>
  <c r="M16" i="10"/>
  <c r="L17" i="10"/>
  <c r="M17" i="10"/>
  <c r="L18" i="10"/>
  <c r="M18" i="10"/>
  <c r="L19" i="10"/>
  <c r="M19" i="10"/>
  <c r="L20" i="10"/>
  <c r="M20" i="10"/>
  <c r="L21" i="10"/>
  <c r="M21" i="10"/>
  <c r="L22" i="10"/>
  <c r="M22" i="10"/>
  <c r="L23" i="10"/>
  <c r="M23" i="10"/>
  <c r="L24" i="10"/>
  <c r="M24" i="10"/>
  <c r="L25" i="10"/>
  <c r="M25" i="10"/>
  <c r="L26" i="10"/>
  <c r="M26" i="10"/>
  <c r="L27" i="10"/>
  <c r="M27" i="10"/>
  <c r="L28" i="10"/>
  <c r="M28" i="10"/>
  <c r="L29" i="10"/>
  <c r="M29" i="10"/>
  <c r="L30" i="10"/>
  <c r="M30" i="10"/>
  <c r="I33" i="10"/>
  <c r="I10" i="10"/>
  <c r="I11" i="10"/>
  <c r="I12" i="10"/>
  <c r="I13" i="10"/>
  <c r="I14" i="10"/>
  <c r="I15" i="10"/>
  <c r="I16" i="10"/>
  <c r="I17" i="10"/>
  <c r="I18" i="10"/>
  <c r="I19" i="10"/>
  <c r="I20" i="10"/>
  <c r="I21" i="10"/>
  <c r="I22" i="10"/>
  <c r="I23" i="10"/>
  <c r="I24" i="10"/>
  <c r="I25" i="10"/>
  <c r="I26" i="10"/>
  <c r="I27" i="10"/>
  <c r="I28" i="10"/>
  <c r="I29" i="10"/>
  <c r="I30" i="10"/>
  <c r="H33" i="10"/>
  <c r="H10" i="10"/>
  <c r="H11" i="10"/>
  <c r="H12" i="10"/>
  <c r="H13" i="10"/>
  <c r="H14" i="10"/>
  <c r="H15" i="10"/>
  <c r="H16" i="10"/>
  <c r="H17" i="10"/>
  <c r="H18" i="10"/>
  <c r="H19" i="10"/>
  <c r="H20" i="10"/>
  <c r="H21" i="10"/>
  <c r="H22" i="10"/>
  <c r="H23" i="10"/>
  <c r="H24" i="10"/>
  <c r="H25" i="10"/>
  <c r="H26" i="10"/>
  <c r="H27" i="10"/>
  <c r="H28" i="10"/>
  <c r="H29" i="10"/>
  <c r="H30" i="10"/>
  <c r="E33" i="10"/>
  <c r="E11" i="10"/>
  <c r="E12" i="10"/>
  <c r="E13" i="10"/>
  <c r="E14" i="10"/>
  <c r="E15" i="10"/>
  <c r="E16" i="10"/>
  <c r="E17" i="10"/>
  <c r="E18" i="10"/>
  <c r="E19" i="10"/>
  <c r="E20" i="10"/>
  <c r="E21" i="10"/>
  <c r="E22" i="10"/>
  <c r="E23" i="10"/>
  <c r="E24" i="10"/>
  <c r="E25" i="10"/>
  <c r="E26" i="10"/>
  <c r="E27" i="10"/>
  <c r="E28" i="10"/>
  <c r="E29" i="10"/>
  <c r="E30" i="10"/>
  <c r="E10" i="10"/>
  <c r="D33" i="10"/>
  <c r="D11" i="10"/>
  <c r="D12" i="10"/>
  <c r="D13" i="10"/>
  <c r="D14" i="10"/>
  <c r="D15" i="10"/>
  <c r="D16" i="10"/>
  <c r="D17" i="10"/>
  <c r="D18" i="10"/>
  <c r="D19" i="10"/>
  <c r="D20" i="10"/>
  <c r="D21" i="10"/>
  <c r="D22" i="10"/>
  <c r="D23" i="10"/>
  <c r="D24" i="10"/>
  <c r="D25" i="10"/>
  <c r="D26" i="10"/>
  <c r="D27" i="10"/>
  <c r="D28" i="10"/>
  <c r="D29" i="10"/>
  <c r="D30" i="10"/>
  <c r="D10" i="10"/>
  <c r="G35" i="11" l="1"/>
  <c r="H10" i="11"/>
  <c r="H35" i="11" s="1"/>
  <c r="E40" i="11" s="1"/>
  <c r="E39" i="11" s="1"/>
  <c r="M30" i="12"/>
  <c r="E30" i="12"/>
  <c r="D30" i="12" s="1"/>
  <c r="C30" i="12" s="1"/>
  <c r="N30" i="12" s="1"/>
  <c r="AP33" i="10"/>
  <c r="AP11" i="10"/>
  <c r="AP12" i="10"/>
  <c r="AP13" i="10"/>
  <c r="AP14" i="10"/>
  <c r="AP15" i="10"/>
  <c r="AP16" i="10"/>
  <c r="AP17" i="10"/>
  <c r="AP18" i="10"/>
  <c r="AP19" i="10"/>
  <c r="AP20" i="10"/>
  <c r="AP21" i="10"/>
  <c r="AP22" i="10"/>
  <c r="AP23" i="10"/>
  <c r="AP24" i="10"/>
  <c r="AP25" i="10"/>
  <c r="AP26" i="10"/>
  <c r="AP27" i="10"/>
  <c r="AP28" i="10"/>
  <c r="AP29" i="10"/>
  <c r="AP30" i="10"/>
  <c r="AP10" i="10"/>
  <c r="U33" i="10"/>
  <c r="U11" i="10"/>
  <c r="U12" i="10"/>
  <c r="U13" i="10"/>
  <c r="U14" i="10"/>
  <c r="U15" i="10"/>
  <c r="U16" i="10"/>
  <c r="U17" i="10"/>
  <c r="U18" i="10"/>
  <c r="U19" i="10"/>
  <c r="U20" i="10"/>
  <c r="U21" i="10"/>
  <c r="U22" i="10"/>
  <c r="U23" i="10"/>
  <c r="U24" i="10"/>
  <c r="U25" i="10"/>
  <c r="U26" i="10"/>
  <c r="U27" i="10"/>
  <c r="U28" i="10"/>
  <c r="U29" i="10"/>
  <c r="U30" i="10"/>
  <c r="U32" i="10"/>
  <c r="U10" i="10"/>
  <c r="AO11" i="10"/>
  <c r="AO12" i="10"/>
  <c r="AO13" i="10"/>
  <c r="AO14" i="10"/>
  <c r="AO15" i="10"/>
  <c r="AO16" i="10"/>
  <c r="AO17" i="10"/>
  <c r="AO18" i="10"/>
  <c r="AO19" i="10"/>
  <c r="AO20" i="10"/>
  <c r="AO21" i="10"/>
  <c r="AO22" i="10"/>
  <c r="AO23" i="10"/>
  <c r="AO24" i="10"/>
  <c r="AO25" i="10"/>
  <c r="AO26" i="10"/>
  <c r="AO27" i="10"/>
  <c r="AO28" i="10"/>
  <c r="AO29" i="10"/>
  <c r="AO30" i="10"/>
  <c r="AO10" i="10"/>
  <c r="AO33" i="10"/>
  <c r="T33" i="10"/>
  <c r="T11" i="10"/>
  <c r="T12" i="10"/>
  <c r="T13" i="10"/>
  <c r="T14" i="10"/>
  <c r="T15" i="10"/>
  <c r="T16" i="10"/>
  <c r="T17" i="10"/>
  <c r="T18" i="10"/>
  <c r="T19" i="10"/>
  <c r="T20" i="10"/>
  <c r="T21" i="10"/>
  <c r="T22" i="10"/>
  <c r="T23" i="10"/>
  <c r="T24" i="10"/>
  <c r="T25" i="10"/>
  <c r="T26" i="10"/>
  <c r="T27" i="10"/>
  <c r="T28" i="10"/>
  <c r="T29" i="10"/>
  <c r="T30" i="10"/>
  <c r="T32" i="10"/>
  <c r="T10" i="10"/>
  <c r="B39" i="11"/>
  <c r="E35" i="11"/>
  <c r="C35" i="11"/>
  <c r="B32" i="11"/>
  <c r="B31" i="11"/>
  <c r="B30" i="11"/>
  <c r="K29" i="11"/>
  <c r="B29" i="11"/>
  <c r="B28" i="11"/>
  <c r="K27" i="11"/>
  <c r="B27" i="11"/>
  <c r="K26" i="11"/>
  <c r="B26" i="11"/>
  <c r="K25" i="11"/>
  <c r="B25" i="11"/>
  <c r="K24" i="11"/>
  <c r="B24" i="11"/>
  <c r="K23" i="11"/>
  <c r="B23" i="11"/>
  <c r="K22" i="11"/>
  <c r="B22" i="11"/>
  <c r="B21" i="11"/>
  <c r="K20" i="11"/>
  <c r="B20" i="11"/>
  <c r="B19" i="11"/>
  <c r="K18" i="11"/>
  <c r="B18" i="11"/>
  <c r="K17" i="11"/>
  <c r="B17" i="11"/>
  <c r="K16" i="11"/>
  <c r="B16" i="11"/>
  <c r="K15" i="11"/>
  <c r="B15" i="11"/>
  <c r="K14" i="11"/>
  <c r="B14" i="11"/>
  <c r="K13" i="11"/>
  <c r="B13" i="11"/>
  <c r="K12" i="11"/>
  <c r="B12" i="11"/>
  <c r="K11" i="11"/>
  <c r="B11" i="11"/>
  <c r="B10" i="11"/>
  <c r="B35" i="11" l="1"/>
  <c r="P30" i="12"/>
  <c r="K35" i="11"/>
</calcChain>
</file>

<file path=xl/sharedStrings.xml><?xml version="1.0" encoding="utf-8"?>
<sst xmlns="http://schemas.openxmlformats.org/spreadsheetml/2006/main" count="237" uniqueCount="158">
  <si>
    <t>Diagnožu grupas un citi apmaksas nosacījumi*</t>
  </si>
  <si>
    <t>2020.gads salīdzinājumā ar 2019.gadu</t>
  </si>
  <si>
    <t>2021.gads salīdzinājumā ar 2020.gadu</t>
  </si>
  <si>
    <t>2022.gads salīdzinājumā ar 2021.gadu</t>
  </si>
  <si>
    <t>2023.gads salīdzinājumā ar 2022.gadu</t>
  </si>
  <si>
    <t>2024.gads 2 mēneši salīdzinājumā ar 2023.gada 2 mēnešiem</t>
  </si>
  <si>
    <t>Unikālo pacientu skaits 2019.gada
janvāris-decembris</t>
  </si>
  <si>
    <t>Unikālo pacientu skaits 2020.gada
janvāris-decembris</t>
  </si>
  <si>
    <t>Unikālo pacientu skaita izmaiņas</t>
  </si>
  <si>
    <t>Unikālo pacientu skaita izmaiņas %</t>
  </si>
  <si>
    <t>Unikālo pacientu skaits 2021.gada
janvāris-decembris</t>
  </si>
  <si>
    <t>Unikālo pacientu skaits 2022.gada
janvāris-decembris</t>
  </si>
  <si>
    <t>Unikālo pacientu skaits 2023.gada
janvāris-decembris</t>
  </si>
  <si>
    <t>Unikālo pacientu skaits 2023.gada
janvāris-februāris</t>
  </si>
  <si>
    <t>Unikālo pacientu skaits 2024.gada
janvāris-februāris</t>
  </si>
  <si>
    <t>Viena pacienta vidējās izmaksas, euro  2019.gada
janvāris-decembris</t>
  </si>
  <si>
    <t>Viena pacienta vidējās izmaksas, euro 2020.gada
janvāris-decembris</t>
  </si>
  <si>
    <t xml:space="preserve">Viena pacienta vidēji izmaksu izmaiņas, euro </t>
  </si>
  <si>
    <t>Viena pacienta vidēji izmaksu izmaiņas %</t>
  </si>
  <si>
    <t>Viena pacienta vidējās izmaksas, euro  2020.gada
janvāris-decembris</t>
  </si>
  <si>
    <t>Viena pacienta vidējās izmaksas, euro 2021.gada
janvāris-decembris</t>
  </si>
  <si>
    <t>Viena pacienta vidējās izmaksas, euro  2021.gada
janvāris-decembris</t>
  </si>
  <si>
    <t>Viena pacienta vidējās izmaksas, euro 2022.gada
janvāris-decembris</t>
  </si>
  <si>
    <t>Viena pacienta vidējās izmaksas, euro  2022.gada
janvāris-decembris</t>
  </si>
  <si>
    <t>Viena pacienta vidējās izmaksas, euro 2023.gada
janvāris-decembris</t>
  </si>
  <si>
    <t>Viena pacienta vidējās izmaksas, euro 2023.gada
janvāris-februāris</t>
  </si>
  <si>
    <t>Viena pacienta vidējās izmaksas, euro 2024.gada
janvāris-februāris</t>
  </si>
  <si>
    <t>Acu un to palīgorgānu slimības</t>
  </si>
  <si>
    <t>Ausu un aizauss paugura slimības</t>
  </si>
  <si>
    <t>Asins un asinsrades orgānu slimības un imūnsistēmas traucējumi</t>
  </si>
  <si>
    <t>Asinsrites sistēmas slimības</t>
  </si>
  <si>
    <t>Audzēji</t>
  </si>
  <si>
    <t>Ādas un zemādas audu slimības</t>
  </si>
  <si>
    <t>Elpošanas sistēmas slimības</t>
  </si>
  <si>
    <t>Endokrīnās, uztures un vielmaiņas slimības</t>
  </si>
  <si>
    <t>Gremošanas sistēmas slimības</t>
  </si>
  <si>
    <t>Infekcijas un parazitāras slimības</t>
  </si>
  <si>
    <t>Skeleta, muskuļu un saistaudu slimības</t>
  </si>
  <si>
    <t>Iedzimtas kroplības, deformācijas un hromosomu anomālijas</t>
  </si>
  <si>
    <t>Nervu sistēmas slimības</t>
  </si>
  <si>
    <t>Psihiski un uzvedības traucējumi</t>
  </si>
  <si>
    <t>Faktori, kas ietekmē veselību un saskari ar veselības aprūpes darbiniekiem</t>
  </si>
  <si>
    <t>Uroģenitālās sistēmas slimības</t>
  </si>
  <si>
    <t>Ievainojumi, saindēšanās un citas ārējas iedarbes sekas</t>
  </si>
  <si>
    <t>Grūtniecība, dzemdības un pēcdzemdību periods</t>
  </si>
  <si>
    <t>Bērni līdz 2 gadu vecumam MB</t>
  </si>
  <si>
    <t>Grūtnieces un sievietes pēcdzemdību periodā MG</t>
  </si>
  <si>
    <t>Individuālie pacienti</t>
  </si>
  <si>
    <t>Atbalsta maksājums individuālām aptiekām</t>
  </si>
  <si>
    <t>Reto slimību ārstēšana</t>
  </si>
  <si>
    <t>Pacientu skaits 2024.gada 2 mēnešos</t>
  </si>
  <si>
    <t>2023.gada saistību apjoms, kuru apmaksa veikta 2023.gadā no 2024.gada gada līdzekļiem</t>
  </si>
  <si>
    <t>Indikatīvi prognozētā pašu ieņēmumu pārpilde (Veselības ministrija sniegs Finanšu ministrijai priekšlikumu par finanšu iestrādi 2024. gada valsts budžetā)</t>
  </si>
  <si>
    <t xml:space="preserve">Finanšu ministrijas 2024.gada 12.janvāra rīkojums Nr.5 “Par apropriācijas pārdali" </t>
  </si>
  <si>
    <t>Apakšprogramma 33.19.00 “"Krievijas Federācijas militāro pensionāru veselības aprūpe”</t>
  </si>
  <si>
    <t>* Kolonnā “Diagnožu grupas nosaukums un citi apmaksas nosacījumi” norādītajās šādās ailēs - “Faktori, kas ietekmē veselību un saskari ar veselības aprūpes darbiniekiem”, “Individuālie pacienti”, “Atbalsta maksājums individuālām aptiekām” plānoto izdevumu sadalījums noteikts atbilstoši 2006.gada 31.oktobra  Ministru kabineta noteikumos Nr.899 “Ambulatorajai ārstēšanai paredzēto zāļu un medicīnisko ierīču iegādes izdevumu kompensācijas kārtība” noteiktajam sadalījumam.</t>
  </si>
  <si>
    <t xml:space="preserve"> 2022.gada janvāris - decembris</t>
  </si>
  <si>
    <t>Kopā</t>
  </si>
  <si>
    <t>t.sk.</t>
  </si>
  <si>
    <t>Faktiskā izpilde 
janvāris- decembris (rēķinu summa)</t>
  </si>
  <si>
    <t>dotācija no vispārējiem ieņēmumiem</t>
  </si>
  <si>
    <t>papildus apropriācijas pārdales</t>
  </si>
  <si>
    <t>citi pašu ieņēmumi</t>
  </si>
  <si>
    <t>līdzekļi no programmas 33.12.00. "Reto slimību ārstēšana"</t>
  </si>
  <si>
    <t>2=3+8+9+10</t>
  </si>
  <si>
    <t>3=4+5+6+7</t>
  </si>
  <si>
    <t>Kompensējamo medikamentu un materiālu apmaksāšana</t>
  </si>
  <si>
    <t xml:space="preserve"> 2023.gada janvāris - decembris</t>
  </si>
  <si>
    <t>Faktiskā izpilde  
janvāris - decembris (rēķinu summa)</t>
  </si>
  <si>
    <t>3=4+5+6+7+8</t>
  </si>
  <si>
    <t>Prognozējamā naudas plūsma 2024.gadam</t>
  </si>
  <si>
    <t>Faktiskā izpilde  
janvāris - februāris (rēķinu summa)</t>
  </si>
  <si>
    <t>Prognozējamā rēķinu summa 2024.gada decembrim (50%), kas būtu apmakaksājami 2024. gadā</t>
  </si>
  <si>
    <r>
      <rPr>
        <b/>
        <sz val="11"/>
        <color rgb="FF000000"/>
        <rFont val="Times New Roman"/>
        <family val="1"/>
      </rPr>
      <t>NVD saistības (pēc bilances datiem) par 2023.gadu,</t>
    </r>
    <r>
      <rPr>
        <sz val="11"/>
        <color rgb="FF000000"/>
        <rFont val="Times New Roman"/>
        <family val="1"/>
      </rPr>
      <t xml:space="preserve"> kas tiek apmaksātas no 2024.gada līdzekļiem**</t>
    </r>
  </si>
  <si>
    <t>KOPĀ naudas plūsma</t>
  </si>
  <si>
    <t>* Indikatīvi prognozētā pašu ieņēmumu pārpilde (Veselības ministrija sniegs Finanšu ministrijai priekšlikumu par finanšu iestrādi 2024. gada valsts budžetā)</t>
  </si>
  <si>
    <t>Faktiskā izpilde  2024.gads
janvāris - februāris (rēķinu summa)</t>
  </si>
  <si>
    <t>Prognozējamā naudas plūsma 2025.gadam</t>
  </si>
  <si>
    <t>2=3+6</t>
  </si>
  <si>
    <t>3=4+5</t>
  </si>
  <si>
    <t>KOPĀ</t>
  </si>
  <si>
    <t>Diagnožu grupas un citi apmaksas nosacījumi</t>
  </si>
  <si>
    <t>Pielikums Nr.1 Informatīvajam ziņojumam “Par kompensējamo medikamentu pieejamības uzlabošanas nodrošināšanu 2024. gadam un turpmākajiem gadiem”</t>
  </si>
  <si>
    <t>Pieejamais finansējums, faktiskā izpilde un indikatīvi prognozētais deficīts ambulatorajai ārstēšanai paredzēto zāļu un medicīnisko ierīču iegādes izdevumu kompensācijai 2022.-2025.gadam</t>
  </si>
  <si>
    <t>Pielikums Nr.2 Informatīvajam ziņojumam “Par kompensējamo medikamentu pieejamības uzlabošanas nodrošināšanu 2024. gadam un turpmākajiem gadiem”</t>
  </si>
  <si>
    <t>Līdzekļi  no programmas  33.03.00 Kompensējamo medikamentu un materiālu apmaksāšana"</t>
  </si>
  <si>
    <t>Līdzekļi no programmas  33.19.00 "Krievijas Federācijas militāro pensionāru veselības aprūpe"</t>
  </si>
  <si>
    <t>Līdzekļi no  programmas 99.00.00. "Līdzekļi neparedzētiem gadījumiem"</t>
  </si>
  <si>
    <r>
      <t xml:space="preserve">Līdzekļi no  programmas 99.00.00. "Līdzekļi neparedzētiem gadījumiem" -  </t>
    </r>
    <r>
      <rPr>
        <i/>
        <sz val="11"/>
        <rFont val="Times New Roman"/>
        <family val="1"/>
        <charset val="186"/>
      </rPr>
      <t>Ukrainas civiliedzīvotājiem (marts-oktobris)</t>
    </r>
  </si>
  <si>
    <t>Līdzekļi  no programmas  33.03.00 Kompensējamo medikamentu un materiālu apmaksāšana</t>
  </si>
  <si>
    <r>
      <t>NVD saistības (pēc bilances datiem) par 2021.gadu,</t>
    </r>
    <r>
      <rPr>
        <b/>
        <sz val="11"/>
        <color rgb="FF000000"/>
        <rFont val="Times New Roman"/>
        <family val="1"/>
      </rPr>
      <t xml:space="preserve"> kas tiek apmaksātas no 2022.gada līdzekļiem*</t>
    </r>
  </si>
  <si>
    <r>
      <t xml:space="preserve">Papildus līdzekļi  par sniegtajiem pakalpojumiem </t>
    </r>
    <r>
      <rPr>
        <i/>
        <sz val="11"/>
        <rFont val="Times New Roman"/>
        <family val="1"/>
      </rPr>
      <t>Ukrainas civiliedzīvotājiem (janvāris - oktobris)</t>
    </r>
  </si>
  <si>
    <t>Papildus piešķirtais finansējums (MK rīk. Nr.457) no budžeta resora 74.</t>
  </si>
  <si>
    <r>
      <t>NVD saistības (pēc bilances datiem)  par 2022.gadu,</t>
    </r>
    <r>
      <rPr>
        <sz val="11"/>
        <color rgb="FF000000"/>
        <rFont val="Times New Roman"/>
        <family val="1"/>
      </rPr>
      <t xml:space="preserve"> kas tiek apmaksātas no 2023.gada līdzekļiem</t>
    </r>
    <r>
      <rPr>
        <b/>
        <sz val="11"/>
        <color rgb="FF000000"/>
        <rFont val="Times New Roman"/>
        <family val="1"/>
        <charset val="186"/>
      </rPr>
      <t>*</t>
    </r>
  </si>
  <si>
    <t>Gada plāns, EUR, atbilstoši  kārtējā gada likumam par valsts budžetu un FM rīkojumiem</t>
  </si>
  <si>
    <t>Gada plāns, EUR, atbilstoši  kārtējā gada likumam par valsts budžetu</t>
  </si>
  <si>
    <r>
      <t xml:space="preserve">Prognozējamā rēķinu summa par 2024.gadu </t>
    </r>
    <r>
      <rPr>
        <sz val="11"/>
        <color rgb="FF000000"/>
        <rFont val="Times New Roman"/>
        <family val="1"/>
      </rPr>
      <t>(janvāris - novembris)</t>
    </r>
  </si>
  <si>
    <t>Kopējais indikatīvi prognozējamais deficīts uz gada beigām</t>
  </si>
  <si>
    <t>13=2+7-12</t>
  </si>
  <si>
    <t>Papildus pārdalāmais finansējums no budžeta resora “74.Gadskārtējā valsts budžeta izpildes procesā pārdalāmais finansējums” programmas 20.00.00 “Veselības aprūpes pasākumu īstenošana”</t>
  </si>
  <si>
    <t>Indikatīvi prognozējamais deficīts uz 2024. gada beigām pēc papildus finansējuma pārdales</t>
  </si>
  <si>
    <t>15=13+14</t>
  </si>
  <si>
    <t>Indikatīvā prognoze 2025.gadam</t>
  </si>
  <si>
    <t xml:space="preserve"> 2024.gada janvāris - 16.aprīlis un indikatīvā prognoze 2024.gadam, ņemot vērā 2024.gada pirmo divu mēnešu faktisko izpildi</t>
  </si>
  <si>
    <t>Plānotie virsplāna  pašu ieņēmumi 2024.gadā*</t>
  </si>
  <si>
    <t>Plānotie virsplāna  pašu ieņēmumi 2025.gadā*</t>
  </si>
  <si>
    <t>* Indikatīvi prognozētā pašu ieņēmumu pārpilde</t>
  </si>
  <si>
    <t>Prognozējamā rēķinu summa  2025.g. decembrim (50%), kas būtu apmaksājami 2025. gadā</t>
  </si>
  <si>
    <t>13=9+10+11+12</t>
  </si>
  <si>
    <t>14=2+7-13</t>
  </si>
  <si>
    <t>Papildus nepieciešamais finansējums kompensējamiem medikamentu pieejamībai 2024.gadam pa diagnožu grupām</t>
  </si>
  <si>
    <t>Pielikums Nr.3 Informatīvajam ziņojumam “Par kompensējamo medikamentu pieejamības uzlabošanas nodrošināšanu 2024. gadam un turpmākajiem gadiem”</t>
  </si>
  <si>
    <t>Apakšprogramma 33.03.00 "Kompensējamo medikamentu un materiālu apmaksāšana" (2024.gada budžeta bāzes apjoms)</t>
  </si>
  <si>
    <t>Kopējais finanšu iztrūkums 2024.gadam</t>
  </si>
  <si>
    <t>Papildu  finansējums 2024.gada pieejamības nodrošināšanai</t>
  </si>
  <si>
    <t>Plānotie virsplāna  pašu ieņēmumi 2024.gadā</t>
  </si>
  <si>
    <t>Uz 2024. gada sākumu apakšprogrammā 33.03.00 "Kompensējamo medikamentu un materiālu apmaksāšana" (2024.gada budžeta bāzes apjoms) un no apakšprogrammas 33.19.00 “Krievijas Federācijas militāro pensionāru veselības aprūpe” novirzāmais finansējuma apjoms, EUR</t>
  </si>
  <si>
    <t>Papildu piešķirtais finansējums atbilstoši Finanšu ministrijas 2024.gada 12.janvāra rīkojumam Nr.5 “Par apropriācijas pārdali", EUR</t>
  </si>
  <si>
    <t>Finansējums 2024.gadam atbilstoši budžetam un FM rīkojumiem uz 2024.gada 16.aprīli, EUR</t>
  </si>
  <si>
    <t xml:space="preserve">2024.gada faktiskā izpilde 2 mēnešos, EUR
</t>
  </si>
  <si>
    <t>Indikatīvi nepieciešamais finansējuma apjoms 2024.gadam pamatojoties uz 2024.gada 2 mēnešu izpildi, EUR</t>
  </si>
  <si>
    <t>Finanšu līdzekļu iztrūkums (+) /pārpalikums (-) 2024.gadam, EUR</t>
  </si>
  <si>
    <t>Papildu  finansējums 2024.gada pieejamības nodrošināšanai**, EUR</t>
  </si>
  <si>
    <t>Indikatīvi plānotās viena pacienta vidējās izmaksas atbilstoši 2023.gada, EUR</t>
  </si>
  <si>
    <t>Indikatīvi prognozējamais pacientu skaits pēc 2023.gada 1 pacienta vidējām izmaksām, EUR</t>
  </si>
  <si>
    <t xml:space="preserve"> RESURSI, EUR</t>
  </si>
  <si>
    <t>Indikatīvais deficīts uz gada beigām, EUR</t>
  </si>
  <si>
    <t>Papildus nepieciešamais finansējums informatīvajā ziņojumā "Par kompensējamo medikamentu pieejamības uzlabošanas nodrošināšanu 2024. gadam un turpmākajiem gadiem" minēto pasākumu īstenošanai</t>
  </si>
  <si>
    <t>2024.gadam</t>
  </si>
  <si>
    <r>
      <t xml:space="preserve">Papildus nepieciešamaisfinansējums, </t>
    </r>
    <r>
      <rPr>
        <b/>
        <i/>
        <sz val="12"/>
        <rFont val="Times New Roman"/>
        <family val="1"/>
        <charset val="186"/>
      </rPr>
      <t>EUR</t>
    </r>
  </si>
  <si>
    <t xml:space="preserve">turpmāk ik gadu 
</t>
  </si>
  <si>
    <t>Pasākums</t>
  </si>
  <si>
    <t>Kompensējamo medikamentu izdevumu deficīta segšana 2024. gadam, lai nodrošinātu medikamentozās ārstēšanas nepārtrauktību</t>
  </si>
  <si>
    <t>2.1.</t>
  </si>
  <si>
    <t>2.2.</t>
  </si>
  <si>
    <t>1.</t>
  </si>
  <si>
    <t>2.</t>
  </si>
  <si>
    <t>Medikamentu kompensācijas sistēmas attīstība</t>
  </si>
  <si>
    <t>Jaunu medikamentu apmaksa</t>
  </si>
  <si>
    <t>Kompensācijas nosacījumu paplašināšana</t>
  </si>
  <si>
    <t>2025.gadam</t>
  </si>
  <si>
    <t>2026.gadam</t>
  </si>
  <si>
    <t>-</t>
  </si>
  <si>
    <t>Pielikums Informatīvajam ziņojumam “Par kompensējamo medikamentu pieejamības uzlabošanas nodrošināšanu 2024. gadam un turpmākajiem gadiem”</t>
  </si>
  <si>
    <t>Unikālo pacientu skaits un tā izmaiņas pret iepriekšējo gadu un viena pacienta vidējās izmaksas un to izmaiņas pret iepriekšējo gadu pa diagnožu grupām laika periodā 2019. gads - 2024. gada pirmie divi mēneši</t>
  </si>
  <si>
    <t>Unikālo pacientu skaits un tā izmaiņas pret iepriekšējo gadu</t>
  </si>
  <si>
    <t>Viena pacienta vidējās izmaksas un to izmaiņas pret iepriekšējo gadu</t>
  </si>
  <si>
    <t>** Veicamie norēķini par iepriekšējo periodu, kas jāveic 2024.gadā</t>
  </si>
  <si>
    <t>* Veiktie norēķini par iepriekšējo periodu</t>
  </si>
  <si>
    <t>Prognozējamā rēķinu summa par 2025.gadu (11 mēneši janvāris - novembris)</t>
  </si>
  <si>
    <t>Prognozējamā rēķinu summa 2024.gada decembrim (50%), kas būtu apmaksājami 2025. gadā***</t>
  </si>
  <si>
    <t>*** Veicamie norēķini par iepriekšējo periodu, kas jāveic 2025.gadā</t>
  </si>
  <si>
    <t>Plānotā pārdale no budžeta resora "74. Gadskārtējā valsts budžeta izpildes procesā pārdalāmais finansējums" programmas 20.00.00 "Veselības aprūpes pasākumu īstenošana" **</t>
  </si>
  <si>
    <r>
      <t>** Plānotā pārdale no budžeta resora "74. Gadskārtējā valsts budžeta izpildes procesā pārdalāmais finansējums" programmas 20.00.00 "Veselības aprūpes pasākumu īstenošana" atbilstoši MK 2023. gada 12.decembra sēdes protokollēmumā Nr. 61 50.</t>
    </r>
    <r>
      <rPr>
        <sz val="11"/>
        <rFont val="Aptos Narrow"/>
        <family val="2"/>
      </rPr>
      <t>§</t>
    </r>
    <r>
      <rPr>
        <sz val="11"/>
        <rFont val="Times New Roman"/>
        <family val="1"/>
        <charset val="186"/>
      </rPr>
      <t xml:space="preserve"> 3.punktā dotajam uzdevumam</t>
    </r>
  </si>
  <si>
    <t>Pašu ieņēmumu 2022. gada atlikumi (FM rīk. 201)</t>
  </si>
  <si>
    <t>Līdzekļi no  programmas 99.00.00. "Līdzekļi neparedzētiem gadījumiem" (MK rīk.631, FM rīk. 344 un MK rīk. 705, FM rīk. 395)</t>
  </si>
  <si>
    <t>2=3+9+10</t>
  </si>
  <si>
    <r>
      <t>**Finansējuma sadalījums balstās uz indikatīvu novērtējumu, lai mazinātu risku noteiktu medikamentu pieejamībai Latvijas iedzīvotājiem. Sadalījums pa diagnozēm ir indikatīvs, jo prognoze ir veikta tikai uz pieejamajiem 2024.gada 2 mēnešu izpildes datiem  un NVD to var mainīt pēc faktiskās vajadzības. Dažās  diagnožu grupās tiek plānota lielāka pārpilde, nekā to uzrāda divu mēnešu faktiskā izpilde, jo gada griezumā to ietekmē dažādi faktori, piemēram, tai skaitā, ka recepte var tikt izņemta uz 3 mēnešiem un līdz ar to pirmo 2 mēnešu izpildē var neparādīties. Diagnožu grupā "Reto slimību ārstēšana" gada griezumā tiek prognozēts izdevumu pieaugums, jo palielinās pacientu skaits, kas medikamentus saņem, kā arī pacienti-bērni pieaug un līdz ar to palielinās bērnu svars, kā rezultātā jālieto lielākas zāļu devas, kas palielinās izdevumus. Diagnožu grupā "Audzēji" gada griezumā tiek prognozēts izdevumu pieaugums, ņemot vērā, ka 2023.gada 3.ceturksnī faktiski tika papildināts kompensējamo medikamentu saraksts, nodrošinot jaunu inovatīvu onkoloģisko medikamentu pieejamību.</t>
    </r>
    <r>
      <rPr>
        <sz val="10"/>
        <color rgb="FFFF0000"/>
        <rFont val="Times New Roman"/>
        <family val="1"/>
        <charset val="186"/>
      </rPr>
      <t xml:space="preserve"> </t>
    </r>
    <r>
      <rPr>
        <sz val="10"/>
        <rFont val="Times New Roman"/>
        <family val="1"/>
      </rPr>
      <t>Kā arī aplūkojot iepriekšējā perioda faktiskās izpildes rādītājus, pacientu skaita pieaugums šajā diagnožu grupā veido 0,3% 2022.gadā salīdzinājumā ar 2021.gadu, kā arī 2,8% pieaugumu 2023.gadā salīdzinājumā ar 2022.gadu, līdz ar ko indikatīvi norādot uz to turpmāku tendenci pacientu skaita pieaugumam. Diagnožu grupa "Uroģenitālās sistēmas slimības" - aplūkojot iepriekšējā perioda fak</t>
    </r>
    <r>
      <rPr>
        <sz val="10"/>
        <color theme="1"/>
        <rFont val="Times New Roman"/>
        <family val="1"/>
      </rPr>
      <t xml:space="preserve">tiskās izpildes rādītājus, pacientu skaita pieaugums šajā diagnožu grupā veido 4,7% 2022.gadā salīdzinājumā ar 2021.gadu, kā arī 3,4% pieaugumu 2023.gadā salīdzinājumā at 2022.gadu, līdz ar ko indikatīvi norādot uz to turpmāku tendenci pacientu skaita pieaugumam.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</si>
</sst>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7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color theme="1"/>
      <name val="Times New Roman"/>
      <family val="1"/>
    </font>
    <font>
      <i/>
      <sz val="10"/>
      <color theme="1"/>
      <name val="Times New Roman"/>
      <family val="1"/>
    </font>
    <font>
      <sz val="10"/>
      <color rgb="FFFF0000"/>
      <name val="Times New Roman"/>
      <family val="1"/>
    </font>
    <font>
      <sz val="10"/>
      <name val="Times New Roman"/>
      <family val="1"/>
    </font>
    <font>
      <sz val="10"/>
      <color theme="1"/>
      <name val="Times New Roman"/>
      <family val="1"/>
      <charset val="186"/>
    </font>
    <font>
      <b/>
      <sz val="12"/>
      <color theme="1"/>
      <name val="Times New Roman"/>
      <family val="1"/>
    </font>
    <font>
      <b/>
      <sz val="10"/>
      <color rgb="FF000000"/>
      <name val="Times New Roman"/>
      <family val="1"/>
    </font>
    <font>
      <b/>
      <sz val="10"/>
      <color rgb="FFFF0000"/>
      <name val="Times New Roman"/>
      <family val="1"/>
    </font>
    <font>
      <b/>
      <sz val="10"/>
      <name val="Times New Roman"/>
      <family val="1"/>
    </font>
    <font>
      <sz val="10"/>
      <name val="Times New Roman"/>
      <family val="1"/>
      <charset val="186"/>
    </font>
    <font>
      <b/>
      <sz val="10"/>
      <name val="Times New Roman"/>
      <family val="1"/>
      <charset val="186"/>
    </font>
    <font>
      <b/>
      <sz val="10"/>
      <color theme="0"/>
      <name val="Times New Roman"/>
      <family val="1"/>
    </font>
    <font>
      <sz val="8"/>
      <color theme="1"/>
      <name val="Times New Roman"/>
      <family val="1"/>
    </font>
    <font>
      <i/>
      <sz val="8"/>
      <color theme="1"/>
      <name val="Times New Roman"/>
      <family val="1"/>
    </font>
    <font>
      <sz val="8"/>
      <color rgb="FFFF0000"/>
      <name val="Times New Roman"/>
      <family val="1"/>
    </font>
    <font>
      <sz val="8"/>
      <color theme="0"/>
      <name val="Times New Roman"/>
      <family val="1"/>
    </font>
    <font>
      <sz val="8"/>
      <color theme="1"/>
      <name val="Times New Roman"/>
      <family val="1"/>
      <charset val="186"/>
    </font>
    <font>
      <sz val="10"/>
      <color theme="0"/>
      <name val="Times New Roman"/>
      <family val="1"/>
    </font>
    <font>
      <i/>
      <sz val="10"/>
      <color rgb="FF000000"/>
      <name val="Times New Roman"/>
      <family val="1"/>
    </font>
    <font>
      <i/>
      <sz val="10"/>
      <color theme="1"/>
      <name val="Times New Roman"/>
      <family val="1"/>
      <charset val="186"/>
    </font>
    <font>
      <sz val="10"/>
      <color rgb="FFFF0000"/>
      <name val="Times New Roman"/>
      <family val="1"/>
      <charset val="186"/>
    </font>
    <font>
      <sz val="10"/>
      <name val="Arial"/>
      <family val="2"/>
      <charset val="186"/>
    </font>
    <font>
      <sz val="10"/>
      <color indexed="8"/>
      <name val="Arial"/>
      <family val="2"/>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0"/>
      <name val="Arial"/>
      <family val="2"/>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name val="Times New Roman"/>
      <family val="1"/>
      <charset val="186"/>
    </font>
    <font>
      <sz val="11"/>
      <color rgb="FF000000"/>
      <name val="Times New Roman"/>
      <family val="1"/>
      <charset val="186"/>
    </font>
    <font>
      <i/>
      <sz val="11"/>
      <name val="Times New Roman"/>
      <family val="1"/>
      <charset val="186"/>
    </font>
    <font>
      <sz val="11"/>
      <color indexed="8"/>
      <name val="Times New Roman"/>
      <family val="1"/>
      <charset val="186"/>
    </font>
    <font>
      <b/>
      <sz val="11"/>
      <name val="Times New Roman"/>
      <family val="1"/>
      <charset val="186"/>
    </font>
    <font>
      <b/>
      <sz val="11"/>
      <color rgb="FF000000"/>
      <name val="Times New Roman"/>
      <family val="1"/>
      <charset val="186"/>
    </font>
    <font>
      <sz val="11"/>
      <color rgb="FFFF0000"/>
      <name val="Times New Roman"/>
      <family val="1"/>
      <charset val="186"/>
    </font>
    <font>
      <b/>
      <sz val="11"/>
      <color indexed="8"/>
      <name val="Times New Roman"/>
      <family val="1"/>
      <charset val="186"/>
    </font>
    <font>
      <b/>
      <sz val="11"/>
      <color rgb="FF000000"/>
      <name val="Times New Roman"/>
      <family val="1"/>
    </font>
    <font>
      <sz val="11"/>
      <color rgb="FF000000"/>
      <name val="Times New Roman"/>
      <family val="1"/>
    </font>
    <font>
      <b/>
      <sz val="10"/>
      <color rgb="FFFF0000"/>
      <name val="Times New Roman"/>
      <family val="1"/>
      <charset val="186"/>
    </font>
    <font>
      <b/>
      <sz val="11"/>
      <color rgb="FFFF0000"/>
      <name val="Times New Roman"/>
      <family val="1"/>
      <charset val="186"/>
    </font>
    <font>
      <sz val="15"/>
      <color rgb="FFFF0000"/>
      <name val="Times New Roman"/>
      <family val="1"/>
    </font>
    <font>
      <sz val="8"/>
      <name val="Times New Roman"/>
      <family val="1"/>
      <charset val="186"/>
    </font>
    <font>
      <sz val="8"/>
      <color rgb="FF000000"/>
      <name val="Times New Roman"/>
      <family val="1"/>
      <charset val="186"/>
    </font>
    <font>
      <b/>
      <sz val="8"/>
      <color rgb="FF000000"/>
      <name val="Times New Roman"/>
      <family val="1"/>
      <charset val="186"/>
    </font>
    <font>
      <sz val="8"/>
      <color rgb="FFFF0000"/>
      <name val="Times New Roman"/>
      <family val="1"/>
      <charset val="186"/>
    </font>
    <font>
      <b/>
      <sz val="12"/>
      <name val="Times New Roman"/>
      <family val="1"/>
    </font>
    <font>
      <sz val="12"/>
      <name val="Times New Roman"/>
      <family val="1"/>
    </font>
    <font>
      <b/>
      <sz val="12"/>
      <name val="Times New Roman"/>
      <family val="1"/>
      <charset val="186"/>
    </font>
    <font>
      <i/>
      <sz val="11"/>
      <name val="Times New Roman"/>
      <family val="1"/>
    </font>
    <font>
      <sz val="10"/>
      <color indexed="8"/>
      <name val="Times New Roman"/>
      <family val="1"/>
      <charset val="186"/>
    </font>
    <font>
      <b/>
      <sz val="11"/>
      <color theme="1"/>
      <name val="Times New Roman"/>
      <family val="1"/>
    </font>
    <font>
      <b/>
      <sz val="11"/>
      <color rgb="FF000000"/>
      <name val="Times New Roman"/>
      <family val="1"/>
    </font>
    <font>
      <b/>
      <sz val="11"/>
      <name val="Times New Roman"/>
      <family val="1"/>
    </font>
    <font>
      <b/>
      <sz val="10"/>
      <color theme="1"/>
      <name val="Times New Roman"/>
      <family val="1"/>
      <charset val="186"/>
    </font>
    <font>
      <b/>
      <sz val="14"/>
      <color theme="1"/>
      <name val="Times New Roman"/>
      <family val="1"/>
    </font>
    <font>
      <b/>
      <i/>
      <sz val="12"/>
      <name val="Times New Roman"/>
      <family val="1"/>
      <charset val="186"/>
    </font>
    <font>
      <i/>
      <sz val="11"/>
      <color theme="1"/>
      <name val="Calibri"/>
      <family val="2"/>
      <scheme val="minor"/>
    </font>
    <font>
      <i/>
      <sz val="11"/>
      <color theme="1"/>
      <name val="Times New Roman"/>
      <family val="1"/>
    </font>
    <font>
      <sz val="11"/>
      <name val="Aptos Narrow"/>
      <family val="2"/>
    </font>
  </fonts>
  <fills count="3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59999389629810485"/>
        <bgColor rgb="FF000000"/>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9" tint="0.79998168889431442"/>
        <bgColor rgb="FF000000"/>
      </patternFill>
    </fill>
    <fill>
      <patternFill patternType="solid">
        <fgColor theme="6" tint="0.79998168889431442"/>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auto="1"/>
      </left>
      <right style="hair">
        <color auto="1"/>
      </right>
      <top style="hair">
        <color auto="1"/>
      </top>
      <bottom style="hair">
        <color auto="1"/>
      </bottom>
      <diagonal/>
    </border>
    <border>
      <left/>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s>
  <cellStyleXfs count="51">
    <xf numFmtId="0" fontId="0" fillId="0" borderId="0"/>
    <xf numFmtId="43" fontId="3" fillId="0" borderId="0" applyFont="0" applyFill="0" applyBorder="0" applyAlignment="0" applyProtection="0"/>
    <xf numFmtId="0" fontId="2" fillId="0" borderId="0"/>
    <xf numFmtId="0" fontId="3" fillId="0" borderId="0"/>
    <xf numFmtId="0" fontId="1" fillId="0" borderId="0"/>
    <xf numFmtId="0" fontId="25" fillId="0" borderId="0"/>
    <xf numFmtId="0" fontId="26" fillId="0" borderId="7" applyBorder="0"/>
    <xf numFmtId="0" fontId="25" fillId="0" borderId="0"/>
    <xf numFmtId="0" fontId="25" fillId="0" borderId="0"/>
    <xf numFmtId="0" fontId="25" fillId="0" borderId="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2" borderId="0" applyNumberFormat="0" applyBorder="0" applyAlignment="0" applyProtection="0"/>
    <xf numFmtId="0" fontId="27" fillId="15" borderId="0" applyNumberFormat="0" applyBorder="0" applyAlignment="0" applyProtection="0"/>
    <xf numFmtId="0" fontId="28" fillId="16"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23" borderId="0" applyNumberFormat="0" applyBorder="0" applyAlignment="0" applyProtection="0"/>
    <xf numFmtId="0" fontId="29" fillId="7" borderId="0" applyNumberFormat="0" applyBorder="0" applyAlignment="0" applyProtection="0"/>
    <xf numFmtId="0" fontId="30" fillId="24" borderId="10" applyNumberFormat="0" applyAlignment="0" applyProtection="0"/>
    <xf numFmtId="0" fontId="31" fillId="25" borderId="11" applyNumberFormat="0" applyAlignment="0" applyProtection="0"/>
    <xf numFmtId="0" fontId="32" fillId="0" borderId="0" applyNumberFormat="0" applyFill="0" applyBorder="0" applyAlignment="0" applyProtection="0"/>
    <xf numFmtId="0" fontId="33" fillId="8" borderId="0" applyNumberFormat="0" applyBorder="0" applyAlignment="0" applyProtection="0"/>
    <xf numFmtId="0" fontId="34" fillId="0" borderId="12" applyNumberFormat="0" applyFill="0" applyAlignment="0" applyProtection="0"/>
    <xf numFmtId="0" fontId="35" fillId="0" borderId="13" applyNumberFormat="0" applyFill="0" applyAlignment="0" applyProtection="0"/>
    <xf numFmtId="0" fontId="36" fillId="0" borderId="14" applyNumberFormat="0" applyFill="0" applyAlignment="0" applyProtection="0"/>
    <xf numFmtId="0" fontId="36" fillId="0" borderId="0" applyNumberFormat="0" applyFill="0" applyBorder="0" applyAlignment="0" applyProtection="0"/>
    <xf numFmtId="0" fontId="37" fillId="11" borderId="10" applyNumberFormat="0" applyAlignment="0" applyProtection="0"/>
    <xf numFmtId="0" fontId="38" fillId="0" borderId="15" applyNumberFormat="0" applyFill="0" applyAlignment="0" applyProtection="0"/>
    <xf numFmtId="0" fontId="39" fillId="26" borderId="0" applyNumberFormat="0" applyBorder="0" applyAlignment="0" applyProtection="0"/>
    <xf numFmtId="0" fontId="40" fillId="27" borderId="16" applyNumberFormat="0" applyFont="0" applyAlignment="0" applyProtection="0"/>
    <xf numFmtId="0" fontId="41" fillId="24" borderId="17" applyNumberFormat="0" applyAlignment="0" applyProtection="0"/>
    <xf numFmtId="0" fontId="42" fillId="0" borderId="0" applyNumberFormat="0" applyFill="0" applyBorder="0" applyAlignment="0" applyProtection="0"/>
    <xf numFmtId="0" fontId="43" fillId="0" borderId="18" applyNumberFormat="0" applyFill="0" applyAlignment="0" applyProtection="0"/>
    <xf numFmtId="0" fontId="44" fillId="0" borderId="0" applyNumberFormat="0" applyFill="0" applyBorder="0" applyAlignment="0" applyProtection="0"/>
  </cellStyleXfs>
  <cellXfs count="319">
    <xf numFmtId="0" fontId="0" fillId="0" borderId="0" xfId="0"/>
    <xf numFmtId="0" fontId="4" fillId="2" borderId="0" xfId="2" applyFont="1" applyFill="1"/>
    <xf numFmtId="0" fontId="5" fillId="2" borderId="0" xfId="2" applyFont="1" applyFill="1"/>
    <xf numFmtId="0" fontId="6" fillId="2" borderId="0" xfId="2" applyFont="1" applyFill="1"/>
    <xf numFmtId="0" fontId="8" fillId="2" borderId="0" xfId="2" applyFont="1" applyFill="1"/>
    <xf numFmtId="3" fontId="7" fillId="0" borderId="0" xfId="2" applyNumberFormat="1" applyFont="1"/>
    <xf numFmtId="0" fontId="7" fillId="0" borderId="0" xfId="2" applyFont="1"/>
    <xf numFmtId="0" fontId="13" fillId="0" borderId="0" xfId="2" applyFont="1"/>
    <xf numFmtId="0" fontId="12" fillId="2" borderId="0" xfId="2" applyFont="1" applyFill="1"/>
    <xf numFmtId="0" fontId="14" fillId="2" borderId="0" xfId="2" applyFont="1" applyFill="1"/>
    <xf numFmtId="0" fontId="12" fillId="2" borderId="0" xfId="2" applyFont="1" applyFill="1" applyAlignment="1">
      <alignment wrapText="1"/>
    </xf>
    <xf numFmtId="3" fontId="12" fillId="2" borderId="0" xfId="2" applyNumberFormat="1" applyFont="1" applyFill="1" applyAlignment="1">
      <alignment vertical="center" wrapText="1"/>
    </xf>
    <xf numFmtId="3" fontId="7" fillId="2" borderId="0" xfId="2" applyNumberFormat="1" applyFont="1" applyFill="1" applyAlignment="1">
      <alignment vertical="center" wrapText="1"/>
    </xf>
    <xf numFmtId="3" fontId="11" fillId="2" borderId="0" xfId="2" applyNumberFormat="1" applyFont="1" applyFill="1" applyAlignment="1">
      <alignment vertical="center" wrapText="1"/>
    </xf>
    <xf numFmtId="3" fontId="15" fillId="2" borderId="0" xfId="2" applyNumberFormat="1" applyFont="1" applyFill="1" applyAlignment="1">
      <alignment vertical="center" wrapText="1"/>
    </xf>
    <xf numFmtId="0" fontId="15" fillId="2" borderId="0" xfId="2" applyFont="1" applyFill="1"/>
    <xf numFmtId="0" fontId="16" fillId="2" borderId="0" xfId="2" applyFont="1" applyFill="1"/>
    <xf numFmtId="0" fontId="17" fillId="2" borderId="0" xfId="2" applyFont="1" applyFill="1"/>
    <xf numFmtId="3" fontId="18" fillId="2" borderId="0" xfId="2" applyNumberFormat="1" applyFont="1" applyFill="1"/>
    <xf numFmtId="3" fontId="19" fillId="2" borderId="0" xfId="2" applyNumberFormat="1" applyFont="1" applyFill="1"/>
    <xf numFmtId="0" fontId="19" fillId="2" borderId="0" xfId="2" applyFont="1" applyFill="1"/>
    <xf numFmtId="0" fontId="20" fillId="2" borderId="0" xfId="2" applyFont="1" applyFill="1"/>
    <xf numFmtId="3" fontId="6" fillId="2" borderId="0" xfId="2" applyNumberFormat="1" applyFont="1" applyFill="1"/>
    <xf numFmtId="3" fontId="7" fillId="2" borderId="0" xfId="2" applyNumberFormat="1" applyFont="1" applyFill="1"/>
    <xf numFmtId="3" fontId="21" fillId="2" borderId="0" xfId="2" applyNumberFormat="1" applyFont="1" applyFill="1"/>
    <xf numFmtId="0" fontId="21" fillId="2" borderId="0" xfId="2" applyFont="1" applyFill="1"/>
    <xf numFmtId="2" fontId="12" fillId="3" borderId="5" xfId="2" applyNumberFormat="1" applyFont="1" applyFill="1" applyBorder="1" applyAlignment="1">
      <alignment vertical="center" wrapText="1"/>
    </xf>
    <xf numFmtId="3" fontId="12" fillId="3" borderId="5" xfId="2" applyNumberFormat="1" applyFont="1" applyFill="1" applyBorder="1" applyAlignment="1">
      <alignment vertical="center" wrapText="1"/>
    </xf>
    <xf numFmtId="3" fontId="4" fillId="2" borderId="0" xfId="2" applyNumberFormat="1" applyFont="1" applyFill="1"/>
    <xf numFmtId="3" fontId="22" fillId="0" borderId="0" xfId="2" applyNumberFormat="1" applyFont="1"/>
    <xf numFmtId="4" fontId="21" fillId="2" borderId="0" xfId="2" applyNumberFormat="1" applyFont="1" applyFill="1"/>
    <xf numFmtId="2" fontId="7" fillId="0" borderId="5" xfId="2" applyNumberFormat="1" applyFont="1" applyBorder="1" applyAlignment="1">
      <alignment horizontal="left" wrapText="1"/>
    </xf>
    <xf numFmtId="3" fontId="7" fillId="0" borderId="5" xfId="2" applyNumberFormat="1" applyFont="1" applyBorder="1" applyAlignment="1">
      <alignment horizontal="right" vertical="center"/>
    </xf>
    <xf numFmtId="3" fontId="5" fillId="2" borderId="0" xfId="2" applyNumberFormat="1" applyFont="1" applyFill="1"/>
    <xf numFmtId="0" fontId="23" fillId="2" borderId="0" xfId="2" applyFont="1" applyFill="1"/>
    <xf numFmtId="0" fontId="24" fillId="2" borderId="0" xfId="2" applyFont="1" applyFill="1"/>
    <xf numFmtId="3" fontId="7" fillId="0" borderId="0" xfId="2" applyNumberFormat="1" applyFont="1" applyAlignment="1">
      <alignment horizontal="right" vertical="center"/>
    </xf>
    <xf numFmtId="2" fontId="13" fillId="0" borderId="5" xfId="4" applyNumberFormat="1" applyFont="1" applyBorder="1" applyAlignment="1">
      <alignment horizontal="left" wrapText="1"/>
    </xf>
    <xf numFmtId="0" fontId="45" fillId="0" borderId="0" xfId="0" applyFont="1"/>
    <xf numFmtId="0" fontId="49" fillId="0" borderId="0" xfId="0" applyFont="1" applyAlignment="1">
      <alignment horizontal="center" vertical="center" wrapText="1"/>
    </xf>
    <xf numFmtId="0" fontId="49" fillId="0" borderId="0" xfId="0" applyFont="1" applyAlignment="1">
      <alignment horizontal="left" vertical="center" wrapText="1"/>
    </xf>
    <xf numFmtId="0" fontId="49" fillId="0" borderId="0" xfId="0" applyFont="1" applyAlignment="1">
      <alignment vertical="center" wrapText="1"/>
    </xf>
    <xf numFmtId="0" fontId="45" fillId="0" borderId="0" xfId="0" applyFont="1" applyAlignment="1">
      <alignment horizontal="right"/>
    </xf>
    <xf numFmtId="0" fontId="51" fillId="0" borderId="0" xfId="0" applyFont="1"/>
    <xf numFmtId="0" fontId="49" fillId="0" borderId="0" xfId="8" applyFont="1" applyAlignment="1">
      <alignment horizontal="left" vertical="center" wrapText="1"/>
    </xf>
    <xf numFmtId="0" fontId="49" fillId="0" borderId="0" xfId="8" applyFont="1" applyAlignment="1">
      <alignment vertical="center" wrapText="1"/>
    </xf>
    <xf numFmtId="0" fontId="49" fillId="0" borderId="0" xfId="8" applyFont="1" applyAlignment="1">
      <alignment horizontal="center" vertical="center" wrapText="1"/>
    </xf>
    <xf numFmtId="0" fontId="45" fillId="0" borderId="0" xfId="8" applyFont="1"/>
    <xf numFmtId="0" fontId="45" fillId="0" borderId="1" xfId="8" applyFont="1" applyBorder="1" applyAlignment="1">
      <alignment horizontal="center" vertical="center" wrapText="1"/>
    </xf>
    <xf numFmtId="0" fontId="45" fillId="2" borderId="1" xfId="8" applyFont="1" applyFill="1" applyBorder="1" applyAlignment="1">
      <alignment horizontal="center" vertical="center" wrapText="1"/>
    </xf>
    <xf numFmtId="0" fontId="45" fillId="0" borderId="0" xfId="8" applyFont="1" applyAlignment="1">
      <alignment horizontal="center"/>
    </xf>
    <xf numFmtId="3" fontId="45" fillId="0" borderId="0" xfId="8" applyNumberFormat="1" applyFont="1"/>
    <xf numFmtId="0" fontId="45" fillId="0" borderId="0" xfId="0" applyFont="1" applyAlignment="1">
      <alignment horizontal="center"/>
    </xf>
    <xf numFmtId="0" fontId="45" fillId="2" borderId="0" xfId="0" applyFont="1" applyFill="1" applyAlignment="1">
      <alignment wrapText="1"/>
    </xf>
    <xf numFmtId="0" fontId="45" fillId="2" borderId="0" xfId="0" applyFont="1" applyFill="1"/>
    <xf numFmtId="164" fontId="45" fillId="0" borderId="0" xfId="0" applyNumberFormat="1" applyFont="1"/>
    <xf numFmtId="43" fontId="49" fillId="0" borderId="0" xfId="1" applyFont="1" applyAlignment="1">
      <alignment wrapText="1"/>
    </xf>
    <xf numFmtId="43" fontId="49" fillId="2" borderId="0" xfId="1" applyFont="1" applyFill="1" applyAlignment="1">
      <alignment wrapText="1"/>
    </xf>
    <xf numFmtId="3" fontId="45" fillId="0" borderId="0" xfId="0" applyNumberFormat="1" applyFont="1"/>
    <xf numFmtId="0" fontId="45" fillId="0" borderId="0" xfId="0" applyFont="1" applyAlignment="1">
      <alignment horizontal="center" vertical="center"/>
    </xf>
    <xf numFmtId="43" fontId="45" fillId="0" borderId="0" xfId="1" applyFont="1"/>
    <xf numFmtId="0" fontId="45" fillId="28" borderId="1" xfId="8" applyFont="1" applyFill="1" applyBorder="1" applyAlignment="1">
      <alignment horizontal="center" vertical="center" wrapText="1"/>
    </xf>
    <xf numFmtId="0" fontId="45" fillId="29" borderId="1" xfId="8" applyFont="1" applyFill="1" applyBorder="1" applyAlignment="1">
      <alignment horizontal="center" vertical="center" wrapText="1"/>
    </xf>
    <xf numFmtId="0" fontId="45" fillId="28" borderId="1" xfId="0" applyFont="1" applyFill="1" applyBorder="1" applyAlignment="1">
      <alignment horizontal="center" vertical="center" wrapText="1"/>
    </xf>
    <xf numFmtId="3" fontId="55" fillId="2" borderId="0" xfId="2" applyNumberFormat="1" applyFont="1" applyFill="1"/>
    <xf numFmtId="3" fontId="51" fillId="0" borderId="0" xfId="0" applyNumberFormat="1" applyFont="1"/>
    <xf numFmtId="3" fontId="17" fillId="2" borderId="0" xfId="2" applyNumberFormat="1" applyFont="1" applyFill="1"/>
    <xf numFmtId="0" fontId="45" fillId="0" borderId="0" xfId="0" applyFont="1" applyAlignment="1">
      <alignment wrapText="1"/>
    </xf>
    <xf numFmtId="0" fontId="45" fillId="0" borderId="1" xfId="0" applyFont="1" applyBorder="1" applyAlignment="1">
      <alignment horizontal="center" vertical="center" wrapText="1"/>
    </xf>
    <xf numFmtId="0" fontId="55" fillId="2" borderId="0" xfId="2" applyFont="1" applyFill="1"/>
    <xf numFmtId="0" fontId="57" fillId="2" borderId="0" xfId="2" applyFont="1" applyFill="1"/>
    <xf numFmtId="3" fontId="8" fillId="2" borderId="0" xfId="2" applyNumberFormat="1" applyFont="1" applyFill="1"/>
    <xf numFmtId="0" fontId="58" fillId="0" borderId="0" xfId="0" applyFont="1"/>
    <xf numFmtId="3" fontId="58" fillId="0" borderId="0" xfId="0" applyNumberFormat="1" applyFont="1"/>
    <xf numFmtId="0" fontId="58" fillId="0" borderId="0" xfId="0" applyFont="1" applyAlignment="1">
      <alignment vertical="top"/>
    </xf>
    <xf numFmtId="0" fontId="58" fillId="2" borderId="0" xfId="0" applyFont="1" applyFill="1" applyAlignment="1">
      <alignment vertical="top"/>
    </xf>
    <xf numFmtId="3" fontId="58" fillId="2" borderId="0" xfId="0" applyNumberFormat="1" applyFont="1" applyFill="1" applyAlignment="1">
      <alignment vertical="top"/>
    </xf>
    <xf numFmtId="164" fontId="58" fillId="0" borderId="0" xfId="0" applyNumberFormat="1" applyFont="1" applyAlignment="1">
      <alignment vertical="top"/>
    </xf>
    <xf numFmtId="0" fontId="58" fillId="0" borderId="0" xfId="0" applyFont="1" applyAlignment="1">
      <alignment vertical="top" wrapText="1"/>
    </xf>
    <xf numFmtId="3" fontId="58" fillId="0" borderId="0" xfId="0" applyNumberFormat="1" applyFont="1" applyAlignment="1">
      <alignment vertical="top"/>
    </xf>
    <xf numFmtId="3" fontId="58" fillId="0" borderId="0" xfId="0" applyNumberFormat="1" applyFont="1" applyAlignment="1">
      <alignment horizontal="center" wrapText="1"/>
    </xf>
    <xf numFmtId="3" fontId="59" fillId="0" borderId="0" xfId="0" applyNumberFormat="1" applyFont="1" applyAlignment="1">
      <alignment horizontal="center" wrapText="1"/>
    </xf>
    <xf numFmtId="3" fontId="61" fillId="0" borderId="0" xfId="0" applyNumberFormat="1" applyFont="1"/>
    <xf numFmtId="3" fontId="45" fillId="0" borderId="0" xfId="8" applyNumberFormat="1" applyFont="1" applyAlignment="1">
      <alignment horizontal="right" vertical="center" wrapText="1"/>
    </xf>
    <xf numFmtId="3" fontId="45" fillId="2" borderId="0" xfId="8" applyNumberFormat="1" applyFont="1" applyFill="1" applyAlignment="1">
      <alignment horizontal="right" vertical="center" wrapText="1"/>
    </xf>
    <xf numFmtId="3" fontId="45" fillId="2" borderId="0" xfId="8" applyNumberFormat="1" applyFont="1" applyFill="1" applyAlignment="1">
      <alignment horizontal="center" vertical="center" wrapText="1"/>
    </xf>
    <xf numFmtId="3" fontId="45" fillId="0" borderId="0" xfId="8" applyNumberFormat="1" applyFont="1" applyAlignment="1">
      <alignment horizontal="center" vertical="center" wrapText="1"/>
    </xf>
    <xf numFmtId="3" fontId="16" fillId="2" borderId="0" xfId="2" applyNumberFormat="1" applyFont="1" applyFill="1"/>
    <xf numFmtId="3" fontId="63" fillId="0" borderId="0" xfId="2" applyNumberFormat="1" applyFont="1"/>
    <xf numFmtId="0" fontId="62" fillId="2" borderId="0" xfId="2" applyFont="1" applyFill="1"/>
    <xf numFmtId="0" fontId="65" fillId="0" borderId="0" xfId="0" applyFont="1" applyAlignment="1">
      <alignment horizontal="right" wrapText="1"/>
    </xf>
    <xf numFmtId="0" fontId="53" fillId="0" borderId="0" xfId="0" applyFont="1" applyAlignment="1">
      <alignment horizontal="center" wrapText="1"/>
    </xf>
    <xf numFmtId="0" fontId="45" fillId="29" borderId="1" xfId="0" applyFont="1" applyFill="1" applyBorder="1" applyAlignment="1">
      <alignment horizontal="center" vertical="center" wrapText="1"/>
    </xf>
    <xf numFmtId="3" fontId="50" fillId="28" borderId="1" xfId="0" applyNumberFormat="1" applyFont="1" applyFill="1" applyBorder="1" applyAlignment="1">
      <alignment horizontal="center" wrapText="1"/>
    </xf>
    <xf numFmtId="3" fontId="46" fillId="0" borderId="1" xfId="0" applyNumberFormat="1" applyFont="1" applyBorder="1" applyAlignment="1">
      <alignment horizontal="center" wrapText="1"/>
    </xf>
    <xf numFmtId="3" fontId="45" fillId="0" borderId="1" xfId="0" applyNumberFormat="1" applyFont="1" applyBorder="1" applyAlignment="1">
      <alignment horizontal="center" wrapText="1"/>
    </xf>
    <xf numFmtId="3" fontId="50" fillId="29" borderId="1" xfId="0" applyNumberFormat="1" applyFont="1" applyFill="1" applyBorder="1" applyAlignment="1">
      <alignment horizontal="center" wrapText="1"/>
    </xf>
    <xf numFmtId="3" fontId="60" fillId="0" borderId="0" xfId="0" applyNumberFormat="1" applyFont="1" applyAlignment="1">
      <alignment horizontal="center" wrapText="1"/>
    </xf>
    <xf numFmtId="0" fontId="45" fillId="0" borderId="0" xfId="8" applyFont="1" applyAlignment="1">
      <alignment horizontal="right"/>
    </xf>
    <xf numFmtId="3" fontId="45" fillId="0" borderId="0" xfId="8" applyNumberFormat="1" applyFont="1" applyAlignment="1">
      <alignment horizontal="center" wrapText="1"/>
    </xf>
    <xf numFmtId="3" fontId="48" fillId="0" borderId="0" xfId="8" applyNumberFormat="1" applyFont="1" applyAlignment="1">
      <alignment horizontal="center" vertical="center" wrapText="1"/>
    </xf>
    <xf numFmtId="3" fontId="49" fillId="0" borderId="0" xfId="8" applyNumberFormat="1" applyFont="1" applyAlignment="1">
      <alignment horizontal="center" vertical="center" wrapText="1"/>
    </xf>
    <xf numFmtId="0" fontId="13" fillId="0" borderId="0" xfId="0" applyFont="1" applyAlignment="1">
      <alignment vertical="top"/>
    </xf>
    <xf numFmtId="0" fontId="45" fillId="31" borderId="1" xfId="0" applyFont="1" applyFill="1" applyBorder="1" applyAlignment="1">
      <alignment horizontal="center" vertical="center" wrapText="1"/>
    </xf>
    <xf numFmtId="0" fontId="45" fillId="30" borderId="1" xfId="0" applyFont="1" applyFill="1" applyBorder="1" applyAlignment="1">
      <alignment horizontal="center" vertical="center" wrapText="1"/>
    </xf>
    <xf numFmtId="0" fontId="49" fillId="28" borderId="1" xfId="0" applyFont="1" applyFill="1" applyBorder="1" applyAlignment="1">
      <alignment horizontal="center"/>
    </xf>
    <xf numFmtId="0" fontId="45" fillId="34" borderId="1" xfId="0" applyFont="1" applyFill="1" applyBorder="1" applyAlignment="1">
      <alignment horizontal="center" vertical="center" wrapText="1"/>
    </xf>
    <xf numFmtId="0" fontId="45" fillId="35" borderId="1" xfId="0" applyFont="1" applyFill="1" applyBorder="1" applyAlignment="1">
      <alignment horizontal="center"/>
    </xf>
    <xf numFmtId="3" fontId="45" fillId="0" borderId="1" xfId="0" applyNumberFormat="1" applyFont="1" applyBorder="1" applyAlignment="1">
      <alignment horizontal="center" vertical="center" wrapText="1"/>
    </xf>
    <xf numFmtId="3" fontId="52" fillId="28" borderId="1" xfId="0" applyNumberFormat="1" applyFont="1" applyFill="1" applyBorder="1" applyAlignment="1">
      <alignment horizontal="center" wrapText="1"/>
    </xf>
    <xf numFmtId="3" fontId="48" fillId="0" borderId="1" xfId="0" applyNumberFormat="1" applyFont="1" applyBorder="1" applyAlignment="1">
      <alignment horizontal="center" wrapText="1"/>
    </xf>
    <xf numFmtId="3" fontId="69" fillId="31" borderId="1" xfId="0" applyNumberFormat="1" applyFont="1" applyFill="1" applyBorder="1" applyAlignment="1">
      <alignment horizontal="center" wrapText="1"/>
    </xf>
    <xf numFmtId="3" fontId="52" fillId="29" borderId="1" xfId="0" applyNumberFormat="1" applyFont="1" applyFill="1" applyBorder="1" applyAlignment="1">
      <alignment horizontal="center" wrapText="1"/>
    </xf>
    <xf numFmtId="3" fontId="49" fillId="30" borderId="1" xfId="0" applyNumberFormat="1" applyFont="1" applyFill="1" applyBorder="1" applyAlignment="1">
      <alignment horizontal="center" wrapText="1"/>
    </xf>
    <xf numFmtId="3" fontId="49" fillId="28" borderId="1" xfId="0" applyNumberFormat="1" applyFont="1" applyFill="1" applyBorder="1" applyAlignment="1">
      <alignment horizontal="center"/>
    </xf>
    <xf numFmtId="3" fontId="67" fillId="34" borderId="1" xfId="0" applyNumberFormat="1" applyFont="1" applyFill="1" applyBorder="1" applyAlignment="1">
      <alignment horizontal="center" wrapText="1"/>
    </xf>
    <xf numFmtId="3" fontId="69" fillId="35" borderId="1" xfId="0" applyNumberFormat="1" applyFont="1" applyFill="1" applyBorder="1" applyAlignment="1">
      <alignment horizontal="center"/>
    </xf>
    <xf numFmtId="3" fontId="45" fillId="28" borderId="1" xfId="0" applyNumberFormat="1" applyFont="1" applyFill="1" applyBorder="1" applyAlignment="1">
      <alignment horizontal="center" vertical="center" wrapText="1"/>
    </xf>
    <xf numFmtId="3" fontId="45" fillId="29" borderId="1" xfId="0" applyNumberFormat="1" applyFont="1" applyFill="1" applyBorder="1" applyAlignment="1">
      <alignment horizontal="center" vertical="center" wrapText="1"/>
    </xf>
    <xf numFmtId="3" fontId="45" fillId="30" borderId="1" xfId="0" applyNumberFormat="1" applyFont="1" applyFill="1" applyBorder="1" applyAlignment="1">
      <alignment horizontal="center" vertical="center" wrapText="1"/>
    </xf>
    <xf numFmtId="1" fontId="45" fillId="0" borderId="0" xfId="8" applyNumberFormat="1" applyFont="1" applyAlignment="1">
      <alignment horizontal="right"/>
    </xf>
    <xf numFmtId="1" fontId="45" fillId="0" borderId="0" xfId="0" applyNumberFormat="1" applyFont="1" applyAlignment="1">
      <alignment horizontal="center"/>
    </xf>
    <xf numFmtId="1" fontId="45" fillId="0" borderId="0" xfId="0" applyNumberFormat="1" applyFont="1"/>
    <xf numFmtId="0" fontId="45" fillId="28" borderId="1" xfId="0" applyFont="1" applyFill="1" applyBorder="1" applyAlignment="1">
      <alignment horizontal="center" vertical="center"/>
    </xf>
    <xf numFmtId="0" fontId="7" fillId="0" borderId="1" xfId="2" applyFont="1" applyBorder="1" applyAlignment="1">
      <alignment wrapText="1"/>
    </xf>
    <xf numFmtId="3" fontId="8" fillId="0" borderId="1" xfId="0" applyNumberFormat="1" applyFont="1" applyBorder="1" applyAlignment="1">
      <alignment vertical="center"/>
    </xf>
    <xf numFmtId="3" fontId="7" fillId="0" borderId="1" xfId="2" applyNumberFormat="1" applyFont="1" applyBorder="1" applyAlignment="1">
      <alignment vertical="center" wrapText="1"/>
    </xf>
    <xf numFmtId="3" fontId="7" fillId="0" borderId="1" xfId="3" applyNumberFormat="1" applyFont="1" applyBorder="1" applyAlignment="1">
      <alignment horizontal="right" vertical="center"/>
    </xf>
    <xf numFmtId="3" fontId="7" fillId="0" borderId="1" xfId="2" applyNumberFormat="1" applyFont="1" applyBorder="1" applyAlignment="1">
      <alignment horizontal="center" vertical="center"/>
    </xf>
    <xf numFmtId="4" fontId="7" fillId="0" borderId="1" xfId="2" applyNumberFormat="1" applyFont="1" applyBorder="1" applyAlignment="1">
      <alignment vertical="center" wrapText="1"/>
    </xf>
    <xf numFmtId="3" fontId="13" fillId="0" borderId="1" xfId="2" applyNumberFormat="1" applyFont="1" applyBorder="1" applyAlignment="1">
      <alignment horizontal="center" vertical="center" wrapText="1"/>
    </xf>
    <xf numFmtId="3" fontId="8" fillId="2" borderId="1" xfId="0" applyNumberFormat="1" applyFont="1" applyFill="1" applyBorder="1" applyAlignment="1">
      <alignment vertical="center"/>
    </xf>
    <xf numFmtId="3" fontId="7" fillId="2" borderId="1" xfId="3" applyNumberFormat="1" applyFont="1" applyFill="1" applyBorder="1" applyAlignment="1">
      <alignment horizontal="right" vertical="center"/>
    </xf>
    <xf numFmtId="3" fontId="13" fillId="0" borderId="1" xfId="2" applyNumberFormat="1" applyFont="1" applyBorder="1" applyAlignment="1">
      <alignment vertical="center" wrapText="1"/>
    </xf>
    <xf numFmtId="3" fontId="7" fillId="0" borderId="1" xfId="2" applyNumberFormat="1" applyFont="1" applyBorder="1" applyAlignment="1">
      <alignment horizontal="center" vertical="center" wrapText="1"/>
    </xf>
    <xf numFmtId="3" fontId="14" fillId="0" borderId="1" xfId="2" applyNumberFormat="1" applyFont="1" applyBorder="1" applyAlignment="1">
      <alignment horizontal="center" vertical="center" wrapText="1"/>
    </xf>
    <xf numFmtId="3" fontId="56" fillId="0" borderId="0" xfId="0" applyNumberFormat="1" applyFont="1" applyAlignment="1">
      <alignment horizontal="center" vertical="center" wrapText="1"/>
    </xf>
    <xf numFmtId="3" fontId="11" fillId="0" borderId="0" xfId="2" applyNumberFormat="1" applyFont="1" applyAlignment="1">
      <alignment vertical="center" wrapText="1"/>
    </xf>
    <xf numFmtId="3" fontId="18" fillId="0" borderId="0" xfId="2" applyNumberFormat="1" applyFont="1"/>
    <xf numFmtId="3" fontId="49" fillId="0" borderId="0" xfId="0" applyNumberFormat="1" applyFont="1" applyAlignment="1">
      <alignment vertical="center"/>
    </xf>
    <xf numFmtId="0" fontId="14" fillId="0" borderId="0" xfId="2" applyFont="1"/>
    <xf numFmtId="0" fontId="62" fillId="33" borderId="1" xfId="2" applyFont="1" applyFill="1" applyBorder="1" applyAlignment="1">
      <alignment horizontal="right" wrapText="1"/>
    </xf>
    <xf numFmtId="3" fontId="62" fillId="29" borderId="1" xfId="2" applyNumberFormat="1" applyFont="1" applyFill="1" applyBorder="1" applyAlignment="1">
      <alignment vertical="center" wrapText="1"/>
    </xf>
    <xf numFmtId="3" fontId="62" fillId="29" borderId="1" xfId="2" applyNumberFormat="1" applyFont="1" applyFill="1" applyBorder="1" applyAlignment="1">
      <alignment horizontal="center" vertical="center" wrapText="1"/>
    </xf>
    <xf numFmtId="4" fontId="62" fillId="29" borderId="1" xfId="2" applyNumberFormat="1" applyFont="1" applyFill="1" applyBorder="1" applyAlignment="1">
      <alignment vertical="center" wrapText="1"/>
    </xf>
    <xf numFmtId="3" fontId="7" fillId="0" borderId="1" xfId="0" applyNumberFormat="1" applyFont="1" applyBorder="1" applyAlignment="1">
      <alignment horizontal="right" vertical="center"/>
    </xf>
    <xf numFmtId="3" fontId="4" fillId="0" borderId="1" xfId="0" applyNumberFormat="1" applyFont="1" applyBorder="1" applyAlignment="1">
      <alignment horizontal="center"/>
    </xf>
    <xf numFmtId="3" fontId="7" fillId="31" borderId="1" xfId="2" applyNumberFormat="1" applyFont="1" applyFill="1" applyBorder="1" applyAlignment="1">
      <alignment vertical="center" wrapText="1"/>
    </xf>
    <xf numFmtId="3" fontId="62" fillId="31" borderId="1" xfId="2" applyNumberFormat="1" applyFont="1" applyFill="1" applyBorder="1" applyAlignment="1">
      <alignment vertical="center" wrapText="1"/>
    </xf>
    <xf numFmtId="3" fontId="64" fillId="29" borderId="1" xfId="4" applyNumberFormat="1" applyFont="1" applyFill="1" applyBorder="1" applyAlignment="1">
      <alignment horizontal="center" vertical="center" wrapText="1"/>
    </xf>
    <xf numFmtId="0" fontId="64" fillId="29" borderId="1" xfId="4" applyFont="1" applyFill="1" applyBorder="1" applyAlignment="1">
      <alignment horizontal="center" vertical="center" wrapText="1"/>
    </xf>
    <xf numFmtId="49" fontId="0" fillId="0" borderId="1" xfId="0" applyNumberFormat="1" applyBorder="1" applyAlignment="1">
      <alignment horizontal="right"/>
    </xf>
    <xf numFmtId="0" fontId="0" fillId="31" borderId="1" xfId="0" applyFill="1" applyBorder="1"/>
    <xf numFmtId="0" fontId="64" fillId="31" borderId="1" xfId="4" applyFont="1" applyFill="1" applyBorder="1" applyAlignment="1">
      <alignment horizontal="right" vertical="center" wrapText="1"/>
    </xf>
    <xf numFmtId="49" fontId="73" fillId="0" borderId="1" xfId="0" applyNumberFormat="1" applyFont="1" applyBorder="1" applyAlignment="1">
      <alignment horizontal="right"/>
    </xf>
    <xf numFmtId="0" fontId="64" fillId="0" borderId="1" xfId="0" applyFont="1" applyBorder="1" applyAlignment="1">
      <alignment vertical="center" wrapText="1"/>
    </xf>
    <xf numFmtId="0" fontId="73" fillId="0" borderId="1" xfId="0" applyFont="1" applyBorder="1"/>
    <xf numFmtId="0" fontId="9" fillId="0" borderId="0" xfId="0" applyFont="1"/>
    <xf numFmtId="3" fontId="62" fillId="31" borderId="1" xfId="4" applyNumberFormat="1" applyFont="1" applyFill="1" applyBorder="1" applyAlignment="1">
      <alignment horizontal="center" vertical="center" wrapText="1"/>
    </xf>
    <xf numFmtId="3" fontId="67" fillId="0" borderId="1" xfId="0" applyNumberFormat="1" applyFont="1" applyBorder="1"/>
    <xf numFmtId="3" fontId="74" fillId="0" borderId="1" xfId="0" applyNumberFormat="1" applyFont="1" applyBorder="1"/>
    <xf numFmtId="3" fontId="69" fillId="0" borderId="1" xfId="0" applyNumberFormat="1" applyFont="1" applyBorder="1" applyAlignment="1">
      <alignment horizontal="right" vertical="center"/>
    </xf>
    <xf numFmtId="49" fontId="69" fillId="0" borderId="1" xfId="0" applyNumberFormat="1" applyFont="1" applyBorder="1" applyAlignment="1">
      <alignment horizontal="right" vertical="center"/>
    </xf>
    <xf numFmtId="3" fontId="8" fillId="31" borderId="1" xfId="0" applyNumberFormat="1" applyFont="1" applyFill="1" applyBorder="1" applyAlignment="1">
      <alignment horizontal="center" vertical="center"/>
    </xf>
    <xf numFmtId="3" fontId="7" fillId="31" borderId="1" xfId="2" applyNumberFormat="1" applyFont="1" applyFill="1" applyBorder="1" applyAlignment="1">
      <alignment horizontal="center" vertical="center" wrapText="1"/>
    </xf>
    <xf numFmtId="165" fontId="7" fillId="31" borderId="1" xfId="2" applyNumberFormat="1" applyFont="1" applyFill="1" applyBorder="1" applyAlignment="1">
      <alignment horizontal="center" vertical="center" wrapText="1"/>
    </xf>
    <xf numFmtId="3" fontId="8" fillId="29" borderId="1" xfId="0" applyNumberFormat="1" applyFont="1" applyFill="1" applyBorder="1" applyAlignment="1">
      <alignment horizontal="center" vertical="center"/>
    </xf>
    <xf numFmtId="3" fontId="7" fillId="29" borderId="1" xfId="2" applyNumberFormat="1" applyFont="1" applyFill="1" applyBorder="1" applyAlignment="1">
      <alignment horizontal="center" vertical="center" wrapText="1"/>
    </xf>
    <xf numFmtId="165" fontId="7" fillId="29" borderId="1" xfId="2" applyNumberFormat="1" applyFont="1" applyFill="1" applyBorder="1" applyAlignment="1">
      <alignment horizontal="center" vertical="center" wrapText="1"/>
    </xf>
    <xf numFmtId="165" fontId="8" fillId="31" borderId="1" xfId="0" applyNumberFormat="1" applyFont="1" applyFill="1" applyBorder="1" applyAlignment="1">
      <alignment horizontal="center" vertical="center"/>
    </xf>
    <xf numFmtId="4" fontId="7" fillId="29" borderId="1" xfId="3" applyNumberFormat="1" applyFont="1" applyFill="1" applyBorder="1" applyAlignment="1">
      <alignment vertical="center"/>
    </xf>
    <xf numFmtId="4" fontId="7" fillId="29" borderId="1" xfId="2" applyNumberFormat="1" applyFont="1" applyFill="1" applyBorder="1" applyAlignment="1">
      <alignment vertical="center"/>
    </xf>
    <xf numFmtId="165" fontId="7" fillId="29" borderId="1" xfId="2" applyNumberFormat="1" applyFont="1" applyFill="1" applyBorder="1" applyAlignment="1">
      <alignment horizontal="center" vertical="center"/>
    </xf>
    <xf numFmtId="4" fontId="7" fillId="31" borderId="1" xfId="3" applyNumberFormat="1" applyFont="1" applyFill="1" applyBorder="1" applyAlignment="1">
      <alignment vertical="center"/>
    </xf>
    <xf numFmtId="4" fontId="7" fillId="31" borderId="1" xfId="2" applyNumberFormat="1" applyFont="1" applyFill="1" applyBorder="1" applyAlignment="1">
      <alignment vertical="center"/>
    </xf>
    <xf numFmtId="165" fontId="7" fillId="31" borderId="1" xfId="2" applyNumberFormat="1" applyFont="1" applyFill="1" applyBorder="1" applyAlignment="1">
      <alignment horizontal="center" vertical="center"/>
    </xf>
    <xf numFmtId="4" fontId="7" fillId="29" borderId="1" xfId="0" applyNumberFormat="1" applyFont="1" applyFill="1" applyBorder="1" applyAlignment="1">
      <alignment vertical="center"/>
    </xf>
    <xf numFmtId="4" fontId="7" fillId="31" borderId="1" xfId="0" applyNumberFormat="1" applyFont="1" applyFill="1" applyBorder="1" applyAlignment="1">
      <alignment vertical="center"/>
    </xf>
    <xf numFmtId="4" fontId="4" fillId="29" borderId="1" xfId="0" applyNumberFormat="1" applyFont="1" applyFill="1" applyBorder="1"/>
    <xf numFmtId="4" fontId="7" fillId="29" borderId="1" xfId="2" applyNumberFormat="1" applyFont="1" applyFill="1" applyBorder="1" applyAlignment="1">
      <alignment vertical="center" wrapText="1"/>
    </xf>
    <xf numFmtId="0" fontId="7" fillId="31" borderId="1" xfId="2" applyFont="1" applyFill="1" applyBorder="1" applyAlignment="1">
      <alignment wrapText="1"/>
    </xf>
    <xf numFmtId="0" fontId="7" fillId="31" borderId="1" xfId="2" applyFont="1" applyFill="1" applyBorder="1" applyAlignment="1">
      <alignment horizontal="center" vertical="center" wrapText="1"/>
    </xf>
    <xf numFmtId="0" fontId="7" fillId="29" borderId="1" xfId="2" applyFont="1" applyFill="1" applyBorder="1" applyAlignment="1">
      <alignment wrapText="1"/>
    </xf>
    <xf numFmtId="0" fontId="7" fillId="29" borderId="1" xfId="2" applyFont="1" applyFill="1" applyBorder="1" applyAlignment="1">
      <alignment horizontal="center" vertical="center" wrapText="1"/>
    </xf>
    <xf numFmtId="165" fontId="8" fillId="29" borderId="1" xfId="0" applyNumberFormat="1" applyFont="1" applyFill="1" applyBorder="1" applyAlignment="1">
      <alignment horizontal="center" vertical="center"/>
    </xf>
    <xf numFmtId="0" fontId="62" fillId="4" borderId="1" xfId="2" applyFont="1" applyFill="1" applyBorder="1" applyAlignment="1">
      <alignment wrapText="1"/>
    </xf>
    <xf numFmtId="3" fontId="62" fillId="31" borderId="1" xfId="2" applyNumberFormat="1" applyFont="1" applyFill="1" applyBorder="1" applyAlignment="1">
      <alignment horizontal="center" vertical="center" wrapText="1"/>
    </xf>
    <xf numFmtId="165" fontId="62" fillId="31" borderId="1" xfId="2" applyNumberFormat="1" applyFont="1" applyFill="1" applyBorder="1" applyAlignment="1">
      <alignment horizontal="center" vertical="center" wrapText="1"/>
    </xf>
    <xf numFmtId="165" fontId="62" fillId="29" borderId="1" xfId="2" applyNumberFormat="1" applyFont="1" applyFill="1" applyBorder="1" applyAlignment="1">
      <alignment horizontal="center" vertical="center" wrapText="1"/>
    </xf>
    <xf numFmtId="4" fontId="62" fillId="31" borderId="1" xfId="2" applyNumberFormat="1" applyFont="1" applyFill="1" applyBorder="1" applyAlignment="1">
      <alignment vertical="center" wrapText="1"/>
    </xf>
    <xf numFmtId="0" fontId="10" fillId="2" borderId="19" xfId="2" applyFont="1" applyFill="1" applyBorder="1"/>
    <xf numFmtId="0" fontId="13" fillId="0" borderId="0" xfId="0" applyFont="1"/>
    <xf numFmtId="0" fontId="45" fillId="36" borderId="1" xfId="0" applyFont="1" applyFill="1" applyBorder="1" applyAlignment="1">
      <alignment horizontal="center" vertical="center" wrapText="1"/>
    </xf>
    <xf numFmtId="3" fontId="50" fillId="28" borderId="1" xfId="0" applyNumberFormat="1" applyFont="1" applyFill="1" applyBorder="1" applyAlignment="1">
      <alignment wrapText="1"/>
    </xf>
    <xf numFmtId="3" fontId="46" fillId="0" borderId="1" xfId="0" applyNumberFormat="1" applyFont="1" applyBorder="1" applyAlignment="1">
      <alignment wrapText="1"/>
    </xf>
    <xf numFmtId="3" fontId="45" fillId="0" borderId="1" xfId="0" applyNumberFormat="1" applyFont="1" applyBorder="1" applyAlignment="1">
      <alignment wrapText="1"/>
    </xf>
    <xf numFmtId="3" fontId="50" fillId="29" borderId="1" xfId="0" applyNumberFormat="1" applyFont="1" applyFill="1" applyBorder="1" applyAlignment="1">
      <alignment wrapText="1"/>
    </xf>
    <xf numFmtId="3" fontId="49" fillId="30" borderId="1" xfId="0" applyNumberFormat="1" applyFont="1" applyFill="1" applyBorder="1" applyAlignment="1">
      <alignment wrapText="1"/>
    </xf>
    <xf numFmtId="3" fontId="69" fillId="28" borderId="1" xfId="0" applyNumberFormat="1" applyFont="1" applyFill="1" applyBorder="1"/>
    <xf numFmtId="3" fontId="13" fillId="0" borderId="0" xfId="2" applyNumberFormat="1" applyFont="1"/>
    <xf numFmtId="0" fontId="49" fillId="28" borderId="4" xfId="8" applyFont="1" applyFill="1" applyBorder="1" applyAlignment="1">
      <alignment vertical="center" wrapText="1"/>
    </xf>
    <xf numFmtId="0" fontId="49" fillId="28" borderId="6" xfId="8" applyFont="1" applyFill="1" applyBorder="1" applyAlignment="1">
      <alignment vertical="center" wrapText="1"/>
    </xf>
    <xf numFmtId="0" fontId="45" fillId="0" borderId="4" xfId="8" applyFont="1" applyBorder="1" applyAlignment="1">
      <alignment vertical="center" wrapText="1"/>
    </xf>
    <xf numFmtId="0" fontId="45" fillId="0" borderId="6" xfId="8" applyFont="1" applyBorder="1" applyAlignment="1">
      <alignment vertical="center" wrapText="1"/>
    </xf>
    <xf numFmtId="0" fontId="45" fillId="0" borderId="3" xfId="8" applyFont="1" applyBorder="1" applyAlignment="1">
      <alignment vertical="center" wrapText="1"/>
    </xf>
    <xf numFmtId="3" fontId="52" fillId="28" borderId="1" xfId="8" applyNumberFormat="1" applyFont="1" applyFill="1" applyBorder="1" applyAlignment="1">
      <alignment horizontal="center" wrapText="1"/>
    </xf>
    <xf numFmtId="3" fontId="48" fillId="0" borderId="1" xfId="8" applyNumberFormat="1" applyFont="1" applyBorder="1" applyAlignment="1">
      <alignment horizontal="center" wrapText="1"/>
    </xf>
    <xf numFmtId="3" fontId="45" fillId="2" borderId="1" xfId="8" applyNumberFormat="1" applyFont="1" applyFill="1" applyBorder="1" applyAlignment="1">
      <alignment horizontal="center" wrapText="1"/>
    </xf>
    <xf numFmtId="3" fontId="49" fillId="29" borderId="1" xfId="8" applyNumberFormat="1" applyFont="1" applyFill="1" applyBorder="1" applyAlignment="1">
      <alignment horizontal="center" wrapText="1"/>
    </xf>
    <xf numFmtId="3" fontId="45" fillId="0" borderId="1" xfId="8" applyNumberFormat="1" applyFont="1" applyBorder="1" applyAlignment="1">
      <alignment horizontal="center" wrapText="1"/>
    </xf>
    <xf numFmtId="3" fontId="69" fillId="37" borderId="1" xfId="0" applyNumberFormat="1" applyFont="1" applyFill="1" applyBorder="1" applyAlignment="1">
      <alignment horizontal="center" wrapText="1"/>
    </xf>
    <xf numFmtId="0" fontId="73" fillId="0" borderId="0" xfId="0" applyFont="1" applyAlignment="1">
      <alignment horizontal="right" wrapText="1"/>
    </xf>
    <xf numFmtId="0" fontId="64" fillId="29" borderId="1" xfId="4" applyFont="1" applyFill="1" applyBorder="1" applyAlignment="1">
      <alignment horizontal="center" vertical="center" wrapText="1"/>
    </xf>
    <xf numFmtId="0" fontId="0" fillId="29" borderId="8" xfId="0" applyFill="1" applyBorder="1" applyAlignment="1">
      <alignment horizontal="center"/>
    </xf>
    <xf numFmtId="0" fontId="0" fillId="29" borderId="2" xfId="0" applyFill="1" applyBorder="1" applyAlignment="1">
      <alignment horizontal="center"/>
    </xf>
    <xf numFmtId="0" fontId="71" fillId="0" borderId="0" xfId="0" applyFont="1" applyAlignment="1">
      <alignment horizontal="center" wrapText="1"/>
    </xf>
    <xf numFmtId="0" fontId="5" fillId="2" borderId="0" xfId="2" applyFont="1" applyFill="1" applyAlignment="1">
      <alignment horizontal="right" wrapText="1"/>
    </xf>
    <xf numFmtId="0" fontId="9" fillId="0" borderId="0" xfId="2" applyFont="1" applyAlignment="1">
      <alignment horizontal="left"/>
    </xf>
    <xf numFmtId="0" fontId="12" fillId="3" borderId="8" xfId="2" applyFont="1" applyFill="1" applyBorder="1" applyAlignment="1">
      <alignment horizontal="center" vertical="center" wrapText="1"/>
    </xf>
    <xf numFmtId="0" fontId="12" fillId="3" borderId="9" xfId="2" applyFont="1" applyFill="1" applyBorder="1" applyAlignment="1">
      <alignment horizontal="center" vertical="center" wrapText="1"/>
    </xf>
    <xf numFmtId="0" fontId="12" fillId="3" borderId="2" xfId="2" applyFont="1" applyFill="1" applyBorder="1" applyAlignment="1">
      <alignment horizontal="center" vertical="center" wrapText="1"/>
    </xf>
    <xf numFmtId="0" fontId="12" fillId="31" borderId="4" xfId="2" applyFont="1" applyFill="1" applyBorder="1" applyAlignment="1">
      <alignment horizontal="center" vertical="center" wrapText="1"/>
    </xf>
    <xf numFmtId="0" fontId="12" fillId="31" borderId="6" xfId="2" applyFont="1" applyFill="1" applyBorder="1" applyAlignment="1">
      <alignment horizontal="center" vertical="center" wrapText="1"/>
    </xf>
    <xf numFmtId="0" fontId="12" fillId="31" borderId="3" xfId="2" applyFont="1" applyFill="1" applyBorder="1" applyAlignment="1">
      <alignment horizontal="center" vertical="center" wrapText="1"/>
    </xf>
    <xf numFmtId="0" fontId="12" fillId="31" borderId="8" xfId="2" applyFont="1" applyFill="1" applyBorder="1" applyAlignment="1">
      <alignment horizontal="center" vertical="center" wrapText="1"/>
    </xf>
    <xf numFmtId="0" fontId="12" fillId="31" borderId="9" xfId="2" applyFont="1" applyFill="1" applyBorder="1" applyAlignment="1">
      <alignment horizontal="center" vertical="center" wrapText="1"/>
    </xf>
    <xf numFmtId="0" fontId="12" fillId="31" borderId="2" xfId="2" applyFont="1" applyFill="1" applyBorder="1" applyAlignment="1">
      <alignment horizontal="center" vertical="center" wrapText="1"/>
    </xf>
    <xf numFmtId="0" fontId="12" fillId="29" borderId="4" xfId="2" applyFont="1" applyFill="1" applyBorder="1" applyAlignment="1">
      <alignment horizontal="center" vertical="center" wrapText="1"/>
    </xf>
    <xf numFmtId="0" fontId="12" fillId="29" borderId="6" xfId="2" applyFont="1" applyFill="1" applyBorder="1" applyAlignment="1">
      <alignment horizontal="center" vertical="center" wrapText="1"/>
    </xf>
    <xf numFmtId="0" fontId="12" fillId="29" borderId="3" xfId="2" applyFont="1" applyFill="1" applyBorder="1" applyAlignment="1">
      <alignment horizontal="center" vertical="center" wrapText="1"/>
    </xf>
    <xf numFmtId="0" fontId="12" fillId="29" borderId="8" xfId="2" applyFont="1" applyFill="1" applyBorder="1" applyAlignment="1">
      <alignment horizontal="center" vertical="center" wrapText="1"/>
    </xf>
    <xf numFmtId="0" fontId="12" fillId="29" borderId="9" xfId="2" applyFont="1" applyFill="1" applyBorder="1" applyAlignment="1">
      <alignment horizontal="center" vertical="center" wrapText="1"/>
    </xf>
    <xf numFmtId="0" fontId="12" fillId="29" borderId="2" xfId="2" applyFont="1" applyFill="1" applyBorder="1" applyAlignment="1">
      <alignment horizontal="center" vertical="center" wrapText="1"/>
    </xf>
    <xf numFmtId="0" fontId="12" fillId="32" borderId="8" xfId="2" applyFont="1" applyFill="1" applyBorder="1" applyAlignment="1">
      <alignment horizontal="center" vertical="center" wrapText="1"/>
    </xf>
    <xf numFmtId="0" fontId="12" fillId="32" borderId="9" xfId="2" applyFont="1" applyFill="1" applyBorder="1" applyAlignment="1">
      <alignment horizontal="center" vertical="center" wrapText="1"/>
    </xf>
    <xf numFmtId="0" fontId="12" fillId="32" borderId="2" xfId="2" applyFont="1" applyFill="1" applyBorder="1" applyAlignment="1">
      <alignment horizontal="center" vertical="center" wrapText="1"/>
    </xf>
    <xf numFmtId="0" fontId="12" fillId="33" borderId="8" xfId="2" applyFont="1" applyFill="1" applyBorder="1" applyAlignment="1">
      <alignment horizontal="center" vertical="center" wrapText="1"/>
    </xf>
    <xf numFmtId="0" fontId="12" fillId="33" borderId="9" xfId="2" applyFont="1" applyFill="1" applyBorder="1" applyAlignment="1">
      <alignment horizontal="center" vertical="center" wrapText="1"/>
    </xf>
    <xf numFmtId="0" fontId="12" fillId="33" borderId="2" xfId="2" applyFont="1" applyFill="1" applyBorder="1" applyAlignment="1">
      <alignment horizontal="center" vertical="center" wrapText="1"/>
    </xf>
    <xf numFmtId="0" fontId="12" fillId="30" borderId="8" xfId="2" applyFont="1" applyFill="1" applyBorder="1" applyAlignment="1">
      <alignment horizontal="center" vertical="center" wrapText="1"/>
    </xf>
    <xf numFmtId="0" fontId="12" fillId="30" borderId="9" xfId="2" applyFont="1" applyFill="1" applyBorder="1" applyAlignment="1">
      <alignment horizontal="center" vertical="center" wrapText="1"/>
    </xf>
    <xf numFmtId="0" fontId="12" fillId="30" borderId="2" xfId="2" applyFont="1" applyFill="1" applyBorder="1" applyAlignment="1">
      <alignment horizontal="center" vertical="center" wrapText="1"/>
    </xf>
    <xf numFmtId="0" fontId="10" fillId="30" borderId="1" xfId="2" applyFont="1" applyFill="1" applyBorder="1" applyAlignment="1">
      <alignment horizontal="center"/>
    </xf>
    <xf numFmtId="0" fontId="49" fillId="28" borderId="1" xfId="0" applyFont="1" applyFill="1" applyBorder="1" applyAlignment="1">
      <alignment horizontal="center" wrapText="1"/>
    </xf>
    <xf numFmtId="0" fontId="45" fillId="0" borderId="8" xfId="8" applyFont="1" applyBorder="1" applyAlignment="1">
      <alignment horizontal="center" vertical="center" wrapText="1"/>
    </xf>
    <xf numFmtId="0" fontId="45" fillId="0" borderId="2" xfId="8" applyFont="1" applyBorder="1" applyAlignment="1">
      <alignment horizontal="center" vertical="center" wrapText="1"/>
    </xf>
    <xf numFmtId="0" fontId="52" fillId="30" borderId="1" xfId="0" applyFont="1" applyFill="1" applyBorder="1" applyAlignment="1">
      <alignment horizontal="center" vertical="center" wrapText="1"/>
    </xf>
    <xf numFmtId="0" fontId="49" fillId="28" borderId="1" xfId="0" applyFont="1" applyFill="1" applyBorder="1" applyAlignment="1">
      <alignment horizontal="center" vertical="center" wrapText="1"/>
    </xf>
    <xf numFmtId="0" fontId="70" fillId="34" borderId="1" xfId="0" applyFont="1" applyFill="1" applyBorder="1" applyAlignment="1">
      <alignment horizontal="center" vertical="center" wrapText="1"/>
    </xf>
    <xf numFmtId="0" fontId="52" fillId="0" borderId="1" xfId="0" applyFont="1" applyBorder="1" applyAlignment="1">
      <alignment horizontal="center" vertical="center" wrapText="1"/>
    </xf>
    <xf numFmtId="0" fontId="64" fillId="0" borderId="0" xfId="0" applyFont="1" applyAlignment="1">
      <alignment horizontal="left" vertical="center" wrapText="1"/>
    </xf>
    <xf numFmtId="0" fontId="45" fillId="0" borderId="1" xfId="0" applyFont="1" applyBorder="1" applyAlignment="1">
      <alignment horizontal="center" vertical="center" wrapText="1"/>
    </xf>
    <xf numFmtId="0" fontId="49" fillId="28" borderId="1" xfId="0" applyFont="1" applyFill="1" applyBorder="1" applyAlignment="1">
      <alignment horizontal="center" vertical="center"/>
    </xf>
    <xf numFmtId="0" fontId="69" fillId="31" borderId="1" xfId="0" applyFont="1" applyFill="1" applyBorder="1" applyAlignment="1">
      <alignment horizontal="center" vertical="center" wrapText="1"/>
    </xf>
    <xf numFmtId="0" fontId="52" fillId="29" borderId="1" xfId="0" applyFont="1" applyFill="1" applyBorder="1" applyAlignment="1">
      <alignment horizontal="center" vertical="center" wrapText="1"/>
    </xf>
    <xf numFmtId="0" fontId="48" fillId="5" borderId="1" xfId="8" applyFont="1" applyFill="1" applyBorder="1" applyAlignment="1">
      <alignment horizontal="left" vertical="center" wrapText="1"/>
    </xf>
    <xf numFmtId="0" fontId="45" fillId="0" borderId="1" xfId="8" applyFont="1" applyBorder="1" applyAlignment="1">
      <alignment horizontal="center" vertical="center" wrapText="1"/>
    </xf>
    <xf numFmtId="0" fontId="65" fillId="0" borderId="0" xfId="0" applyFont="1" applyAlignment="1">
      <alignment horizontal="right" wrapText="1"/>
    </xf>
    <xf numFmtId="0" fontId="68" fillId="0" borderId="8" xfId="8" applyFont="1" applyBorder="1" applyAlignment="1">
      <alignment horizontal="center" vertical="center" wrapText="1"/>
    </xf>
    <xf numFmtId="0" fontId="68" fillId="0" borderId="9" xfId="8" applyFont="1" applyBorder="1" applyAlignment="1">
      <alignment horizontal="center" vertical="center" wrapText="1"/>
    </xf>
    <xf numFmtId="0" fontId="68" fillId="0" borderId="2" xfId="8" applyFont="1" applyBorder="1" applyAlignment="1">
      <alignment horizontal="center" vertical="center" wrapText="1"/>
    </xf>
    <xf numFmtId="0" fontId="52" fillId="29" borderId="8" xfId="8" applyFont="1" applyFill="1" applyBorder="1" applyAlignment="1">
      <alignment horizontal="center" vertical="center" wrapText="1"/>
    </xf>
    <xf numFmtId="0" fontId="52" fillId="29" borderId="9" xfId="8" applyFont="1" applyFill="1" applyBorder="1" applyAlignment="1">
      <alignment horizontal="center" vertical="center" wrapText="1"/>
    </xf>
    <xf numFmtId="0" fontId="52" fillId="29" borderId="2" xfId="8" applyFont="1" applyFill="1" applyBorder="1" applyAlignment="1">
      <alignment horizontal="center" vertical="center" wrapText="1"/>
    </xf>
    <xf numFmtId="0" fontId="49" fillId="0" borderId="8" xfId="8" applyFont="1" applyBorder="1" applyAlignment="1">
      <alignment horizontal="center" vertical="center" wrapText="1"/>
    </xf>
    <xf numFmtId="0" fontId="49" fillId="0" borderId="9" xfId="8" applyFont="1" applyBorder="1" applyAlignment="1">
      <alignment horizontal="center" vertical="center" wrapText="1"/>
    </xf>
    <xf numFmtId="0" fontId="49" fillId="0" borderId="2" xfId="8" applyFont="1" applyBorder="1" applyAlignment="1">
      <alignment horizontal="center" vertical="center" wrapText="1"/>
    </xf>
    <xf numFmtId="0" fontId="49" fillId="2" borderId="8" xfId="8" applyFont="1" applyFill="1" applyBorder="1" applyAlignment="1">
      <alignment horizontal="center" vertical="center" wrapText="1"/>
    </xf>
    <xf numFmtId="0" fontId="49" fillId="2" borderId="9" xfId="8" applyFont="1" applyFill="1" applyBorder="1" applyAlignment="1">
      <alignment horizontal="center" vertical="center" wrapText="1"/>
    </xf>
    <xf numFmtId="0" fontId="49" fillId="2" borderId="2" xfId="8" applyFont="1" applyFill="1" applyBorder="1" applyAlignment="1">
      <alignment horizontal="center" vertical="center" wrapText="1"/>
    </xf>
    <xf numFmtId="0" fontId="50" fillId="29" borderId="8" xfId="0" applyFont="1" applyFill="1" applyBorder="1" applyAlignment="1">
      <alignment horizontal="center" vertical="center" wrapText="1"/>
    </xf>
    <xf numFmtId="0" fontId="50" fillId="29" borderId="9" xfId="0" applyFont="1" applyFill="1" applyBorder="1" applyAlignment="1">
      <alignment horizontal="center" vertical="center" wrapText="1"/>
    </xf>
    <xf numFmtId="0" fontId="50" fillId="29" borderId="2" xfId="0" applyFont="1" applyFill="1" applyBorder="1" applyAlignment="1">
      <alignment horizontal="center" vertical="center" wrapText="1"/>
    </xf>
    <xf numFmtId="0" fontId="49" fillId="28" borderId="4" xfId="0" applyFont="1" applyFill="1" applyBorder="1" applyAlignment="1">
      <alignment horizontal="center" wrapText="1"/>
    </xf>
    <xf numFmtId="0" fontId="49" fillId="28" borderId="6" xfId="0" applyFont="1" applyFill="1" applyBorder="1" applyAlignment="1">
      <alignment horizontal="center" wrapText="1"/>
    </xf>
    <xf numFmtId="0" fontId="49" fillId="28" borderId="3" xfId="0" applyFont="1" applyFill="1" applyBorder="1" applyAlignment="1">
      <alignment horizontal="center" wrapText="1"/>
    </xf>
    <xf numFmtId="0" fontId="64" fillId="0" borderId="0" xfId="0" applyFont="1" applyAlignment="1">
      <alignment horizontal="center" vertical="center" wrapText="1"/>
    </xf>
    <xf numFmtId="0" fontId="45" fillId="2" borderId="1" xfId="8" applyFont="1" applyFill="1" applyBorder="1" applyAlignment="1">
      <alignment horizontal="center" vertical="center" wrapText="1"/>
    </xf>
    <xf numFmtId="0" fontId="64" fillId="0" borderId="0" xfId="8" applyFont="1" applyAlignment="1">
      <alignment horizontal="left" vertical="center" wrapText="1"/>
    </xf>
    <xf numFmtId="0" fontId="49" fillId="0" borderId="0" xfId="0" applyFont="1" applyAlignment="1">
      <alignment horizontal="left" vertical="center" wrapText="1"/>
    </xf>
    <xf numFmtId="0" fontId="49" fillId="0" borderId="1" xfId="8" applyFont="1" applyBorder="1" applyAlignment="1">
      <alignment horizontal="center" vertical="center" wrapText="1"/>
    </xf>
    <xf numFmtId="0" fontId="49" fillId="0" borderId="1" xfId="0" applyFont="1" applyBorder="1" applyAlignment="1">
      <alignment horizontal="center" wrapText="1"/>
    </xf>
    <xf numFmtId="0" fontId="45" fillId="0" borderId="1" xfId="0" applyFont="1" applyBorder="1" applyAlignment="1">
      <alignment horizontal="left" wrapText="1"/>
    </xf>
    <xf numFmtId="0" fontId="45" fillId="0" borderId="1" xfId="0" applyFont="1" applyBorder="1" applyAlignment="1">
      <alignment horizontal="center" wrapText="1"/>
    </xf>
    <xf numFmtId="0" fontId="67" fillId="0" borderId="1" xfId="0" applyFont="1" applyBorder="1" applyAlignment="1">
      <alignment horizontal="center" vertical="center" wrapText="1"/>
    </xf>
    <xf numFmtId="3" fontId="50" fillId="0" borderId="1" xfId="0" applyNumberFormat="1" applyFont="1" applyBorder="1" applyAlignment="1">
      <alignment horizontal="center" vertical="center" wrapText="1"/>
    </xf>
    <xf numFmtId="3" fontId="45" fillId="0" borderId="1" xfId="0" applyNumberFormat="1" applyFont="1" applyBorder="1" applyAlignment="1">
      <alignment horizontal="center" vertical="center" wrapText="1"/>
    </xf>
    <xf numFmtId="3" fontId="49" fillId="0" borderId="1" xfId="0" applyNumberFormat="1" applyFont="1" applyBorder="1" applyAlignment="1">
      <alignment horizontal="center" vertical="center" wrapText="1"/>
    </xf>
    <xf numFmtId="3" fontId="49" fillId="28" borderId="4" xfId="0" applyNumberFormat="1" applyFont="1" applyFill="1" applyBorder="1" applyAlignment="1">
      <alignment horizontal="center" vertical="center" wrapText="1"/>
    </xf>
    <xf numFmtId="3" fontId="49" fillId="28" borderId="6" xfId="0" applyNumberFormat="1" applyFont="1" applyFill="1" applyBorder="1" applyAlignment="1">
      <alignment horizontal="center" vertical="center" wrapText="1"/>
    </xf>
    <xf numFmtId="3" fontId="49" fillId="28" borderId="3" xfId="0" applyNumberFormat="1" applyFont="1" applyFill="1" applyBorder="1" applyAlignment="1">
      <alignment horizontal="center" vertical="center" wrapText="1"/>
    </xf>
    <xf numFmtId="3" fontId="50" fillId="29" borderId="1" xfId="0" applyNumberFormat="1" applyFont="1" applyFill="1" applyBorder="1" applyAlignment="1">
      <alignment horizontal="center" vertical="center" wrapText="1"/>
    </xf>
    <xf numFmtId="3" fontId="49" fillId="28" borderId="1" xfId="0" applyNumberFormat="1" applyFont="1" applyFill="1" applyBorder="1" applyAlignment="1">
      <alignment horizontal="center" vertical="center" wrapText="1"/>
    </xf>
    <xf numFmtId="3" fontId="45" fillId="0" borderId="4" xfId="0" applyNumberFormat="1" applyFont="1" applyBorder="1" applyAlignment="1">
      <alignment horizontal="center" vertical="center" wrapText="1"/>
    </xf>
    <xf numFmtId="3" fontId="45" fillId="0" borderId="3" xfId="0" applyNumberFormat="1" applyFont="1" applyBorder="1" applyAlignment="1">
      <alignment horizontal="center" vertical="center" wrapText="1"/>
    </xf>
    <xf numFmtId="3" fontId="14" fillId="0" borderId="1" xfId="0" applyNumberFormat="1" applyFont="1" applyBorder="1" applyAlignment="1">
      <alignment horizontal="center" vertical="center" wrapText="1"/>
    </xf>
    <xf numFmtId="0" fontId="66" fillId="5" borderId="0" xfId="8" applyFont="1" applyFill="1" applyAlignment="1">
      <alignment horizontal="left" vertical="center" wrapText="1"/>
    </xf>
    <xf numFmtId="43" fontId="64" fillId="0" borderId="0" xfId="1" applyFont="1" applyAlignment="1">
      <alignment wrapText="1"/>
    </xf>
    <xf numFmtId="0" fontId="49" fillId="28" borderId="1" xfId="8" applyFont="1" applyFill="1" applyBorder="1" applyAlignment="1">
      <alignment horizontal="center" vertical="center" wrapText="1"/>
    </xf>
    <xf numFmtId="0" fontId="14" fillId="0" borderId="1" xfId="0" applyFont="1" applyBorder="1" applyAlignment="1">
      <alignment horizontal="center" vertical="center" wrapText="1"/>
    </xf>
    <xf numFmtId="0" fontId="53" fillId="0" borderId="1" xfId="0" applyFont="1" applyBorder="1" applyAlignment="1">
      <alignment horizontal="center" vertical="center" wrapText="1"/>
    </xf>
    <xf numFmtId="3" fontId="50" fillId="30" borderId="4" xfId="0" applyNumberFormat="1" applyFont="1" applyFill="1" applyBorder="1" applyAlignment="1">
      <alignment horizontal="center" vertical="center" wrapText="1"/>
    </xf>
    <xf numFmtId="3" fontId="50" fillId="30" borderId="6" xfId="0" applyNumberFormat="1" applyFont="1" applyFill="1" applyBorder="1" applyAlignment="1">
      <alignment horizontal="center" vertical="center" wrapText="1"/>
    </xf>
    <xf numFmtId="3" fontId="50" fillId="30" borderId="3" xfId="0" applyNumberFormat="1" applyFont="1" applyFill="1" applyBorder="1" applyAlignment="1">
      <alignment horizontal="center" vertical="center" wrapText="1"/>
    </xf>
    <xf numFmtId="3" fontId="50" fillId="30" borderId="1" xfId="0" applyNumberFormat="1" applyFont="1" applyFill="1" applyBorder="1" applyAlignment="1">
      <alignment horizontal="center" vertical="center" wrapText="1"/>
    </xf>
    <xf numFmtId="0" fontId="68" fillId="0" borderId="1" xfId="0" applyFont="1" applyBorder="1" applyAlignment="1">
      <alignment horizontal="center" vertical="center" wrapText="1"/>
    </xf>
    <xf numFmtId="0" fontId="69" fillId="36" borderId="8" xfId="0" applyFont="1" applyFill="1" applyBorder="1" applyAlignment="1">
      <alignment horizontal="center" vertical="center" wrapText="1"/>
    </xf>
    <xf numFmtId="0" fontId="69" fillId="36" borderId="9" xfId="0" applyFont="1" applyFill="1" applyBorder="1" applyAlignment="1">
      <alignment horizontal="center" vertical="center" wrapText="1"/>
    </xf>
    <xf numFmtId="0" fontId="69" fillId="36" borderId="2" xfId="0" applyFont="1" applyFill="1" applyBorder="1" applyAlignment="1">
      <alignment horizontal="center" vertical="center" wrapText="1"/>
    </xf>
    <xf numFmtId="0" fontId="49" fillId="0" borderId="1" xfId="0" applyFont="1" applyBorder="1" applyAlignment="1">
      <alignment horizontal="center" vertical="center" wrapText="1"/>
    </xf>
    <xf numFmtId="0" fontId="49" fillId="35" borderId="1" xfId="0" applyFont="1" applyFill="1" applyBorder="1" applyAlignment="1">
      <alignment horizontal="center" vertical="center" wrapText="1"/>
    </xf>
    <xf numFmtId="0" fontId="12" fillId="29" borderId="1" xfId="2" quotePrefix="1" applyFont="1" applyFill="1" applyBorder="1" applyAlignment="1">
      <alignment horizontal="center" vertical="center" wrapText="1"/>
    </xf>
    <xf numFmtId="0" fontId="4" fillId="2" borderId="0" xfId="2" applyFont="1" applyFill="1" applyAlignment="1">
      <alignment horizontal="left" vertical="center" wrapText="1"/>
    </xf>
    <xf numFmtId="0" fontId="9" fillId="0" borderId="0" xfId="2" applyFont="1" applyAlignment="1">
      <alignment horizontal="center"/>
    </xf>
    <xf numFmtId="0" fontId="10" fillId="2" borderId="0" xfId="2" applyFont="1" applyFill="1" applyAlignment="1">
      <alignment horizontal="center"/>
    </xf>
    <xf numFmtId="0" fontId="11" fillId="2" borderId="0" xfId="2" applyFont="1" applyFill="1" applyAlignment="1">
      <alignment horizontal="center"/>
    </xf>
    <xf numFmtId="0" fontId="12" fillId="29" borderId="1" xfId="2" applyFont="1" applyFill="1" applyBorder="1" applyAlignment="1">
      <alignment horizontal="center" vertical="center" wrapText="1"/>
    </xf>
    <xf numFmtId="0" fontId="12" fillId="33" borderId="1" xfId="2" applyFont="1" applyFill="1" applyBorder="1" applyAlignment="1">
      <alignment horizontal="center" vertical="center" wrapText="1"/>
    </xf>
    <xf numFmtId="0" fontId="12" fillId="32" borderId="1" xfId="2" applyFont="1" applyFill="1" applyBorder="1" applyAlignment="1">
      <alignment horizontal="center" vertical="center" wrapText="1"/>
    </xf>
  </cellXfs>
  <cellStyles count="51">
    <cellStyle name="20% - Accent1 2" xfId="10" xr:uid="{30CEB394-007F-42D6-89CB-FC1EA5966EF8}"/>
    <cellStyle name="20% - Accent2 2" xfId="11" xr:uid="{073B3CCA-F0EA-4AB4-BA2B-DA755714556C}"/>
    <cellStyle name="20% - Accent3 2" xfId="12" xr:uid="{031371B2-AB99-46AA-AB91-B51F3AC38112}"/>
    <cellStyle name="20% - Accent4 2" xfId="13" xr:uid="{B99793D0-F533-4639-A6F4-09B5D2F64C84}"/>
    <cellStyle name="20% - Accent5 2" xfId="14" xr:uid="{4DD6430A-016E-4E8F-AC71-2B4C534B8739}"/>
    <cellStyle name="20% - Accent6 2" xfId="15" xr:uid="{920B5D19-88D0-4773-B4CD-8829786694E2}"/>
    <cellStyle name="40% - Accent1 2" xfId="16" xr:uid="{2660BAAC-A1D5-45B1-A48B-222FC596602A}"/>
    <cellStyle name="40% - Accent2 2" xfId="17" xr:uid="{D5F97BA9-094B-4D83-ABB7-756BF4EF6050}"/>
    <cellStyle name="40% - Accent3 2" xfId="18" xr:uid="{570BB509-A076-45D2-B84F-568E7E2C8836}"/>
    <cellStyle name="40% - Accent4 2" xfId="19" xr:uid="{5EFDC0E5-A973-4325-A7DE-CBA6567427BA}"/>
    <cellStyle name="40% - Accent5 2" xfId="20" xr:uid="{EBE00E04-5805-485A-AE1E-EE81FB993DAD}"/>
    <cellStyle name="40% - Accent6 2" xfId="21" xr:uid="{22EB1BDF-FF70-4F03-9FE1-F51B9D535230}"/>
    <cellStyle name="60% - Accent1 2" xfId="22" xr:uid="{0BBB3827-5AF1-49C8-9A92-4D2854C733AB}"/>
    <cellStyle name="60% - Accent2 2" xfId="23" xr:uid="{3FDE3527-646C-44DA-BBB8-1CC5B1B86473}"/>
    <cellStyle name="60% - Accent3 2" xfId="24" xr:uid="{2802295E-2BC2-4EB0-9217-CD373C4A205E}"/>
    <cellStyle name="60% - Accent4 2" xfId="25" xr:uid="{9DC16CDE-B4E3-4D83-A51F-AF5E2C3D9BD6}"/>
    <cellStyle name="60% - Accent5 2" xfId="26" xr:uid="{1AA7E3AE-736F-4536-9492-6101B96951A2}"/>
    <cellStyle name="60% - Accent6 2" xfId="27" xr:uid="{D85A0066-3892-49E6-AC8F-089F81FAEDFA}"/>
    <cellStyle name="Accent1 2" xfId="28" xr:uid="{ACD0BFD4-F90C-4E7E-9862-2C1C6623AD1E}"/>
    <cellStyle name="Accent2 2" xfId="29" xr:uid="{65E8C792-B07D-40CD-BE5A-C09F888C918C}"/>
    <cellStyle name="Accent3 2" xfId="30" xr:uid="{FEFFAAD8-A756-438B-B1BB-257071D6A569}"/>
    <cellStyle name="Accent4 2" xfId="31" xr:uid="{F8E757EB-8DF5-4A77-AD72-F7E51CFA71B5}"/>
    <cellStyle name="Accent5 2" xfId="32" xr:uid="{46228FE8-3934-410D-B1E3-FAD8A894C6EF}"/>
    <cellStyle name="Accent6 2" xfId="33" xr:uid="{44A7A5A5-1B16-40C1-ABAD-5EAE0A4C9312}"/>
    <cellStyle name="Bad 2" xfId="34" xr:uid="{FF58ACAD-862E-4EA1-A0CE-0F25077C3163}"/>
    <cellStyle name="Calculation 2" xfId="35" xr:uid="{F2ACE55C-6E9F-4CB5-BD34-CDE57678DF76}"/>
    <cellStyle name="Check Cell 2" xfId="36" xr:uid="{BCCD8D5E-11F3-4D2B-92AE-4AC7D4549D25}"/>
    <cellStyle name="Comma" xfId="1" builtinId="3"/>
    <cellStyle name="Explanatory Text 2" xfId="37" xr:uid="{E5D50A5E-32AA-4568-9F50-4526B9212A4C}"/>
    <cellStyle name="Good 2" xfId="38" xr:uid="{67D3DE52-5206-4C52-89C4-298BF8CE104A}"/>
    <cellStyle name="Heading 1 2" xfId="39" xr:uid="{F25CD4D3-1AFC-472B-A621-733675656A2E}"/>
    <cellStyle name="Heading 2 2" xfId="40" xr:uid="{EDC70CCA-EA3D-4879-87B4-0639582C275A}"/>
    <cellStyle name="Heading 3 2" xfId="41" xr:uid="{CD8EDABA-7231-46B3-9DDD-BDFFB26EB882}"/>
    <cellStyle name="Heading 4 2" xfId="42" xr:uid="{BB43C9F8-4E63-490A-88D9-2862D257D852}"/>
    <cellStyle name="Input 2" xfId="43" xr:uid="{A5DDB70E-3436-4E80-9A28-448F3A4D5DEF}"/>
    <cellStyle name="Linked Cell 2" xfId="44" xr:uid="{A80941E5-6BA0-4F30-A184-6F55DF7DE248}"/>
    <cellStyle name="Neutral 2" xfId="45" xr:uid="{2FE9B2C8-1E40-4885-8D6A-C18DE19E2D6A}"/>
    <cellStyle name="Normal" xfId="0" builtinId="0"/>
    <cellStyle name="Normal 10 2 2" xfId="8" xr:uid="{39C8E793-B1B9-469B-AB12-328B4CB0B961}"/>
    <cellStyle name="Normal 2" xfId="7" xr:uid="{51D4D3EA-FFF9-4421-B735-DCECE5171464}"/>
    <cellStyle name="Normal 2 2" xfId="4" xr:uid="{8A4D2BF8-206E-4542-B9D5-EFDF62DA3D18}"/>
    <cellStyle name="Normal 2 2 10" xfId="2" xr:uid="{C19C0CEA-5A65-43C4-A2E7-B94DAEEC52B2}"/>
    <cellStyle name="Normal 2 2 2" xfId="6" xr:uid="{A245528E-7B97-44FE-AFEE-2FB2BF37996C}"/>
    <cellStyle name="Normal 3" xfId="5" xr:uid="{38ACA953-6E10-4382-82E5-A4882ADC9075}"/>
    <cellStyle name="Normal 3 2" xfId="9" xr:uid="{6C3842A1-D796-4A6E-897B-0082C3FABE59}"/>
    <cellStyle name="Normal 3 49" xfId="3" xr:uid="{BFCACAC9-2FB5-4E46-A321-4E6323C45CD1}"/>
    <cellStyle name="Note 2" xfId="46" xr:uid="{3AF22949-3459-45ED-838F-953BB6522C73}"/>
    <cellStyle name="Output 2" xfId="47" xr:uid="{50437417-E3D5-4DA6-8CCB-6033F845F6BF}"/>
    <cellStyle name="Title 2" xfId="48" xr:uid="{A4CEC1E3-30E4-4E6C-9B78-926CCFD26354}"/>
    <cellStyle name="Total 2" xfId="49" xr:uid="{B18B3011-8535-4857-B7E0-9D444B5F135C}"/>
    <cellStyle name="Warning Text 2" xfId="50" xr:uid="{4461D5B8-C29B-47DF-ACDE-7D3EC9B72A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31CA0-46ED-417C-B2FD-8F2F6948DD3E}">
  <dimension ref="A1:G12"/>
  <sheetViews>
    <sheetView topLeftCell="A6" workbookViewId="0">
      <selection activeCell="G23" sqref="G23"/>
    </sheetView>
  </sheetViews>
  <sheetFormatPr defaultRowHeight="14.5" x14ac:dyDescent="0.35"/>
  <cols>
    <col min="2" max="2" width="66.26953125" customWidth="1"/>
    <col min="3" max="5" width="13.54296875" customWidth="1"/>
    <col min="6" max="6" width="13.1796875" customWidth="1"/>
  </cols>
  <sheetData>
    <row r="1" spans="1:7" ht="41.25" customHeight="1" x14ac:dyDescent="0.35">
      <c r="C1" s="211" t="s">
        <v>143</v>
      </c>
      <c r="D1" s="211"/>
      <c r="E1" s="211"/>
      <c r="F1" s="211"/>
      <c r="G1" s="211"/>
    </row>
    <row r="3" spans="1:7" x14ac:dyDescent="0.35">
      <c r="B3" s="215" t="s">
        <v>127</v>
      </c>
      <c r="C3" s="215"/>
      <c r="D3" s="215"/>
      <c r="E3" s="215"/>
      <c r="F3" s="215"/>
      <c r="G3" s="215"/>
    </row>
    <row r="4" spans="1:7" ht="39.75" customHeight="1" x14ac:dyDescent="0.35">
      <c r="B4" s="215"/>
      <c r="C4" s="215"/>
      <c r="D4" s="215"/>
      <c r="E4" s="215"/>
      <c r="F4" s="215"/>
      <c r="G4" s="215"/>
    </row>
    <row r="6" spans="1:7" ht="16.5" customHeight="1" x14ac:dyDescent="0.35">
      <c r="A6" s="213"/>
      <c r="B6" s="212" t="s">
        <v>131</v>
      </c>
      <c r="C6" s="212" t="s">
        <v>129</v>
      </c>
      <c r="D6" s="212"/>
      <c r="E6" s="212"/>
      <c r="F6" s="212"/>
    </row>
    <row r="7" spans="1:7" ht="45" x14ac:dyDescent="0.35">
      <c r="A7" s="214"/>
      <c r="B7" s="212"/>
      <c r="C7" s="149" t="s">
        <v>128</v>
      </c>
      <c r="D7" s="149" t="s">
        <v>140</v>
      </c>
      <c r="E7" s="149" t="s">
        <v>141</v>
      </c>
      <c r="F7" s="150" t="s">
        <v>130</v>
      </c>
    </row>
    <row r="8" spans="1:7" ht="15" x14ac:dyDescent="0.35">
      <c r="A8" s="152"/>
      <c r="B8" s="153" t="s">
        <v>80</v>
      </c>
      <c r="C8" s="158">
        <f>C9+C10</f>
        <v>30624242</v>
      </c>
      <c r="D8" s="158">
        <f>D10</f>
        <v>21415255</v>
      </c>
      <c r="E8" s="158">
        <f t="shared" ref="E8:F8" si="0">E10</f>
        <v>23428169</v>
      </c>
      <c r="F8" s="158">
        <f t="shared" si="0"/>
        <v>23428169</v>
      </c>
    </row>
    <row r="9" spans="1:7" ht="30" x14ac:dyDescent="0.35">
      <c r="A9" s="151" t="s">
        <v>135</v>
      </c>
      <c r="B9" s="155" t="s">
        <v>132</v>
      </c>
      <c r="C9" s="161">
        <v>15957911</v>
      </c>
      <c r="D9" s="162" t="s">
        <v>142</v>
      </c>
      <c r="E9" s="162" t="s">
        <v>142</v>
      </c>
      <c r="F9" s="162" t="s">
        <v>142</v>
      </c>
    </row>
    <row r="10" spans="1:7" ht="14.25" customHeight="1" x14ac:dyDescent="0.35">
      <c r="A10" s="151" t="s">
        <v>136</v>
      </c>
      <c r="B10" s="157" t="s">
        <v>137</v>
      </c>
      <c r="C10" s="159">
        <f>C11+C12</f>
        <v>14666331</v>
      </c>
      <c r="D10" s="159">
        <f t="shared" ref="D10:F10" si="1">D11+D12</f>
        <v>21415255</v>
      </c>
      <c r="E10" s="159">
        <f t="shared" si="1"/>
        <v>23428169</v>
      </c>
      <c r="F10" s="159">
        <f t="shared" si="1"/>
        <v>23428169</v>
      </c>
    </row>
    <row r="11" spans="1:7" x14ac:dyDescent="0.35">
      <c r="A11" s="154" t="s">
        <v>133</v>
      </c>
      <c r="B11" s="156" t="s">
        <v>138</v>
      </c>
      <c r="C11" s="160">
        <v>5319444</v>
      </c>
      <c r="D11" s="160">
        <v>9303200</v>
      </c>
      <c r="E11" s="160">
        <v>10126100</v>
      </c>
      <c r="F11" s="160">
        <v>10126100</v>
      </c>
    </row>
    <row r="12" spans="1:7" x14ac:dyDescent="0.35">
      <c r="A12" s="154" t="s">
        <v>134</v>
      </c>
      <c r="B12" s="156" t="s">
        <v>139</v>
      </c>
      <c r="C12" s="160">
        <v>9346887</v>
      </c>
      <c r="D12" s="160">
        <v>12112055</v>
      </c>
      <c r="E12" s="160">
        <v>13302069</v>
      </c>
      <c r="F12" s="160">
        <v>13302069</v>
      </c>
    </row>
  </sheetData>
  <mergeCells count="5">
    <mergeCell ref="C1:G1"/>
    <mergeCell ref="C6:F6"/>
    <mergeCell ref="A6:A7"/>
    <mergeCell ref="B3:G4"/>
    <mergeCell ref="B6:B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58000-94B4-411B-A285-CDAFB83D6662}">
  <dimension ref="A1:AR49"/>
  <sheetViews>
    <sheetView topLeftCell="AA9" workbookViewId="0">
      <selection activeCell="AG10" sqref="AG10"/>
    </sheetView>
  </sheetViews>
  <sheetFormatPr defaultColWidth="8.7265625" defaultRowHeight="12.75" customHeight="1" x14ac:dyDescent="0.3"/>
  <cols>
    <col min="1" max="1" width="29.1796875" style="4" customWidth="1"/>
    <col min="2" max="17" width="9.7265625" style="4" customWidth="1"/>
    <col min="18" max="21" width="9.26953125" style="4" customWidth="1"/>
    <col min="22" max="22" width="4.1796875" style="4" customWidth="1"/>
    <col min="23" max="38" width="9.26953125" style="4" customWidth="1"/>
    <col min="39" max="39" width="10.26953125" style="4" customWidth="1"/>
    <col min="40" max="42" width="10.26953125" style="34" customWidth="1"/>
    <col min="43" max="43" width="11.453125" style="4" customWidth="1"/>
    <col min="44" max="16384" width="8.7265625" style="4"/>
  </cols>
  <sheetData>
    <row r="1" spans="1:44" ht="33.75" customHeight="1" x14ac:dyDescent="0.3">
      <c r="N1" s="216" t="s">
        <v>82</v>
      </c>
      <c r="O1" s="216"/>
      <c r="P1" s="216"/>
      <c r="Q1" s="216"/>
      <c r="R1" s="216"/>
      <c r="S1" s="216"/>
      <c r="T1" s="216"/>
    </row>
    <row r="2" spans="1:44" ht="13"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2"/>
      <c r="AO2" s="2"/>
      <c r="AP2" s="4"/>
      <c r="AQ2" s="1"/>
      <c r="AR2" s="1"/>
    </row>
    <row r="3" spans="1:44" ht="15" customHeight="1" x14ac:dyDescent="0.3">
      <c r="A3" s="217" t="s">
        <v>144</v>
      </c>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17"/>
      <c r="AK3" s="217"/>
      <c r="AL3" s="217"/>
      <c r="AM3" s="217"/>
      <c r="AN3" s="217"/>
      <c r="AO3" s="217"/>
      <c r="AP3" s="217"/>
      <c r="AQ3" s="1"/>
      <c r="AR3" s="1"/>
    </row>
    <row r="4" spans="1:44" ht="13" x14ac:dyDescent="0.3">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2"/>
      <c r="AN4" s="2"/>
      <c r="AO4" s="2"/>
      <c r="AP4" s="2"/>
      <c r="AQ4" s="1"/>
      <c r="AR4" s="1"/>
    </row>
    <row r="5" spans="1:44" ht="12.75" customHeight="1" x14ac:dyDescent="0.3">
      <c r="A5" s="190"/>
      <c r="B5" s="242" t="s">
        <v>145</v>
      </c>
      <c r="C5" s="242"/>
      <c r="D5" s="242"/>
      <c r="E5" s="242"/>
      <c r="F5" s="242"/>
      <c r="G5" s="242"/>
      <c r="H5" s="242"/>
      <c r="I5" s="242"/>
      <c r="J5" s="242"/>
      <c r="K5" s="242"/>
      <c r="L5" s="242"/>
      <c r="M5" s="242"/>
      <c r="N5" s="242"/>
      <c r="O5" s="242"/>
      <c r="P5" s="242"/>
      <c r="Q5" s="242"/>
      <c r="R5" s="242"/>
      <c r="S5" s="242"/>
      <c r="T5" s="242"/>
      <c r="U5" s="242"/>
      <c r="V5" s="190"/>
      <c r="W5" s="242" t="s">
        <v>146</v>
      </c>
      <c r="X5" s="242"/>
      <c r="Y5" s="242"/>
      <c r="Z5" s="242"/>
      <c r="AA5" s="242"/>
      <c r="AB5" s="242"/>
      <c r="AC5" s="242"/>
      <c r="AD5" s="242"/>
      <c r="AE5" s="242"/>
      <c r="AF5" s="242"/>
      <c r="AG5" s="242"/>
      <c r="AH5" s="242"/>
      <c r="AI5" s="242"/>
      <c r="AJ5" s="242"/>
      <c r="AK5" s="242"/>
      <c r="AL5" s="242"/>
      <c r="AM5" s="242"/>
      <c r="AN5" s="242"/>
      <c r="AO5" s="242"/>
      <c r="AP5" s="242"/>
      <c r="AQ5" s="1"/>
      <c r="AR5" s="1"/>
    </row>
    <row r="6" spans="1:44" ht="23.25" customHeight="1" x14ac:dyDescent="0.3">
      <c r="A6" s="218" t="s">
        <v>81</v>
      </c>
      <c r="B6" s="221" t="s">
        <v>1</v>
      </c>
      <c r="C6" s="222"/>
      <c r="D6" s="222"/>
      <c r="E6" s="223"/>
      <c r="F6" s="227" t="s">
        <v>2</v>
      </c>
      <c r="G6" s="228"/>
      <c r="H6" s="228"/>
      <c r="I6" s="229"/>
      <c r="J6" s="221" t="s">
        <v>3</v>
      </c>
      <c r="K6" s="222"/>
      <c r="L6" s="222"/>
      <c r="M6" s="223"/>
      <c r="N6" s="227" t="s">
        <v>4</v>
      </c>
      <c r="O6" s="228"/>
      <c r="P6" s="228"/>
      <c r="Q6" s="229"/>
      <c r="R6" s="221" t="s">
        <v>5</v>
      </c>
      <c r="S6" s="222"/>
      <c r="T6" s="222"/>
      <c r="U6" s="223"/>
      <c r="V6" s="239"/>
      <c r="W6" s="227" t="s">
        <v>1</v>
      </c>
      <c r="X6" s="228"/>
      <c r="Y6" s="228"/>
      <c r="Z6" s="229"/>
      <c r="AA6" s="221" t="s">
        <v>2</v>
      </c>
      <c r="AB6" s="222"/>
      <c r="AC6" s="222"/>
      <c r="AD6" s="223"/>
      <c r="AE6" s="227" t="s">
        <v>3</v>
      </c>
      <c r="AF6" s="228"/>
      <c r="AG6" s="228"/>
      <c r="AH6" s="229"/>
      <c r="AI6" s="221" t="s">
        <v>4</v>
      </c>
      <c r="AJ6" s="222"/>
      <c r="AK6" s="222"/>
      <c r="AL6" s="223"/>
      <c r="AM6" s="227" t="s">
        <v>5</v>
      </c>
      <c r="AN6" s="228"/>
      <c r="AO6" s="228"/>
      <c r="AP6" s="229"/>
      <c r="AQ6" s="1"/>
      <c r="AR6" s="1"/>
    </row>
    <row r="7" spans="1:44" ht="64" customHeight="1" x14ac:dyDescent="0.3">
      <c r="A7" s="219"/>
      <c r="B7" s="224" t="s">
        <v>6</v>
      </c>
      <c r="C7" s="224" t="s">
        <v>7</v>
      </c>
      <c r="D7" s="224" t="s">
        <v>8</v>
      </c>
      <c r="E7" s="224" t="s">
        <v>9</v>
      </c>
      <c r="F7" s="230" t="s">
        <v>7</v>
      </c>
      <c r="G7" s="230" t="s">
        <v>10</v>
      </c>
      <c r="H7" s="230" t="s">
        <v>8</v>
      </c>
      <c r="I7" s="230" t="s">
        <v>9</v>
      </c>
      <c r="J7" s="224" t="s">
        <v>10</v>
      </c>
      <c r="K7" s="224" t="s">
        <v>11</v>
      </c>
      <c r="L7" s="224" t="s">
        <v>8</v>
      </c>
      <c r="M7" s="224" t="s">
        <v>9</v>
      </c>
      <c r="N7" s="230" t="s">
        <v>11</v>
      </c>
      <c r="O7" s="230" t="s">
        <v>12</v>
      </c>
      <c r="P7" s="230" t="s">
        <v>8</v>
      </c>
      <c r="Q7" s="230" t="s">
        <v>9</v>
      </c>
      <c r="R7" s="233" t="s">
        <v>13</v>
      </c>
      <c r="S7" s="233" t="s">
        <v>14</v>
      </c>
      <c r="T7" s="233" t="s">
        <v>8</v>
      </c>
      <c r="U7" s="233" t="s">
        <v>9</v>
      </c>
      <c r="V7" s="240"/>
      <c r="W7" s="230" t="s">
        <v>15</v>
      </c>
      <c r="X7" s="230" t="s">
        <v>16</v>
      </c>
      <c r="Y7" s="236" t="s">
        <v>17</v>
      </c>
      <c r="Z7" s="236" t="s">
        <v>18</v>
      </c>
      <c r="AA7" s="224" t="s">
        <v>19</v>
      </c>
      <c r="AB7" s="224" t="s">
        <v>20</v>
      </c>
      <c r="AC7" s="233" t="s">
        <v>17</v>
      </c>
      <c r="AD7" s="233" t="s">
        <v>18</v>
      </c>
      <c r="AE7" s="230" t="s">
        <v>21</v>
      </c>
      <c r="AF7" s="230" t="s">
        <v>22</v>
      </c>
      <c r="AG7" s="236" t="s">
        <v>17</v>
      </c>
      <c r="AH7" s="236" t="s">
        <v>18</v>
      </c>
      <c r="AI7" s="224" t="s">
        <v>23</v>
      </c>
      <c r="AJ7" s="224" t="s">
        <v>24</v>
      </c>
      <c r="AK7" s="233" t="s">
        <v>17</v>
      </c>
      <c r="AL7" s="233" t="s">
        <v>18</v>
      </c>
      <c r="AM7" s="236" t="s">
        <v>25</v>
      </c>
      <c r="AN7" s="236" t="s">
        <v>26</v>
      </c>
      <c r="AO7" s="236" t="s">
        <v>17</v>
      </c>
      <c r="AP7" s="236" t="s">
        <v>18</v>
      </c>
      <c r="AQ7" s="1"/>
      <c r="AR7" s="1"/>
    </row>
    <row r="8" spans="1:44" ht="32.5" customHeight="1" x14ac:dyDescent="0.4">
      <c r="A8" s="219"/>
      <c r="B8" s="225"/>
      <c r="C8" s="225"/>
      <c r="D8" s="225"/>
      <c r="E8" s="225"/>
      <c r="F8" s="231"/>
      <c r="G8" s="231"/>
      <c r="H8" s="231"/>
      <c r="I8" s="231"/>
      <c r="J8" s="225"/>
      <c r="K8" s="225"/>
      <c r="L8" s="225"/>
      <c r="M8" s="225"/>
      <c r="N8" s="231"/>
      <c r="O8" s="231"/>
      <c r="P8" s="231"/>
      <c r="Q8" s="231"/>
      <c r="R8" s="234"/>
      <c r="S8" s="234"/>
      <c r="T8" s="234"/>
      <c r="U8" s="234"/>
      <c r="V8" s="240"/>
      <c r="W8" s="231"/>
      <c r="X8" s="231"/>
      <c r="Y8" s="237"/>
      <c r="Z8" s="237"/>
      <c r="AA8" s="225"/>
      <c r="AB8" s="225"/>
      <c r="AC8" s="234"/>
      <c r="AD8" s="234"/>
      <c r="AE8" s="231"/>
      <c r="AF8" s="231"/>
      <c r="AG8" s="237"/>
      <c r="AH8" s="237"/>
      <c r="AI8" s="225"/>
      <c r="AJ8" s="225"/>
      <c r="AK8" s="234"/>
      <c r="AL8" s="234"/>
      <c r="AM8" s="237"/>
      <c r="AN8" s="237"/>
      <c r="AO8" s="237"/>
      <c r="AP8" s="237"/>
      <c r="AQ8" s="70"/>
      <c r="AR8" s="1"/>
    </row>
    <row r="9" spans="1:44" ht="30" customHeight="1" x14ac:dyDescent="0.3">
      <c r="A9" s="220"/>
      <c r="B9" s="226"/>
      <c r="C9" s="226"/>
      <c r="D9" s="226"/>
      <c r="E9" s="226"/>
      <c r="F9" s="232"/>
      <c r="G9" s="232"/>
      <c r="H9" s="232"/>
      <c r="I9" s="232"/>
      <c r="J9" s="226"/>
      <c r="K9" s="226"/>
      <c r="L9" s="226"/>
      <c r="M9" s="226"/>
      <c r="N9" s="232"/>
      <c r="O9" s="232"/>
      <c r="P9" s="232"/>
      <c r="Q9" s="232"/>
      <c r="R9" s="235"/>
      <c r="S9" s="235"/>
      <c r="T9" s="235"/>
      <c r="U9" s="235"/>
      <c r="V9" s="240"/>
      <c r="W9" s="232"/>
      <c r="X9" s="232"/>
      <c r="Y9" s="238"/>
      <c r="Z9" s="238"/>
      <c r="AA9" s="226"/>
      <c r="AB9" s="226"/>
      <c r="AC9" s="235"/>
      <c r="AD9" s="235"/>
      <c r="AE9" s="232"/>
      <c r="AF9" s="232"/>
      <c r="AG9" s="238"/>
      <c r="AH9" s="238"/>
      <c r="AI9" s="226"/>
      <c r="AJ9" s="226"/>
      <c r="AK9" s="235"/>
      <c r="AL9" s="235"/>
      <c r="AM9" s="238"/>
      <c r="AN9" s="238"/>
      <c r="AO9" s="238"/>
      <c r="AP9" s="238"/>
      <c r="AQ9" s="1"/>
      <c r="AR9" s="1"/>
    </row>
    <row r="10" spans="1:44" s="7" customFormat="1" ht="13" x14ac:dyDescent="0.3">
      <c r="A10" s="124" t="s">
        <v>27</v>
      </c>
      <c r="B10" s="163">
        <v>65610</v>
      </c>
      <c r="C10" s="163">
        <v>63273</v>
      </c>
      <c r="D10" s="164">
        <f t="shared" ref="D10:D30" si="0">SUM(C10-B10)</f>
        <v>-2337</v>
      </c>
      <c r="E10" s="165">
        <f t="shared" ref="E10:E30" si="1">SUM(C10/B10*100-100)</f>
        <v>-3.5619570187471368</v>
      </c>
      <c r="F10" s="166">
        <v>63273</v>
      </c>
      <c r="G10" s="166">
        <v>60500</v>
      </c>
      <c r="H10" s="167">
        <f t="shared" ref="H10:H30" si="2">SUM(G10-F10)</f>
        <v>-2773</v>
      </c>
      <c r="I10" s="168">
        <f t="shared" ref="I10:I30" si="3">SUM(G10/F10*100-100)</f>
        <v>-4.3825960520285037</v>
      </c>
      <c r="J10" s="163">
        <v>60500</v>
      </c>
      <c r="K10" s="163">
        <v>64509</v>
      </c>
      <c r="L10" s="164">
        <f t="shared" ref="L10:L30" si="4">SUM(K10-J10)</f>
        <v>4009</v>
      </c>
      <c r="M10" s="165">
        <f t="shared" ref="M10:M30" si="5">SUM(K10/J10*100-100)</f>
        <v>6.6264462809917433</v>
      </c>
      <c r="N10" s="166">
        <v>64509</v>
      </c>
      <c r="O10" s="166">
        <v>65297</v>
      </c>
      <c r="P10" s="167">
        <f t="shared" ref="P10:P30" si="6">SUM(O10-N10)</f>
        <v>788</v>
      </c>
      <c r="Q10" s="168">
        <f t="shared" ref="Q10:Q30" si="7">SUM(O10/N10*100-100)</f>
        <v>1.2215349796152566</v>
      </c>
      <c r="R10" s="163">
        <v>29975</v>
      </c>
      <c r="S10" s="164">
        <v>31226</v>
      </c>
      <c r="T10" s="163">
        <f>SUM(S10-R10)</f>
        <v>1251</v>
      </c>
      <c r="U10" s="169">
        <f>SUM(S10/R10)*100-100</f>
        <v>4.1734778982485352</v>
      </c>
      <c r="V10" s="240"/>
      <c r="W10" s="170">
        <v>53.66</v>
      </c>
      <c r="X10" s="170">
        <v>67.37</v>
      </c>
      <c r="Y10" s="171">
        <f t="shared" ref="Y10:Y30" si="8">SUM(X10-W10)</f>
        <v>13.710000000000008</v>
      </c>
      <c r="Z10" s="172">
        <f t="shared" ref="Z10:Z30" si="9">SUM(X10/W10*100-100)</f>
        <v>25.54975773388</v>
      </c>
      <c r="AA10" s="173">
        <v>67.37</v>
      </c>
      <c r="AB10" s="173">
        <v>70.09</v>
      </c>
      <c r="AC10" s="174">
        <f t="shared" ref="AC10:AC30" si="10">SUM(AB10-AA10)</f>
        <v>2.7199999999999989</v>
      </c>
      <c r="AD10" s="175">
        <f t="shared" ref="AD10:AD30" si="11">SUM(AB10/AA10*100-100)</f>
        <v>4.0374053733115716</v>
      </c>
      <c r="AE10" s="170">
        <v>70.09</v>
      </c>
      <c r="AF10" s="170">
        <v>64.260000000000005</v>
      </c>
      <c r="AG10" s="171">
        <f t="shared" ref="AG10:AG30" si="12">SUM(AF10-AE10)</f>
        <v>-5.8299999999999983</v>
      </c>
      <c r="AH10" s="172">
        <f t="shared" ref="AH10:AH30" si="13">SUM(AF10/AE10*100-100)</f>
        <v>-8.3178770152660775</v>
      </c>
      <c r="AI10" s="173">
        <v>64.260000000000005</v>
      </c>
      <c r="AJ10" s="173">
        <v>65.3</v>
      </c>
      <c r="AK10" s="174">
        <f t="shared" ref="AK10:AK30" si="14">SUM(AJ10-AI10)</f>
        <v>1.039999999999992</v>
      </c>
      <c r="AL10" s="175">
        <f t="shared" ref="AL10:AL30" si="15">SUM(AJ10/AI10*100-100)</f>
        <v>1.6184251478369021</v>
      </c>
      <c r="AM10" s="170">
        <v>22.69</v>
      </c>
      <c r="AN10" s="171">
        <v>22.09</v>
      </c>
      <c r="AO10" s="171">
        <f>SUM(AN10-AM10)</f>
        <v>-0.60000000000000142</v>
      </c>
      <c r="AP10" s="172">
        <f>SUM(AN10/AM10*100-100)</f>
        <v>-2.6443367122080303</v>
      </c>
      <c r="AQ10" s="5"/>
      <c r="AR10" s="6"/>
    </row>
    <row r="11" spans="1:44" s="7" customFormat="1" ht="13" x14ac:dyDescent="0.3">
      <c r="A11" s="124" t="s">
        <v>28</v>
      </c>
      <c r="B11" s="163">
        <v>5448</v>
      </c>
      <c r="C11" s="163">
        <v>3519</v>
      </c>
      <c r="D11" s="164">
        <f t="shared" si="0"/>
        <v>-1929</v>
      </c>
      <c r="E11" s="165">
        <f t="shared" si="1"/>
        <v>-35.407488986784145</v>
      </c>
      <c r="F11" s="166">
        <v>3519</v>
      </c>
      <c r="G11" s="166">
        <v>2843</v>
      </c>
      <c r="H11" s="167">
        <f t="shared" si="2"/>
        <v>-676</v>
      </c>
      <c r="I11" s="168">
        <f t="shared" si="3"/>
        <v>-19.210002841716403</v>
      </c>
      <c r="J11" s="163">
        <v>2843</v>
      </c>
      <c r="K11" s="163">
        <v>4995</v>
      </c>
      <c r="L11" s="164">
        <f t="shared" si="4"/>
        <v>2152</v>
      </c>
      <c r="M11" s="165">
        <f t="shared" si="5"/>
        <v>75.694688709110096</v>
      </c>
      <c r="N11" s="166">
        <v>4995</v>
      </c>
      <c r="O11" s="166">
        <v>3888</v>
      </c>
      <c r="P11" s="167">
        <f t="shared" si="6"/>
        <v>-1107</v>
      </c>
      <c r="Q11" s="168">
        <f t="shared" si="7"/>
        <v>-22.162162162162161</v>
      </c>
      <c r="R11" s="163">
        <v>1026</v>
      </c>
      <c r="S11" s="164">
        <v>1522</v>
      </c>
      <c r="T11" s="163">
        <f t="shared" ref="T11:T32" si="16">SUM(S11-R11)</f>
        <v>496</v>
      </c>
      <c r="U11" s="169">
        <f t="shared" ref="U11:U33" si="17">SUM(S11/R11)*100-100</f>
        <v>48.3430799220273</v>
      </c>
      <c r="V11" s="240"/>
      <c r="W11" s="170">
        <v>8</v>
      </c>
      <c r="X11" s="170">
        <v>6.99</v>
      </c>
      <c r="Y11" s="171">
        <f t="shared" si="8"/>
        <v>-1.0099999999999998</v>
      </c>
      <c r="Z11" s="172">
        <f t="shared" si="9"/>
        <v>-12.625</v>
      </c>
      <c r="AA11" s="173">
        <v>6.99</v>
      </c>
      <c r="AB11" s="173">
        <v>6.59</v>
      </c>
      <c r="AC11" s="174">
        <f t="shared" si="10"/>
        <v>-0.40000000000000036</v>
      </c>
      <c r="AD11" s="175">
        <f t="shared" si="11"/>
        <v>-5.72246065808298</v>
      </c>
      <c r="AE11" s="170">
        <v>6.59</v>
      </c>
      <c r="AF11" s="170">
        <v>7.13</v>
      </c>
      <c r="AG11" s="171">
        <f t="shared" si="12"/>
        <v>0.54</v>
      </c>
      <c r="AH11" s="172">
        <f t="shared" si="13"/>
        <v>8.1942336874051449</v>
      </c>
      <c r="AI11" s="173">
        <v>7.13</v>
      </c>
      <c r="AJ11" s="173">
        <v>7.79</v>
      </c>
      <c r="AK11" s="174">
        <f t="shared" si="14"/>
        <v>0.66000000000000014</v>
      </c>
      <c r="AL11" s="175">
        <f t="shared" si="15"/>
        <v>9.2566619915848634</v>
      </c>
      <c r="AM11" s="170">
        <v>7.35</v>
      </c>
      <c r="AN11" s="171">
        <v>7.64</v>
      </c>
      <c r="AO11" s="171">
        <f t="shared" ref="AO11:AO30" si="18">SUM(AN11-AM11)</f>
        <v>0.29000000000000004</v>
      </c>
      <c r="AP11" s="172">
        <f t="shared" ref="AP11:AP33" si="19">SUM(AN11/AM11*100-100)</f>
        <v>3.9455782312925152</v>
      </c>
      <c r="AQ11" s="5"/>
      <c r="AR11" s="6"/>
    </row>
    <row r="12" spans="1:44" s="7" customFormat="1" ht="26" x14ac:dyDescent="0.3">
      <c r="A12" s="124" t="s">
        <v>29</v>
      </c>
      <c r="B12" s="163">
        <v>414</v>
      </c>
      <c r="C12" s="163">
        <v>423</v>
      </c>
      <c r="D12" s="164">
        <f t="shared" si="0"/>
        <v>9</v>
      </c>
      <c r="E12" s="165">
        <f t="shared" si="1"/>
        <v>2.1739130434782652</v>
      </c>
      <c r="F12" s="166">
        <v>423</v>
      </c>
      <c r="G12" s="166">
        <v>383</v>
      </c>
      <c r="H12" s="167">
        <f t="shared" si="2"/>
        <v>-40</v>
      </c>
      <c r="I12" s="168">
        <f t="shared" si="3"/>
        <v>-9.4562647754137146</v>
      </c>
      <c r="J12" s="163">
        <v>383</v>
      </c>
      <c r="K12" s="163">
        <v>414</v>
      </c>
      <c r="L12" s="164">
        <f t="shared" si="4"/>
        <v>31</v>
      </c>
      <c r="M12" s="165">
        <f t="shared" si="5"/>
        <v>8.0939947780678949</v>
      </c>
      <c r="N12" s="166">
        <v>414</v>
      </c>
      <c r="O12" s="166">
        <v>455</v>
      </c>
      <c r="P12" s="167">
        <f t="shared" si="6"/>
        <v>41</v>
      </c>
      <c r="Q12" s="168">
        <f t="shared" si="7"/>
        <v>9.9033816425120733</v>
      </c>
      <c r="R12" s="163">
        <v>192</v>
      </c>
      <c r="S12" s="164">
        <v>196</v>
      </c>
      <c r="T12" s="163">
        <f t="shared" si="16"/>
        <v>4</v>
      </c>
      <c r="U12" s="169">
        <f t="shared" si="17"/>
        <v>2.0833333333333286</v>
      </c>
      <c r="V12" s="240"/>
      <c r="W12" s="170">
        <v>9435.1299999999992</v>
      </c>
      <c r="X12" s="170">
        <v>10379.65</v>
      </c>
      <c r="Y12" s="171">
        <f t="shared" si="8"/>
        <v>944.52000000000044</v>
      </c>
      <c r="Z12" s="172">
        <f t="shared" si="9"/>
        <v>10.010672878911066</v>
      </c>
      <c r="AA12" s="173">
        <v>10379.65</v>
      </c>
      <c r="AB12" s="173">
        <v>12264.31</v>
      </c>
      <c r="AC12" s="174">
        <f t="shared" si="10"/>
        <v>1884.6599999999999</v>
      </c>
      <c r="AD12" s="175">
        <f t="shared" si="11"/>
        <v>18.157259637849066</v>
      </c>
      <c r="AE12" s="170">
        <v>12264.31</v>
      </c>
      <c r="AF12" s="170">
        <v>11335</v>
      </c>
      <c r="AG12" s="171">
        <f t="shared" si="12"/>
        <v>-929.30999999999949</v>
      </c>
      <c r="AH12" s="172">
        <f t="shared" si="13"/>
        <v>-7.5773524967976158</v>
      </c>
      <c r="AI12" s="173">
        <v>11335</v>
      </c>
      <c r="AJ12" s="173">
        <v>12039.57</v>
      </c>
      <c r="AK12" s="174">
        <f t="shared" si="14"/>
        <v>704.56999999999971</v>
      </c>
      <c r="AL12" s="175">
        <f t="shared" si="15"/>
        <v>6.2158800176444657</v>
      </c>
      <c r="AM12" s="170">
        <v>4851.54</v>
      </c>
      <c r="AN12" s="171">
        <v>6008.07</v>
      </c>
      <c r="AO12" s="171">
        <f t="shared" si="18"/>
        <v>1156.5299999999997</v>
      </c>
      <c r="AP12" s="172">
        <f t="shared" si="19"/>
        <v>23.838410071853474</v>
      </c>
      <c r="AQ12" s="5"/>
      <c r="AR12" s="6"/>
    </row>
    <row r="13" spans="1:44" s="7" customFormat="1" ht="13" x14ac:dyDescent="0.3">
      <c r="A13" s="124" t="s">
        <v>30</v>
      </c>
      <c r="B13" s="163">
        <v>483775</v>
      </c>
      <c r="C13" s="163">
        <v>488726</v>
      </c>
      <c r="D13" s="164">
        <f t="shared" si="0"/>
        <v>4951</v>
      </c>
      <c r="E13" s="165">
        <f t="shared" si="1"/>
        <v>1.0234096429125259</v>
      </c>
      <c r="F13" s="166">
        <v>488726</v>
      </c>
      <c r="G13" s="166">
        <v>489470</v>
      </c>
      <c r="H13" s="167">
        <f t="shared" si="2"/>
        <v>744</v>
      </c>
      <c r="I13" s="168">
        <f t="shared" si="3"/>
        <v>0.15223253929603686</v>
      </c>
      <c r="J13" s="163">
        <v>489470</v>
      </c>
      <c r="K13" s="163">
        <v>494458</v>
      </c>
      <c r="L13" s="164">
        <f t="shared" si="4"/>
        <v>4988</v>
      </c>
      <c r="M13" s="165">
        <f t="shared" si="5"/>
        <v>1.0190614337957271</v>
      </c>
      <c r="N13" s="166">
        <v>494458</v>
      </c>
      <c r="O13" s="166">
        <v>500306</v>
      </c>
      <c r="P13" s="167">
        <f t="shared" si="6"/>
        <v>5848</v>
      </c>
      <c r="Q13" s="168">
        <f t="shared" si="7"/>
        <v>1.1827091481986258</v>
      </c>
      <c r="R13" s="163">
        <v>299783</v>
      </c>
      <c r="S13" s="164">
        <v>311075</v>
      </c>
      <c r="T13" s="163">
        <f t="shared" si="16"/>
        <v>11292</v>
      </c>
      <c r="U13" s="169">
        <f t="shared" si="17"/>
        <v>3.7667245974588326</v>
      </c>
      <c r="V13" s="240"/>
      <c r="W13" s="170">
        <v>58.94</v>
      </c>
      <c r="X13" s="170">
        <v>64.02</v>
      </c>
      <c r="Y13" s="171">
        <f t="shared" si="8"/>
        <v>5.0799999999999983</v>
      </c>
      <c r="Z13" s="172">
        <f t="shared" si="9"/>
        <v>8.6189345096708365</v>
      </c>
      <c r="AA13" s="173">
        <v>64.02</v>
      </c>
      <c r="AB13" s="173">
        <v>66.680000000000007</v>
      </c>
      <c r="AC13" s="174">
        <f t="shared" si="10"/>
        <v>2.6600000000000108</v>
      </c>
      <c r="AD13" s="175">
        <f t="shared" si="11"/>
        <v>4.1549515776320192</v>
      </c>
      <c r="AE13" s="170">
        <v>66.680000000000007</v>
      </c>
      <c r="AF13" s="170">
        <v>71.739999999999995</v>
      </c>
      <c r="AG13" s="171">
        <f t="shared" si="12"/>
        <v>5.0599999999999881</v>
      </c>
      <c r="AH13" s="172">
        <f t="shared" si="13"/>
        <v>7.5884823035392799</v>
      </c>
      <c r="AI13" s="173">
        <v>71.739999999999995</v>
      </c>
      <c r="AJ13" s="173">
        <v>77.86</v>
      </c>
      <c r="AK13" s="174">
        <f t="shared" si="14"/>
        <v>6.1200000000000045</v>
      </c>
      <c r="AL13" s="175">
        <f t="shared" si="15"/>
        <v>8.5308056872037952</v>
      </c>
      <c r="AM13" s="170">
        <v>20.399999999999999</v>
      </c>
      <c r="AN13" s="171">
        <v>21.84</v>
      </c>
      <c r="AO13" s="171">
        <f t="shared" si="18"/>
        <v>1.4400000000000013</v>
      </c>
      <c r="AP13" s="172">
        <f t="shared" si="19"/>
        <v>7.058823529411768</v>
      </c>
      <c r="AQ13" s="5"/>
      <c r="AR13" s="6"/>
    </row>
    <row r="14" spans="1:44" s="7" customFormat="1" ht="13" x14ac:dyDescent="0.3">
      <c r="A14" s="124" t="s">
        <v>31</v>
      </c>
      <c r="B14" s="163">
        <v>22551</v>
      </c>
      <c r="C14" s="163">
        <v>22575</v>
      </c>
      <c r="D14" s="164">
        <f t="shared" si="0"/>
        <v>24</v>
      </c>
      <c r="E14" s="165">
        <f t="shared" si="1"/>
        <v>0.10642543567914231</v>
      </c>
      <c r="F14" s="166">
        <v>22575</v>
      </c>
      <c r="G14" s="166">
        <v>21996</v>
      </c>
      <c r="H14" s="167">
        <f t="shared" si="2"/>
        <v>-579</v>
      </c>
      <c r="I14" s="168">
        <f t="shared" si="3"/>
        <v>-2.5647840531561457</v>
      </c>
      <c r="J14" s="163">
        <v>21996</v>
      </c>
      <c r="K14" s="163">
        <v>22066</v>
      </c>
      <c r="L14" s="164">
        <f t="shared" si="4"/>
        <v>70</v>
      </c>
      <c r="M14" s="165">
        <f t="shared" si="5"/>
        <v>0.31823967994179725</v>
      </c>
      <c r="N14" s="166">
        <v>22066</v>
      </c>
      <c r="O14" s="166">
        <v>22681</v>
      </c>
      <c r="P14" s="167">
        <f t="shared" si="6"/>
        <v>615</v>
      </c>
      <c r="Q14" s="168">
        <f t="shared" si="7"/>
        <v>2.7870932656575746</v>
      </c>
      <c r="R14" s="163">
        <v>9805</v>
      </c>
      <c r="S14" s="164">
        <v>10617</v>
      </c>
      <c r="T14" s="163">
        <f t="shared" si="16"/>
        <v>812</v>
      </c>
      <c r="U14" s="169">
        <f t="shared" si="17"/>
        <v>8.2814890362060254</v>
      </c>
      <c r="V14" s="240"/>
      <c r="W14" s="170">
        <v>1414.54</v>
      </c>
      <c r="X14" s="170">
        <v>1677.25</v>
      </c>
      <c r="Y14" s="171">
        <f t="shared" si="8"/>
        <v>262.71000000000004</v>
      </c>
      <c r="Z14" s="172">
        <f t="shared" si="9"/>
        <v>18.572115316640051</v>
      </c>
      <c r="AA14" s="173">
        <v>1677.25</v>
      </c>
      <c r="AB14" s="173">
        <v>1943.15</v>
      </c>
      <c r="AC14" s="174">
        <f t="shared" si="10"/>
        <v>265.90000000000009</v>
      </c>
      <c r="AD14" s="175">
        <f t="shared" si="11"/>
        <v>15.853331345953194</v>
      </c>
      <c r="AE14" s="170">
        <v>1943.15</v>
      </c>
      <c r="AF14" s="170">
        <v>2261.3200000000002</v>
      </c>
      <c r="AG14" s="171">
        <f t="shared" si="12"/>
        <v>318.17000000000007</v>
      </c>
      <c r="AH14" s="172">
        <f t="shared" si="13"/>
        <v>16.373928929830427</v>
      </c>
      <c r="AI14" s="173">
        <v>2261.3200000000002</v>
      </c>
      <c r="AJ14" s="173">
        <v>2602.67</v>
      </c>
      <c r="AK14" s="174">
        <f t="shared" si="14"/>
        <v>341.34999999999991</v>
      </c>
      <c r="AL14" s="175">
        <f t="shared" si="15"/>
        <v>15.095165655457876</v>
      </c>
      <c r="AM14" s="170">
        <v>931.93</v>
      </c>
      <c r="AN14" s="171">
        <v>1102.78</v>
      </c>
      <c r="AO14" s="171">
        <f t="shared" si="18"/>
        <v>170.85000000000002</v>
      </c>
      <c r="AP14" s="172">
        <f t="shared" si="19"/>
        <v>18.332922000579458</v>
      </c>
      <c r="AQ14" s="5"/>
      <c r="AR14" s="6"/>
    </row>
    <row r="15" spans="1:44" s="7" customFormat="1" ht="13" x14ac:dyDescent="0.3">
      <c r="A15" s="124" t="s">
        <v>32</v>
      </c>
      <c r="B15" s="163">
        <v>15581</v>
      </c>
      <c r="C15" s="163">
        <v>16517</v>
      </c>
      <c r="D15" s="164">
        <f t="shared" si="0"/>
        <v>936</v>
      </c>
      <c r="E15" s="165">
        <f t="shared" si="1"/>
        <v>6.0073166035556227</v>
      </c>
      <c r="F15" s="166">
        <v>16517</v>
      </c>
      <c r="G15" s="166">
        <v>16957</v>
      </c>
      <c r="H15" s="167">
        <f t="shared" si="2"/>
        <v>440</v>
      </c>
      <c r="I15" s="168">
        <f t="shared" si="3"/>
        <v>2.6639220197372424</v>
      </c>
      <c r="J15" s="163">
        <v>16957</v>
      </c>
      <c r="K15" s="163">
        <v>17980</v>
      </c>
      <c r="L15" s="164">
        <f t="shared" si="4"/>
        <v>1023</v>
      </c>
      <c r="M15" s="165">
        <f t="shared" si="5"/>
        <v>6.0329067641681888</v>
      </c>
      <c r="N15" s="166">
        <v>17980</v>
      </c>
      <c r="O15" s="166">
        <v>19622</v>
      </c>
      <c r="P15" s="167">
        <f t="shared" si="6"/>
        <v>1642</v>
      </c>
      <c r="Q15" s="168">
        <f t="shared" si="7"/>
        <v>9.1323692992213665</v>
      </c>
      <c r="R15" s="163">
        <v>5918</v>
      </c>
      <c r="S15" s="164">
        <v>6749</v>
      </c>
      <c r="T15" s="163">
        <f t="shared" si="16"/>
        <v>831</v>
      </c>
      <c r="U15" s="169">
        <f t="shared" si="17"/>
        <v>14.041906049340994</v>
      </c>
      <c r="V15" s="240"/>
      <c r="W15" s="170">
        <v>90.57</v>
      </c>
      <c r="X15" s="170">
        <v>114.31</v>
      </c>
      <c r="Y15" s="171">
        <f t="shared" si="8"/>
        <v>23.740000000000009</v>
      </c>
      <c r="Z15" s="172">
        <f t="shared" si="9"/>
        <v>26.21176990173349</v>
      </c>
      <c r="AA15" s="173">
        <v>114.31</v>
      </c>
      <c r="AB15" s="173">
        <v>153.22999999999999</v>
      </c>
      <c r="AC15" s="174">
        <f t="shared" si="10"/>
        <v>38.919999999999987</v>
      </c>
      <c r="AD15" s="175">
        <f t="shared" si="11"/>
        <v>34.047764849969354</v>
      </c>
      <c r="AE15" s="170">
        <v>153.22999999999999</v>
      </c>
      <c r="AF15" s="170">
        <v>168.93</v>
      </c>
      <c r="AG15" s="171">
        <f t="shared" si="12"/>
        <v>15.700000000000017</v>
      </c>
      <c r="AH15" s="172">
        <f t="shared" si="13"/>
        <v>10.246035371663538</v>
      </c>
      <c r="AI15" s="173">
        <v>168.93</v>
      </c>
      <c r="AJ15" s="173">
        <v>211.7</v>
      </c>
      <c r="AK15" s="174">
        <f t="shared" si="14"/>
        <v>42.769999999999982</v>
      </c>
      <c r="AL15" s="175">
        <f t="shared" si="15"/>
        <v>25.318179127449227</v>
      </c>
      <c r="AM15" s="170">
        <v>97.8</v>
      </c>
      <c r="AN15" s="171">
        <v>118.12</v>
      </c>
      <c r="AO15" s="171">
        <f t="shared" si="18"/>
        <v>20.320000000000007</v>
      </c>
      <c r="AP15" s="172">
        <f t="shared" si="19"/>
        <v>20.777096114519438</v>
      </c>
      <c r="AQ15" s="5"/>
      <c r="AR15" s="6"/>
    </row>
    <row r="16" spans="1:44" s="7" customFormat="1" ht="13" x14ac:dyDescent="0.3">
      <c r="A16" s="124" t="s">
        <v>33</v>
      </c>
      <c r="B16" s="163">
        <v>133257</v>
      </c>
      <c r="C16" s="163">
        <v>108831</v>
      </c>
      <c r="D16" s="164">
        <f t="shared" si="0"/>
        <v>-24426</v>
      </c>
      <c r="E16" s="165">
        <f t="shared" si="1"/>
        <v>-18.329993921520071</v>
      </c>
      <c r="F16" s="166">
        <v>108831</v>
      </c>
      <c r="G16" s="166">
        <v>98049</v>
      </c>
      <c r="H16" s="167">
        <f t="shared" si="2"/>
        <v>-10782</v>
      </c>
      <c r="I16" s="168">
        <f t="shared" si="3"/>
        <v>-9.9071036745044978</v>
      </c>
      <c r="J16" s="163">
        <v>98049</v>
      </c>
      <c r="K16" s="163">
        <v>125018</v>
      </c>
      <c r="L16" s="164">
        <f t="shared" si="4"/>
        <v>26969</v>
      </c>
      <c r="M16" s="165">
        <f t="shared" si="5"/>
        <v>27.505634937633232</v>
      </c>
      <c r="N16" s="166">
        <v>125018</v>
      </c>
      <c r="O16" s="166">
        <v>109009</v>
      </c>
      <c r="P16" s="167">
        <f t="shared" si="6"/>
        <v>-16009</v>
      </c>
      <c r="Q16" s="168">
        <f t="shared" si="7"/>
        <v>-12.805356028731865</v>
      </c>
      <c r="R16" s="163">
        <v>42367</v>
      </c>
      <c r="S16" s="164">
        <v>48855</v>
      </c>
      <c r="T16" s="163">
        <f t="shared" si="16"/>
        <v>6488</v>
      </c>
      <c r="U16" s="169">
        <f t="shared" si="17"/>
        <v>15.313805556211207</v>
      </c>
      <c r="V16" s="240"/>
      <c r="W16" s="170">
        <v>46.96</v>
      </c>
      <c r="X16" s="170">
        <v>56.73</v>
      </c>
      <c r="Y16" s="171">
        <f t="shared" si="8"/>
        <v>9.769999999999996</v>
      </c>
      <c r="Z16" s="172">
        <f t="shared" si="9"/>
        <v>20.804940374787037</v>
      </c>
      <c r="AA16" s="173">
        <v>56.73</v>
      </c>
      <c r="AB16" s="173">
        <v>60.95</v>
      </c>
      <c r="AC16" s="174">
        <f t="shared" si="10"/>
        <v>4.220000000000006</v>
      </c>
      <c r="AD16" s="175">
        <f t="shared" si="11"/>
        <v>7.4387449321346821</v>
      </c>
      <c r="AE16" s="170">
        <v>60.95</v>
      </c>
      <c r="AF16" s="170">
        <v>59.8</v>
      </c>
      <c r="AG16" s="171">
        <f t="shared" si="12"/>
        <v>-1.1500000000000057</v>
      </c>
      <c r="AH16" s="172">
        <f t="shared" si="13"/>
        <v>-1.8867924528301927</v>
      </c>
      <c r="AI16" s="173">
        <v>59.8</v>
      </c>
      <c r="AJ16" s="173">
        <v>70.28</v>
      </c>
      <c r="AK16" s="174">
        <f t="shared" si="14"/>
        <v>10.480000000000004</v>
      </c>
      <c r="AL16" s="175">
        <f t="shared" si="15"/>
        <v>17.525083612040149</v>
      </c>
      <c r="AM16" s="170">
        <v>30.53</v>
      </c>
      <c r="AN16" s="171">
        <v>29.05</v>
      </c>
      <c r="AO16" s="171">
        <f t="shared" si="18"/>
        <v>-1.4800000000000004</v>
      </c>
      <c r="AP16" s="172">
        <f t="shared" si="19"/>
        <v>-4.8476907959384192</v>
      </c>
      <c r="AQ16" s="5"/>
      <c r="AR16" s="6"/>
    </row>
    <row r="17" spans="1:44" s="7" customFormat="1" ht="26" x14ac:dyDescent="0.3">
      <c r="A17" s="124" t="s">
        <v>34</v>
      </c>
      <c r="B17" s="163">
        <v>183473</v>
      </c>
      <c r="C17" s="163">
        <v>189934</v>
      </c>
      <c r="D17" s="164">
        <f t="shared" si="0"/>
        <v>6461</v>
      </c>
      <c r="E17" s="165">
        <f t="shared" si="1"/>
        <v>3.5214990761583493</v>
      </c>
      <c r="F17" s="166">
        <v>189934</v>
      </c>
      <c r="G17" s="166">
        <v>197451</v>
      </c>
      <c r="H17" s="167">
        <f t="shared" si="2"/>
        <v>7517</v>
      </c>
      <c r="I17" s="168">
        <f t="shared" si="3"/>
        <v>3.9576905661966748</v>
      </c>
      <c r="J17" s="163">
        <v>197451</v>
      </c>
      <c r="K17" s="163">
        <v>204682</v>
      </c>
      <c r="L17" s="164">
        <f t="shared" si="4"/>
        <v>7231</v>
      </c>
      <c r="M17" s="165">
        <f t="shared" si="5"/>
        <v>3.6621744128923126</v>
      </c>
      <c r="N17" s="166">
        <v>204682</v>
      </c>
      <c r="O17" s="166">
        <v>212486</v>
      </c>
      <c r="P17" s="167">
        <f t="shared" si="6"/>
        <v>7804</v>
      </c>
      <c r="Q17" s="168">
        <f t="shared" si="7"/>
        <v>3.8127436706696187</v>
      </c>
      <c r="R17" s="163">
        <v>113589</v>
      </c>
      <c r="S17" s="164">
        <v>120098</v>
      </c>
      <c r="T17" s="163">
        <f t="shared" si="16"/>
        <v>6509</v>
      </c>
      <c r="U17" s="169">
        <f t="shared" si="17"/>
        <v>5.7303083925380065</v>
      </c>
      <c r="V17" s="240"/>
      <c r="W17" s="170">
        <v>156.97999999999999</v>
      </c>
      <c r="X17" s="170">
        <v>168.83</v>
      </c>
      <c r="Y17" s="171">
        <f t="shared" si="8"/>
        <v>11.850000000000023</v>
      </c>
      <c r="Z17" s="172">
        <f t="shared" si="9"/>
        <v>7.5487323225888758</v>
      </c>
      <c r="AA17" s="173">
        <v>168.83</v>
      </c>
      <c r="AB17" s="173">
        <v>171.15</v>
      </c>
      <c r="AC17" s="174">
        <f t="shared" si="10"/>
        <v>2.3199999999999932</v>
      </c>
      <c r="AD17" s="175">
        <f t="shared" si="11"/>
        <v>1.3741633595924867</v>
      </c>
      <c r="AE17" s="170">
        <v>171.15</v>
      </c>
      <c r="AF17" s="170">
        <v>179.14</v>
      </c>
      <c r="AG17" s="171">
        <f t="shared" si="12"/>
        <v>7.9899999999999807</v>
      </c>
      <c r="AH17" s="172">
        <f t="shared" si="13"/>
        <v>4.6684195150452581</v>
      </c>
      <c r="AI17" s="173">
        <v>179.14</v>
      </c>
      <c r="AJ17" s="173">
        <v>185.92</v>
      </c>
      <c r="AK17" s="174">
        <f t="shared" si="14"/>
        <v>6.7800000000000011</v>
      </c>
      <c r="AL17" s="175">
        <f t="shared" si="15"/>
        <v>3.7847493580439817</v>
      </c>
      <c r="AM17" s="170">
        <v>55.91</v>
      </c>
      <c r="AN17" s="171">
        <v>56.55</v>
      </c>
      <c r="AO17" s="171">
        <f t="shared" si="18"/>
        <v>0.64000000000000057</v>
      </c>
      <c r="AP17" s="172">
        <f t="shared" si="19"/>
        <v>1.1446968341978163</v>
      </c>
      <c r="AQ17" s="5"/>
      <c r="AR17" s="6"/>
    </row>
    <row r="18" spans="1:44" s="7" customFormat="1" ht="13" x14ac:dyDescent="0.3">
      <c r="A18" s="124" t="s">
        <v>35</v>
      </c>
      <c r="B18" s="163">
        <v>9918</v>
      </c>
      <c r="C18" s="163">
        <v>10150</v>
      </c>
      <c r="D18" s="164">
        <f t="shared" si="0"/>
        <v>232</v>
      </c>
      <c r="E18" s="165">
        <f t="shared" si="1"/>
        <v>2.339181286549703</v>
      </c>
      <c r="F18" s="166">
        <v>10150</v>
      </c>
      <c r="G18" s="166">
        <v>9860</v>
      </c>
      <c r="H18" s="167">
        <f t="shared" si="2"/>
        <v>-290</v>
      </c>
      <c r="I18" s="168">
        <f t="shared" si="3"/>
        <v>-2.8571428571428612</v>
      </c>
      <c r="J18" s="163">
        <v>9860</v>
      </c>
      <c r="K18" s="163">
        <v>11002</v>
      </c>
      <c r="L18" s="164">
        <f t="shared" si="4"/>
        <v>1142</v>
      </c>
      <c r="M18" s="165">
        <f t="shared" si="5"/>
        <v>11.58215010141987</v>
      </c>
      <c r="N18" s="166">
        <v>11002</v>
      </c>
      <c r="O18" s="166">
        <v>10902</v>
      </c>
      <c r="P18" s="167">
        <f t="shared" si="6"/>
        <v>-100</v>
      </c>
      <c r="Q18" s="168">
        <f t="shared" si="7"/>
        <v>-0.90892564988183722</v>
      </c>
      <c r="R18" s="163">
        <v>4643</v>
      </c>
      <c r="S18" s="164">
        <v>4575</v>
      </c>
      <c r="T18" s="163">
        <f t="shared" si="16"/>
        <v>-68</v>
      </c>
      <c r="U18" s="169">
        <f t="shared" si="17"/>
        <v>-1.4645703209132108</v>
      </c>
      <c r="V18" s="240"/>
      <c r="W18" s="170">
        <v>185.55</v>
      </c>
      <c r="X18" s="170">
        <v>197.23</v>
      </c>
      <c r="Y18" s="171">
        <f t="shared" si="8"/>
        <v>11.679999999999978</v>
      </c>
      <c r="Z18" s="172">
        <f t="shared" si="9"/>
        <v>6.2947992454863737</v>
      </c>
      <c r="AA18" s="173">
        <v>197.23</v>
      </c>
      <c r="AB18" s="173">
        <v>231.06</v>
      </c>
      <c r="AC18" s="174">
        <f t="shared" si="10"/>
        <v>33.830000000000013</v>
      </c>
      <c r="AD18" s="175">
        <f t="shared" si="11"/>
        <v>17.152562997515602</v>
      </c>
      <c r="AE18" s="170">
        <v>231.06</v>
      </c>
      <c r="AF18" s="170">
        <v>249.29</v>
      </c>
      <c r="AG18" s="171">
        <f t="shared" si="12"/>
        <v>18.22999999999999</v>
      </c>
      <c r="AH18" s="172">
        <f t="shared" si="13"/>
        <v>7.8897256123950541</v>
      </c>
      <c r="AI18" s="173">
        <v>249.29</v>
      </c>
      <c r="AJ18" s="173">
        <v>269.33999999999997</v>
      </c>
      <c r="AK18" s="174">
        <f t="shared" si="14"/>
        <v>20.049999999999983</v>
      </c>
      <c r="AL18" s="175">
        <f t="shared" si="15"/>
        <v>8.0428416703437762</v>
      </c>
      <c r="AM18" s="170">
        <v>107.92</v>
      </c>
      <c r="AN18" s="171">
        <v>113.12</v>
      </c>
      <c r="AO18" s="171">
        <f t="shared" si="18"/>
        <v>5.2000000000000028</v>
      </c>
      <c r="AP18" s="172">
        <f t="shared" si="19"/>
        <v>4.8183839881393595</v>
      </c>
      <c r="AQ18" s="5"/>
      <c r="AR18" s="6"/>
    </row>
    <row r="19" spans="1:44" s="7" customFormat="1" ht="13" x14ac:dyDescent="0.3">
      <c r="A19" s="124" t="s">
        <v>36</v>
      </c>
      <c r="B19" s="163">
        <v>4136</v>
      </c>
      <c r="C19" s="163">
        <v>5754</v>
      </c>
      <c r="D19" s="164">
        <f t="shared" si="0"/>
        <v>1618</v>
      </c>
      <c r="E19" s="165">
        <f t="shared" si="1"/>
        <v>39.119922630560922</v>
      </c>
      <c r="F19" s="166">
        <v>5754</v>
      </c>
      <c r="G19" s="166">
        <v>5360</v>
      </c>
      <c r="H19" s="167">
        <f t="shared" si="2"/>
        <v>-394</v>
      </c>
      <c r="I19" s="168">
        <f t="shared" si="3"/>
        <v>-6.8474104970455301</v>
      </c>
      <c r="J19" s="163">
        <v>5360</v>
      </c>
      <c r="K19" s="163">
        <v>5189</v>
      </c>
      <c r="L19" s="164">
        <f t="shared" si="4"/>
        <v>-171</v>
      </c>
      <c r="M19" s="165">
        <f t="shared" si="5"/>
        <v>-3.1902985074626855</v>
      </c>
      <c r="N19" s="166">
        <v>5189</v>
      </c>
      <c r="O19" s="166">
        <v>5315</v>
      </c>
      <c r="P19" s="167">
        <f t="shared" si="6"/>
        <v>126</v>
      </c>
      <c r="Q19" s="168">
        <f t="shared" si="7"/>
        <v>2.4282135286182438</v>
      </c>
      <c r="R19" s="163">
        <v>2639</v>
      </c>
      <c r="S19" s="164">
        <v>2697</v>
      </c>
      <c r="T19" s="163">
        <f t="shared" si="16"/>
        <v>58</v>
      </c>
      <c r="U19" s="169">
        <f t="shared" si="17"/>
        <v>2.19780219780219</v>
      </c>
      <c r="V19" s="240"/>
      <c r="W19" s="170">
        <v>5785.88</v>
      </c>
      <c r="X19" s="170">
        <v>4261.46</v>
      </c>
      <c r="Y19" s="171">
        <f t="shared" si="8"/>
        <v>-1524.42</v>
      </c>
      <c r="Z19" s="172">
        <f t="shared" si="9"/>
        <v>-26.347245362848867</v>
      </c>
      <c r="AA19" s="173">
        <v>4261.46</v>
      </c>
      <c r="AB19" s="173">
        <v>3989.32</v>
      </c>
      <c r="AC19" s="174">
        <f t="shared" si="10"/>
        <v>-272.13999999999987</v>
      </c>
      <c r="AD19" s="175">
        <f t="shared" si="11"/>
        <v>-6.3860742562408177</v>
      </c>
      <c r="AE19" s="170">
        <v>3989.32</v>
      </c>
      <c r="AF19" s="170">
        <v>3996.97</v>
      </c>
      <c r="AG19" s="171">
        <f t="shared" si="12"/>
        <v>7.6499999999996362</v>
      </c>
      <c r="AH19" s="172">
        <f t="shared" si="13"/>
        <v>0.19176200455216019</v>
      </c>
      <c r="AI19" s="173">
        <v>3996.97</v>
      </c>
      <c r="AJ19" s="173">
        <v>4157.5600000000004</v>
      </c>
      <c r="AK19" s="174">
        <f t="shared" si="14"/>
        <v>160.5900000000006</v>
      </c>
      <c r="AL19" s="175">
        <f t="shared" si="15"/>
        <v>4.0177934785600229</v>
      </c>
      <c r="AM19" s="170">
        <v>1437.78</v>
      </c>
      <c r="AN19" s="171">
        <v>1458.19</v>
      </c>
      <c r="AO19" s="171">
        <f t="shared" si="18"/>
        <v>20.410000000000082</v>
      </c>
      <c r="AP19" s="172">
        <f t="shared" si="19"/>
        <v>1.4195495833855034</v>
      </c>
      <c r="AQ19" s="5"/>
      <c r="AR19" s="6"/>
    </row>
    <row r="20" spans="1:44" s="7" customFormat="1" ht="13" x14ac:dyDescent="0.3">
      <c r="A20" s="124" t="s">
        <v>37</v>
      </c>
      <c r="B20" s="163">
        <v>42131</v>
      </c>
      <c r="C20" s="163">
        <v>41453</v>
      </c>
      <c r="D20" s="164">
        <f t="shared" si="0"/>
        <v>-678</v>
      </c>
      <c r="E20" s="165">
        <f t="shared" si="1"/>
        <v>-1.6092663359521566</v>
      </c>
      <c r="F20" s="166">
        <v>41453</v>
      </c>
      <c r="G20" s="166">
        <v>40887</v>
      </c>
      <c r="H20" s="167">
        <f t="shared" si="2"/>
        <v>-566</v>
      </c>
      <c r="I20" s="168">
        <f t="shared" si="3"/>
        <v>-1.3654017803295346</v>
      </c>
      <c r="J20" s="163">
        <v>40887</v>
      </c>
      <c r="K20" s="163">
        <v>41144</v>
      </c>
      <c r="L20" s="164">
        <f t="shared" si="4"/>
        <v>257</v>
      </c>
      <c r="M20" s="165">
        <f t="shared" si="5"/>
        <v>0.62856164551079985</v>
      </c>
      <c r="N20" s="166">
        <v>41144</v>
      </c>
      <c r="O20" s="166">
        <v>41556</v>
      </c>
      <c r="P20" s="167">
        <f t="shared" si="6"/>
        <v>412</v>
      </c>
      <c r="Q20" s="168">
        <f t="shared" si="7"/>
        <v>1.0013610733035136</v>
      </c>
      <c r="R20" s="163">
        <v>19043</v>
      </c>
      <c r="S20" s="164">
        <v>18892</v>
      </c>
      <c r="T20" s="163">
        <f t="shared" si="16"/>
        <v>-151</v>
      </c>
      <c r="U20" s="169">
        <f t="shared" si="17"/>
        <v>-0.7929422885049604</v>
      </c>
      <c r="V20" s="240"/>
      <c r="W20" s="170">
        <v>274.22000000000003</v>
      </c>
      <c r="X20" s="170">
        <v>237.89</v>
      </c>
      <c r="Y20" s="171">
        <f t="shared" si="8"/>
        <v>-36.330000000000041</v>
      </c>
      <c r="Z20" s="172">
        <f t="shared" si="9"/>
        <v>-13.24848661658524</v>
      </c>
      <c r="AA20" s="173">
        <v>237.89</v>
      </c>
      <c r="AB20" s="173">
        <v>244.76</v>
      </c>
      <c r="AC20" s="174">
        <f t="shared" si="10"/>
        <v>6.8700000000000045</v>
      </c>
      <c r="AD20" s="175">
        <f t="shared" si="11"/>
        <v>2.8878893606288756</v>
      </c>
      <c r="AE20" s="170">
        <v>244.76</v>
      </c>
      <c r="AF20" s="170">
        <v>258.52</v>
      </c>
      <c r="AG20" s="171">
        <f t="shared" si="12"/>
        <v>13.759999999999991</v>
      </c>
      <c r="AH20" s="172">
        <f t="shared" si="13"/>
        <v>5.6218336329465473</v>
      </c>
      <c r="AI20" s="173">
        <v>258.52</v>
      </c>
      <c r="AJ20" s="173">
        <v>278.36</v>
      </c>
      <c r="AK20" s="174">
        <f t="shared" si="14"/>
        <v>19.840000000000032</v>
      </c>
      <c r="AL20" s="175">
        <f t="shared" si="15"/>
        <v>7.6744545876528178</v>
      </c>
      <c r="AM20" s="170">
        <v>94.28</v>
      </c>
      <c r="AN20" s="171">
        <v>103.57</v>
      </c>
      <c r="AO20" s="171">
        <f t="shared" si="18"/>
        <v>9.289999999999992</v>
      </c>
      <c r="AP20" s="172">
        <f t="shared" si="19"/>
        <v>9.8536274925752991</v>
      </c>
      <c r="AQ20" s="5"/>
      <c r="AR20" s="6"/>
    </row>
    <row r="21" spans="1:44" s="7" customFormat="1" ht="26" x14ac:dyDescent="0.3">
      <c r="A21" s="124" t="s">
        <v>38</v>
      </c>
      <c r="B21" s="163">
        <v>65</v>
      </c>
      <c r="C21" s="163">
        <v>68</v>
      </c>
      <c r="D21" s="164">
        <f t="shared" si="0"/>
        <v>3</v>
      </c>
      <c r="E21" s="165">
        <f t="shared" si="1"/>
        <v>4.6153846153846274</v>
      </c>
      <c r="F21" s="166">
        <v>68</v>
      </c>
      <c r="G21" s="166">
        <v>64</v>
      </c>
      <c r="H21" s="167">
        <f t="shared" si="2"/>
        <v>-4</v>
      </c>
      <c r="I21" s="168">
        <f t="shared" si="3"/>
        <v>-5.8823529411764781</v>
      </c>
      <c r="J21" s="163">
        <v>64</v>
      </c>
      <c r="K21" s="163">
        <v>64</v>
      </c>
      <c r="L21" s="164">
        <f t="shared" si="4"/>
        <v>0</v>
      </c>
      <c r="M21" s="165">
        <f t="shared" si="5"/>
        <v>0</v>
      </c>
      <c r="N21" s="166">
        <v>64</v>
      </c>
      <c r="O21" s="166">
        <v>58</v>
      </c>
      <c r="P21" s="167">
        <f t="shared" si="6"/>
        <v>-6</v>
      </c>
      <c r="Q21" s="168">
        <f t="shared" si="7"/>
        <v>-9.375</v>
      </c>
      <c r="R21" s="163">
        <v>19</v>
      </c>
      <c r="S21" s="164">
        <v>21</v>
      </c>
      <c r="T21" s="163">
        <f t="shared" si="16"/>
        <v>2</v>
      </c>
      <c r="U21" s="169">
        <f t="shared" si="17"/>
        <v>10.526315789473699</v>
      </c>
      <c r="V21" s="240"/>
      <c r="W21" s="170">
        <v>2868.23</v>
      </c>
      <c r="X21" s="170">
        <v>2633.32</v>
      </c>
      <c r="Y21" s="171">
        <f t="shared" si="8"/>
        <v>-234.90999999999985</v>
      </c>
      <c r="Z21" s="172">
        <f t="shared" si="9"/>
        <v>-8.190068439420827</v>
      </c>
      <c r="AA21" s="173">
        <v>2633.32</v>
      </c>
      <c r="AB21" s="173">
        <v>3053.73</v>
      </c>
      <c r="AC21" s="174">
        <f t="shared" si="10"/>
        <v>420.40999999999985</v>
      </c>
      <c r="AD21" s="175">
        <f t="shared" si="11"/>
        <v>15.965017544392609</v>
      </c>
      <c r="AE21" s="170">
        <v>3053.73</v>
      </c>
      <c r="AF21" s="170">
        <v>2744.73</v>
      </c>
      <c r="AG21" s="171">
        <f t="shared" si="12"/>
        <v>-309</v>
      </c>
      <c r="AH21" s="172">
        <f t="shared" si="13"/>
        <v>-10.118772779518821</v>
      </c>
      <c r="AI21" s="173">
        <v>2744.73</v>
      </c>
      <c r="AJ21" s="173">
        <v>2726.02</v>
      </c>
      <c r="AK21" s="174">
        <f t="shared" si="14"/>
        <v>-18.710000000000036</v>
      </c>
      <c r="AL21" s="175">
        <f t="shared" si="15"/>
        <v>-0.68166996389444989</v>
      </c>
      <c r="AM21" s="170">
        <v>1112.0899999999999</v>
      </c>
      <c r="AN21" s="171">
        <v>863.71</v>
      </c>
      <c r="AO21" s="171">
        <f t="shared" si="18"/>
        <v>-248.37999999999988</v>
      </c>
      <c r="AP21" s="172">
        <f t="shared" si="19"/>
        <v>-22.33452328498592</v>
      </c>
      <c r="AQ21" s="5"/>
      <c r="AR21" s="6"/>
    </row>
    <row r="22" spans="1:44" s="7" customFormat="1" ht="13" x14ac:dyDescent="0.3">
      <c r="A22" s="124" t="s">
        <v>39</v>
      </c>
      <c r="B22" s="163">
        <v>31970</v>
      </c>
      <c r="C22" s="163">
        <v>31628</v>
      </c>
      <c r="D22" s="164">
        <f t="shared" si="0"/>
        <v>-342</v>
      </c>
      <c r="E22" s="165">
        <f t="shared" si="1"/>
        <v>-1.0697528933375082</v>
      </c>
      <c r="F22" s="166">
        <v>31628</v>
      </c>
      <c r="G22" s="166">
        <v>31072</v>
      </c>
      <c r="H22" s="167">
        <f t="shared" si="2"/>
        <v>-556</v>
      </c>
      <c r="I22" s="168">
        <f t="shared" si="3"/>
        <v>-1.7579360060705653</v>
      </c>
      <c r="J22" s="163">
        <v>31072</v>
      </c>
      <c r="K22" s="163">
        <v>31703</v>
      </c>
      <c r="L22" s="164">
        <f t="shared" si="4"/>
        <v>631</v>
      </c>
      <c r="M22" s="165">
        <f t="shared" si="5"/>
        <v>2.0307672502574547</v>
      </c>
      <c r="N22" s="166">
        <v>31703</v>
      </c>
      <c r="O22" s="166">
        <v>31529</v>
      </c>
      <c r="P22" s="167">
        <f t="shared" si="6"/>
        <v>-174</v>
      </c>
      <c r="Q22" s="168">
        <f t="shared" si="7"/>
        <v>-0.54884395798504215</v>
      </c>
      <c r="R22" s="163">
        <v>16877</v>
      </c>
      <c r="S22" s="164">
        <v>17198</v>
      </c>
      <c r="T22" s="163">
        <f t="shared" si="16"/>
        <v>321</v>
      </c>
      <c r="U22" s="169">
        <f t="shared" si="17"/>
        <v>1.9019968003792087</v>
      </c>
      <c r="V22" s="240"/>
      <c r="W22" s="170">
        <v>312.57</v>
      </c>
      <c r="X22" s="170">
        <v>363.96</v>
      </c>
      <c r="Y22" s="171">
        <f t="shared" si="8"/>
        <v>51.389999999999986</v>
      </c>
      <c r="Z22" s="172">
        <f t="shared" si="9"/>
        <v>16.441117189749505</v>
      </c>
      <c r="AA22" s="173">
        <v>363.96</v>
      </c>
      <c r="AB22" s="173">
        <v>409.11</v>
      </c>
      <c r="AC22" s="174">
        <f t="shared" si="10"/>
        <v>45.150000000000034</v>
      </c>
      <c r="AD22" s="175">
        <f t="shared" si="11"/>
        <v>12.40520936366633</v>
      </c>
      <c r="AE22" s="170">
        <v>409.11</v>
      </c>
      <c r="AF22" s="170">
        <v>436.5</v>
      </c>
      <c r="AG22" s="171">
        <f t="shared" si="12"/>
        <v>27.389999999999986</v>
      </c>
      <c r="AH22" s="172">
        <f t="shared" si="13"/>
        <v>6.695020899024712</v>
      </c>
      <c r="AI22" s="173">
        <v>436.5</v>
      </c>
      <c r="AJ22" s="173">
        <v>542.62</v>
      </c>
      <c r="AK22" s="174">
        <f t="shared" si="14"/>
        <v>106.12</v>
      </c>
      <c r="AL22" s="175">
        <f t="shared" si="15"/>
        <v>24.311569301260022</v>
      </c>
      <c r="AM22" s="170">
        <v>150.34</v>
      </c>
      <c r="AN22" s="171">
        <v>186.16</v>
      </c>
      <c r="AO22" s="171">
        <f t="shared" si="18"/>
        <v>35.819999999999993</v>
      </c>
      <c r="AP22" s="172">
        <f t="shared" si="19"/>
        <v>23.825994412664613</v>
      </c>
      <c r="AQ22" s="5"/>
      <c r="AR22" s="6"/>
    </row>
    <row r="23" spans="1:44" s="7" customFormat="1" ht="13" x14ac:dyDescent="0.3">
      <c r="A23" s="124" t="s">
        <v>40</v>
      </c>
      <c r="B23" s="163">
        <v>33091</v>
      </c>
      <c r="C23" s="163">
        <v>35044</v>
      </c>
      <c r="D23" s="164">
        <f t="shared" si="0"/>
        <v>1953</v>
      </c>
      <c r="E23" s="165">
        <f t="shared" si="1"/>
        <v>5.9019068628932274</v>
      </c>
      <c r="F23" s="166">
        <v>35044</v>
      </c>
      <c r="G23" s="166">
        <v>36278</v>
      </c>
      <c r="H23" s="167">
        <f t="shared" si="2"/>
        <v>1234</v>
      </c>
      <c r="I23" s="168">
        <f t="shared" si="3"/>
        <v>3.5212875242552286</v>
      </c>
      <c r="J23" s="163">
        <v>36278</v>
      </c>
      <c r="K23" s="163">
        <v>38499</v>
      </c>
      <c r="L23" s="164">
        <f t="shared" si="4"/>
        <v>2221</v>
      </c>
      <c r="M23" s="165">
        <f t="shared" si="5"/>
        <v>6.1221677049451415</v>
      </c>
      <c r="N23" s="166">
        <v>38499</v>
      </c>
      <c r="O23" s="166">
        <v>40007</v>
      </c>
      <c r="P23" s="167">
        <f t="shared" si="6"/>
        <v>1508</v>
      </c>
      <c r="Q23" s="168">
        <f t="shared" si="7"/>
        <v>3.9169848567495222</v>
      </c>
      <c r="R23" s="163">
        <v>24439</v>
      </c>
      <c r="S23" s="164">
        <v>25644</v>
      </c>
      <c r="T23" s="163">
        <f t="shared" si="16"/>
        <v>1205</v>
      </c>
      <c r="U23" s="169">
        <f t="shared" si="17"/>
        <v>4.9306436433569303</v>
      </c>
      <c r="V23" s="240"/>
      <c r="W23" s="170">
        <v>114.98</v>
      </c>
      <c r="X23" s="170">
        <v>122.68</v>
      </c>
      <c r="Y23" s="171">
        <f t="shared" si="8"/>
        <v>7.7000000000000028</v>
      </c>
      <c r="Z23" s="172">
        <f t="shared" si="9"/>
        <v>6.6968168377109123</v>
      </c>
      <c r="AA23" s="173">
        <v>122.68</v>
      </c>
      <c r="AB23" s="173">
        <v>122.72</v>
      </c>
      <c r="AC23" s="174">
        <f t="shared" si="10"/>
        <v>3.9999999999992042E-2</v>
      </c>
      <c r="AD23" s="175">
        <f t="shared" si="11"/>
        <v>3.2605151613935845E-2</v>
      </c>
      <c r="AE23" s="170">
        <v>122.72</v>
      </c>
      <c r="AF23" s="170">
        <v>127.59</v>
      </c>
      <c r="AG23" s="171">
        <f t="shared" si="12"/>
        <v>4.8700000000000045</v>
      </c>
      <c r="AH23" s="172">
        <f t="shared" si="13"/>
        <v>3.9683833116036453</v>
      </c>
      <c r="AI23" s="173">
        <v>127.59</v>
      </c>
      <c r="AJ23" s="173">
        <v>129.84</v>
      </c>
      <c r="AK23" s="174">
        <f t="shared" si="14"/>
        <v>2.25</v>
      </c>
      <c r="AL23" s="175">
        <f t="shared" si="15"/>
        <v>1.7634610862920397</v>
      </c>
      <c r="AM23" s="170">
        <v>34.729999999999997</v>
      </c>
      <c r="AN23" s="171">
        <v>38.35</v>
      </c>
      <c r="AO23" s="171">
        <f t="shared" si="18"/>
        <v>3.6200000000000045</v>
      </c>
      <c r="AP23" s="172">
        <f t="shared" si="19"/>
        <v>10.423265188597782</v>
      </c>
      <c r="AQ23" s="5"/>
      <c r="AR23" s="6"/>
    </row>
    <row r="24" spans="1:44" s="7" customFormat="1" ht="39" x14ac:dyDescent="0.3">
      <c r="A24" s="124" t="s">
        <v>41</v>
      </c>
      <c r="B24" s="163">
        <v>90547</v>
      </c>
      <c r="C24" s="163">
        <v>77606</v>
      </c>
      <c r="D24" s="164">
        <f t="shared" si="0"/>
        <v>-12941</v>
      </c>
      <c r="E24" s="165">
        <f t="shared" si="1"/>
        <v>-14.292025136117161</v>
      </c>
      <c r="F24" s="166">
        <v>77606</v>
      </c>
      <c r="G24" s="166">
        <v>35510</v>
      </c>
      <c r="H24" s="167">
        <f t="shared" si="2"/>
        <v>-42096</v>
      </c>
      <c r="I24" s="168">
        <f t="shared" si="3"/>
        <v>-54.243228616344098</v>
      </c>
      <c r="J24" s="163">
        <v>35510</v>
      </c>
      <c r="K24" s="163">
        <v>34706</v>
      </c>
      <c r="L24" s="164">
        <f t="shared" si="4"/>
        <v>-804</v>
      </c>
      <c r="M24" s="165">
        <f t="shared" si="5"/>
        <v>-2.2641509433962312</v>
      </c>
      <c r="N24" s="166">
        <v>34706</v>
      </c>
      <c r="O24" s="166">
        <v>36210</v>
      </c>
      <c r="P24" s="167">
        <f t="shared" si="6"/>
        <v>1504</v>
      </c>
      <c r="Q24" s="168">
        <f t="shared" si="7"/>
        <v>4.3335446320520816</v>
      </c>
      <c r="R24" s="163">
        <v>19137</v>
      </c>
      <c r="S24" s="164">
        <v>20165</v>
      </c>
      <c r="T24" s="163">
        <f t="shared" si="16"/>
        <v>1028</v>
      </c>
      <c r="U24" s="169">
        <f t="shared" si="17"/>
        <v>5.3717928619950897</v>
      </c>
      <c r="V24" s="240"/>
      <c r="W24" s="170">
        <v>74.489999999999995</v>
      </c>
      <c r="X24" s="170">
        <v>94.67</v>
      </c>
      <c r="Y24" s="171">
        <f t="shared" si="8"/>
        <v>20.180000000000007</v>
      </c>
      <c r="Z24" s="172">
        <f t="shared" si="9"/>
        <v>27.090884682507735</v>
      </c>
      <c r="AA24" s="173">
        <v>94.67</v>
      </c>
      <c r="AB24" s="173">
        <v>196.84</v>
      </c>
      <c r="AC24" s="174">
        <f t="shared" si="10"/>
        <v>102.17</v>
      </c>
      <c r="AD24" s="175">
        <f t="shared" si="11"/>
        <v>107.92225625858242</v>
      </c>
      <c r="AE24" s="170">
        <v>196.84</v>
      </c>
      <c r="AF24" s="170">
        <v>226.23</v>
      </c>
      <c r="AG24" s="171">
        <f t="shared" si="12"/>
        <v>29.389999999999986</v>
      </c>
      <c r="AH24" s="172">
        <f t="shared" si="13"/>
        <v>14.93090835196098</v>
      </c>
      <c r="AI24" s="173">
        <v>226.23</v>
      </c>
      <c r="AJ24" s="173">
        <v>247.61</v>
      </c>
      <c r="AK24" s="174">
        <f t="shared" si="14"/>
        <v>21.380000000000024</v>
      </c>
      <c r="AL24" s="175">
        <f t="shared" si="15"/>
        <v>9.4505591654510965</v>
      </c>
      <c r="AM24" s="170">
        <v>78.47</v>
      </c>
      <c r="AN24" s="171">
        <v>79.87</v>
      </c>
      <c r="AO24" s="171">
        <f t="shared" si="18"/>
        <v>1.4000000000000057</v>
      </c>
      <c r="AP24" s="172">
        <f t="shared" si="19"/>
        <v>1.7841213202497812</v>
      </c>
      <c r="AQ24" s="5"/>
      <c r="AR24" s="6"/>
    </row>
    <row r="25" spans="1:44" s="7" customFormat="1" ht="13" x14ac:dyDescent="0.3">
      <c r="A25" s="124" t="s">
        <v>42</v>
      </c>
      <c r="B25" s="163">
        <v>38252</v>
      </c>
      <c r="C25" s="163">
        <v>37221</v>
      </c>
      <c r="D25" s="164">
        <f t="shared" si="0"/>
        <v>-1031</v>
      </c>
      <c r="E25" s="165">
        <f t="shared" si="1"/>
        <v>-2.6952839067238301</v>
      </c>
      <c r="F25" s="166">
        <v>37221</v>
      </c>
      <c r="G25" s="166">
        <v>37476</v>
      </c>
      <c r="H25" s="167">
        <f t="shared" si="2"/>
        <v>255</v>
      </c>
      <c r="I25" s="168">
        <f t="shared" si="3"/>
        <v>0.685097122592083</v>
      </c>
      <c r="J25" s="163">
        <v>37476</v>
      </c>
      <c r="K25" s="163">
        <v>39250</v>
      </c>
      <c r="L25" s="164">
        <f t="shared" si="4"/>
        <v>1774</v>
      </c>
      <c r="M25" s="165">
        <f t="shared" si="5"/>
        <v>4.7336962322552978</v>
      </c>
      <c r="N25" s="166">
        <v>39250</v>
      </c>
      <c r="O25" s="166">
        <v>40574</v>
      </c>
      <c r="P25" s="167">
        <f t="shared" si="6"/>
        <v>1324</v>
      </c>
      <c r="Q25" s="168">
        <f t="shared" si="7"/>
        <v>3.3732484076433025</v>
      </c>
      <c r="R25" s="163">
        <v>19454</v>
      </c>
      <c r="S25" s="164">
        <v>20457</v>
      </c>
      <c r="T25" s="163">
        <f t="shared" si="16"/>
        <v>1003</v>
      </c>
      <c r="U25" s="169">
        <f t="shared" si="17"/>
        <v>5.1557520304307474</v>
      </c>
      <c r="V25" s="240"/>
      <c r="W25" s="170">
        <v>188.46</v>
      </c>
      <c r="X25" s="170">
        <v>159.28</v>
      </c>
      <c r="Y25" s="171">
        <f t="shared" si="8"/>
        <v>-29.180000000000007</v>
      </c>
      <c r="Z25" s="172">
        <f t="shared" si="9"/>
        <v>-15.483391701156748</v>
      </c>
      <c r="AA25" s="173">
        <v>159.28</v>
      </c>
      <c r="AB25" s="173">
        <v>146.74</v>
      </c>
      <c r="AC25" s="174">
        <f t="shared" si="10"/>
        <v>-12.539999999999992</v>
      </c>
      <c r="AD25" s="175">
        <f t="shared" si="11"/>
        <v>-7.8729281767955825</v>
      </c>
      <c r="AE25" s="170">
        <v>146.74</v>
      </c>
      <c r="AF25" s="170">
        <v>143.24</v>
      </c>
      <c r="AG25" s="171">
        <f t="shared" si="12"/>
        <v>-3.5</v>
      </c>
      <c r="AH25" s="172">
        <f t="shared" si="13"/>
        <v>-2.385171050838224</v>
      </c>
      <c r="AI25" s="173">
        <v>143.24</v>
      </c>
      <c r="AJ25" s="173">
        <v>143.41999999999999</v>
      </c>
      <c r="AK25" s="174">
        <f t="shared" si="14"/>
        <v>0.1799999999999784</v>
      </c>
      <c r="AL25" s="175">
        <f t="shared" si="15"/>
        <v>0.12566322256350304</v>
      </c>
      <c r="AM25" s="170">
        <v>45.61</v>
      </c>
      <c r="AN25" s="171">
        <v>48.19</v>
      </c>
      <c r="AO25" s="171">
        <f t="shared" si="18"/>
        <v>2.5799999999999983</v>
      </c>
      <c r="AP25" s="172">
        <f t="shared" si="19"/>
        <v>5.6566542424906885</v>
      </c>
      <c r="AQ25" s="5"/>
      <c r="AR25" s="6"/>
    </row>
    <row r="26" spans="1:44" s="7" customFormat="1" ht="26" x14ac:dyDescent="0.3">
      <c r="A26" s="124" t="s">
        <v>43</v>
      </c>
      <c r="B26" s="163">
        <v>853</v>
      </c>
      <c r="C26" s="163">
        <v>815</v>
      </c>
      <c r="D26" s="164">
        <f t="shared" si="0"/>
        <v>-38</v>
      </c>
      <c r="E26" s="165">
        <f t="shared" si="1"/>
        <v>-4.4548651817116109</v>
      </c>
      <c r="F26" s="166">
        <v>815</v>
      </c>
      <c r="G26" s="166">
        <v>794</v>
      </c>
      <c r="H26" s="167">
        <f t="shared" si="2"/>
        <v>-21</v>
      </c>
      <c r="I26" s="168">
        <f t="shared" si="3"/>
        <v>-2.5766871165644147</v>
      </c>
      <c r="J26" s="163">
        <v>794</v>
      </c>
      <c r="K26" s="163">
        <v>879</v>
      </c>
      <c r="L26" s="164">
        <f t="shared" si="4"/>
        <v>85</v>
      </c>
      <c r="M26" s="165">
        <f t="shared" si="5"/>
        <v>10.705289672544069</v>
      </c>
      <c r="N26" s="166">
        <v>879</v>
      </c>
      <c r="O26" s="166">
        <v>768</v>
      </c>
      <c r="P26" s="167">
        <f t="shared" si="6"/>
        <v>-111</v>
      </c>
      <c r="Q26" s="168">
        <f t="shared" si="7"/>
        <v>-12.62798634812286</v>
      </c>
      <c r="R26" s="163">
        <v>456</v>
      </c>
      <c r="S26" s="164">
        <v>436</v>
      </c>
      <c r="T26" s="163">
        <f t="shared" si="16"/>
        <v>-20</v>
      </c>
      <c r="U26" s="169">
        <f t="shared" si="17"/>
        <v>-4.3859649122806985</v>
      </c>
      <c r="V26" s="240"/>
      <c r="W26" s="170">
        <v>109.46</v>
      </c>
      <c r="X26" s="170">
        <v>112.66</v>
      </c>
      <c r="Y26" s="171">
        <f t="shared" si="8"/>
        <v>3.2000000000000028</v>
      </c>
      <c r="Z26" s="172">
        <f t="shared" si="9"/>
        <v>2.9234423533711009</v>
      </c>
      <c r="AA26" s="173">
        <v>112.66</v>
      </c>
      <c r="AB26" s="173">
        <v>114.46</v>
      </c>
      <c r="AC26" s="174">
        <f t="shared" si="10"/>
        <v>1.7999999999999972</v>
      </c>
      <c r="AD26" s="175">
        <f t="shared" si="11"/>
        <v>1.5977276761938555</v>
      </c>
      <c r="AE26" s="170">
        <v>114.46</v>
      </c>
      <c r="AF26" s="170">
        <v>105.92</v>
      </c>
      <c r="AG26" s="171">
        <f t="shared" si="12"/>
        <v>-8.539999999999992</v>
      </c>
      <c r="AH26" s="172">
        <f t="shared" si="13"/>
        <v>-7.4611217892713455</v>
      </c>
      <c r="AI26" s="173">
        <v>105.92</v>
      </c>
      <c r="AJ26" s="173">
        <v>126.19</v>
      </c>
      <c r="AK26" s="174">
        <f t="shared" si="14"/>
        <v>20.269999999999996</v>
      </c>
      <c r="AL26" s="175">
        <f t="shared" si="15"/>
        <v>19.137084592145001</v>
      </c>
      <c r="AM26" s="170">
        <v>32.520000000000003</v>
      </c>
      <c r="AN26" s="171">
        <v>37.92</v>
      </c>
      <c r="AO26" s="171">
        <f t="shared" si="18"/>
        <v>5.3999999999999986</v>
      </c>
      <c r="AP26" s="172">
        <f t="shared" si="19"/>
        <v>16.605166051660518</v>
      </c>
      <c r="AQ26" s="5"/>
      <c r="AR26" s="6"/>
    </row>
    <row r="27" spans="1:44" s="7" customFormat="1" ht="26" x14ac:dyDescent="0.3">
      <c r="A27" s="124" t="s">
        <v>44</v>
      </c>
      <c r="B27" s="163">
        <v>1153</v>
      </c>
      <c r="C27" s="163">
        <v>1433</v>
      </c>
      <c r="D27" s="164">
        <f t="shared" si="0"/>
        <v>280</v>
      </c>
      <c r="E27" s="165">
        <f t="shared" si="1"/>
        <v>24.28447528187337</v>
      </c>
      <c r="F27" s="166">
        <v>1433</v>
      </c>
      <c r="G27" s="166">
        <v>1793</v>
      </c>
      <c r="H27" s="167">
        <f t="shared" si="2"/>
        <v>360</v>
      </c>
      <c r="I27" s="168">
        <f t="shared" si="3"/>
        <v>25.122121423586876</v>
      </c>
      <c r="J27" s="163">
        <v>1793</v>
      </c>
      <c r="K27" s="163">
        <v>1771</v>
      </c>
      <c r="L27" s="164">
        <f t="shared" si="4"/>
        <v>-22</v>
      </c>
      <c r="M27" s="165">
        <f t="shared" si="5"/>
        <v>-1.2269938650306784</v>
      </c>
      <c r="N27" s="166">
        <v>1771</v>
      </c>
      <c r="O27" s="166">
        <v>1962</v>
      </c>
      <c r="P27" s="167">
        <f t="shared" si="6"/>
        <v>191</v>
      </c>
      <c r="Q27" s="168">
        <f t="shared" si="7"/>
        <v>10.784867306606444</v>
      </c>
      <c r="R27" s="163">
        <v>465</v>
      </c>
      <c r="S27" s="164">
        <v>609</v>
      </c>
      <c r="T27" s="163">
        <f t="shared" si="16"/>
        <v>144</v>
      </c>
      <c r="U27" s="169">
        <f t="shared" si="17"/>
        <v>30.967741935483872</v>
      </c>
      <c r="V27" s="240"/>
      <c r="W27" s="170">
        <v>99.01</v>
      </c>
      <c r="X27" s="170">
        <v>80.23</v>
      </c>
      <c r="Y27" s="171">
        <f t="shared" si="8"/>
        <v>-18.78</v>
      </c>
      <c r="Z27" s="172">
        <f t="shared" si="9"/>
        <v>-18.967781032218966</v>
      </c>
      <c r="AA27" s="173">
        <v>80.23</v>
      </c>
      <c r="AB27" s="173">
        <v>75.16</v>
      </c>
      <c r="AC27" s="174">
        <f t="shared" si="10"/>
        <v>-5.0700000000000074</v>
      </c>
      <c r="AD27" s="175">
        <f t="shared" si="11"/>
        <v>-6.3193319207279046</v>
      </c>
      <c r="AE27" s="170">
        <v>75.16</v>
      </c>
      <c r="AF27" s="170">
        <v>82.24</v>
      </c>
      <c r="AG27" s="171">
        <f t="shared" si="12"/>
        <v>7.0799999999999983</v>
      </c>
      <c r="AH27" s="172">
        <f t="shared" si="13"/>
        <v>9.4199042043640304</v>
      </c>
      <c r="AI27" s="173">
        <v>82.24</v>
      </c>
      <c r="AJ27" s="173">
        <v>102.22</v>
      </c>
      <c r="AK27" s="174">
        <f t="shared" si="14"/>
        <v>19.980000000000004</v>
      </c>
      <c r="AL27" s="175">
        <f t="shared" si="15"/>
        <v>24.29474708171206</v>
      </c>
      <c r="AM27" s="170">
        <v>58.58</v>
      </c>
      <c r="AN27" s="171">
        <v>57.72</v>
      </c>
      <c r="AO27" s="171">
        <f t="shared" si="18"/>
        <v>-0.85999999999999943</v>
      </c>
      <c r="AP27" s="172">
        <f t="shared" si="19"/>
        <v>-1.4680778422669789</v>
      </c>
      <c r="AQ27" s="5"/>
      <c r="AR27" s="6"/>
    </row>
    <row r="28" spans="1:44" s="7" customFormat="1" ht="13" x14ac:dyDescent="0.3">
      <c r="A28" s="124" t="s">
        <v>45</v>
      </c>
      <c r="B28" s="163">
        <v>25442</v>
      </c>
      <c r="C28" s="163">
        <v>22809</v>
      </c>
      <c r="D28" s="164">
        <f t="shared" si="0"/>
        <v>-2633</v>
      </c>
      <c r="E28" s="165">
        <f t="shared" si="1"/>
        <v>-10.349029164373874</v>
      </c>
      <c r="F28" s="166">
        <v>22809</v>
      </c>
      <c r="G28" s="166">
        <v>22014</v>
      </c>
      <c r="H28" s="167">
        <f t="shared" si="2"/>
        <v>-795</v>
      </c>
      <c r="I28" s="168">
        <f t="shared" si="3"/>
        <v>-3.4854662633171216</v>
      </c>
      <c r="J28" s="163">
        <v>22014</v>
      </c>
      <c r="K28" s="163">
        <v>21025</v>
      </c>
      <c r="L28" s="164">
        <f t="shared" si="4"/>
        <v>-989</v>
      </c>
      <c r="M28" s="165">
        <f t="shared" si="5"/>
        <v>-4.4925956209684728</v>
      </c>
      <c r="N28" s="166">
        <v>21025</v>
      </c>
      <c r="O28" s="166">
        <v>19532</v>
      </c>
      <c r="P28" s="167">
        <f t="shared" si="6"/>
        <v>-1493</v>
      </c>
      <c r="Q28" s="168">
        <f t="shared" si="7"/>
        <v>-7.1010701545778829</v>
      </c>
      <c r="R28" s="163">
        <v>4730</v>
      </c>
      <c r="S28" s="164">
        <v>4743</v>
      </c>
      <c r="T28" s="163">
        <f t="shared" si="16"/>
        <v>13</v>
      </c>
      <c r="U28" s="169">
        <f t="shared" si="17"/>
        <v>0.27484143763214774</v>
      </c>
      <c r="V28" s="240"/>
      <c r="W28" s="176">
        <v>13.48</v>
      </c>
      <c r="X28" s="176">
        <v>13.87</v>
      </c>
      <c r="Y28" s="171">
        <f t="shared" si="8"/>
        <v>0.38999999999999879</v>
      </c>
      <c r="Z28" s="172">
        <f t="shared" si="9"/>
        <v>2.8931750741839579</v>
      </c>
      <c r="AA28" s="177">
        <v>13.87</v>
      </c>
      <c r="AB28" s="177">
        <v>13.37</v>
      </c>
      <c r="AC28" s="174">
        <f t="shared" si="10"/>
        <v>-0.5</v>
      </c>
      <c r="AD28" s="175">
        <f t="shared" si="11"/>
        <v>-3.6049026676279681</v>
      </c>
      <c r="AE28" s="176">
        <v>13.37</v>
      </c>
      <c r="AF28" s="176">
        <v>14.28</v>
      </c>
      <c r="AG28" s="171">
        <f t="shared" si="12"/>
        <v>0.91000000000000014</v>
      </c>
      <c r="AH28" s="172">
        <f t="shared" si="13"/>
        <v>6.8062827225130889</v>
      </c>
      <c r="AI28" s="177">
        <v>14.28</v>
      </c>
      <c r="AJ28" s="177">
        <v>15.38</v>
      </c>
      <c r="AK28" s="174">
        <f t="shared" si="14"/>
        <v>1.1000000000000014</v>
      </c>
      <c r="AL28" s="175">
        <f t="shared" si="15"/>
        <v>7.7030812324930196</v>
      </c>
      <c r="AM28" s="176">
        <v>9.26</v>
      </c>
      <c r="AN28" s="178">
        <v>9.48</v>
      </c>
      <c r="AO28" s="171">
        <f t="shared" si="18"/>
        <v>0.22000000000000064</v>
      </c>
      <c r="AP28" s="172">
        <f t="shared" si="19"/>
        <v>2.3758099352051829</v>
      </c>
      <c r="AQ28" s="5"/>
      <c r="AR28" s="6"/>
    </row>
    <row r="29" spans="1:44" s="7" customFormat="1" ht="26" x14ac:dyDescent="0.3">
      <c r="A29" s="124" t="s">
        <v>46</v>
      </c>
      <c r="B29" s="163">
        <v>2866</v>
      </c>
      <c r="C29" s="163">
        <v>2585</v>
      </c>
      <c r="D29" s="164">
        <f t="shared" si="0"/>
        <v>-281</v>
      </c>
      <c r="E29" s="165">
        <f t="shared" si="1"/>
        <v>-9.8046057222610017</v>
      </c>
      <c r="F29" s="166">
        <v>2585</v>
      </c>
      <c r="G29" s="166">
        <v>2503</v>
      </c>
      <c r="H29" s="167">
        <f t="shared" si="2"/>
        <v>-82</v>
      </c>
      <c r="I29" s="168">
        <f t="shared" si="3"/>
        <v>-3.1721470019342348</v>
      </c>
      <c r="J29" s="163">
        <v>2503</v>
      </c>
      <c r="K29" s="163">
        <v>2335</v>
      </c>
      <c r="L29" s="164">
        <f t="shared" si="4"/>
        <v>-168</v>
      </c>
      <c r="M29" s="165">
        <f t="shared" si="5"/>
        <v>-6.7119456652017533</v>
      </c>
      <c r="N29" s="166">
        <v>2335</v>
      </c>
      <c r="O29" s="166">
        <v>2003</v>
      </c>
      <c r="P29" s="167">
        <f t="shared" si="6"/>
        <v>-332</v>
      </c>
      <c r="Q29" s="168">
        <f t="shared" si="7"/>
        <v>-14.218415417558887</v>
      </c>
      <c r="R29" s="163">
        <v>457</v>
      </c>
      <c r="S29" s="164">
        <v>421</v>
      </c>
      <c r="T29" s="163">
        <f t="shared" si="16"/>
        <v>-36</v>
      </c>
      <c r="U29" s="169">
        <f t="shared" si="17"/>
        <v>-7.8774617067833788</v>
      </c>
      <c r="V29" s="240"/>
      <c r="W29" s="176">
        <v>7.8</v>
      </c>
      <c r="X29" s="176">
        <v>9.09</v>
      </c>
      <c r="Y29" s="171">
        <f t="shared" si="8"/>
        <v>1.29</v>
      </c>
      <c r="Z29" s="172">
        <f t="shared" si="9"/>
        <v>16.538461538461547</v>
      </c>
      <c r="AA29" s="177">
        <v>9.09</v>
      </c>
      <c r="AB29" s="177">
        <v>10.63</v>
      </c>
      <c r="AC29" s="174">
        <f t="shared" si="10"/>
        <v>1.5400000000000009</v>
      </c>
      <c r="AD29" s="175">
        <f t="shared" si="11"/>
        <v>16.941694169416948</v>
      </c>
      <c r="AE29" s="176">
        <v>10.63</v>
      </c>
      <c r="AF29" s="176">
        <v>10.81</v>
      </c>
      <c r="AG29" s="171">
        <f t="shared" si="12"/>
        <v>0.17999999999999972</v>
      </c>
      <c r="AH29" s="172">
        <f t="shared" si="13"/>
        <v>1.6933207902163616</v>
      </c>
      <c r="AI29" s="177">
        <v>10.81</v>
      </c>
      <c r="AJ29" s="177">
        <v>12.25</v>
      </c>
      <c r="AK29" s="174">
        <f t="shared" si="14"/>
        <v>1.4399999999999995</v>
      </c>
      <c r="AL29" s="175">
        <f t="shared" si="15"/>
        <v>13.320999074930612</v>
      </c>
      <c r="AM29" s="176">
        <v>7.87</v>
      </c>
      <c r="AN29" s="178">
        <v>11.44</v>
      </c>
      <c r="AO29" s="171">
        <f t="shared" si="18"/>
        <v>3.5699999999999994</v>
      </c>
      <c r="AP29" s="172">
        <f t="shared" si="19"/>
        <v>45.362134688691214</v>
      </c>
      <c r="AQ29" s="5"/>
      <c r="AR29" s="6"/>
    </row>
    <row r="30" spans="1:44" s="7" customFormat="1" ht="13" x14ac:dyDescent="0.3">
      <c r="A30" s="124" t="s">
        <v>47</v>
      </c>
      <c r="B30" s="163">
        <v>599</v>
      </c>
      <c r="C30" s="163">
        <v>764</v>
      </c>
      <c r="D30" s="164">
        <f t="shared" si="0"/>
        <v>165</v>
      </c>
      <c r="E30" s="165">
        <f t="shared" si="1"/>
        <v>27.545909849749577</v>
      </c>
      <c r="F30" s="166">
        <v>764</v>
      </c>
      <c r="G30" s="166">
        <v>780</v>
      </c>
      <c r="H30" s="167">
        <f t="shared" si="2"/>
        <v>16</v>
      </c>
      <c r="I30" s="168">
        <f t="shared" si="3"/>
        <v>2.0942408376963328</v>
      </c>
      <c r="J30" s="163">
        <v>780</v>
      </c>
      <c r="K30" s="163">
        <v>740</v>
      </c>
      <c r="L30" s="164">
        <f t="shared" si="4"/>
        <v>-40</v>
      </c>
      <c r="M30" s="165">
        <f t="shared" si="5"/>
        <v>-5.1282051282051384</v>
      </c>
      <c r="N30" s="166">
        <v>740</v>
      </c>
      <c r="O30" s="166">
        <v>908</v>
      </c>
      <c r="P30" s="167">
        <f t="shared" si="6"/>
        <v>168</v>
      </c>
      <c r="Q30" s="168">
        <f t="shared" si="7"/>
        <v>22.702702702702695</v>
      </c>
      <c r="R30" s="163">
        <v>285</v>
      </c>
      <c r="S30" s="164">
        <v>428</v>
      </c>
      <c r="T30" s="163">
        <f t="shared" si="16"/>
        <v>143</v>
      </c>
      <c r="U30" s="169">
        <f t="shared" si="17"/>
        <v>50.175438596491233</v>
      </c>
      <c r="V30" s="240"/>
      <c r="W30" s="176">
        <v>4481.68</v>
      </c>
      <c r="X30" s="176">
        <v>3413.18</v>
      </c>
      <c r="Y30" s="171">
        <f t="shared" si="8"/>
        <v>-1068.5000000000005</v>
      </c>
      <c r="Z30" s="172">
        <f t="shared" si="9"/>
        <v>-23.841505863872484</v>
      </c>
      <c r="AA30" s="177">
        <v>3413.18</v>
      </c>
      <c r="AB30" s="177">
        <v>2888.96</v>
      </c>
      <c r="AC30" s="174">
        <f t="shared" si="10"/>
        <v>-524.2199999999998</v>
      </c>
      <c r="AD30" s="175">
        <f t="shared" si="11"/>
        <v>-15.358697754000659</v>
      </c>
      <c r="AE30" s="176">
        <v>2888.96</v>
      </c>
      <c r="AF30" s="176">
        <v>2960.7</v>
      </c>
      <c r="AG30" s="171">
        <f t="shared" si="12"/>
        <v>71.739999999999782</v>
      </c>
      <c r="AH30" s="172">
        <f t="shared" si="13"/>
        <v>2.4832465662383783</v>
      </c>
      <c r="AI30" s="177">
        <v>2960.7</v>
      </c>
      <c r="AJ30" s="177">
        <v>3123.71</v>
      </c>
      <c r="AK30" s="174">
        <f t="shared" si="14"/>
        <v>163.01000000000022</v>
      </c>
      <c r="AL30" s="175">
        <f t="shared" si="15"/>
        <v>5.5057925490593647</v>
      </c>
      <c r="AM30" s="176">
        <v>1211.8599999999999</v>
      </c>
      <c r="AN30" s="179">
        <v>1082.74</v>
      </c>
      <c r="AO30" s="171">
        <f t="shared" si="18"/>
        <v>-129.11999999999989</v>
      </c>
      <c r="AP30" s="172">
        <f t="shared" si="19"/>
        <v>-10.654696087006741</v>
      </c>
      <c r="AQ30" s="5"/>
      <c r="AR30" s="6"/>
    </row>
    <row r="31" spans="1:44" s="7" customFormat="1" ht="26" x14ac:dyDescent="0.3">
      <c r="A31" s="124" t="s">
        <v>48</v>
      </c>
      <c r="B31" s="163"/>
      <c r="C31" s="180"/>
      <c r="D31" s="181"/>
      <c r="E31" s="165"/>
      <c r="F31" s="182"/>
      <c r="G31" s="168"/>
      <c r="H31" s="183"/>
      <c r="I31" s="168"/>
      <c r="J31" s="165"/>
      <c r="K31" s="163"/>
      <c r="L31" s="181"/>
      <c r="M31" s="165"/>
      <c r="N31" s="166"/>
      <c r="O31" s="166"/>
      <c r="P31" s="183"/>
      <c r="Q31" s="168"/>
      <c r="R31" s="163"/>
      <c r="S31" s="164"/>
      <c r="T31" s="163"/>
      <c r="U31" s="169"/>
      <c r="V31" s="240"/>
      <c r="W31" s="184"/>
      <c r="X31" s="184"/>
      <c r="Y31" s="171"/>
      <c r="Z31" s="172"/>
      <c r="AA31" s="169"/>
      <c r="AB31" s="177"/>
      <c r="AC31" s="174"/>
      <c r="AD31" s="175"/>
      <c r="AE31" s="176"/>
      <c r="AF31" s="172"/>
      <c r="AG31" s="171"/>
      <c r="AH31" s="172"/>
      <c r="AI31" s="175"/>
      <c r="AJ31" s="175"/>
      <c r="AK31" s="174"/>
      <c r="AL31" s="175"/>
      <c r="AM31" s="176"/>
      <c r="AN31" s="179"/>
      <c r="AO31" s="171"/>
      <c r="AP31" s="172"/>
      <c r="AQ31" s="5"/>
      <c r="AR31" s="6"/>
    </row>
    <row r="32" spans="1:44" s="7" customFormat="1" ht="13" x14ac:dyDescent="0.3">
      <c r="A32" s="124" t="s">
        <v>49</v>
      </c>
      <c r="B32" s="163"/>
      <c r="C32" s="180"/>
      <c r="D32" s="181"/>
      <c r="E32" s="165"/>
      <c r="F32" s="182"/>
      <c r="G32" s="168"/>
      <c r="H32" s="183"/>
      <c r="I32" s="168"/>
      <c r="J32" s="165"/>
      <c r="K32" s="163">
        <v>79</v>
      </c>
      <c r="L32" s="181"/>
      <c r="M32" s="165"/>
      <c r="N32" s="166">
        <v>79</v>
      </c>
      <c r="O32" s="166">
        <v>112</v>
      </c>
      <c r="P32" s="183"/>
      <c r="Q32" s="168"/>
      <c r="R32" s="163">
        <v>43</v>
      </c>
      <c r="S32" s="164">
        <v>81</v>
      </c>
      <c r="T32" s="163">
        <f t="shared" si="16"/>
        <v>38</v>
      </c>
      <c r="U32" s="169">
        <f t="shared" si="17"/>
        <v>88.372093023255815</v>
      </c>
      <c r="V32" s="240"/>
      <c r="W32" s="184"/>
      <c r="X32" s="184"/>
      <c r="Y32" s="171"/>
      <c r="Z32" s="172"/>
      <c r="AA32" s="169"/>
      <c r="AB32" s="175"/>
      <c r="AC32" s="174"/>
      <c r="AD32" s="175"/>
      <c r="AE32" s="172"/>
      <c r="AF32" s="172"/>
      <c r="AG32" s="171"/>
      <c r="AH32" s="172"/>
      <c r="AI32" s="175"/>
      <c r="AJ32" s="175"/>
      <c r="AK32" s="174"/>
      <c r="AL32" s="175"/>
      <c r="AM32" s="170"/>
      <c r="AN32" s="179"/>
      <c r="AO32" s="171"/>
      <c r="AP32" s="172"/>
      <c r="AQ32" s="5"/>
      <c r="AR32" s="6"/>
    </row>
    <row r="33" spans="1:44" s="89" customFormat="1" ht="15.5" x14ac:dyDescent="0.35">
      <c r="A33" s="185" t="s">
        <v>80</v>
      </c>
      <c r="B33" s="186">
        <v>732721</v>
      </c>
      <c r="C33" s="186">
        <v>714509</v>
      </c>
      <c r="D33" s="186">
        <f>SUM(C33-B33)</f>
        <v>-18212</v>
      </c>
      <c r="E33" s="187">
        <f>SUM(C33/B33*100-100)</f>
        <v>-2.4855299629736294</v>
      </c>
      <c r="F33" s="143">
        <v>714509</v>
      </c>
      <c r="G33" s="143">
        <v>704850</v>
      </c>
      <c r="H33" s="143">
        <f>SUM(G33-F33)</f>
        <v>-9659</v>
      </c>
      <c r="I33" s="188">
        <f>SUM(G33/F33*100-100)</f>
        <v>-1.3518374156238764</v>
      </c>
      <c r="J33" s="186">
        <v>704850</v>
      </c>
      <c r="K33" s="186">
        <v>738404</v>
      </c>
      <c r="L33" s="186">
        <f>SUM(K33-J33)</f>
        <v>33554</v>
      </c>
      <c r="M33" s="187">
        <f>SUM(K33/J33*100-100)</f>
        <v>4.7604454848549267</v>
      </c>
      <c r="N33" s="143">
        <v>738404</v>
      </c>
      <c r="O33" s="143">
        <v>731865</v>
      </c>
      <c r="P33" s="143">
        <f>SUM(O33-N33)</f>
        <v>-6539</v>
      </c>
      <c r="Q33" s="188">
        <f>SUM(O33/N33*100-100)</f>
        <v>-0.885558583106274</v>
      </c>
      <c r="R33" s="186">
        <v>434049</v>
      </c>
      <c r="S33" s="186">
        <v>454312</v>
      </c>
      <c r="T33" s="186">
        <f>SUM(S33-R33)</f>
        <v>20263</v>
      </c>
      <c r="U33" s="187">
        <f t="shared" si="17"/>
        <v>4.6683669355303152</v>
      </c>
      <c r="V33" s="241"/>
      <c r="W33" s="144">
        <v>240.73000000000002</v>
      </c>
      <c r="X33" s="144">
        <v>269.06</v>
      </c>
      <c r="Y33" s="144">
        <f>SUM(X33-W33)</f>
        <v>28.329999999999984</v>
      </c>
      <c r="Z33" s="188">
        <f>SUM(X33/W33*100-100)</f>
        <v>11.768371204253711</v>
      </c>
      <c r="AA33" s="189">
        <v>269.06</v>
      </c>
      <c r="AB33" s="189">
        <v>284.52</v>
      </c>
      <c r="AC33" s="189">
        <f>SUM(AB33-AA33)</f>
        <v>15.45999999999998</v>
      </c>
      <c r="AD33" s="187">
        <f>SUM(AB33/AA33*100-100)</f>
        <v>5.7459302757748958</v>
      </c>
      <c r="AE33" s="144">
        <v>284.52</v>
      </c>
      <c r="AF33" s="144">
        <v>308.55</v>
      </c>
      <c r="AG33" s="144">
        <f>SUM(AF33-AE33)</f>
        <v>24.03000000000003</v>
      </c>
      <c r="AH33" s="188">
        <f>SUM(AF33/AE33*100-100)</f>
        <v>8.4458034584563535</v>
      </c>
      <c r="AI33" s="189">
        <v>308.55</v>
      </c>
      <c r="AJ33" s="189">
        <v>355.89</v>
      </c>
      <c r="AK33" s="189">
        <f>SUM(AJ33-AI33)</f>
        <v>47.339999999999975</v>
      </c>
      <c r="AL33" s="187">
        <f>SUM(AJ33/AI33*100-100)</f>
        <v>15.342732134175989</v>
      </c>
      <c r="AM33" s="144">
        <v>92.58</v>
      </c>
      <c r="AN33" s="144">
        <v>104.53</v>
      </c>
      <c r="AO33" s="144">
        <f>SUM(AN33-AM33)</f>
        <v>11.950000000000003</v>
      </c>
      <c r="AP33" s="188">
        <f t="shared" si="19"/>
        <v>12.90775545474186</v>
      </c>
      <c r="AQ33" s="88"/>
    </row>
    <row r="34" spans="1:44" s="9" customFormat="1" ht="13" x14ac:dyDescent="0.3">
      <c r="A34" s="10"/>
      <c r="B34" s="10"/>
      <c r="C34" s="10"/>
      <c r="D34" s="10"/>
      <c r="E34" s="10"/>
      <c r="F34" s="10"/>
      <c r="G34" s="10"/>
      <c r="H34" s="10"/>
      <c r="I34" s="10"/>
      <c r="J34" s="10"/>
      <c r="K34" s="10"/>
      <c r="L34" s="10"/>
      <c r="M34" s="10"/>
      <c r="N34" s="10"/>
      <c r="O34" s="10"/>
      <c r="P34" s="10"/>
      <c r="Q34" s="10"/>
      <c r="R34" s="11"/>
      <c r="S34" s="11"/>
      <c r="T34" s="11"/>
      <c r="U34" s="11"/>
      <c r="V34" s="11"/>
      <c r="W34" s="11"/>
      <c r="X34" s="11"/>
      <c r="Y34" s="11"/>
      <c r="Z34" s="11"/>
      <c r="AA34" s="11"/>
      <c r="AB34" s="11"/>
      <c r="AC34" s="11"/>
      <c r="AD34" s="11"/>
      <c r="AE34" s="11"/>
      <c r="AF34" s="11"/>
      <c r="AG34" s="11"/>
      <c r="AH34" s="11"/>
      <c r="AI34" s="11"/>
      <c r="AJ34" s="11"/>
      <c r="AK34" s="11"/>
      <c r="AL34" s="11"/>
      <c r="AM34" s="11"/>
      <c r="AN34" s="12"/>
      <c r="AO34" s="12"/>
      <c r="AP34" s="12"/>
      <c r="AQ34" s="15">
        <v>-40607391</v>
      </c>
      <c r="AR34" s="8"/>
    </row>
    <row r="35" spans="1:44" s="21" customFormat="1" ht="10.5" x14ac:dyDescent="0.25">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7"/>
      <c r="AO35" s="17"/>
      <c r="AP35" s="17"/>
      <c r="AQ35" s="20"/>
      <c r="AR35" s="16"/>
    </row>
    <row r="36" spans="1:44" ht="13"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28"/>
      <c r="AN36" s="2"/>
      <c r="AO36" s="2"/>
      <c r="AP36" s="2"/>
      <c r="AQ36" s="25"/>
      <c r="AR36" s="1"/>
    </row>
    <row r="37" spans="1:44" ht="13"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28"/>
      <c r="AN37" s="33"/>
      <c r="AO37" s="33"/>
      <c r="AP37" s="33"/>
      <c r="AQ37" s="1"/>
      <c r="AR37" s="1"/>
    </row>
    <row r="38" spans="1:44" ht="13"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28"/>
      <c r="AN38" s="33"/>
      <c r="AO38" s="33"/>
      <c r="AP38" s="33"/>
      <c r="AQ38" s="1"/>
      <c r="AR38" s="1"/>
    </row>
    <row r="39" spans="1:44" ht="13"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28"/>
      <c r="AN39" s="33"/>
      <c r="AO39" s="33"/>
      <c r="AP39" s="33"/>
      <c r="AQ39" s="1"/>
      <c r="AR39" s="1"/>
    </row>
    <row r="40" spans="1:44" ht="13"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28"/>
      <c r="AN40" s="33"/>
      <c r="AO40" s="33"/>
      <c r="AP40" s="33"/>
      <c r="AQ40" s="1"/>
      <c r="AR40" s="1"/>
    </row>
    <row r="41" spans="1:44" ht="13"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28"/>
      <c r="AN41" s="33"/>
      <c r="AO41" s="33"/>
      <c r="AP41" s="33"/>
      <c r="AQ41" s="1"/>
      <c r="AR41" s="1"/>
    </row>
    <row r="42" spans="1:44" ht="13" x14ac:dyDescent="0.3">
      <c r="AM42" s="28"/>
      <c r="AN42" s="33"/>
      <c r="AO42" s="33"/>
      <c r="AP42" s="33"/>
    </row>
    <row r="43" spans="1:44" ht="13" x14ac:dyDescent="0.3">
      <c r="AM43" s="28"/>
      <c r="AN43" s="33"/>
      <c r="AO43" s="33"/>
      <c r="AP43" s="33"/>
    </row>
    <row r="44" spans="1:44" ht="13" x14ac:dyDescent="0.3">
      <c r="AM44" s="28"/>
      <c r="AN44" s="33"/>
      <c r="AO44" s="33"/>
      <c r="AP44" s="33"/>
    </row>
    <row r="45" spans="1:44" ht="13" x14ac:dyDescent="0.3">
      <c r="AM45" s="28"/>
      <c r="AN45" s="33"/>
      <c r="AO45" s="33"/>
      <c r="AP45" s="33"/>
    </row>
    <row r="46" spans="1:44" ht="13" x14ac:dyDescent="0.3">
      <c r="AM46" s="28"/>
      <c r="AN46" s="33"/>
      <c r="AO46" s="33"/>
      <c r="AP46" s="33"/>
    </row>
    <row r="47" spans="1:44" ht="13" x14ac:dyDescent="0.3">
      <c r="AM47" s="28"/>
      <c r="AN47" s="33"/>
      <c r="AO47" s="33"/>
      <c r="AP47" s="33"/>
    </row>
    <row r="48" spans="1:44" ht="13" x14ac:dyDescent="0.3">
      <c r="AM48" s="28"/>
      <c r="AN48" s="33"/>
      <c r="AO48" s="33"/>
      <c r="AP48" s="33"/>
    </row>
    <row r="49" spans="39:42" ht="13" x14ac:dyDescent="0.3">
      <c r="AM49" s="28"/>
      <c r="AN49" s="2"/>
      <c r="AO49" s="2"/>
      <c r="AP49" s="2"/>
    </row>
  </sheetData>
  <mergeCells count="56">
    <mergeCell ref="V6:V33"/>
    <mergeCell ref="B5:U5"/>
    <mergeCell ref="W5:AP5"/>
    <mergeCell ref="AM7:AM9"/>
    <mergeCell ref="AN7:AN9"/>
    <mergeCell ref="AO7:AO9"/>
    <mergeCell ref="AP7:AP9"/>
    <mergeCell ref="AM6:AP6"/>
    <mergeCell ref="AI6:AL6"/>
    <mergeCell ref="AI7:AI9"/>
    <mergeCell ref="AJ7:AJ9"/>
    <mergeCell ref="AK7:AK9"/>
    <mergeCell ref="AL7:AL9"/>
    <mergeCell ref="AE6:AH6"/>
    <mergeCell ref="AE7:AE9"/>
    <mergeCell ref="AF7:AF9"/>
    <mergeCell ref="AG7:AG9"/>
    <mergeCell ref="AH7:AH9"/>
    <mergeCell ref="AA6:AD6"/>
    <mergeCell ref="AA7:AA9"/>
    <mergeCell ref="AB7:AB9"/>
    <mergeCell ref="AC7:AC9"/>
    <mergeCell ref="AD7:AD9"/>
    <mergeCell ref="W6:Z6"/>
    <mergeCell ref="W7:W9"/>
    <mergeCell ref="X7:X9"/>
    <mergeCell ref="Y7:Y9"/>
    <mergeCell ref="Z7:Z9"/>
    <mergeCell ref="R7:R9"/>
    <mergeCell ref="S7:S9"/>
    <mergeCell ref="T7:T9"/>
    <mergeCell ref="U7:U9"/>
    <mergeCell ref="R6:U6"/>
    <mergeCell ref="L7:L9"/>
    <mergeCell ref="M7:M9"/>
    <mergeCell ref="N6:Q6"/>
    <mergeCell ref="N7:N9"/>
    <mergeCell ref="O7:O9"/>
    <mergeCell ref="P7:P9"/>
    <mergeCell ref="Q7:Q9"/>
    <mergeCell ref="N1:T1"/>
    <mergeCell ref="A3:AP3"/>
    <mergeCell ref="A6:A9"/>
    <mergeCell ref="B6:E6"/>
    <mergeCell ref="B7:B9"/>
    <mergeCell ref="C7:C9"/>
    <mergeCell ref="D7:D9"/>
    <mergeCell ref="E7:E9"/>
    <mergeCell ref="F6:I6"/>
    <mergeCell ref="F7:F9"/>
    <mergeCell ref="G7:G9"/>
    <mergeCell ref="H7:H9"/>
    <mergeCell ref="I7:I9"/>
    <mergeCell ref="J6:M6"/>
    <mergeCell ref="J7:J9"/>
    <mergeCell ref="K7:K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C9191-72D1-4A5B-8B83-E561DD7277E4}">
  <dimension ref="A1:S45"/>
  <sheetViews>
    <sheetView zoomScale="90" zoomScaleNormal="90" workbookViewId="0">
      <selection activeCell="H46" sqref="H46"/>
    </sheetView>
  </sheetViews>
  <sheetFormatPr defaultRowHeight="15" customHeight="1" x14ac:dyDescent="0.3"/>
  <cols>
    <col min="1" max="1" width="24.7265625" style="38" customWidth="1"/>
    <col min="2" max="2" width="13.26953125" style="38" customWidth="1"/>
    <col min="3" max="3" width="14" style="38" customWidth="1"/>
    <col min="4" max="4" width="20.453125" style="38" customWidth="1"/>
    <col min="5" max="5" width="16.81640625" style="38" customWidth="1"/>
    <col min="6" max="6" width="14.26953125" style="38" customWidth="1"/>
    <col min="7" max="7" width="14.54296875" style="38" customWidth="1"/>
    <col min="8" max="8" width="16.54296875" style="38" customWidth="1"/>
    <col min="9" max="9" width="23.453125" style="38" customWidth="1"/>
    <col min="10" max="10" width="17.26953125" style="38" customWidth="1"/>
    <col min="11" max="11" width="21" style="38" customWidth="1"/>
    <col min="12" max="12" width="16.453125" style="38" customWidth="1"/>
    <col min="13" max="13" width="19.54296875" style="38" customWidth="1"/>
    <col min="14" max="14" width="16.54296875" style="38" customWidth="1"/>
    <col min="15" max="15" width="20.81640625" style="38" customWidth="1"/>
    <col min="16" max="16" width="20.1796875" style="38" customWidth="1"/>
    <col min="17" max="17" width="15.1796875" style="38" customWidth="1"/>
    <col min="18" max="18" width="15.453125" style="38" customWidth="1"/>
    <col min="19" max="255" width="8.7265625" style="38"/>
    <col min="256" max="256" width="24.7265625" style="38" customWidth="1"/>
    <col min="257" max="257" width="20.1796875" style="38" customWidth="1"/>
    <col min="258" max="258" width="18.1796875" style="38" customWidth="1"/>
    <col min="259" max="259" width="20.453125" style="38" customWidth="1"/>
    <col min="260" max="260" width="21.7265625" style="38" customWidth="1"/>
    <col min="261" max="261" width="21.81640625" style="38" customWidth="1"/>
    <col min="262" max="262" width="20.453125" style="38" customWidth="1"/>
    <col min="263" max="263" width="22" style="38" customWidth="1"/>
    <col min="264" max="264" width="23.1796875" style="38" customWidth="1"/>
    <col min="265" max="265" width="24.453125" style="38" customWidth="1"/>
    <col min="266" max="266" width="19.81640625" style="38" customWidth="1"/>
    <col min="267" max="267" width="19.54296875" style="38" customWidth="1"/>
    <col min="268" max="511" width="8.7265625" style="38"/>
    <col min="512" max="512" width="24.7265625" style="38" customWidth="1"/>
    <col min="513" max="513" width="20.1796875" style="38" customWidth="1"/>
    <col min="514" max="514" width="18.1796875" style="38" customWidth="1"/>
    <col min="515" max="515" width="20.453125" style="38" customWidth="1"/>
    <col min="516" max="516" width="21.7265625" style="38" customWidth="1"/>
    <col min="517" max="517" width="21.81640625" style="38" customWidth="1"/>
    <col min="518" max="518" width="20.453125" style="38" customWidth="1"/>
    <col min="519" max="519" width="22" style="38" customWidth="1"/>
    <col min="520" max="520" width="23.1796875" style="38" customWidth="1"/>
    <col min="521" max="521" width="24.453125" style="38" customWidth="1"/>
    <col min="522" max="522" width="19.81640625" style="38" customWidth="1"/>
    <col min="523" max="523" width="19.54296875" style="38" customWidth="1"/>
    <col min="524" max="767" width="8.7265625" style="38"/>
    <col min="768" max="768" width="24.7265625" style="38" customWidth="1"/>
    <col min="769" max="769" width="20.1796875" style="38" customWidth="1"/>
    <col min="770" max="770" width="18.1796875" style="38" customWidth="1"/>
    <col min="771" max="771" width="20.453125" style="38" customWidth="1"/>
    <col min="772" max="772" width="21.7265625" style="38" customWidth="1"/>
    <col min="773" max="773" width="21.81640625" style="38" customWidth="1"/>
    <col min="774" max="774" width="20.453125" style="38" customWidth="1"/>
    <col min="775" max="775" width="22" style="38" customWidth="1"/>
    <col min="776" max="776" width="23.1796875" style="38" customWidth="1"/>
    <col min="777" max="777" width="24.453125" style="38" customWidth="1"/>
    <col min="778" max="778" width="19.81640625" style="38" customWidth="1"/>
    <col min="779" max="779" width="19.54296875" style="38" customWidth="1"/>
    <col min="780" max="1023" width="8.7265625" style="38"/>
    <col min="1024" max="1024" width="24.7265625" style="38" customWidth="1"/>
    <col min="1025" max="1025" width="20.1796875" style="38" customWidth="1"/>
    <col min="1026" max="1026" width="18.1796875" style="38" customWidth="1"/>
    <col min="1027" max="1027" width="20.453125" style="38" customWidth="1"/>
    <col min="1028" max="1028" width="21.7265625" style="38" customWidth="1"/>
    <col min="1029" max="1029" width="21.81640625" style="38" customWidth="1"/>
    <col min="1030" max="1030" width="20.453125" style="38" customWidth="1"/>
    <col min="1031" max="1031" width="22" style="38" customWidth="1"/>
    <col min="1032" max="1032" width="23.1796875" style="38" customWidth="1"/>
    <col min="1033" max="1033" width="24.453125" style="38" customWidth="1"/>
    <col min="1034" max="1034" width="19.81640625" style="38" customWidth="1"/>
    <col min="1035" max="1035" width="19.54296875" style="38" customWidth="1"/>
    <col min="1036" max="1279" width="8.7265625" style="38"/>
    <col min="1280" max="1280" width="24.7265625" style="38" customWidth="1"/>
    <col min="1281" max="1281" width="20.1796875" style="38" customWidth="1"/>
    <col min="1282" max="1282" width="18.1796875" style="38" customWidth="1"/>
    <col min="1283" max="1283" width="20.453125" style="38" customWidth="1"/>
    <col min="1284" max="1284" width="21.7265625" style="38" customWidth="1"/>
    <col min="1285" max="1285" width="21.81640625" style="38" customWidth="1"/>
    <col min="1286" max="1286" width="20.453125" style="38" customWidth="1"/>
    <col min="1287" max="1287" width="22" style="38" customWidth="1"/>
    <col min="1288" max="1288" width="23.1796875" style="38" customWidth="1"/>
    <col min="1289" max="1289" width="24.453125" style="38" customWidth="1"/>
    <col min="1290" max="1290" width="19.81640625" style="38" customWidth="1"/>
    <col min="1291" max="1291" width="19.54296875" style="38" customWidth="1"/>
    <col min="1292" max="1535" width="8.7265625" style="38"/>
    <col min="1536" max="1536" width="24.7265625" style="38" customWidth="1"/>
    <col min="1537" max="1537" width="20.1796875" style="38" customWidth="1"/>
    <col min="1538" max="1538" width="18.1796875" style="38" customWidth="1"/>
    <col min="1539" max="1539" width="20.453125" style="38" customWidth="1"/>
    <col min="1540" max="1540" width="21.7265625" style="38" customWidth="1"/>
    <col min="1541" max="1541" width="21.81640625" style="38" customWidth="1"/>
    <col min="1542" max="1542" width="20.453125" style="38" customWidth="1"/>
    <col min="1543" max="1543" width="22" style="38" customWidth="1"/>
    <col min="1544" max="1544" width="23.1796875" style="38" customWidth="1"/>
    <col min="1545" max="1545" width="24.453125" style="38" customWidth="1"/>
    <col min="1546" max="1546" width="19.81640625" style="38" customWidth="1"/>
    <col min="1547" max="1547" width="19.54296875" style="38" customWidth="1"/>
    <col min="1548" max="1791" width="8.7265625" style="38"/>
    <col min="1792" max="1792" width="24.7265625" style="38" customWidth="1"/>
    <col min="1793" max="1793" width="20.1796875" style="38" customWidth="1"/>
    <col min="1794" max="1794" width="18.1796875" style="38" customWidth="1"/>
    <col min="1795" max="1795" width="20.453125" style="38" customWidth="1"/>
    <col min="1796" max="1796" width="21.7265625" style="38" customWidth="1"/>
    <col min="1797" max="1797" width="21.81640625" style="38" customWidth="1"/>
    <col min="1798" max="1798" width="20.453125" style="38" customWidth="1"/>
    <col min="1799" max="1799" width="22" style="38" customWidth="1"/>
    <col min="1800" max="1800" width="23.1796875" style="38" customWidth="1"/>
    <col min="1801" max="1801" width="24.453125" style="38" customWidth="1"/>
    <col min="1802" max="1802" width="19.81640625" style="38" customWidth="1"/>
    <col min="1803" max="1803" width="19.54296875" style="38" customWidth="1"/>
    <col min="1804" max="2047" width="8.7265625" style="38"/>
    <col min="2048" max="2048" width="24.7265625" style="38" customWidth="1"/>
    <col min="2049" max="2049" width="20.1796875" style="38" customWidth="1"/>
    <col min="2050" max="2050" width="18.1796875" style="38" customWidth="1"/>
    <col min="2051" max="2051" width="20.453125" style="38" customWidth="1"/>
    <col min="2052" max="2052" width="21.7265625" style="38" customWidth="1"/>
    <col min="2053" max="2053" width="21.81640625" style="38" customWidth="1"/>
    <col min="2054" max="2054" width="20.453125" style="38" customWidth="1"/>
    <col min="2055" max="2055" width="22" style="38" customWidth="1"/>
    <col min="2056" max="2056" width="23.1796875" style="38" customWidth="1"/>
    <col min="2057" max="2057" width="24.453125" style="38" customWidth="1"/>
    <col min="2058" max="2058" width="19.81640625" style="38" customWidth="1"/>
    <col min="2059" max="2059" width="19.54296875" style="38" customWidth="1"/>
    <col min="2060" max="2303" width="8.7265625" style="38"/>
    <col min="2304" max="2304" width="24.7265625" style="38" customWidth="1"/>
    <col min="2305" max="2305" width="20.1796875" style="38" customWidth="1"/>
    <col min="2306" max="2306" width="18.1796875" style="38" customWidth="1"/>
    <col min="2307" max="2307" width="20.453125" style="38" customWidth="1"/>
    <col min="2308" max="2308" width="21.7265625" style="38" customWidth="1"/>
    <col min="2309" max="2309" width="21.81640625" style="38" customWidth="1"/>
    <col min="2310" max="2310" width="20.453125" style="38" customWidth="1"/>
    <col min="2311" max="2311" width="22" style="38" customWidth="1"/>
    <col min="2312" max="2312" width="23.1796875" style="38" customWidth="1"/>
    <col min="2313" max="2313" width="24.453125" style="38" customWidth="1"/>
    <col min="2314" max="2314" width="19.81640625" style="38" customWidth="1"/>
    <col min="2315" max="2315" width="19.54296875" style="38" customWidth="1"/>
    <col min="2316" max="2559" width="8.7265625" style="38"/>
    <col min="2560" max="2560" width="24.7265625" style="38" customWidth="1"/>
    <col min="2561" max="2561" width="20.1796875" style="38" customWidth="1"/>
    <col min="2562" max="2562" width="18.1796875" style="38" customWidth="1"/>
    <col min="2563" max="2563" width="20.453125" style="38" customWidth="1"/>
    <col min="2564" max="2564" width="21.7265625" style="38" customWidth="1"/>
    <col min="2565" max="2565" width="21.81640625" style="38" customWidth="1"/>
    <col min="2566" max="2566" width="20.453125" style="38" customWidth="1"/>
    <col min="2567" max="2567" width="22" style="38" customWidth="1"/>
    <col min="2568" max="2568" width="23.1796875" style="38" customWidth="1"/>
    <col min="2569" max="2569" width="24.453125" style="38" customWidth="1"/>
    <col min="2570" max="2570" width="19.81640625" style="38" customWidth="1"/>
    <col min="2571" max="2571" width="19.54296875" style="38" customWidth="1"/>
    <col min="2572" max="2815" width="8.7265625" style="38"/>
    <col min="2816" max="2816" width="24.7265625" style="38" customWidth="1"/>
    <col min="2817" max="2817" width="20.1796875" style="38" customWidth="1"/>
    <col min="2818" max="2818" width="18.1796875" style="38" customWidth="1"/>
    <col min="2819" max="2819" width="20.453125" style="38" customWidth="1"/>
    <col min="2820" max="2820" width="21.7265625" style="38" customWidth="1"/>
    <col min="2821" max="2821" width="21.81640625" style="38" customWidth="1"/>
    <col min="2822" max="2822" width="20.453125" style="38" customWidth="1"/>
    <col min="2823" max="2823" width="22" style="38" customWidth="1"/>
    <col min="2824" max="2824" width="23.1796875" style="38" customWidth="1"/>
    <col min="2825" max="2825" width="24.453125" style="38" customWidth="1"/>
    <col min="2826" max="2826" width="19.81640625" style="38" customWidth="1"/>
    <col min="2827" max="2827" width="19.54296875" style="38" customWidth="1"/>
    <col min="2828" max="3071" width="8.7265625" style="38"/>
    <col min="3072" max="3072" width="24.7265625" style="38" customWidth="1"/>
    <col min="3073" max="3073" width="20.1796875" style="38" customWidth="1"/>
    <col min="3074" max="3074" width="18.1796875" style="38" customWidth="1"/>
    <col min="3075" max="3075" width="20.453125" style="38" customWidth="1"/>
    <col min="3076" max="3076" width="21.7265625" style="38" customWidth="1"/>
    <col min="3077" max="3077" width="21.81640625" style="38" customWidth="1"/>
    <col min="3078" max="3078" width="20.453125" style="38" customWidth="1"/>
    <col min="3079" max="3079" width="22" style="38" customWidth="1"/>
    <col min="3080" max="3080" width="23.1796875" style="38" customWidth="1"/>
    <col min="3081" max="3081" width="24.453125" style="38" customWidth="1"/>
    <col min="3082" max="3082" width="19.81640625" style="38" customWidth="1"/>
    <col min="3083" max="3083" width="19.54296875" style="38" customWidth="1"/>
    <col min="3084" max="3327" width="8.7265625" style="38"/>
    <col min="3328" max="3328" width="24.7265625" style="38" customWidth="1"/>
    <col min="3329" max="3329" width="20.1796875" style="38" customWidth="1"/>
    <col min="3330" max="3330" width="18.1796875" style="38" customWidth="1"/>
    <col min="3331" max="3331" width="20.453125" style="38" customWidth="1"/>
    <col min="3332" max="3332" width="21.7265625" style="38" customWidth="1"/>
    <col min="3333" max="3333" width="21.81640625" style="38" customWidth="1"/>
    <col min="3334" max="3334" width="20.453125" style="38" customWidth="1"/>
    <col min="3335" max="3335" width="22" style="38" customWidth="1"/>
    <col min="3336" max="3336" width="23.1796875" style="38" customWidth="1"/>
    <col min="3337" max="3337" width="24.453125" style="38" customWidth="1"/>
    <col min="3338" max="3338" width="19.81640625" style="38" customWidth="1"/>
    <col min="3339" max="3339" width="19.54296875" style="38" customWidth="1"/>
    <col min="3340" max="3583" width="8.7265625" style="38"/>
    <col min="3584" max="3584" width="24.7265625" style="38" customWidth="1"/>
    <col min="3585" max="3585" width="20.1796875" style="38" customWidth="1"/>
    <col min="3586" max="3586" width="18.1796875" style="38" customWidth="1"/>
    <col min="3587" max="3587" width="20.453125" style="38" customWidth="1"/>
    <col min="3588" max="3588" width="21.7265625" style="38" customWidth="1"/>
    <col min="3589" max="3589" width="21.81640625" style="38" customWidth="1"/>
    <col min="3590" max="3590" width="20.453125" style="38" customWidth="1"/>
    <col min="3591" max="3591" width="22" style="38" customWidth="1"/>
    <col min="3592" max="3592" width="23.1796875" style="38" customWidth="1"/>
    <col min="3593" max="3593" width="24.453125" style="38" customWidth="1"/>
    <col min="3594" max="3594" width="19.81640625" style="38" customWidth="1"/>
    <col min="3595" max="3595" width="19.54296875" style="38" customWidth="1"/>
    <col min="3596" max="3839" width="8.7265625" style="38"/>
    <col min="3840" max="3840" width="24.7265625" style="38" customWidth="1"/>
    <col min="3841" max="3841" width="20.1796875" style="38" customWidth="1"/>
    <col min="3842" max="3842" width="18.1796875" style="38" customWidth="1"/>
    <col min="3843" max="3843" width="20.453125" style="38" customWidth="1"/>
    <col min="3844" max="3844" width="21.7265625" style="38" customWidth="1"/>
    <col min="3845" max="3845" width="21.81640625" style="38" customWidth="1"/>
    <col min="3846" max="3846" width="20.453125" style="38" customWidth="1"/>
    <col min="3847" max="3847" width="22" style="38" customWidth="1"/>
    <col min="3848" max="3848" width="23.1796875" style="38" customWidth="1"/>
    <col min="3849" max="3849" width="24.453125" style="38" customWidth="1"/>
    <col min="3850" max="3850" width="19.81640625" style="38" customWidth="1"/>
    <col min="3851" max="3851" width="19.54296875" style="38" customWidth="1"/>
    <col min="3852" max="4095" width="8.7265625" style="38"/>
    <col min="4096" max="4096" width="24.7265625" style="38" customWidth="1"/>
    <col min="4097" max="4097" width="20.1796875" style="38" customWidth="1"/>
    <col min="4098" max="4098" width="18.1796875" style="38" customWidth="1"/>
    <col min="4099" max="4099" width="20.453125" style="38" customWidth="1"/>
    <col min="4100" max="4100" width="21.7265625" style="38" customWidth="1"/>
    <col min="4101" max="4101" width="21.81640625" style="38" customWidth="1"/>
    <col min="4102" max="4102" width="20.453125" style="38" customWidth="1"/>
    <col min="4103" max="4103" width="22" style="38" customWidth="1"/>
    <col min="4104" max="4104" width="23.1796875" style="38" customWidth="1"/>
    <col min="4105" max="4105" width="24.453125" style="38" customWidth="1"/>
    <col min="4106" max="4106" width="19.81640625" style="38" customWidth="1"/>
    <col min="4107" max="4107" width="19.54296875" style="38" customWidth="1"/>
    <col min="4108" max="4351" width="8.7265625" style="38"/>
    <col min="4352" max="4352" width="24.7265625" style="38" customWidth="1"/>
    <col min="4353" max="4353" width="20.1796875" style="38" customWidth="1"/>
    <col min="4354" max="4354" width="18.1796875" style="38" customWidth="1"/>
    <col min="4355" max="4355" width="20.453125" style="38" customWidth="1"/>
    <col min="4356" max="4356" width="21.7265625" style="38" customWidth="1"/>
    <col min="4357" max="4357" width="21.81640625" style="38" customWidth="1"/>
    <col min="4358" max="4358" width="20.453125" style="38" customWidth="1"/>
    <col min="4359" max="4359" width="22" style="38" customWidth="1"/>
    <col min="4360" max="4360" width="23.1796875" style="38" customWidth="1"/>
    <col min="4361" max="4361" width="24.453125" style="38" customWidth="1"/>
    <col min="4362" max="4362" width="19.81640625" style="38" customWidth="1"/>
    <col min="4363" max="4363" width="19.54296875" style="38" customWidth="1"/>
    <col min="4364" max="4607" width="8.7265625" style="38"/>
    <col min="4608" max="4608" width="24.7265625" style="38" customWidth="1"/>
    <col min="4609" max="4609" width="20.1796875" style="38" customWidth="1"/>
    <col min="4610" max="4610" width="18.1796875" style="38" customWidth="1"/>
    <col min="4611" max="4611" width="20.453125" style="38" customWidth="1"/>
    <col min="4612" max="4612" width="21.7265625" style="38" customWidth="1"/>
    <col min="4613" max="4613" width="21.81640625" style="38" customWidth="1"/>
    <col min="4614" max="4614" width="20.453125" style="38" customWidth="1"/>
    <col min="4615" max="4615" width="22" style="38" customWidth="1"/>
    <col min="4616" max="4616" width="23.1796875" style="38" customWidth="1"/>
    <col min="4617" max="4617" width="24.453125" style="38" customWidth="1"/>
    <col min="4618" max="4618" width="19.81640625" style="38" customWidth="1"/>
    <col min="4619" max="4619" width="19.54296875" style="38" customWidth="1"/>
    <col min="4620" max="4863" width="8.7265625" style="38"/>
    <col min="4864" max="4864" width="24.7265625" style="38" customWidth="1"/>
    <col min="4865" max="4865" width="20.1796875" style="38" customWidth="1"/>
    <col min="4866" max="4866" width="18.1796875" style="38" customWidth="1"/>
    <col min="4867" max="4867" width="20.453125" style="38" customWidth="1"/>
    <col min="4868" max="4868" width="21.7265625" style="38" customWidth="1"/>
    <col min="4869" max="4869" width="21.81640625" style="38" customWidth="1"/>
    <col min="4870" max="4870" width="20.453125" style="38" customWidth="1"/>
    <col min="4871" max="4871" width="22" style="38" customWidth="1"/>
    <col min="4872" max="4872" width="23.1796875" style="38" customWidth="1"/>
    <col min="4873" max="4873" width="24.453125" style="38" customWidth="1"/>
    <col min="4874" max="4874" width="19.81640625" style="38" customWidth="1"/>
    <col min="4875" max="4875" width="19.54296875" style="38" customWidth="1"/>
    <col min="4876" max="5119" width="8.7265625" style="38"/>
    <col min="5120" max="5120" width="24.7265625" style="38" customWidth="1"/>
    <col min="5121" max="5121" width="20.1796875" style="38" customWidth="1"/>
    <col min="5122" max="5122" width="18.1796875" style="38" customWidth="1"/>
    <col min="5123" max="5123" width="20.453125" style="38" customWidth="1"/>
    <col min="5124" max="5124" width="21.7265625" style="38" customWidth="1"/>
    <col min="5125" max="5125" width="21.81640625" style="38" customWidth="1"/>
    <col min="5126" max="5126" width="20.453125" style="38" customWidth="1"/>
    <col min="5127" max="5127" width="22" style="38" customWidth="1"/>
    <col min="5128" max="5128" width="23.1796875" style="38" customWidth="1"/>
    <col min="5129" max="5129" width="24.453125" style="38" customWidth="1"/>
    <col min="5130" max="5130" width="19.81640625" style="38" customWidth="1"/>
    <col min="5131" max="5131" width="19.54296875" style="38" customWidth="1"/>
    <col min="5132" max="5375" width="8.7265625" style="38"/>
    <col min="5376" max="5376" width="24.7265625" style="38" customWidth="1"/>
    <col min="5377" max="5377" width="20.1796875" style="38" customWidth="1"/>
    <col min="5378" max="5378" width="18.1796875" style="38" customWidth="1"/>
    <col min="5379" max="5379" width="20.453125" style="38" customWidth="1"/>
    <col min="5380" max="5380" width="21.7265625" style="38" customWidth="1"/>
    <col min="5381" max="5381" width="21.81640625" style="38" customWidth="1"/>
    <col min="5382" max="5382" width="20.453125" style="38" customWidth="1"/>
    <col min="5383" max="5383" width="22" style="38" customWidth="1"/>
    <col min="5384" max="5384" width="23.1796875" style="38" customWidth="1"/>
    <col min="5385" max="5385" width="24.453125" style="38" customWidth="1"/>
    <col min="5386" max="5386" width="19.81640625" style="38" customWidth="1"/>
    <col min="5387" max="5387" width="19.54296875" style="38" customWidth="1"/>
    <col min="5388" max="5631" width="8.7265625" style="38"/>
    <col min="5632" max="5632" width="24.7265625" style="38" customWidth="1"/>
    <col min="5633" max="5633" width="20.1796875" style="38" customWidth="1"/>
    <col min="5634" max="5634" width="18.1796875" style="38" customWidth="1"/>
    <col min="5635" max="5635" width="20.453125" style="38" customWidth="1"/>
    <col min="5636" max="5636" width="21.7265625" style="38" customWidth="1"/>
    <col min="5637" max="5637" width="21.81640625" style="38" customWidth="1"/>
    <col min="5638" max="5638" width="20.453125" style="38" customWidth="1"/>
    <col min="5639" max="5639" width="22" style="38" customWidth="1"/>
    <col min="5640" max="5640" width="23.1796875" style="38" customWidth="1"/>
    <col min="5641" max="5641" width="24.453125" style="38" customWidth="1"/>
    <col min="5642" max="5642" width="19.81640625" style="38" customWidth="1"/>
    <col min="5643" max="5643" width="19.54296875" style="38" customWidth="1"/>
    <col min="5644" max="5887" width="8.7265625" style="38"/>
    <col min="5888" max="5888" width="24.7265625" style="38" customWidth="1"/>
    <col min="5889" max="5889" width="20.1796875" style="38" customWidth="1"/>
    <col min="5890" max="5890" width="18.1796875" style="38" customWidth="1"/>
    <col min="5891" max="5891" width="20.453125" style="38" customWidth="1"/>
    <col min="5892" max="5892" width="21.7265625" style="38" customWidth="1"/>
    <col min="5893" max="5893" width="21.81640625" style="38" customWidth="1"/>
    <col min="5894" max="5894" width="20.453125" style="38" customWidth="1"/>
    <col min="5895" max="5895" width="22" style="38" customWidth="1"/>
    <col min="5896" max="5896" width="23.1796875" style="38" customWidth="1"/>
    <col min="5897" max="5897" width="24.453125" style="38" customWidth="1"/>
    <col min="5898" max="5898" width="19.81640625" style="38" customWidth="1"/>
    <col min="5899" max="5899" width="19.54296875" style="38" customWidth="1"/>
    <col min="5900" max="6143" width="8.7265625" style="38"/>
    <col min="6144" max="6144" width="24.7265625" style="38" customWidth="1"/>
    <col min="6145" max="6145" width="20.1796875" style="38" customWidth="1"/>
    <col min="6146" max="6146" width="18.1796875" style="38" customWidth="1"/>
    <col min="6147" max="6147" width="20.453125" style="38" customWidth="1"/>
    <col min="6148" max="6148" width="21.7265625" style="38" customWidth="1"/>
    <col min="6149" max="6149" width="21.81640625" style="38" customWidth="1"/>
    <col min="6150" max="6150" width="20.453125" style="38" customWidth="1"/>
    <col min="6151" max="6151" width="22" style="38" customWidth="1"/>
    <col min="6152" max="6152" width="23.1796875" style="38" customWidth="1"/>
    <col min="6153" max="6153" width="24.453125" style="38" customWidth="1"/>
    <col min="6154" max="6154" width="19.81640625" style="38" customWidth="1"/>
    <col min="6155" max="6155" width="19.54296875" style="38" customWidth="1"/>
    <col min="6156" max="6399" width="8.7265625" style="38"/>
    <col min="6400" max="6400" width="24.7265625" style="38" customWidth="1"/>
    <col min="6401" max="6401" width="20.1796875" style="38" customWidth="1"/>
    <col min="6402" max="6402" width="18.1796875" style="38" customWidth="1"/>
    <col min="6403" max="6403" width="20.453125" style="38" customWidth="1"/>
    <col min="6404" max="6404" width="21.7265625" style="38" customWidth="1"/>
    <col min="6405" max="6405" width="21.81640625" style="38" customWidth="1"/>
    <col min="6406" max="6406" width="20.453125" style="38" customWidth="1"/>
    <col min="6407" max="6407" width="22" style="38" customWidth="1"/>
    <col min="6408" max="6408" width="23.1796875" style="38" customWidth="1"/>
    <col min="6409" max="6409" width="24.453125" style="38" customWidth="1"/>
    <col min="6410" max="6410" width="19.81640625" style="38" customWidth="1"/>
    <col min="6411" max="6411" width="19.54296875" style="38" customWidth="1"/>
    <col min="6412" max="6655" width="8.7265625" style="38"/>
    <col min="6656" max="6656" width="24.7265625" style="38" customWidth="1"/>
    <col min="6657" max="6657" width="20.1796875" style="38" customWidth="1"/>
    <col min="6658" max="6658" width="18.1796875" style="38" customWidth="1"/>
    <col min="6659" max="6659" width="20.453125" style="38" customWidth="1"/>
    <col min="6660" max="6660" width="21.7265625" style="38" customWidth="1"/>
    <col min="6661" max="6661" width="21.81640625" style="38" customWidth="1"/>
    <col min="6662" max="6662" width="20.453125" style="38" customWidth="1"/>
    <col min="6663" max="6663" width="22" style="38" customWidth="1"/>
    <col min="6664" max="6664" width="23.1796875" style="38" customWidth="1"/>
    <col min="6665" max="6665" width="24.453125" style="38" customWidth="1"/>
    <col min="6666" max="6666" width="19.81640625" style="38" customWidth="1"/>
    <col min="6667" max="6667" width="19.54296875" style="38" customWidth="1"/>
    <col min="6668" max="6911" width="8.7265625" style="38"/>
    <col min="6912" max="6912" width="24.7265625" style="38" customWidth="1"/>
    <col min="6913" max="6913" width="20.1796875" style="38" customWidth="1"/>
    <col min="6914" max="6914" width="18.1796875" style="38" customWidth="1"/>
    <col min="6915" max="6915" width="20.453125" style="38" customWidth="1"/>
    <col min="6916" max="6916" width="21.7265625" style="38" customWidth="1"/>
    <col min="6917" max="6917" width="21.81640625" style="38" customWidth="1"/>
    <col min="6918" max="6918" width="20.453125" style="38" customWidth="1"/>
    <col min="6919" max="6919" width="22" style="38" customWidth="1"/>
    <col min="6920" max="6920" width="23.1796875" style="38" customWidth="1"/>
    <col min="6921" max="6921" width="24.453125" style="38" customWidth="1"/>
    <col min="6922" max="6922" width="19.81640625" style="38" customWidth="1"/>
    <col min="6923" max="6923" width="19.54296875" style="38" customWidth="1"/>
    <col min="6924" max="7167" width="8.7265625" style="38"/>
    <col min="7168" max="7168" width="24.7265625" style="38" customWidth="1"/>
    <col min="7169" max="7169" width="20.1796875" style="38" customWidth="1"/>
    <col min="7170" max="7170" width="18.1796875" style="38" customWidth="1"/>
    <col min="7171" max="7171" width="20.453125" style="38" customWidth="1"/>
    <col min="7172" max="7172" width="21.7265625" style="38" customWidth="1"/>
    <col min="7173" max="7173" width="21.81640625" style="38" customWidth="1"/>
    <col min="7174" max="7174" width="20.453125" style="38" customWidth="1"/>
    <col min="7175" max="7175" width="22" style="38" customWidth="1"/>
    <col min="7176" max="7176" width="23.1796875" style="38" customWidth="1"/>
    <col min="7177" max="7177" width="24.453125" style="38" customWidth="1"/>
    <col min="7178" max="7178" width="19.81640625" style="38" customWidth="1"/>
    <col min="7179" max="7179" width="19.54296875" style="38" customWidth="1"/>
    <col min="7180" max="7423" width="8.7265625" style="38"/>
    <col min="7424" max="7424" width="24.7265625" style="38" customWidth="1"/>
    <col min="7425" max="7425" width="20.1796875" style="38" customWidth="1"/>
    <col min="7426" max="7426" width="18.1796875" style="38" customWidth="1"/>
    <col min="7427" max="7427" width="20.453125" style="38" customWidth="1"/>
    <col min="7428" max="7428" width="21.7265625" style="38" customWidth="1"/>
    <col min="7429" max="7429" width="21.81640625" style="38" customWidth="1"/>
    <col min="7430" max="7430" width="20.453125" style="38" customWidth="1"/>
    <col min="7431" max="7431" width="22" style="38" customWidth="1"/>
    <col min="7432" max="7432" width="23.1796875" style="38" customWidth="1"/>
    <col min="7433" max="7433" width="24.453125" style="38" customWidth="1"/>
    <col min="7434" max="7434" width="19.81640625" style="38" customWidth="1"/>
    <col min="7435" max="7435" width="19.54296875" style="38" customWidth="1"/>
    <col min="7436" max="7679" width="8.7265625" style="38"/>
    <col min="7680" max="7680" width="24.7265625" style="38" customWidth="1"/>
    <col min="7681" max="7681" width="20.1796875" style="38" customWidth="1"/>
    <col min="7682" max="7682" width="18.1796875" style="38" customWidth="1"/>
    <col min="7683" max="7683" width="20.453125" style="38" customWidth="1"/>
    <col min="7684" max="7684" width="21.7265625" style="38" customWidth="1"/>
    <col min="7685" max="7685" width="21.81640625" style="38" customWidth="1"/>
    <col min="7686" max="7686" width="20.453125" style="38" customWidth="1"/>
    <col min="7687" max="7687" width="22" style="38" customWidth="1"/>
    <col min="7688" max="7688" width="23.1796875" style="38" customWidth="1"/>
    <col min="7689" max="7689" width="24.453125" style="38" customWidth="1"/>
    <col min="7690" max="7690" width="19.81640625" style="38" customWidth="1"/>
    <col min="7691" max="7691" width="19.54296875" style="38" customWidth="1"/>
    <col min="7692" max="7935" width="8.7265625" style="38"/>
    <col min="7936" max="7936" width="24.7265625" style="38" customWidth="1"/>
    <col min="7937" max="7937" width="20.1796875" style="38" customWidth="1"/>
    <col min="7938" max="7938" width="18.1796875" style="38" customWidth="1"/>
    <col min="7939" max="7939" width="20.453125" style="38" customWidth="1"/>
    <col min="7940" max="7940" width="21.7265625" style="38" customWidth="1"/>
    <col min="7941" max="7941" width="21.81640625" style="38" customWidth="1"/>
    <col min="7942" max="7942" width="20.453125" style="38" customWidth="1"/>
    <col min="7943" max="7943" width="22" style="38" customWidth="1"/>
    <col min="7944" max="7944" width="23.1796875" style="38" customWidth="1"/>
    <col min="7945" max="7945" width="24.453125" style="38" customWidth="1"/>
    <col min="7946" max="7946" width="19.81640625" style="38" customWidth="1"/>
    <col min="7947" max="7947" width="19.54296875" style="38" customWidth="1"/>
    <col min="7948" max="8191" width="8.7265625" style="38"/>
    <col min="8192" max="8192" width="24.7265625" style="38" customWidth="1"/>
    <col min="8193" max="8193" width="20.1796875" style="38" customWidth="1"/>
    <col min="8194" max="8194" width="18.1796875" style="38" customWidth="1"/>
    <col min="8195" max="8195" width="20.453125" style="38" customWidth="1"/>
    <col min="8196" max="8196" width="21.7265625" style="38" customWidth="1"/>
    <col min="8197" max="8197" width="21.81640625" style="38" customWidth="1"/>
    <col min="8198" max="8198" width="20.453125" style="38" customWidth="1"/>
    <col min="8199" max="8199" width="22" style="38" customWidth="1"/>
    <col min="8200" max="8200" width="23.1796875" style="38" customWidth="1"/>
    <col min="8201" max="8201" width="24.453125" style="38" customWidth="1"/>
    <col min="8202" max="8202" width="19.81640625" style="38" customWidth="1"/>
    <col min="8203" max="8203" width="19.54296875" style="38" customWidth="1"/>
    <col min="8204" max="8447" width="8.7265625" style="38"/>
    <col min="8448" max="8448" width="24.7265625" style="38" customWidth="1"/>
    <col min="8449" max="8449" width="20.1796875" style="38" customWidth="1"/>
    <col min="8450" max="8450" width="18.1796875" style="38" customWidth="1"/>
    <col min="8451" max="8451" width="20.453125" style="38" customWidth="1"/>
    <col min="8452" max="8452" width="21.7265625" style="38" customWidth="1"/>
    <col min="8453" max="8453" width="21.81640625" style="38" customWidth="1"/>
    <col min="8454" max="8454" width="20.453125" style="38" customWidth="1"/>
    <col min="8455" max="8455" width="22" style="38" customWidth="1"/>
    <col min="8456" max="8456" width="23.1796875" style="38" customWidth="1"/>
    <col min="8457" max="8457" width="24.453125" style="38" customWidth="1"/>
    <col min="8458" max="8458" width="19.81640625" style="38" customWidth="1"/>
    <col min="8459" max="8459" width="19.54296875" style="38" customWidth="1"/>
    <col min="8460" max="8703" width="8.7265625" style="38"/>
    <col min="8704" max="8704" width="24.7265625" style="38" customWidth="1"/>
    <col min="8705" max="8705" width="20.1796875" style="38" customWidth="1"/>
    <col min="8706" max="8706" width="18.1796875" style="38" customWidth="1"/>
    <col min="8707" max="8707" width="20.453125" style="38" customWidth="1"/>
    <col min="8708" max="8708" width="21.7265625" style="38" customWidth="1"/>
    <col min="8709" max="8709" width="21.81640625" style="38" customWidth="1"/>
    <col min="8710" max="8710" width="20.453125" style="38" customWidth="1"/>
    <col min="8711" max="8711" width="22" style="38" customWidth="1"/>
    <col min="8712" max="8712" width="23.1796875" style="38" customWidth="1"/>
    <col min="8713" max="8713" width="24.453125" style="38" customWidth="1"/>
    <col min="8714" max="8714" width="19.81640625" style="38" customWidth="1"/>
    <col min="8715" max="8715" width="19.54296875" style="38" customWidth="1"/>
    <col min="8716" max="8959" width="8.7265625" style="38"/>
    <col min="8960" max="8960" width="24.7265625" style="38" customWidth="1"/>
    <col min="8961" max="8961" width="20.1796875" style="38" customWidth="1"/>
    <col min="8962" max="8962" width="18.1796875" style="38" customWidth="1"/>
    <col min="8963" max="8963" width="20.453125" style="38" customWidth="1"/>
    <col min="8964" max="8964" width="21.7265625" style="38" customWidth="1"/>
    <col min="8965" max="8965" width="21.81640625" style="38" customWidth="1"/>
    <col min="8966" max="8966" width="20.453125" style="38" customWidth="1"/>
    <col min="8967" max="8967" width="22" style="38" customWidth="1"/>
    <col min="8968" max="8968" width="23.1796875" style="38" customWidth="1"/>
    <col min="8969" max="8969" width="24.453125" style="38" customWidth="1"/>
    <col min="8970" max="8970" width="19.81640625" style="38" customWidth="1"/>
    <col min="8971" max="8971" width="19.54296875" style="38" customWidth="1"/>
    <col min="8972" max="9215" width="8.7265625" style="38"/>
    <col min="9216" max="9216" width="24.7265625" style="38" customWidth="1"/>
    <col min="9217" max="9217" width="20.1796875" style="38" customWidth="1"/>
    <col min="9218" max="9218" width="18.1796875" style="38" customWidth="1"/>
    <col min="9219" max="9219" width="20.453125" style="38" customWidth="1"/>
    <col min="9220" max="9220" width="21.7265625" style="38" customWidth="1"/>
    <col min="9221" max="9221" width="21.81640625" style="38" customWidth="1"/>
    <col min="9222" max="9222" width="20.453125" style="38" customWidth="1"/>
    <col min="9223" max="9223" width="22" style="38" customWidth="1"/>
    <col min="9224" max="9224" width="23.1796875" style="38" customWidth="1"/>
    <col min="9225" max="9225" width="24.453125" style="38" customWidth="1"/>
    <col min="9226" max="9226" width="19.81640625" style="38" customWidth="1"/>
    <col min="9227" max="9227" width="19.54296875" style="38" customWidth="1"/>
    <col min="9228" max="9471" width="8.7265625" style="38"/>
    <col min="9472" max="9472" width="24.7265625" style="38" customWidth="1"/>
    <col min="9473" max="9473" width="20.1796875" style="38" customWidth="1"/>
    <col min="9474" max="9474" width="18.1796875" style="38" customWidth="1"/>
    <col min="9475" max="9475" width="20.453125" style="38" customWidth="1"/>
    <col min="9476" max="9476" width="21.7265625" style="38" customWidth="1"/>
    <col min="9477" max="9477" width="21.81640625" style="38" customWidth="1"/>
    <col min="9478" max="9478" width="20.453125" style="38" customWidth="1"/>
    <col min="9479" max="9479" width="22" style="38" customWidth="1"/>
    <col min="9480" max="9480" width="23.1796875" style="38" customWidth="1"/>
    <col min="9481" max="9481" width="24.453125" style="38" customWidth="1"/>
    <col min="9482" max="9482" width="19.81640625" style="38" customWidth="1"/>
    <col min="9483" max="9483" width="19.54296875" style="38" customWidth="1"/>
    <col min="9484" max="9727" width="8.7265625" style="38"/>
    <col min="9728" max="9728" width="24.7265625" style="38" customWidth="1"/>
    <col min="9729" max="9729" width="20.1796875" style="38" customWidth="1"/>
    <col min="9730" max="9730" width="18.1796875" style="38" customWidth="1"/>
    <col min="9731" max="9731" width="20.453125" style="38" customWidth="1"/>
    <col min="9732" max="9732" width="21.7265625" style="38" customWidth="1"/>
    <col min="9733" max="9733" width="21.81640625" style="38" customWidth="1"/>
    <col min="9734" max="9734" width="20.453125" style="38" customWidth="1"/>
    <col min="9735" max="9735" width="22" style="38" customWidth="1"/>
    <col min="9736" max="9736" width="23.1796875" style="38" customWidth="1"/>
    <col min="9737" max="9737" width="24.453125" style="38" customWidth="1"/>
    <col min="9738" max="9738" width="19.81640625" style="38" customWidth="1"/>
    <col min="9739" max="9739" width="19.54296875" style="38" customWidth="1"/>
    <col min="9740" max="9983" width="8.7265625" style="38"/>
    <col min="9984" max="9984" width="24.7265625" style="38" customWidth="1"/>
    <col min="9985" max="9985" width="20.1796875" style="38" customWidth="1"/>
    <col min="9986" max="9986" width="18.1796875" style="38" customWidth="1"/>
    <col min="9987" max="9987" width="20.453125" style="38" customWidth="1"/>
    <col min="9988" max="9988" width="21.7265625" style="38" customWidth="1"/>
    <col min="9989" max="9989" width="21.81640625" style="38" customWidth="1"/>
    <col min="9990" max="9990" width="20.453125" style="38" customWidth="1"/>
    <col min="9991" max="9991" width="22" style="38" customWidth="1"/>
    <col min="9992" max="9992" width="23.1796875" style="38" customWidth="1"/>
    <col min="9993" max="9993" width="24.453125" style="38" customWidth="1"/>
    <col min="9994" max="9994" width="19.81640625" style="38" customWidth="1"/>
    <col min="9995" max="9995" width="19.54296875" style="38" customWidth="1"/>
    <col min="9996" max="10239" width="8.7265625" style="38"/>
    <col min="10240" max="10240" width="24.7265625" style="38" customWidth="1"/>
    <col min="10241" max="10241" width="20.1796875" style="38" customWidth="1"/>
    <col min="10242" max="10242" width="18.1796875" style="38" customWidth="1"/>
    <col min="10243" max="10243" width="20.453125" style="38" customWidth="1"/>
    <col min="10244" max="10244" width="21.7265625" style="38" customWidth="1"/>
    <col min="10245" max="10245" width="21.81640625" style="38" customWidth="1"/>
    <col min="10246" max="10246" width="20.453125" style="38" customWidth="1"/>
    <col min="10247" max="10247" width="22" style="38" customWidth="1"/>
    <col min="10248" max="10248" width="23.1796875" style="38" customWidth="1"/>
    <col min="10249" max="10249" width="24.453125" style="38" customWidth="1"/>
    <col min="10250" max="10250" width="19.81640625" style="38" customWidth="1"/>
    <col min="10251" max="10251" width="19.54296875" style="38" customWidth="1"/>
    <col min="10252" max="10495" width="8.7265625" style="38"/>
    <col min="10496" max="10496" width="24.7265625" style="38" customWidth="1"/>
    <col min="10497" max="10497" width="20.1796875" style="38" customWidth="1"/>
    <col min="10498" max="10498" width="18.1796875" style="38" customWidth="1"/>
    <col min="10499" max="10499" width="20.453125" style="38" customWidth="1"/>
    <col min="10500" max="10500" width="21.7265625" style="38" customWidth="1"/>
    <col min="10501" max="10501" width="21.81640625" style="38" customWidth="1"/>
    <col min="10502" max="10502" width="20.453125" style="38" customWidth="1"/>
    <col min="10503" max="10503" width="22" style="38" customWidth="1"/>
    <col min="10504" max="10504" width="23.1796875" style="38" customWidth="1"/>
    <col min="10505" max="10505" width="24.453125" style="38" customWidth="1"/>
    <col min="10506" max="10506" width="19.81640625" style="38" customWidth="1"/>
    <col min="10507" max="10507" width="19.54296875" style="38" customWidth="1"/>
    <col min="10508" max="10751" width="8.7265625" style="38"/>
    <col min="10752" max="10752" width="24.7265625" style="38" customWidth="1"/>
    <col min="10753" max="10753" width="20.1796875" style="38" customWidth="1"/>
    <col min="10754" max="10754" width="18.1796875" style="38" customWidth="1"/>
    <col min="10755" max="10755" width="20.453125" style="38" customWidth="1"/>
    <col min="10756" max="10756" width="21.7265625" style="38" customWidth="1"/>
    <col min="10757" max="10757" width="21.81640625" style="38" customWidth="1"/>
    <col min="10758" max="10758" width="20.453125" style="38" customWidth="1"/>
    <col min="10759" max="10759" width="22" style="38" customWidth="1"/>
    <col min="10760" max="10760" width="23.1796875" style="38" customWidth="1"/>
    <col min="10761" max="10761" width="24.453125" style="38" customWidth="1"/>
    <col min="10762" max="10762" width="19.81640625" style="38" customWidth="1"/>
    <col min="10763" max="10763" width="19.54296875" style="38" customWidth="1"/>
    <col min="10764" max="11007" width="8.7265625" style="38"/>
    <col min="11008" max="11008" width="24.7265625" style="38" customWidth="1"/>
    <col min="11009" max="11009" width="20.1796875" style="38" customWidth="1"/>
    <col min="11010" max="11010" width="18.1796875" style="38" customWidth="1"/>
    <col min="11011" max="11011" width="20.453125" style="38" customWidth="1"/>
    <col min="11012" max="11012" width="21.7265625" style="38" customWidth="1"/>
    <col min="11013" max="11013" width="21.81640625" style="38" customWidth="1"/>
    <col min="11014" max="11014" width="20.453125" style="38" customWidth="1"/>
    <col min="11015" max="11015" width="22" style="38" customWidth="1"/>
    <col min="11016" max="11016" width="23.1796875" style="38" customWidth="1"/>
    <col min="11017" max="11017" width="24.453125" style="38" customWidth="1"/>
    <col min="11018" max="11018" width="19.81640625" style="38" customWidth="1"/>
    <col min="11019" max="11019" width="19.54296875" style="38" customWidth="1"/>
    <col min="11020" max="11263" width="8.7265625" style="38"/>
    <col min="11264" max="11264" width="24.7265625" style="38" customWidth="1"/>
    <col min="11265" max="11265" width="20.1796875" style="38" customWidth="1"/>
    <col min="11266" max="11266" width="18.1796875" style="38" customWidth="1"/>
    <col min="11267" max="11267" width="20.453125" style="38" customWidth="1"/>
    <col min="11268" max="11268" width="21.7265625" style="38" customWidth="1"/>
    <col min="11269" max="11269" width="21.81640625" style="38" customWidth="1"/>
    <col min="11270" max="11270" width="20.453125" style="38" customWidth="1"/>
    <col min="11271" max="11271" width="22" style="38" customWidth="1"/>
    <col min="11272" max="11272" width="23.1796875" style="38" customWidth="1"/>
    <col min="11273" max="11273" width="24.453125" style="38" customWidth="1"/>
    <col min="11274" max="11274" width="19.81640625" style="38" customWidth="1"/>
    <col min="11275" max="11275" width="19.54296875" style="38" customWidth="1"/>
    <col min="11276" max="11519" width="8.7265625" style="38"/>
    <col min="11520" max="11520" width="24.7265625" style="38" customWidth="1"/>
    <col min="11521" max="11521" width="20.1796875" style="38" customWidth="1"/>
    <col min="11522" max="11522" width="18.1796875" style="38" customWidth="1"/>
    <col min="11523" max="11523" width="20.453125" style="38" customWidth="1"/>
    <col min="11524" max="11524" width="21.7265625" style="38" customWidth="1"/>
    <col min="11525" max="11525" width="21.81640625" style="38" customWidth="1"/>
    <col min="11526" max="11526" width="20.453125" style="38" customWidth="1"/>
    <col min="11527" max="11527" width="22" style="38" customWidth="1"/>
    <col min="11528" max="11528" width="23.1796875" style="38" customWidth="1"/>
    <col min="11529" max="11529" width="24.453125" style="38" customWidth="1"/>
    <col min="11530" max="11530" width="19.81640625" style="38" customWidth="1"/>
    <col min="11531" max="11531" width="19.54296875" style="38" customWidth="1"/>
    <col min="11532" max="11775" width="8.7265625" style="38"/>
    <col min="11776" max="11776" width="24.7265625" style="38" customWidth="1"/>
    <col min="11777" max="11777" width="20.1796875" style="38" customWidth="1"/>
    <col min="11778" max="11778" width="18.1796875" style="38" customWidth="1"/>
    <col min="11779" max="11779" width="20.453125" style="38" customWidth="1"/>
    <col min="11780" max="11780" width="21.7265625" style="38" customWidth="1"/>
    <col min="11781" max="11781" width="21.81640625" style="38" customWidth="1"/>
    <col min="11782" max="11782" width="20.453125" style="38" customWidth="1"/>
    <col min="11783" max="11783" width="22" style="38" customWidth="1"/>
    <col min="11784" max="11784" width="23.1796875" style="38" customWidth="1"/>
    <col min="11785" max="11785" width="24.453125" style="38" customWidth="1"/>
    <col min="11786" max="11786" width="19.81640625" style="38" customWidth="1"/>
    <col min="11787" max="11787" width="19.54296875" style="38" customWidth="1"/>
    <col min="11788" max="12031" width="8.7265625" style="38"/>
    <col min="12032" max="12032" width="24.7265625" style="38" customWidth="1"/>
    <col min="12033" max="12033" width="20.1796875" style="38" customWidth="1"/>
    <col min="12034" max="12034" width="18.1796875" style="38" customWidth="1"/>
    <col min="12035" max="12035" width="20.453125" style="38" customWidth="1"/>
    <col min="12036" max="12036" width="21.7265625" style="38" customWidth="1"/>
    <col min="12037" max="12037" width="21.81640625" style="38" customWidth="1"/>
    <col min="12038" max="12038" width="20.453125" style="38" customWidth="1"/>
    <col min="12039" max="12039" width="22" style="38" customWidth="1"/>
    <col min="12040" max="12040" width="23.1796875" style="38" customWidth="1"/>
    <col min="12041" max="12041" width="24.453125" style="38" customWidth="1"/>
    <col min="12042" max="12042" width="19.81640625" style="38" customWidth="1"/>
    <col min="12043" max="12043" width="19.54296875" style="38" customWidth="1"/>
    <col min="12044" max="12287" width="8.7265625" style="38"/>
    <col min="12288" max="12288" width="24.7265625" style="38" customWidth="1"/>
    <col min="12289" max="12289" width="20.1796875" style="38" customWidth="1"/>
    <col min="12290" max="12290" width="18.1796875" style="38" customWidth="1"/>
    <col min="12291" max="12291" width="20.453125" style="38" customWidth="1"/>
    <col min="12292" max="12292" width="21.7265625" style="38" customWidth="1"/>
    <col min="12293" max="12293" width="21.81640625" style="38" customWidth="1"/>
    <col min="12294" max="12294" width="20.453125" style="38" customWidth="1"/>
    <col min="12295" max="12295" width="22" style="38" customWidth="1"/>
    <col min="12296" max="12296" width="23.1796875" style="38" customWidth="1"/>
    <col min="12297" max="12297" width="24.453125" style="38" customWidth="1"/>
    <col min="12298" max="12298" width="19.81640625" style="38" customWidth="1"/>
    <col min="12299" max="12299" width="19.54296875" style="38" customWidth="1"/>
    <col min="12300" max="12543" width="8.7265625" style="38"/>
    <col min="12544" max="12544" width="24.7265625" style="38" customWidth="1"/>
    <col min="12545" max="12545" width="20.1796875" style="38" customWidth="1"/>
    <col min="12546" max="12546" width="18.1796875" style="38" customWidth="1"/>
    <col min="12547" max="12547" width="20.453125" style="38" customWidth="1"/>
    <col min="12548" max="12548" width="21.7265625" style="38" customWidth="1"/>
    <col min="12549" max="12549" width="21.81640625" style="38" customWidth="1"/>
    <col min="12550" max="12550" width="20.453125" style="38" customWidth="1"/>
    <col min="12551" max="12551" width="22" style="38" customWidth="1"/>
    <col min="12552" max="12552" width="23.1796875" style="38" customWidth="1"/>
    <col min="12553" max="12553" width="24.453125" style="38" customWidth="1"/>
    <col min="12554" max="12554" width="19.81640625" style="38" customWidth="1"/>
    <col min="12555" max="12555" width="19.54296875" style="38" customWidth="1"/>
    <col min="12556" max="12799" width="8.7265625" style="38"/>
    <col min="12800" max="12800" width="24.7265625" style="38" customWidth="1"/>
    <col min="12801" max="12801" width="20.1796875" style="38" customWidth="1"/>
    <col min="12802" max="12802" width="18.1796875" style="38" customWidth="1"/>
    <col min="12803" max="12803" width="20.453125" style="38" customWidth="1"/>
    <col min="12804" max="12804" width="21.7265625" style="38" customWidth="1"/>
    <col min="12805" max="12805" width="21.81640625" style="38" customWidth="1"/>
    <col min="12806" max="12806" width="20.453125" style="38" customWidth="1"/>
    <col min="12807" max="12807" width="22" style="38" customWidth="1"/>
    <col min="12808" max="12808" width="23.1796875" style="38" customWidth="1"/>
    <col min="12809" max="12809" width="24.453125" style="38" customWidth="1"/>
    <col min="12810" max="12810" width="19.81640625" style="38" customWidth="1"/>
    <col min="12811" max="12811" width="19.54296875" style="38" customWidth="1"/>
    <col min="12812" max="13055" width="8.7265625" style="38"/>
    <col min="13056" max="13056" width="24.7265625" style="38" customWidth="1"/>
    <col min="13057" max="13057" width="20.1796875" style="38" customWidth="1"/>
    <col min="13058" max="13058" width="18.1796875" style="38" customWidth="1"/>
    <col min="13059" max="13059" width="20.453125" style="38" customWidth="1"/>
    <col min="13060" max="13060" width="21.7265625" style="38" customWidth="1"/>
    <col min="13061" max="13061" width="21.81640625" style="38" customWidth="1"/>
    <col min="13062" max="13062" width="20.453125" style="38" customWidth="1"/>
    <col min="13063" max="13063" width="22" style="38" customWidth="1"/>
    <col min="13064" max="13064" width="23.1796875" style="38" customWidth="1"/>
    <col min="13065" max="13065" width="24.453125" style="38" customWidth="1"/>
    <col min="13066" max="13066" width="19.81640625" style="38" customWidth="1"/>
    <col min="13067" max="13067" width="19.54296875" style="38" customWidth="1"/>
    <col min="13068" max="13311" width="8.7265625" style="38"/>
    <col min="13312" max="13312" width="24.7265625" style="38" customWidth="1"/>
    <col min="13313" max="13313" width="20.1796875" style="38" customWidth="1"/>
    <col min="13314" max="13314" width="18.1796875" style="38" customWidth="1"/>
    <col min="13315" max="13315" width="20.453125" style="38" customWidth="1"/>
    <col min="13316" max="13316" width="21.7265625" style="38" customWidth="1"/>
    <col min="13317" max="13317" width="21.81640625" style="38" customWidth="1"/>
    <col min="13318" max="13318" width="20.453125" style="38" customWidth="1"/>
    <col min="13319" max="13319" width="22" style="38" customWidth="1"/>
    <col min="13320" max="13320" width="23.1796875" style="38" customWidth="1"/>
    <col min="13321" max="13321" width="24.453125" style="38" customWidth="1"/>
    <col min="13322" max="13322" width="19.81640625" style="38" customWidth="1"/>
    <col min="13323" max="13323" width="19.54296875" style="38" customWidth="1"/>
    <col min="13324" max="13567" width="8.7265625" style="38"/>
    <col min="13568" max="13568" width="24.7265625" style="38" customWidth="1"/>
    <col min="13569" max="13569" width="20.1796875" style="38" customWidth="1"/>
    <col min="13570" max="13570" width="18.1796875" style="38" customWidth="1"/>
    <col min="13571" max="13571" width="20.453125" style="38" customWidth="1"/>
    <col min="13572" max="13572" width="21.7265625" style="38" customWidth="1"/>
    <col min="13573" max="13573" width="21.81640625" style="38" customWidth="1"/>
    <col min="13574" max="13574" width="20.453125" style="38" customWidth="1"/>
    <col min="13575" max="13575" width="22" style="38" customWidth="1"/>
    <col min="13576" max="13576" width="23.1796875" style="38" customWidth="1"/>
    <col min="13577" max="13577" width="24.453125" style="38" customWidth="1"/>
    <col min="13578" max="13578" width="19.81640625" style="38" customWidth="1"/>
    <col min="13579" max="13579" width="19.54296875" style="38" customWidth="1"/>
    <col min="13580" max="13823" width="8.7265625" style="38"/>
    <col min="13824" max="13824" width="24.7265625" style="38" customWidth="1"/>
    <col min="13825" max="13825" width="20.1796875" style="38" customWidth="1"/>
    <col min="13826" max="13826" width="18.1796875" style="38" customWidth="1"/>
    <col min="13827" max="13827" width="20.453125" style="38" customWidth="1"/>
    <col min="13828" max="13828" width="21.7265625" style="38" customWidth="1"/>
    <col min="13829" max="13829" width="21.81640625" style="38" customWidth="1"/>
    <col min="13830" max="13830" width="20.453125" style="38" customWidth="1"/>
    <col min="13831" max="13831" width="22" style="38" customWidth="1"/>
    <col min="13832" max="13832" width="23.1796875" style="38" customWidth="1"/>
    <col min="13833" max="13833" width="24.453125" style="38" customWidth="1"/>
    <col min="13834" max="13834" width="19.81640625" style="38" customWidth="1"/>
    <col min="13835" max="13835" width="19.54296875" style="38" customWidth="1"/>
    <col min="13836" max="14079" width="8.7265625" style="38"/>
    <col min="14080" max="14080" width="24.7265625" style="38" customWidth="1"/>
    <col min="14081" max="14081" width="20.1796875" style="38" customWidth="1"/>
    <col min="14082" max="14082" width="18.1796875" style="38" customWidth="1"/>
    <col min="14083" max="14083" width="20.453125" style="38" customWidth="1"/>
    <col min="14084" max="14084" width="21.7265625" style="38" customWidth="1"/>
    <col min="14085" max="14085" width="21.81640625" style="38" customWidth="1"/>
    <col min="14086" max="14086" width="20.453125" style="38" customWidth="1"/>
    <col min="14087" max="14087" width="22" style="38" customWidth="1"/>
    <col min="14088" max="14088" width="23.1796875" style="38" customWidth="1"/>
    <col min="14089" max="14089" width="24.453125" style="38" customWidth="1"/>
    <col min="14090" max="14090" width="19.81640625" style="38" customWidth="1"/>
    <col min="14091" max="14091" width="19.54296875" style="38" customWidth="1"/>
    <col min="14092" max="14335" width="8.7265625" style="38"/>
    <col min="14336" max="14336" width="24.7265625" style="38" customWidth="1"/>
    <col min="14337" max="14337" width="20.1796875" style="38" customWidth="1"/>
    <col min="14338" max="14338" width="18.1796875" style="38" customWidth="1"/>
    <col min="14339" max="14339" width="20.453125" style="38" customWidth="1"/>
    <col min="14340" max="14340" width="21.7265625" style="38" customWidth="1"/>
    <col min="14341" max="14341" width="21.81640625" style="38" customWidth="1"/>
    <col min="14342" max="14342" width="20.453125" style="38" customWidth="1"/>
    <col min="14343" max="14343" width="22" style="38" customWidth="1"/>
    <col min="14344" max="14344" width="23.1796875" style="38" customWidth="1"/>
    <col min="14345" max="14345" width="24.453125" style="38" customWidth="1"/>
    <col min="14346" max="14346" width="19.81640625" style="38" customWidth="1"/>
    <col min="14347" max="14347" width="19.54296875" style="38" customWidth="1"/>
    <col min="14348" max="14591" width="8.7265625" style="38"/>
    <col min="14592" max="14592" width="24.7265625" style="38" customWidth="1"/>
    <col min="14593" max="14593" width="20.1796875" style="38" customWidth="1"/>
    <col min="14594" max="14594" width="18.1796875" style="38" customWidth="1"/>
    <col min="14595" max="14595" width="20.453125" style="38" customWidth="1"/>
    <col min="14596" max="14596" width="21.7265625" style="38" customWidth="1"/>
    <col min="14597" max="14597" width="21.81640625" style="38" customWidth="1"/>
    <col min="14598" max="14598" width="20.453125" style="38" customWidth="1"/>
    <col min="14599" max="14599" width="22" style="38" customWidth="1"/>
    <col min="14600" max="14600" width="23.1796875" style="38" customWidth="1"/>
    <col min="14601" max="14601" width="24.453125" style="38" customWidth="1"/>
    <col min="14602" max="14602" width="19.81640625" style="38" customWidth="1"/>
    <col min="14603" max="14603" width="19.54296875" style="38" customWidth="1"/>
    <col min="14604" max="14847" width="8.7265625" style="38"/>
    <col min="14848" max="14848" width="24.7265625" style="38" customWidth="1"/>
    <col min="14849" max="14849" width="20.1796875" style="38" customWidth="1"/>
    <col min="14850" max="14850" width="18.1796875" style="38" customWidth="1"/>
    <col min="14851" max="14851" width="20.453125" style="38" customWidth="1"/>
    <col min="14852" max="14852" width="21.7265625" style="38" customWidth="1"/>
    <col min="14853" max="14853" width="21.81640625" style="38" customWidth="1"/>
    <col min="14854" max="14854" width="20.453125" style="38" customWidth="1"/>
    <col min="14855" max="14855" width="22" style="38" customWidth="1"/>
    <col min="14856" max="14856" width="23.1796875" style="38" customWidth="1"/>
    <col min="14857" max="14857" width="24.453125" style="38" customWidth="1"/>
    <col min="14858" max="14858" width="19.81640625" style="38" customWidth="1"/>
    <col min="14859" max="14859" width="19.54296875" style="38" customWidth="1"/>
    <col min="14860" max="15103" width="8.7265625" style="38"/>
    <col min="15104" max="15104" width="24.7265625" style="38" customWidth="1"/>
    <col min="15105" max="15105" width="20.1796875" style="38" customWidth="1"/>
    <col min="15106" max="15106" width="18.1796875" style="38" customWidth="1"/>
    <col min="15107" max="15107" width="20.453125" style="38" customWidth="1"/>
    <col min="15108" max="15108" width="21.7265625" style="38" customWidth="1"/>
    <col min="15109" max="15109" width="21.81640625" style="38" customWidth="1"/>
    <col min="15110" max="15110" width="20.453125" style="38" customWidth="1"/>
    <col min="15111" max="15111" width="22" style="38" customWidth="1"/>
    <col min="15112" max="15112" width="23.1796875" style="38" customWidth="1"/>
    <col min="15113" max="15113" width="24.453125" style="38" customWidth="1"/>
    <col min="15114" max="15114" width="19.81640625" style="38" customWidth="1"/>
    <col min="15115" max="15115" width="19.54296875" style="38" customWidth="1"/>
    <col min="15116" max="15359" width="8.7265625" style="38"/>
    <col min="15360" max="15360" width="24.7265625" style="38" customWidth="1"/>
    <col min="15361" max="15361" width="20.1796875" style="38" customWidth="1"/>
    <col min="15362" max="15362" width="18.1796875" style="38" customWidth="1"/>
    <col min="15363" max="15363" width="20.453125" style="38" customWidth="1"/>
    <col min="15364" max="15364" width="21.7265625" style="38" customWidth="1"/>
    <col min="15365" max="15365" width="21.81640625" style="38" customWidth="1"/>
    <col min="15366" max="15366" width="20.453125" style="38" customWidth="1"/>
    <col min="15367" max="15367" width="22" style="38" customWidth="1"/>
    <col min="15368" max="15368" width="23.1796875" style="38" customWidth="1"/>
    <col min="15369" max="15369" width="24.453125" style="38" customWidth="1"/>
    <col min="15370" max="15370" width="19.81640625" style="38" customWidth="1"/>
    <col min="15371" max="15371" width="19.54296875" style="38" customWidth="1"/>
    <col min="15372" max="15615" width="8.7265625" style="38"/>
    <col min="15616" max="15616" width="24.7265625" style="38" customWidth="1"/>
    <col min="15617" max="15617" width="20.1796875" style="38" customWidth="1"/>
    <col min="15618" max="15618" width="18.1796875" style="38" customWidth="1"/>
    <col min="15619" max="15619" width="20.453125" style="38" customWidth="1"/>
    <col min="15620" max="15620" width="21.7265625" style="38" customWidth="1"/>
    <col min="15621" max="15621" width="21.81640625" style="38" customWidth="1"/>
    <col min="15622" max="15622" width="20.453125" style="38" customWidth="1"/>
    <col min="15623" max="15623" width="22" style="38" customWidth="1"/>
    <col min="15624" max="15624" width="23.1796875" style="38" customWidth="1"/>
    <col min="15625" max="15625" width="24.453125" style="38" customWidth="1"/>
    <col min="15626" max="15626" width="19.81640625" style="38" customWidth="1"/>
    <col min="15627" max="15627" width="19.54296875" style="38" customWidth="1"/>
    <col min="15628" max="15871" width="8.7265625" style="38"/>
    <col min="15872" max="15872" width="24.7265625" style="38" customWidth="1"/>
    <col min="15873" max="15873" width="20.1796875" style="38" customWidth="1"/>
    <col min="15874" max="15874" width="18.1796875" style="38" customWidth="1"/>
    <col min="15875" max="15875" width="20.453125" style="38" customWidth="1"/>
    <col min="15876" max="15876" width="21.7265625" style="38" customWidth="1"/>
    <col min="15877" max="15877" width="21.81640625" style="38" customWidth="1"/>
    <col min="15878" max="15878" width="20.453125" style="38" customWidth="1"/>
    <col min="15879" max="15879" width="22" style="38" customWidth="1"/>
    <col min="15880" max="15880" width="23.1796875" style="38" customWidth="1"/>
    <col min="15881" max="15881" width="24.453125" style="38" customWidth="1"/>
    <col min="15882" max="15882" width="19.81640625" style="38" customWidth="1"/>
    <col min="15883" max="15883" width="19.54296875" style="38" customWidth="1"/>
    <col min="15884" max="16127" width="8.7265625" style="38"/>
    <col min="16128" max="16128" width="24.7265625" style="38" customWidth="1"/>
    <col min="16129" max="16129" width="20.1796875" style="38" customWidth="1"/>
    <col min="16130" max="16130" width="18.1796875" style="38" customWidth="1"/>
    <col min="16131" max="16131" width="20.453125" style="38" customWidth="1"/>
    <col min="16132" max="16132" width="21.7265625" style="38" customWidth="1"/>
    <col min="16133" max="16133" width="21.81640625" style="38" customWidth="1"/>
    <col min="16134" max="16134" width="20.453125" style="38" customWidth="1"/>
    <col min="16135" max="16135" width="22" style="38" customWidth="1"/>
    <col min="16136" max="16136" width="23.1796875" style="38" customWidth="1"/>
    <col min="16137" max="16137" width="24.453125" style="38" customWidth="1"/>
    <col min="16138" max="16138" width="19.81640625" style="38" customWidth="1"/>
    <col min="16139" max="16139" width="19.54296875" style="38" customWidth="1"/>
    <col min="16140" max="16384" width="8.7265625" style="38"/>
  </cols>
  <sheetData>
    <row r="1" spans="1:19" ht="34.5" customHeight="1" x14ac:dyDescent="0.3">
      <c r="K1" s="257" t="s">
        <v>84</v>
      </c>
      <c r="L1" s="257"/>
      <c r="M1" s="257"/>
      <c r="N1" s="257"/>
      <c r="O1" s="257"/>
    </row>
    <row r="3" spans="1:19" ht="15.75" customHeight="1" x14ac:dyDescent="0.3">
      <c r="A3" s="276" t="s">
        <v>83</v>
      </c>
      <c r="B3" s="276"/>
      <c r="C3" s="276"/>
      <c r="D3" s="276"/>
      <c r="E3" s="276"/>
      <c r="F3" s="276"/>
      <c r="G3" s="276"/>
      <c r="H3" s="276"/>
      <c r="I3" s="276"/>
      <c r="J3" s="276"/>
      <c r="K3" s="276"/>
      <c r="L3" s="276"/>
    </row>
    <row r="4" spans="1:19" ht="14" x14ac:dyDescent="0.3">
      <c r="A4" s="279"/>
      <c r="B4" s="279"/>
      <c r="C4" s="279"/>
      <c r="D4" s="279"/>
      <c r="E4" s="279"/>
      <c r="F4" s="279"/>
      <c r="G4" s="41"/>
      <c r="H4" s="39"/>
      <c r="I4" s="39"/>
      <c r="J4" s="42"/>
    </row>
    <row r="5" spans="1:19" x14ac:dyDescent="0.3">
      <c r="A5" s="278" t="s">
        <v>56</v>
      </c>
      <c r="B5" s="278"/>
      <c r="C5" s="278"/>
      <c r="D5" s="278"/>
      <c r="E5" s="278"/>
      <c r="F5" s="278"/>
      <c r="G5" s="278"/>
      <c r="H5" s="278"/>
      <c r="I5" s="44"/>
      <c r="J5" s="42"/>
    </row>
    <row r="6" spans="1:19" ht="12.75" customHeight="1" x14ac:dyDescent="0.3">
      <c r="A6" s="281"/>
      <c r="B6" s="281"/>
      <c r="C6" s="273" t="s">
        <v>94</v>
      </c>
      <c r="D6" s="274"/>
      <c r="E6" s="274"/>
      <c r="F6" s="274"/>
      <c r="G6" s="274"/>
      <c r="H6" s="274"/>
      <c r="I6" s="274"/>
      <c r="J6" s="274"/>
      <c r="K6" s="275"/>
      <c r="L6" s="270" t="s">
        <v>59</v>
      </c>
      <c r="M6" s="284" t="s">
        <v>90</v>
      </c>
      <c r="N6" s="91"/>
    </row>
    <row r="7" spans="1:19" ht="25.5" customHeight="1" x14ac:dyDescent="0.3">
      <c r="A7" s="281"/>
      <c r="B7" s="281"/>
      <c r="C7" s="243" t="s">
        <v>57</v>
      </c>
      <c r="D7" s="281" t="s">
        <v>85</v>
      </c>
      <c r="E7" s="282" t="s">
        <v>58</v>
      </c>
      <c r="F7" s="282"/>
      <c r="G7" s="282"/>
      <c r="H7" s="282"/>
      <c r="I7" s="281" t="s">
        <v>86</v>
      </c>
      <c r="J7" s="281" t="s">
        <v>87</v>
      </c>
      <c r="K7" s="281" t="s">
        <v>88</v>
      </c>
      <c r="L7" s="271"/>
      <c r="M7" s="284"/>
    </row>
    <row r="8" spans="1:19" ht="54.75" customHeight="1" x14ac:dyDescent="0.3">
      <c r="A8" s="281"/>
      <c r="B8" s="281"/>
      <c r="C8" s="243"/>
      <c r="D8" s="281"/>
      <c r="E8" s="283" t="s">
        <v>60</v>
      </c>
      <c r="F8" s="283" t="s">
        <v>61</v>
      </c>
      <c r="G8" s="283" t="s">
        <v>62</v>
      </c>
      <c r="H8" s="283" t="s">
        <v>63</v>
      </c>
      <c r="I8" s="281"/>
      <c r="J8" s="281"/>
      <c r="K8" s="281"/>
      <c r="L8" s="271"/>
      <c r="M8" s="284"/>
      <c r="O8" s="67"/>
    </row>
    <row r="9" spans="1:19" ht="50.25" customHeight="1" x14ac:dyDescent="0.3">
      <c r="A9" s="281"/>
      <c r="B9" s="281"/>
      <c r="C9" s="243"/>
      <c r="D9" s="281"/>
      <c r="E9" s="283"/>
      <c r="F9" s="283"/>
      <c r="G9" s="283"/>
      <c r="H9" s="283"/>
      <c r="I9" s="281"/>
      <c r="J9" s="281"/>
      <c r="K9" s="281"/>
      <c r="L9" s="272"/>
      <c r="M9" s="284"/>
      <c r="O9" s="58"/>
    </row>
    <row r="10" spans="1:19" s="59" customFormat="1" ht="12.75" customHeight="1" x14ac:dyDescent="0.35">
      <c r="A10" s="251">
        <v>1</v>
      </c>
      <c r="B10" s="251"/>
      <c r="C10" s="63" t="s">
        <v>64</v>
      </c>
      <c r="D10" s="68" t="s">
        <v>65</v>
      </c>
      <c r="E10" s="68">
        <v>4</v>
      </c>
      <c r="F10" s="68">
        <v>5</v>
      </c>
      <c r="G10" s="68">
        <v>6</v>
      </c>
      <c r="H10" s="68">
        <v>7</v>
      </c>
      <c r="I10" s="68">
        <v>8</v>
      </c>
      <c r="J10" s="68">
        <v>9</v>
      </c>
      <c r="K10" s="68">
        <v>10</v>
      </c>
      <c r="L10" s="92">
        <v>11</v>
      </c>
      <c r="M10" s="68">
        <v>12</v>
      </c>
    </row>
    <row r="11" spans="1:19" ht="28.5" customHeight="1" x14ac:dyDescent="0.3">
      <c r="A11" s="255" t="s">
        <v>66</v>
      </c>
      <c r="B11" s="255"/>
      <c r="C11" s="93">
        <f>D11+I11+J11+K11</f>
        <v>223170202</v>
      </c>
      <c r="D11" s="94">
        <f>E11+F11+G11+H11</f>
        <v>207063879</v>
      </c>
      <c r="E11" s="95">
        <v>184865429</v>
      </c>
      <c r="F11" s="95">
        <v>1725123</v>
      </c>
      <c r="G11" s="95">
        <v>10334659</v>
      </c>
      <c r="H11" s="95">
        <v>10138668</v>
      </c>
      <c r="I11" s="95">
        <v>595016</v>
      </c>
      <c r="J11" s="94">
        <v>15318243</v>
      </c>
      <c r="K11" s="94">
        <v>193064</v>
      </c>
      <c r="L11" s="96">
        <v>227363898</v>
      </c>
      <c r="M11" s="95">
        <v>18163177</v>
      </c>
      <c r="N11" s="65"/>
      <c r="P11" s="58"/>
    </row>
    <row r="12" spans="1:19" s="72" customFormat="1" ht="13" x14ac:dyDescent="0.25">
      <c r="A12" s="296" t="s">
        <v>148</v>
      </c>
      <c r="B12" s="296"/>
      <c r="C12" s="296"/>
      <c r="D12" s="296"/>
      <c r="E12" s="296"/>
      <c r="F12" s="296"/>
      <c r="G12" s="296"/>
      <c r="H12" s="80"/>
      <c r="I12" s="80"/>
      <c r="J12" s="80"/>
      <c r="K12" s="81"/>
      <c r="L12" s="81"/>
      <c r="M12" s="97"/>
      <c r="N12" s="80"/>
      <c r="O12" s="82"/>
      <c r="Q12" s="73"/>
    </row>
    <row r="13" spans="1:19" ht="14" x14ac:dyDescent="0.3">
      <c r="A13" s="40"/>
      <c r="B13" s="40"/>
      <c r="C13" s="40"/>
      <c r="D13" s="100"/>
      <c r="E13" s="83"/>
      <c r="F13" s="40"/>
      <c r="G13" s="41"/>
      <c r="H13" s="39"/>
      <c r="I13" s="39"/>
      <c r="J13" s="42"/>
      <c r="L13" s="98"/>
      <c r="M13" s="99"/>
    </row>
    <row r="14" spans="1:19" ht="14" x14ac:dyDescent="0.3">
      <c r="A14" s="40"/>
      <c r="B14" s="40"/>
      <c r="C14" s="40"/>
      <c r="D14" s="40"/>
      <c r="E14" s="40"/>
      <c r="F14" s="40"/>
      <c r="G14" s="41"/>
      <c r="H14" s="39"/>
      <c r="I14" s="39"/>
      <c r="J14" s="42"/>
    </row>
    <row r="15" spans="1:19" x14ac:dyDescent="0.3">
      <c r="A15" s="278" t="s">
        <v>67</v>
      </c>
      <c r="B15" s="278"/>
      <c r="C15" s="278"/>
      <c r="D15" s="278"/>
      <c r="E15" s="278"/>
      <c r="F15" s="278"/>
      <c r="G15" s="278"/>
      <c r="H15" s="278"/>
      <c r="I15" s="44"/>
      <c r="J15" s="44"/>
      <c r="K15" s="44"/>
      <c r="L15" s="44"/>
      <c r="M15" s="45"/>
      <c r="N15" s="45"/>
      <c r="O15" s="46"/>
      <c r="P15" s="47"/>
      <c r="Q15" s="47"/>
      <c r="R15" s="47"/>
      <c r="S15" s="47"/>
    </row>
    <row r="16" spans="1:19" ht="12.75" customHeight="1" x14ac:dyDescent="0.3">
      <c r="A16" s="280"/>
      <c r="B16" s="280"/>
      <c r="C16" s="200" t="s">
        <v>94</v>
      </c>
      <c r="D16" s="201"/>
      <c r="E16" s="201"/>
      <c r="F16" s="201"/>
      <c r="G16" s="201"/>
      <c r="H16" s="201"/>
      <c r="I16" s="201"/>
      <c r="J16" s="201"/>
      <c r="K16" s="201"/>
      <c r="L16" s="261" t="s">
        <v>68</v>
      </c>
      <c r="M16" s="258" t="s">
        <v>93</v>
      </c>
      <c r="N16" s="47"/>
      <c r="O16" s="47"/>
      <c r="P16" s="47"/>
    </row>
    <row r="17" spans="1:19" ht="18.75" customHeight="1" x14ac:dyDescent="0.3">
      <c r="A17" s="280"/>
      <c r="B17" s="280"/>
      <c r="C17" s="298" t="s">
        <v>57</v>
      </c>
      <c r="D17" s="280" t="s">
        <v>89</v>
      </c>
      <c r="E17" s="202" t="s">
        <v>58</v>
      </c>
      <c r="F17" s="203"/>
      <c r="G17" s="203"/>
      <c r="H17" s="203"/>
      <c r="I17" s="204"/>
      <c r="J17" s="264" t="s">
        <v>86</v>
      </c>
      <c r="K17" s="267" t="s">
        <v>155</v>
      </c>
      <c r="L17" s="262"/>
      <c r="M17" s="259"/>
      <c r="O17" s="47"/>
      <c r="P17" s="47"/>
    </row>
    <row r="18" spans="1:19" ht="24.75" customHeight="1" x14ac:dyDescent="0.3">
      <c r="A18" s="280"/>
      <c r="B18" s="280"/>
      <c r="C18" s="298"/>
      <c r="D18" s="280"/>
      <c r="E18" s="256" t="s">
        <v>60</v>
      </c>
      <c r="F18" s="244" t="s">
        <v>154</v>
      </c>
      <c r="G18" s="256" t="s">
        <v>62</v>
      </c>
      <c r="H18" s="256" t="s">
        <v>92</v>
      </c>
      <c r="I18" s="277" t="s">
        <v>91</v>
      </c>
      <c r="J18" s="265"/>
      <c r="K18" s="268"/>
      <c r="L18" s="262"/>
      <c r="M18" s="259"/>
      <c r="O18" s="47"/>
      <c r="P18" s="47"/>
    </row>
    <row r="19" spans="1:19" ht="74.25" customHeight="1" x14ac:dyDescent="0.3">
      <c r="A19" s="280"/>
      <c r="B19" s="280"/>
      <c r="C19" s="298"/>
      <c r="D19" s="280"/>
      <c r="E19" s="256"/>
      <c r="F19" s="245"/>
      <c r="G19" s="256"/>
      <c r="H19" s="256"/>
      <c r="I19" s="277"/>
      <c r="J19" s="266"/>
      <c r="K19" s="269"/>
      <c r="L19" s="263"/>
      <c r="M19" s="260"/>
      <c r="O19" s="47"/>
      <c r="P19" s="47"/>
    </row>
    <row r="20" spans="1:19" ht="13.5" customHeight="1" x14ac:dyDescent="0.3">
      <c r="A20" s="256">
        <v>1</v>
      </c>
      <c r="B20" s="256"/>
      <c r="C20" s="61" t="s">
        <v>156</v>
      </c>
      <c r="D20" s="48" t="s">
        <v>69</v>
      </c>
      <c r="E20" s="48">
        <v>4</v>
      </c>
      <c r="F20" s="48">
        <v>5</v>
      </c>
      <c r="G20" s="48">
        <v>6</v>
      </c>
      <c r="H20" s="48">
        <v>7</v>
      </c>
      <c r="I20" s="49">
        <v>8</v>
      </c>
      <c r="J20" s="48">
        <v>9</v>
      </c>
      <c r="K20" s="49">
        <v>10</v>
      </c>
      <c r="L20" s="62">
        <v>11</v>
      </c>
      <c r="M20" s="48">
        <v>12</v>
      </c>
      <c r="O20" s="50"/>
      <c r="P20" s="50"/>
    </row>
    <row r="21" spans="1:19" ht="31.5" customHeight="1" x14ac:dyDescent="0.3">
      <c r="A21" s="255" t="s">
        <v>66</v>
      </c>
      <c r="B21" s="255"/>
      <c r="C21" s="205">
        <f>D21+K21+J21</f>
        <v>269839859</v>
      </c>
      <c r="D21" s="206">
        <f>E21+F21+G21+H21+I21</f>
        <v>247628567</v>
      </c>
      <c r="E21" s="209">
        <v>214878351</v>
      </c>
      <c r="F21" s="209">
        <v>1612936</v>
      </c>
      <c r="G21" s="209">
        <v>15444378</v>
      </c>
      <c r="H21" s="209">
        <v>15454401</v>
      </c>
      <c r="I21" s="207">
        <v>238501</v>
      </c>
      <c r="J21" s="207">
        <v>119537</v>
      </c>
      <c r="K21" s="207">
        <v>22091755</v>
      </c>
      <c r="L21" s="208">
        <v>260472018</v>
      </c>
      <c r="M21" s="209">
        <v>21588232</v>
      </c>
      <c r="N21" s="58"/>
      <c r="O21" s="51"/>
      <c r="P21" s="51"/>
    </row>
    <row r="22" spans="1:19" ht="14" x14ac:dyDescent="0.3">
      <c r="A22" s="296" t="s">
        <v>148</v>
      </c>
      <c r="B22" s="296"/>
      <c r="C22" s="296"/>
      <c r="D22" s="296"/>
      <c r="E22" s="296"/>
      <c r="F22" s="296"/>
      <c r="G22" s="296"/>
      <c r="H22" s="83"/>
      <c r="I22" s="83"/>
      <c r="J22" s="84"/>
      <c r="K22" s="84"/>
      <c r="L22" s="84"/>
      <c r="M22" s="85"/>
      <c r="N22" s="100"/>
      <c r="O22" s="101"/>
      <c r="P22" s="86"/>
      <c r="Q22" s="51"/>
      <c r="R22" s="51"/>
      <c r="S22" s="51"/>
    </row>
    <row r="23" spans="1:19" ht="14" x14ac:dyDescent="0.3">
      <c r="A23" s="47"/>
      <c r="B23" s="47"/>
      <c r="C23" s="47"/>
      <c r="D23" s="47"/>
      <c r="E23" s="47"/>
      <c r="F23" s="47"/>
      <c r="G23" s="47"/>
      <c r="H23" s="47"/>
      <c r="I23" s="47"/>
      <c r="J23" s="47"/>
      <c r="K23" s="47"/>
      <c r="L23" s="47"/>
      <c r="M23" s="47"/>
      <c r="N23" s="98"/>
      <c r="O23" s="99"/>
      <c r="P23" s="47"/>
      <c r="Q23" s="47"/>
      <c r="R23" s="47"/>
      <c r="S23" s="47"/>
    </row>
    <row r="24" spans="1:19" ht="15.75" customHeight="1" x14ac:dyDescent="0.3">
      <c r="A24" s="250" t="s">
        <v>103</v>
      </c>
      <c r="B24" s="250"/>
      <c r="C24" s="250"/>
      <c r="D24" s="250"/>
      <c r="E24" s="250"/>
      <c r="F24" s="250"/>
      <c r="G24" s="250"/>
      <c r="H24" s="250"/>
      <c r="I24" s="39"/>
      <c r="J24" s="42"/>
      <c r="R24" s="58"/>
    </row>
    <row r="25" spans="1:19" ht="17.25" customHeight="1" x14ac:dyDescent="0.3">
      <c r="A25" s="309"/>
      <c r="B25" s="309"/>
      <c r="C25" s="252" t="s">
        <v>94</v>
      </c>
      <c r="D25" s="252"/>
      <c r="E25" s="252"/>
      <c r="F25" s="252"/>
      <c r="G25" s="252"/>
      <c r="H25" s="253" t="s">
        <v>104</v>
      </c>
      <c r="I25" s="254" t="s">
        <v>71</v>
      </c>
      <c r="J25" s="246" t="s">
        <v>70</v>
      </c>
      <c r="K25" s="246"/>
      <c r="L25" s="246"/>
      <c r="M25" s="246"/>
      <c r="N25" s="247" t="s">
        <v>97</v>
      </c>
      <c r="O25" s="248" t="s">
        <v>99</v>
      </c>
      <c r="P25" s="310" t="s">
        <v>100</v>
      </c>
      <c r="R25" s="58"/>
    </row>
    <row r="26" spans="1:19" ht="14.25" customHeight="1" x14ac:dyDescent="0.3">
      <c r="A26" s="309"/>
      <c r="B26" s="309"/>
      <c r="C26" s="247" t="s">
        <v>57</v>
      </c>
      <c r="D26" s="309" t="s">
        <v>85</v>
      </c>
      <c r="E26" s="251" t="s">
        <v>58</v>
      </c>
      <c r="F26" s="251"/>
      <c r="G26" s="299" t="s">
        <v>86</v>
      </c>
      <c r="H26" s="253"/>
      <c r="I26" s="254"/>
      <c r="J26" s="305" t="s">
        <v>96</v>
      </c>
      <c r="K26" s="249" t="s">
        <v>72</v>
      </c>
      <c r="L26" s="300" t="s">
        <v>73</v>
      </c>
      <c r="M26" s="246" t="s">
        <v>74</v>
      </c>
      <c r="N26" s="247"/>
      <c r="O26" s="248"/>
      <c r="P26" s="310"/>
    </row>
    <row r="27" spans="1:19" ht="58.5" customHeight="1" x14ac:dyDescent="0.3">
      <c r="A27" s="309"/>
      <c r="B27" s="309"/>
      <c r="C27" s="247"/>
      <c r="D27" s="309"/>
      <c r="E27" s="251" t="s">
        <v>60</v>
      </c>
      <c r="F27" s="251" t="s">
        <v>62</v>
      </c>
      <c r="G27" s="299"/>
      <c r="H27" s="253"/>
      <c r="I27" s="254"/>
      <c r="J27" s="305"/>
      <c r="K27" s="249"/>
      <c r="L27" s="300"/>
      <c r="M27" s="246"/>
      <c r="N27" s="247"/>
      <c r="O27" s="248"/>
      <c r="P27" s="310"/>
    </row>
    <row r="28" spans="1:19" ht="45.75" customHeight="1" x14ac:dyDescent="0.3">
      <c r="A28" s="309"/>
      <c r="B28" s="309"/>
      <c r="C28" s="247"/>
      <c r="D28" s="309"/>
      <c r="E28" s="251"/>
      <c r="F28" s="251"/>
      <c r="G28" s="299"/>
      <c r="H28" s="253"/>
      <c r="I28" s="254"/>
      <c r="J28" s="305"/>
      <c r="K28" s="249"/>
      <c r="L28" s="300"/>
      <c r="M28" s="246"/>
      <c r="N28" s="247"/>
      <c r="O28" s="248"/>
      <c r="P28" s="310"/>
    </row>
    <row r="29" spans="1:19" s="52" customFormat="1" ht="14" x14ac:dyDescent="0.3">
      <c r="A29" s="251">
        <v>1</v>
      </c>
      <c r="B29" s="251"/>
      <c r="C29" s="63" t="s">
        <v>78</v>
      </c>
      <c r="D29" s="68" t="s">
        <v>79</v>
      </c>
      <c r="E29" s="68">
        <v>4</v>
      </c>
      <c r="F29" s="68">
        <v>5</v>
      </c>
      <c r="G29" s="68">
        <v>6</v>
      </c>
      <c r="H29" s="103">
        <v>7</v>
      </c>
      <c r="I29" s="92">
        <v>8</v>
      </c>
      <c r="J29" s="68">
        <v>9</v>
      </c>
      <c r="K29" s="68">
        <v>10</v>
      </c>
      <c r="L29" s="68">
        <v>11</v>
      </c>
      <c r="M29" s="104">
        <v>12</v>
      </c>
      <c r="N29" s="105" t="s">
        <v>98</v>
      </c>
      <c r="O29" s="106">
        <v>14</v>
      </c>
      <c r="P29" s="107" t="s">
        <v>101</v>
      </c>
    </row>
    <row r="30" spans="1:19" ht="28.5" customHeight="1" x14ac:dyDescent="0.3">
      <c r="A30" s="255" t="s">
        <v>66</v>
      </c>
      <c r="B30" s="255"/>
      <c r="C30" s="109">
        <f>D30+G30</f>
        <v>244157809</v>
      </c>
      <c r="D30" s="110">
        <f>E30+F30</f>
        <v>243874897</v>
      </c>
      <c r="E30" s="95">
        <f>236852843</f>
        <v>236852843</v>
      </c>
      <c r="F30" s="95">
        <v>7022054</v>
      </c>
      <c r="G30" s="95">
        <v>282912</v>
      </c>
      <c r="H30" s="111">
        <v>8422324</v>
      </c>
      <c r="I30" s="112">
        <v>47488797</v>
      </c>
      <c r="J30" s="95">
        <f>ROUND(I30/2*11,0)</f>
        <v>261188384</v>
      </c>
      <c r="K30" s="95">
        <f>ROUND(I30/2*0.5,0)</f>
        <v>11872199</v>
      </c>
      <c r="L30" s="95">
        <v>12910712</v>
      </c>
      <c r="M30" s="113">
        <f>J30+K30+L30</f>
        <v>285971295</v>
      </c>
      <c r="N30" s="114">
        <f>C30+H30-M30</f>
        <v>-33391162</v>
      </c>
      <c r="O30" s="115">
        <v>15957911</v>
      </c>
      <c r="P30" s="116">
        <f>N30+O30</f>
        <v>-17433251</v>
      </c>
    </row>
    <row r="31" spans="1:19" ht="14" x14ac:dyDescent="0.3">
      <c r="H31" s="53"/>
      <c r="I31" s="53"/>
      <c r="J31" s="120"/>
      <c r="K31" s="121"/>
      <c r="L31" s="122"/>
      <c r="M31" s="122"/>
      <c r="N31" s="122"/>
      <c r="O31" s="122"/>
      <c r="P31" s="122"/>
    </row>
    <row r="32" spans="1:19" s="74" customFormat="1" ht="17.25" customHeight="1" x14ac:dyDescent="0.35">
      <c r="A32" s="102" t="s">
        <v>75</v>
      </c>
      <c r="B32" s="102"/>
      <c r="C32" s="102"/>
      <c r="D32" s="102"/>
      <c r="E32" s="102"/>
      <c r="F32" s="102"/>
      <c r="G32" s="102"/>
      <c r="H32" s="75"/>
      <c r="I32" s="76"/>
      <c r="L32" s="77"/>
      <c r="M32" s="77"/>
      <c r="N32" s="77"/>
      <c r="O32" s="78"/>
      <c r="P32" s="79"/>
    </row>
    <row r="33" spans="1:17" s="74" customFormat="1" ht="17.25" customHeight="1" x14ac:dyDescent="0.35">
      <c r="A33" s="102" t="s">
        <v>147</v>
      </c>
      <c r="B33" s="102"/>
      <c r="C33" s="102"/>
      <c r="D33" s="102"/>
      <c r="E33" s="102"/>
      <c r="F33" s="102"/>
      <c r="G33" s="102"/>
      <c r="H33" s="75"/>
      <c r="I33" s="76"/>
      <c r="L33" s="77"/>
      <c r="M33" s="77"/>
      <c r="N33" s="77"/>
      <c r="O33" s="78"/>
      <c r="P33" s="79"/>
    </row>
    <row r="34" spans="1:17" ht="13.5" customHeight="1" x14ac:dyDescent="0.3">
      <c r="A34" s="296"/>
      <c r="B34" s="296"/>
      <c r="C34" s="296"/>
      <c r="D34" s="296"/>
      <c r="E34" s="296"/>
      <c r="F34" s="296"/>
      <c r="G34" s="296"/>
      <c r="H34" s="54"/>
      <c r="I34" s="54"/>
      <c r="K34" s="58"/>
      <c r="L34" s="55"/>
      <c r="M34" s="55"/>
      <c r="N34" s="55"/>
      <c r="O34" s="67"/>
      <c r="P34" s="58"/>
    </row>
    <row r="35" spans="1:17" ht="23.25" customHeight="1" x14ac:dyDescent="0.3">
      <c r="A35" s="297" t="s">
        <v>102</v>
      </c>
      <c r="B35" s="297"/>
      <c r="C35" s="297"/>
      <c r="D35" s="297"/>
      <c r="E35" s="297"/>
      <c r="F35" s="297"/>
      <c r="G35" s="56"/>
      <c r="H35" s="57"/>
      <c r="I35" s="57"/>
      <c r="O35" s="58"/>
      <c r="Q35" s="58"/>
    </row>
    <row r="36" spans="1:17" ht="18" customHeight="1" x14ac:dyDescent="0.3">
      <c r="A36" s="287"/>
      <c r="B36" s="287"/>
      <c r="C36" s="288" t="s">
        <v>95</v>
      </c>
      <c r="D36" s="289"/>
      <c r="E36" s="289"/>
      <c r="F36" s="289"/>
      <c r="G36" s="290"/>
      <c r="H36" s="253" t="s">
        <v>105</v>
      </c>
      <c r="I36" s="306" t="s">
        <v>152</v>
      </c>
      <c r="J36" s="291" t="s">
        <v>76</v>
      </c>
      <c r="K36" s="301" t="s">
        <v>77</v>
      </c>
      <c r="L36" s="302"/>
      <c r="M36" s="302"/>
      <c r="N36" s="302"/>
      <c r="O36" s="303"/>
      <c r="P36" s="247" t="s">
        <v>97</v>
      </c>
    </row>
    <row r="37" spans="1:17" ht="21.75" customHeight="1" x14ac:dyDescent="0.3">
      <c r="A37" s="287"/>
      <c r="B37" s="287"/>
      <c r="C37" s="292" t="s">
        <v>57</v>
      </c>
      <c r="D37" s="287" t="s">
        <v>85</v>
      </c>
      <c r="E37" s="293" t="s">
        <v>58</v>
      </c>
      <c r="F37" s="294"/>
      <c r="G37" s="295" t="s">
        <v>86</v>
      </c>
      <c r="H37" s="253"/>
      <c r="I37" s="307"/>
      <c r="J37" s="291"/>
      <c r="K37" s="249" t="s">
        <v>150</v>
      </c>
      <c r="L37" s="285" t="s">
        <v>149</v>
      </c>
      <c r="M37" s="284" t="s">
        <v>107</v>
      </c>
      <c r="N37" s="285" t="s">
        <v>100</v>
      </c>
      <c r="O37" s="304" t="s">
        <v>74</v>
      </c>
      <c r="P37" s="247"/>
    </row>
    <row r="38" spans="1:17" ht="24" customHeight="1" x14ac:dyDescent="0.3">
      <c r="A38" s="287"/>
      <c r="B38" s="287"/>
      <c r="C38" s="292"/>
      <c r="D38" s="287"/>
      <c r="E38" s="286" t="s">
        <v>60</v>
      </c>
      <c r="F38" s="286" t="s">
        <v>62</v>
      </c>
      <c r="G38" s="295"/>
      <c r="H38" s="253"/>
      <c r="I38" s="307"/>
      <c r="J38" s="291"/>
      <c r="K38" s="249"/>
      <c r="L38" s="285"/>
      <c r="M38" s="284"/>
      <c r="N38" s="285"/>
      <c r="O38" s="304"/>
      <c r="P38" s="247"/>
    </row>
    <row r="39" spans="1:17" ht="60" customHeight="1" x14ac:dyDescent="0.3">
      <c r="A39" s="287"/>
      <c r="B39" s="287"/>
      <c r="C39" s="292"/>
      <c r="D39" s="287"/>
      <c r="E39" s="286"/>
      <c r="F39" s="286"/>
      <c r="G39" s="295"/>
      <c r="H39" s="253"/>
      <c r="I39" s="308"/>
      <c r="J39" s="291"/>
      <c r="K39" s="249"/>
      <c r="L39" s="285"/>
      <c r="M39" s="284"/>
      <c r="N39" s="285"/>
      <c r="O39" s="304"/>
      <c r="P39" s="247"/>
    </row>
    <row r="40" spans="1:17" s="59" customFormat="1" ht="14" x14ac:dyDescent="0.35">
      <c r="A40" s="286">
        <v>1</v>
      </c>
      <c r="B40" s="286"/>
      <c r="C40" s="117" t="s">
        <v>78</v>
      </c>
      <c r="D40" s="108" t="s">
        <v>79</v>
      </c>
      <c r="E40" s="108">
        <v>4</v>
      </c>
      <c r="F40" s="108">
        <v>5</v>
      </c>
      <c r="G40" s="108">
        <v>6</v>
      </c>
      <c r="H40" s="103">
        <v>7</v>
      </c>
      <c r="I40" s="192"/>
      <c r="J40" s="118">
        <v>8</v>
      </c>
      <c r="K40" s="108">
        <v>9</v>
      </c>
      <c r="L40" s="108">
        <v>10</v>
      </c>
      <c r="M40" s="108">
        <v>11</v>
      </c>
      <c r="N40" s="108">
        <v>12</v>
      </c>
      <c r="O40" s="119" t="s">
        <v>108</v>
      </c>
      <c r="P40" s="123" t="s">
        <v>109</v>
      </c>
    </row>
    <row r="41" spans="1:17" ht="27.75" customHeight="1" x14ac:dyDescent="0.3">
      <c r="A41" s="255" t="s">
        <v>66</v>
      </c>
      <c r="B41" s="255"/>
      <c r="C41" s="193">
        <f>D41+G41</f>
        <v>214390863</v>
      </c>
      <c r="D41" s="194">
        <f>E41+F41</f>
        <v>214107951</v>
      </c>
      <c r="E41" s="195">
        <v>214085897</v>
      </c>
      <c r="F41" s="195">
        <v>22054</v>
      </c>
      <c r="G41" s="195">
        <v>282912</v>
      </c>
      <c r="H41" s="111">
        <v>15422324</v>
      </c>
      <c r="I41" s="210">
        <v>22830000</v>
      </c>
      <c r="J41" s="196">
        <v>47488797</v>
      </c>
      <c r="K41" s="194">
        <f>ROUND(J41/2*0.5,0)</f>
        <v>11872199</v>
      </c>
      <c r="L41" s="195">
        <f>ROUND(J41/2*11,0)</f>
        <v>261188384</v>
      </c>
      <c r="M41" s="195">
        <f>ROUND(J41/2*0.5,0)</f>
        <v>11872199</v>
      </c>
      <c r="N41" s="195">
        <v>17433251</v>
      </c>
      <c r="O41" s="197">
        <f>K41+L41+M41+N41</f>
        <v>302366033</v>
      </c>
      <c r="P41" s="198">
        <f>C41+H41+I41-O41</f>
        <v>-49722846</v>
      </c>
    </row>
    <row r="42" spans="1:17" ht="14" x14ac:dyDescent="0.3">
      <c r="E42" s="43"/>
    </row>
    <row r="43" spans="1:17" ht="14" x14ac:dyDescent="0.3">
      <c r="A43" s="191" t="s">
        <v>106</v>
      </c>
      <c r="E43" s="43"/>
      <c r="H43" s="58"/>
    </row>
    <row r="44" spans="1:17" ht="14.5" x14ac:dyDescent="0.35">
      <c r="A44" s="38" t="s">
        <v>153</v>
      </c>
      <c r="L44" s="60"/>
      <c r="M44" s="58"/>
    </row>
    <row r="45" spans="1:17" ht="14" x14ac:dyDescent="0.3">
      <c r="A45" s="296" t="s">
        <v>151</v>
      </c>
      <c r="B45" s="296"/>
      <c r="C45" s="296"/>
      <c r="D45" s="296"/>
      <c r="E45" s="296"/>
      <c r="F45" s="296"/>
      <c r="G45" s="296"/>
      <c r="K45" s="58"/>
      <c r="L45" s="58"/>
    </row>
  </sheetData>
  <mergeCells count="81">
    <mergeCell ref="P36:P39"/>
    <mergeCell ref="G26:G28"/>
    <mergeCell ref="F27:F28"/>
    <mergeCell ref="L26:L28"/>
    <mergeCell ref="K36:O36"/>
    <mergeCell ref="A34:G34"/>
    <mergeCell ref="O37:O39"/>
    <mergeCell ref="J26:J28"/>
    <mergeCell ref="I36:I39"/>
    <mergeCell ref="A29:B29"/>
    <mergeCell ref="A25:B28"/>
    <mergeCell ref="C26:C28"/>
    <mergeCell ref="D26:D28"/>
    <mergeCell ref="P25:P28"/>
    <mergeCell ref="A45:G45"/>
    <mergeCell ref="M6:M9"/>
    <mergeCell ref="A12:G12"/>
    <mergeCell ref="A22:G22"/>
    <mergeCell ref="M26:M28"/>
    <mergeCell ref="I7:I9"/>
    <mergeCell ref="J7:J9"/>
    <mergeCell ref="K7:K9"/>
    <mergeCell ref="E8:E9"/>
    <mergeCell ref="A35:F35"/>
    <mergeCell ref="A30:B30"/>
    <mergeCell ref="A10:B10"/>
    <mergeCell ref="A11:B11"/>
    <mergeCell ref="A6:B9"/>
    <mergeCell ref="C17:C19"/>
    <mergeCell ref="D17:D19"/>
    <mergeCell ref="N37:N39"/>
    <mergeCell ref="E38:E39"/>
    <mergeCell ref="F38:F39"/>
    <mergeCell ref="A40:B40"/>
    <mergeCell ref="A36:B39"/>
    <mergeCell ref="C36:G36"/>
    <mergeCell ref="J36:J39"/>
    <mergeCell ref="L37:L39"/>
    <mergeCell ref="C37:C39"/>
    <mergeCell ref="D37:D39"/>
    <mergeCell ref="E37:F37"/>
    <mergeCell ref="G37:G39"/>
    <mergeCell ref="K37:K39"/>
    <mergeCell ref="H36:H39"/>
    <mergeCell ref="F8:F9"/>
    <mergeCell ref="G8:G9"/>
    <mergeCell ref="H8:H9"/>
    <mergeCell ref="A41:B41"/>
    <mergeCell ref="M37:M39"/>
    <mergeCell ref="K1:O1"/>
    <mergeCell ref="M16:M19"/>
    <mergeCell ref="L16:L19"/>
    <mergeCell ref="J17:J19"/>
    <mergeCell ref="K17:K19"/>
    <mergeCell ref="L6:L9"/>
    <mergeCell ref="C6:K6"/>
    <mergeCell ref="A3:L3"/>
    <mergeCell ref="I18:I19"/>
    <mergeCell ref="G18:G19"/>
    <mergeCell ref="H18:H19"/>
    <mergeCell ref="A5:H5"/>
    <mergeCell ref="A4:F4"/>
    <mergeCell ref="A15:H15"/>
    <mergeCell ref="A16:B19"/>
    <mergeCell ref="D7:D9"/>
    <mergeCell ref="C7:C9"/>
    <mergeCell ref="F18:F19"/>
    <mergeCell ref="J25:M25"/>
    <mergeCell ref="N25:N28"/>
    <mergeCell ref="O25:O28"/>
    <mergeCell ref="K26:K28"/>
    <mergeCell ref="A24:H24"/>
    <mergeCell ref="E26:F26"/>
    <mergeCell ref="C25:G25"/>
    <mergeCell ref="H25:H28"/>
    <mergeCell ref="I25:I28"/>
    <mergeCell ref="E27:E28"/>
    <mergeCell ref="A21:B21"/>
    <mergeCell ref="E18:E19"/>
    <mergeCell ref="A20:B20"/>
    <mergeCell ref="E7:H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358F4-FA5B-4FF0-92B8-252CF361B915}">
  <dimension ref="A1:P59"/>
  <sheetViews>
    <sheetView tabSelected="1" topLeftCell="A40" zoomScaleNormal="100" workbookViewId="0">
      <selection activeCell="A45" sqref="A45:K45"/>
    </sheetView>
  </sheetViews>
  <sheetFormatPr defaultColWidth="8.7265625" defaultRowHeight="13" x14ac:dyDescent="0.3"/>
  <cols>
    <col min="1" max="1" width="29.1796875" style="4" customWidth="1"/>
    <col min="2" max="2" width="22.81640625" style="4" customWidth="1"/>
    <col min="3" max="3" width="18.1796875" style="4" customWidth="1"/>
    <col min="4" max="4" width="19.26953125" style="4" customWidth="1"/>
    <col min="5" max="5" width="13.54296875" style="4" customWidth="1"/>
    <col min="6" max="7" width="15" style="34" customWidth="1"/>
    <col min="8" max="8" width="15" style="35" customWidth="1"/>
    <col min="9" max="9" width="15.1796875" style="35" customWidth="1"/>
    <col min="10" max="10" width="13.54296875" style="35" customWidth="1"/>
    <col min="11" max="11" width="15.1796875" style="4" customWidth="1"/>
    <col min="12" max="16384" width="8.7265625" style="4"/>
  </cols>
  <sheetData>
    <row r="1" spans="1:13" ht="53.25" customHeight="1" x14ac:dyDescent="0.3">
      <c r="A1" s="1"/>
      <c r="B1" s="1"/>
      <c r="C1" s="1"/>
      <c r="D1" s="1"/>
      <c r="E1" s="1"/>
      <c r="F1" s="2"/>
      <c r="G1" s="2"/>
      <c r="H1" s="3"/>
      <c r="I1" s="257" t="s">
        <v>111</v>
      </c>
      <c r="J1" s="257"/>
      <c r="K1" s="257"/>
      <c r="L1" s="257"/>
      <c r="M1" s="257"/>
    </row>
    <row r="2" spans="1:13" ht="17.25" customHeight="1" x14ac:dyDescent="0.3">
      <c r="A2" s="1"/>
      <c r="B2" s="1"/>
      <c r="C2" s="1"/>
      <c r="D2" s="1"/>
      <c r="E2" s="1"/>
      <c r="F2" s="2"/>
      <c r="G2" s="2"/>
      <c r="H2" s="3"/>
      <c r="I2" s="90"/>
      <c r="J2" s="90"/>
      <c r="K2" s="90"/>
      <c r="L2" s="90"/>
      <c r="M2" s="90"/>
    </row>
    <row r="3" spans="1:13" ht="15" customHeight="1" x14ac:dyDescent="0.3">
      <c r="A3" s="313" t="s">
        <v>110</v>
      </c>
      <c r="B3" s="313"/>
      <c r="C3" s="313"/>
      <c r="D3" s="313"/>
      <c r="E3" s="313"/>
      <c r="F3" s="313"/>
      <c r="G3" s="313"/>
      <c r="H3" s="313"/>
      <c r="I3" s="313"/>
      <c r="J3" s="313"/>
      <c r="K3" s="313"/>
    </row>
    <row r="4" spans="1:13" x14ac:dyDescent="0.3">
      <c r="A4" s="1"/>
      <c r="B4" s="1"/>
      <c r="C4" s="1"/>
      <c r="D4" s="1"/>
      <c r="E4" s="2"/>
      <c r="F4" s="2"/>
      <c r="G4" s="2"/>
      <c r="H4" s="3"/>
      <c r="I4" s="1"/>
      <c r="J4" s="1"/>
      <c r="K4" s="1"/>
    </row>
    <row r="5" spans="1:13" ht="12.75" customHeight="1" x14ac:dyDescent="0.3">
      <c r="A5" s="314"/>
      <c r="B5" s="314"/>
      <c r="C5" s="314"/>
      <c r="D5" s="314"/>
      <c r="E5" s="314"/>
      <c r="F5" s="314"/>
      <c r="G5" s="314"/>
      <c r="H5" s="315"/>
      <c r="I5" s="315"/>
      <c r="J5" s="315"/>
      <c r="K5" s="314"/>
    </row>
    <row r="6" spans="1:13" ht="23.25" customHeight="1" x14ac:dyDescent="0.3">
      <c r="A6" s="316" t="s">
        <v>0</v>
      </c>
      <c r="B6" s="317" t="s">
        <v>116</v>
      </c>
      <c r="C6" s="317" t="s">
        <v>117</v>
      </c>
      <c r="D6" s="317" t="s">
        <v>118</v>
      </c>
      <c r="E6" s="317" t="s">
        <v>119</v>
      </c>
      <c r="F6" s="317" t="s">
        <v>50</v>
      </c>
      <c r="G6" s="317" t="s">
        <v>120</v>
      </c>
      <c r="H6" s="317" t="s">
        <v>121</v>
      </c>
      <c r="I6" s="318" t="s">
        <v>122</v>
      </c>
      <c r="J6" s="317" t="s">
        <v>123</v>
      </c>
      <c r="K6" s="311" t="s">
        <v>124</v>
      </c>
    </row>
    <row r="7" spans="1:13" ht="64" customHeight="1" x14ac:dyDescent="0.3">
      <c r="A7" s="316"/>
      <c r="B7" s="317"/>
      <c r="C7" s="317"/>
      <c r="D7" s="317"/>
      <c r="E7" s="317"/>
      <c r="F7" s="317"/>
      <c r="G7" s="317"/>
      <c r="H7" s="317"/>
      <c r="I7" s="318"/>
      <c r="J7" s="317"/>
      <c r="K7" s="311"/>
    </row>
    <row r="8" spans="1:13" ht="32.5" customHeight="1" x14ac:dyDescent="0.3">
      <c r="A8" s="316"/>
      <c r="B8" s="317"/>
      <c r="C8" s="317"/>
      <c r="D8" s="317"/>
      <c r="E8" s="317"/>
      <c r="F8" s="317"/>
      <c r="G8" s="317"/>
      <c r="H8" s="317"/>
      <c r="I8" s="318"/>
      <c r="J8" s="317"/>
      <c r="K8" s="311"/>
    </row>
    <row r="9" spans="1:13" ht="35.25" customHeight="1" x14ac:dyDescent="0.3">
      <c r="A9" s="316"/>
      <c r="B9" s="317"/>
      <c r="C9" s="317"/>
      <c r="D9" s="317"/>
      <c r="E9" s="317"/>
      <c r="F9" s="317"/>
      <c r="G9" s="317"/>
      <c r="H9" s="317"/>
      <c r="I9" s="318"/>
      <c r="J9" s="317"/>
      <c r="K9" s="311"/>
    </row>
    <row r="10" spans="1:13" s="7" customFormat="1" x14ac:dyDescent="0.3">
      <c r="A10" s="124" t="s">
        <v>27</v>
      </c>
      <c r="B10" s="125">
        <f>SUM(D10-C10)</f>
        <v>2640283</v>
      </c>
      <c r="C10" s="126">
        <v>712237</v>
      </c>
      <c r="D10" s="125">
        <v>3352520</v>
      </c>
      <c r="E10" s="127">
        <v>689850.02</v>
      </c>
      <c r="F10" s="128">
        <v>31226</v>
      </c>
      <c r="G10" s="128">
        <f>ROUND(SUM(E10/2*11.5),0)</f>
        <v>3966638</v>
      </c>
      <c r="H10" s="126">
        <f t="shared" ref="H10:H31" si="0">SUM(D10-G10)</f>
        <v>-614118</v>
      </c>
      <c r="I10" s="147">
        <v>299688</v>
      </c>
      <c r="J10" s="129">
        <v>65.3</v>
      </c>
      <c r="K10" s="130">
        <f>SUM(I10/J10)</f>
        <v>4589.4027565084225</v>
      </c>
    </row>
    <row r="11" spans="1:13" s="7" customFormat="1" x14ac:dyDescent="0.3">
      <c r="A11" s="124" t="s">
        <v>28</v>
      </c>
      <c r="B11" s="125">
        <f t="shared" ref="B11:B32" si="1">SUM(D11-C11)</f>
        <v>38463</v>
      </c>
      <c r="C11" s="126"/>
      <c r="D11" s="125">
        <v>38463</v>
      </c>
      <c r="E11" s="127">
        <v>11635.57</v>
      </c>
      <c r="F11" s="128">
        <v>1522</v>
      </c>
      <c r="G11" s="128">
        <f t="shared" ref="G11:G32" si="2">ROUND(SUM(E11/2*11.5),0)</f>
        <v>66905</v>
      </c>
      <c r="H11" s="126">
        <f t="shared" si="0"/>
        <v>-28442</v>
      </c>
      <c r="I11" s="147">
        <v>11945</v>
      </c>
      <c r="J11" s="129">
        <v>7.79</v>
      </c>
      <c r="K11" s="130">
        <f t="shared" ref="K11:K29" si="3">SUM(I11/J11)</f>
        <v>1533.3761232349166</v>
      </c>
    </row>
    <row r="12" spans="1:13" s="7" customFormat="1" ht="26" x14ac:dyDescent="0.3">
      <c r="A12" s="124" t="s">
        <v>29</v>
      </c>
      <c r="B12" s="125">
        <f t="shared" si="1"/>
        <v>3256944</v>
      </c>
      <c r="C12" s="126">
        <v>1027683</v>
      </c>
      <c r="D12" s="125">
        <v>4284627</v>
      </c>
      <c r="E12" s="127">
        <v>1177580.92</v>
      </c>
      <c r="F12" s="128">
        <v>196</v>
      </c>
      <c r="G12" s="128">
        <f t="shared" si="2"/>
        <v>6771090</v>
      </c>
      <c r="H12" s="126">
        <f t="shared" si="0"/>
        <v>-2486463</v>
      </c>
      <c r="I12" s="147">
        <v>1059512</v>
      </c>
      <c r="J12" s="129">
        <v>12039.57</v>
      </c>
      <c r="K12" s="130">
        <f t="shared" si="3"/>
        <v>88.002478493833252</v>
      </c>
    </row>
    <row r="13" spans="1:13" s="7" customFormat="1" x14ac:dyDescent="0.3">
      <c r="A13" s="124" t="s">
        <v>30</v>
      </c>
      <c r="B13" s="125">
        <f t="shared" si="1"/>
        <v>27444529</v>
      </c>
      <c r="C13" s="126">
        <v>4409867</v>
      </c>
      <c r="D13" s="131">
        <v>31854396</v>
      </c>
      <c r="E13" s="132">
        <v>6793820.6100000003</v>
      </c>
      <c r="F13" s="128">
        <v>311075</v>
      </c>
      <c r="G13" s="128">
        <f>ROUNDDOWN(SUM(E13/2*11.5),0)</f>
        <v>39064468</v>
      </c>
      <c r="H13" s="126">
        <f t="shared" si="0"/>
        <v>-7210072</v>
      </c>
      <c r="I13" s="147">
        <v>3394165</v>
      </c>
      <c r="J13" s="129">
        <v>77.86</v>
      </c>
      <c r="K13" s="130">
        <f t="shared" si="3"/>
        <v>43593.180066786539</v>
      </c>
    </row>
    <row r="14" spans="1:13" s="7" customFormat="1" x14ac:dyDescent="0.3">
      <c r="A14" s="124" t="s">
        <v>31</v>
      </c>
      <c r="B14" s="125">
        <f t="shared" si="1"/>
        <v>74363897</v>
      </c>
      <c r="C14" s="126">
        <v>4000000</v>
      </c>
      <c r="D14" s="125">
        <v>78363897</v>
      </c>
      <c r="E14" s="127">
        <v>13506801.329999998</v>
      </c>
      <c r="F14" s="128">
        <v>10617</v>
      </c>
      <c r="G14" s="128">
        <f>ROUNDDOWN(SUM(E14/2*11.5),0)</f>
        <v>77664107</v>
      </c>
      <c r="H14" s="126">
        <f t="shared" si="0"/>
        <v>699790</v>
      </c>
      <c r="I14" s="147">
        <v>1019908</v>
      </c>
      <c r="J14" s="129">
        <v>2602.67</v>
      </c>
      <c r="K14" s="130">
        <f t="shared" si="3"/>
        <v>391.86988746172199</v>
      </c>
    </row>
    <row r="15" spans="1:13" s="7" customFormat="1" x14ac:dyDescent="0.3">
      <c r="A15" s="124" t="s">
        <v>32</v>
      </c>
      <c r="B15" s="125">
        <f t="shared" si="1"/>
        <v>1952365</v>
      </c>
      <c r="C15" s="126">
        <v>940193</v>
      </c>
      <c r="D15" s="125">
        <v>2892558</v>
      </c>
      <c r="E15" s="127">
        <v>797219.77</v>
      </c>
      <c r="F15" s="128">
        <v>6749</v>
      </c>
      <c r="G15" s="128">
        <f>ROUNDDOWN(SUM(E15/2*11.5),0)</f>
        <v>4584013</v>
      </c>
      <c r="H15" s="126">
        <f t="shared" si="0"/>
        <v>-1691455</v>
      </c>
      <c r="I15" s="147">
        <v>720383</v>
      </c>
      <c r="J15" s="129">
        <v>211.7</v>
      </c>
      <c r="K15" s="130">
        <f t="shared" si="3"/>
        <v>3402.8483703353804</v>
      </c>
    </row>
    <row r="16" spans="1:13" s="7" customFormat="1" x14ac:dyDescent="0.3">
      <c r="A16" s="124" t="s">
        <v>33</v>
      </c>
      <c r="B16" s="125">
        <f t="shared" si="1"/>
        <v>6152327</v>
      </c>
      <c r="C16" s="126">
        <v>560743</v>
      </c>
      <c r="D16" s="125">
        <v>6713070</v>
      </c>
      <c r="E16" s="127">
        <v>1419312.66</v>
      </c>
      <c r="F16" s="128">
        <v>48855</v>
      </c>
      <c r="G16" s="128">
        <f>ROUNDDOWN(SUM(E16/2*11.5),0)</f>
        <v>8161047</v>
      </c>
      <c r="H16" s="126">
        <f t="shared" si="0"/>
        <v>-1447977</v>
      </c>
      <c r="I16" s="147">
        <v>686872</v>
      </c>
      <c r="J16" s="129">
        <v>70.28</v>
      </c>
      <c r="K16" s="130">
        <f t="shared" si="3"/>
        <v>9773.3636881047241</v>
      </c>
    </row>
    <row r="17" spans="1:12" s="7" customFormat="1" ht="26" x14ac:dyDescent="0.3">
      <c r="A17" s="124" t="s">
        <v>34</v>
      </c>
      <c r="B17" s="125">
        <f t="shared" si="1"/>
        <v>26366746</v>
      </c>
      <c r="C17" s="126">
        <v>4618670</v>
      </c>
      <c r="D17" s="125">
        <v>30985416</v>
      </c>
      <c r="E17" s="127">
        <v>6791732.5800000001</v>
      </c>
      <c r="F17" s="128">
        <v>120098</v>
      </c>
      <c r="G17" s="128">
        <f t="shared" si="2"/>
        <v>39052462</v>
      </c>
      <c r="H17" s="126">
        <f t="shared" si="0"/>
        <v>-8067046</v>
      </c>
      <c r="I17" s="147">
        <v>3897747</v>
      </c>
      <c r="J17" s="129">
        <v>185.92</v>
      </c>
      <c r="K17" s="130">
        <f t="shared" si="3"/>
        <v>20964.64608433735</v>
      </c>
    </row>
    <row r="18" spans="1:12" s="7" customFormat="1" x14ac:dyDescent="0.3">
      <c r="A18" s="124" t="s">
        <v>35</v>
      </c>
      <c r="B18" s="125">
        <f t="shared" si="1"/>
        <v>2019733</v>
      </c>
      <c r="C18" s="126">
        <v>385192</v>
      </c>
      <c r="D18" s="125">
        <v>2404925</v>
      </c>
      <c r="E18" s="127">
        <v>517544.63</v>
      </c>
      <c r="F18" s="128">
        <v>4575</v>
      </c>
      <c r="G18" s="128">
        <f t="shared" si="2"/>
        <v>2975882</v>
      </c>
      <c r="H18" s="126">
        <f t="shared" si="0"/>
        <v>-570957</v>
      </c>
      <c r="I18" s="147">
        <v>266832</v>
      </c>
      <c r="J18" s="129">
        <v>269.33999999999997</v>
      </c>
      <c r="K18" s="130">
        <f t="shared" si="3"/>
        <v>990.68834929828483</v>
      </c>
      <c r="L18" s="199"/>
    </row>
    <row r="19" spans="1:12" s="7" customFormat="1" x14ac:dyDescent="0.3">
      <c r="A19" s="124" t="s">
        <v>36</v>
      </c>
      <c r="B19" s="125">
        <f t="shared" si="1"/>
        <v>23131115</v>
      </c>
      <c r="C19" s="126"/>
      <c r="D19" s="125">
        <v>23131115</v>
      </c>
      <c r="E19" s="127">
        <v>3932732.09</v>
      </c>
      <c r="F19" s="128">
        <v>2697</v>
      </c>
      <c r="G19" s="128">
        <f t="shared" si="2"/>
        <v>22613210</v>
      </c>
      <c r="H19" s="126">
        <f t="shared" si="0"/>
        <v>517905</v>
      </c>
      <c r="I19" s="147"/>
      <c r="J19" s="129"/>
      <c r="K19" s="130"/>
    </row>
    <row r="20" spans="1:12" s="7" customFormat="1" x14ac:dyDescent="0.3">
      <c r="A20" s="124" t="s">
        <v>37</v>
      </c>
      <c r="B20" s="125">
        <f t="shared" si="1"/>
        <v>9804673</v>
      </c>
      <c r="C20" s="126">
        <v>301326</v>
      </c>
      <c r="D20" s="125">
        <v>10105999</v>
      </c>
      <c r="E20" s="127">
        <v>1956599.51</v>
      </c>
      <c r="F20" s="128">
        <v>18892</v>
      </c>
      <c r="G20" s="128">
        <f t="shared" si="2"/>
        <v>11250447</v>
      </c>
      <c r="H20" s="126">
        <f t="shared" si="0"/>
        <v>-1144448</v>
      </c>
      <c r="I20" s="147">
        <v>622404</v>
      </c>
      <c r="J20" s="129">
        <v>278.36</v>
      </c>
      <c r="K20" s="130">
        <f t="shared" si="3"/>
        <v>2235.9678114671647</v>
      </c>
    </row>
    <row r="21" spans="1:12" s="7" customFormat="1" ht="26" x14ac:dyDescent="0.3">
      <c r="A21" s="124" t="s">
        <v>38</v>
      </c>
      <c r="B21" s="125">
        <f t="shared" si="1"/>
        <v>187808</v>
      </c>
      <c r="C21" s="126"/>
      <c r="D21" s="125">
        <v>187808</v>
      </c>
      <c r="E21" s="127">
        <v>18137.830000000002</v>
      </c>
      <c r="F21" s="128">
        <v>21</v>
      </c>
      <c r="G21" s="128">
        <f t="shared" si="2"/>
        <v>104293</v>
      </c>
      <c r="H21" s="126">
        <f t="shared" si="0"/>
        <v>83515</v>
      </c>
      <c r="I21" s="147"/>
      <c r="J21" s="129"/>
      <c r="K21" s="130"/>
    </row>
    <row r="22" spans="1:12" s="7" customFormat="1" x14ac:dyDescent="0.3">
      <c r="A22" s="124" t="s">
        <v>39</v>
      </c>
      <c r="B22" s="125">
        <f t="shared" si="1"/>
        <v>9892104</v>
      </c>
      <c r="C22" s="126">
        <v>2564078</v>
      </c>
      <c r="D22" s="125">
        <v>12456182</v>
      </c>
      <c r="E22" s="127">
        <v>3201607.58</v>
      </c>
      <c r="F22" s="128">
        <v>17198</v>
      </c>
      <c r="G22" s="128">
        <f>ROUNDDOWN(SUM(E22/2*11.5),0)</f>
        <v>18409243</v>
      </c>
      <c r="H22" s="126">
        <f t="shared" si="0"/>
        <v>-5953061</v>
      </c>
      <c r="I22" s="147">
        <v>2573081</v>
      </c>
      <c r="J22" s="129">
        <v>542.62</v>
      </c>
      <c r="K22" s="130">
        <f t="shared" si="3"/>
        <v>4741.9575393461355</v>
      </c>
    </row>
    <row r="23" spans="1:12" s="7" customFormat="1" x14ac:dyDescent="0.3">
      <c r="A23" s="124" t="s">
        <v>40</v>
      </c>
      <c r="B23" s="125">
        <f t="shared" si="1"/>
        <v>4830968</v>
      </c>
      <c r="C23" s="126">
        <v>133267</v>
      </c>
      <c r="D23" s="125">
        <v>4964235</v>
      </c>
      <c r="E23" s="127">
        <v>983413.54</v>
      </c>
      <c r="F23" s="128">
        <v>25644</v>
      </c>
      <c r="G23" s="128">
        <f>ROUNDDOWN(SUM(E23/2*11.5),0)</f>
        <v>5654627</v>
      </c>
      <c r="H23" s="126">
        <f t="shared" si="0"/>
        <v>-690392</v>
      </c>
      <c r="I23" s="147">
        <v>356711</v>
      </c>
      <c r="J23" s="129">
        <v>129.84</v>
      </c>
      <c r="K23" s="130">
        <f t="shared" si="3"/>
        <v>2747.3120764017253</v>
      </c>
    </row>
    <row r="24" spans="1:12" s="7" customFormat="1" ht="39" x14ac:dyDescent="0.3">
      <c r="A24" s="124" t="s">
        <v>41</v>
      </c>
      <c r="B24" s="125">
        <f t="shared" si="1"/>
        <v>6315600</v>
      </c>
      <c r="C24" s="126">
        <v>1240920</v>
      </c>
      <c r="D24" s="125">
        <v>7556520</v>
      </c>
      <c r="E24" s="127">
        <v>1610576.08</v>
      </c>
      <c r="F24" s="128">
        <v>20165</v>
      </c>
      <c r="G24" s="128">
        <f t="shared" si="2"/>
        <v>9260812</v>
      </c>
      <c r="H24" s="126">
        <f t="shared" si="0"/>
        <v>-1704292</v>
      </c>
      <c r="I24" s="147">
        <v>802746</v>
      </c>
      <c r="J24" s="129">
        <v>247.61</v>
      </c>
      <c r="K24" s="130">
        <f t="shared" si="3"/>
        <v>3241.9773030168408</v>
      </c>
    </row>
    <row r="25" spans="1:12" s="7" customFormat="1" x14ac:dyDescent="0.3">
      <c r="A25" s="124" t="s">
        <v>42</v>
      </c>
      <c r="B25" s="125">
        <f t="shared" si="1"/>
        <v>5753069</v>
      </c>
      <c r="C25" s="126">
        <v>23945</v>
      </c>
      <c r="D25" s="125">
        <v>5777014</v>
      </c>
      <c r="E25" s="127">
        <v>985924.99</v>
      </c>
      <c r="F25" s="128">
        <v>20457</v>
      </c>
      <c r="G25" s="128">
        <f t="shared" si="2"/>
        <v>5669069</v>
      </c>
      <c r="H25" s="126">
        <f>SUM(D25-G25)</f>
        <v>107945</v>
      </c>
      <c r="I25" s="147">
        <v>52782</v>
      </c>
      <c r="J25" s="129">
        <v>143.41999999999999</v>
      </c>
      <c r="K25" s="130">
        <f t="shared" si="3"/>
        <v>368.02398549714127</v>
      </c>
    </row>
    <row r="26" spans="1:12" s="7" customFormat="1" ht="26" x14ac:dyDescent="0.3">
      <c r="A26" s="124" t="s">
        <v>43</v>
      </c>
      <c r="B26" s="125">
        <f t="shared" si="1"/>
        <v>43698</v>
      </c>
      <c r="C26" s="126">
        <v>23329</v>
      </c>
      <c r="D26" s="125">
        <v>67027</v>
      </c>
      <c r="E26" s="127">
        <v>16532.95</v>
      </c>
      <c r="F26" s="128">
        <v>436</v>
      </c>
      <c r="G26" s="128">
        <f>ROUND(SUM(E26/2*11.5),0)</f>
        <v>95064</v>
      </c>
      <c r="H26" s="126">
        <f t="shared" si="0"/>
        <v>-28037</v>
      </c>
      <c r="I26" s="147">
        <v>12257</v>
      </c>
      <c r="J26" s="129">
        <v>126.19</v>
      </c>
      <c r="K26" s="130">
        <f t="shared" si="3"/>
        <v>97.131309929471428</v>
      </c>
    </row>
    <row r="27" spans="1:12" s="7" customFormat="1" ht="26" x14ac:dyDescent="0.3">
      <c r="A27" s="124" t="s">
        <v>44</v>
      </c>
      <c r="B27" s="125">
        <f t="shared" si="1"/>
        <v>65747</v>
      </c>
      <c r="C27" s="126">
        <v>57849</v>
      </c>
      <c r="D27" s="125">
        <v>123596</v>
      </c>
      <c r="E27" s="127">
        <v>35152.22</v>
      </c>
      <c r="F27" s="128">
        <v>609</v>
      </c>
      <c r="G27" s="128">
        <f t="shared" si="2"/>
        <v>202125</v>
      </c>
      <c r="H27" s="126">
        <f t="shared" si="0"/>
        <v>-78529</v>
      </c>
      <c r="I27" s="147">
        <v>33268</v>
      </c>
      <c r="J27" s="129">
        <v>102.22</v>
      </c>
      <c r="K27" s="130">
        <f t="shared" si="3"/>
        <v>325.45490119350421</v>
      </c>
    </row>
    <row r="28" spans="1:12" s="7" customFormat="1" x14ac:dyDescent="0.3">
      <c r="A28" s="124" t="s">
        <v>45</v>
      </c>
      <c r="B28" s="125">
        <f t="shared" si="1"/>
        <v>368771</v>
      </c>
      <c r="C28" s="126"/>
      <c r="D28" s="133">
        <v>368771</v>
      </c>
      <c r="E28" s="145">
        <v>44946.99</v>
      </c>
      <c r="F28" s="146">
        <v>4743</v>
      </c>
      <c r="G28" s="128">
        <f t="shared" si="2"/>
        <v>258445</v>
      </c>
      <c r="H28" s="126">
        <f t="shared" si="0"/>
        <v>110326</v>
      </c>
      <c r="I28" s="147"/>
      <c r="J28" s="129"/>
      <c r="K28" s="130"/>
    </row>
    <row r="29" spans="1:12" s="7" customFormat="1" ht="26" x14ac:dyDescent="0.3">
      <c r="A29" s="124" t="s">
        <v>46</v>
      </c>
      <c r="B29" s="125">
        <f t="shared" si="1"/>
        <v>23290</v>
      </c>
      <c r="C29" s="126">
        <v>701</v>
      </c>
      <c r="D29" s="133">
        <v>23991</v>
      </c>
      <c r="E29" s="145">
        <v>4814.58</v>
      </c>
      <c r="F29" s="146">
        <v>421</v>
      </c>
      <c r="G29" s="128">
        <f t="shared" si="2"/>
        <v>27684</v>
      </c>
      <c r="H29" s="126">
        <f>SUM(D29-G29)</f>
        <v>-3693</v>
      </c>
      <c r="I29" s="147">
        <v>1598</v>
      </c>
      <c r="J29" s="129">
        <v>15.38</v>
      </c>
      <c r="K29" s="130">
        <f t="shared" si="3"/>
        <v>103.90117035110532</v>
      </c>
    </row>
    <row r="30" spans="1:12" s="7" customFormat="1" x14ac:dyDescent="0.3">
      <c r="A30" s="124" t="s">
        <v>47</v>
      </c>
      <c r="B30" s="125">
        <f t="shared" si="1"/>
        <v>3692227</v>
      </c>
      <c r="C30" s="126"/>
      <c r="D30" s="133">
        <v>3692227</v>
      </c>
      <c r="E30" s="145">
        <v>463413.92</v>
      </c>
      <c r="F30" s="134">
        <v>428</v>
      </c>
      <c r="G30" s="128">
        <f t="shared" si="2"/>
        <v>2664630</v>
      </c>
      <c r="H30" s="126">
        <f t="shared" si="0"/>
        <v>1027597</v>
      </c>
      <c r="I30" s="147"/>
      <c r="J30" s="129"/>
      <c r="K30" s="130"/>
    </row>
    <row r="31" spans="1:12" s="7" customFormat="1" ht="26" x14ac:dyDescent="0.3">
      <c r="A31" s="124" t="s">
        <v>48</v>
      </c>
      <c r="B31" s="125">
        <f t="shared" si="1"/>
        <v>20000</v>
      </c>
      <c r="C31" s="126"/>
      <c r="D31" s="133">
        <v>20000</v>
      </c>
      <c r="E31" s="145">
        <v>0</v>
      </c>
      <c r="F31" s="134"/>
      <c r="G31" s="128">
        <v>0</v>
      </c>
      <c r="H31" s="126">
        <f t="shared" si="0"/>
        <v>20000</v>
      </c>
      <c r="I31" s="147"/>
      <c r="J31" s="129"/>
      <c r="K31" s="130"/>
    </row>
    <row r="32" spans="1:12" s="7" customFormat="1" x14ac:dyDescent="0.3">
      <c r="A32" s="124" t="s">
        <v>49</v>
      </c>
      <c r="B32" s="125">
        <f t="shared" si="1"/>
        <v>14793452</v>
      </c>
      <c r="C32" s="126"/>
      <c r="D32" s="133">
        <v>14793452</v>
      </c>
      <c r="E32" s="127">
        <v>2529447.2599999998</v>
      </c>
      <c r="F32" s="134">
        <v>81</v>
      </c>
      <c r="G32" s="128">
        <f t="shared" si="2"/>
        <v>14544322</v>
      </c>
      <c r="H32" s="126">
        <f>SUM(D32-G32)</f>
        <v>249130</v>
      </c>
      <c r="I32" s="147">
        <v>146012</v>
      </c>
      <c r="J32" s="129">
        <v>3123.71</v>
      </c>
      <c r="K32" s="130">
        <f>SUM(I32/J32)</f>
        <v>46.743135566361794</v>
      </c>
    </row>
    <row r="33" spans="1:16" s="7" customFormat="1" ht="39" x14ac:dyDescent="0.3">
      <c r="A33" s="124" t="s">
        <v>51</v>
      </c>
      <c r="B33" s="133"/>
      <c r="C33" s="126"/>
      <c r="D33" s="133"/>
      <c r="E33" s="132"/>
      <c r="F33" s="134"/>
      <c r="G33" s="128">
        <v>12910712</v>
      </c>
      <c r="H33" s="126">
        <v>-12910712</v>
      </c>
      <c r="I33" s="147"/>
      <c r="J33" s="129"/>
      <c r="K33" s="135"/>
    </row>
    <row r="34" spans="1:16" s="7" customFormat="1" ht="65" x14ac:dyDescent="0.3">
      <c r="A34" s="124" t="s">
        <v>52</v>
      </c>
      <c r="B34" s="133"/>
      <c r="C34" s="126"/>
      <c r="D34" s="133"/>
      <c r="E34" s="132"/>
      <c r="F34" s="134"/>
      <c r="G34" s="128"/>
      <c r="H34" s="126"/>
      <c r="I34" s="147"/>
      <c r="J34" s="129"/>
      <c r="K34" s="135"/>
    </row>
    <row r="35" spans="1:16" s="9" customFormat="1" ht="15" x14ac:dyDescent="0.3">
      <c r="A35" s="141" t="s">
        <v>80</v>
      </c>
      <c r="B35" s="142">
        <f t="shared" ref="B35:C35" si="4">ROUND(SUM(B10:B33),0)</f>
        <v>223157809</v>
      </c>
      <c r="C35" s="142">
        <f t="shared" si="4"/>
        <v>21000000</v>
      </c>
      <c r="D35" s="142">
        <f>ROUND(SUM(D10:D33),0)</f>
        <v>244157809</v>
      </c>
      <c r="E35" s="142">
        <f>ROUND(SUM(E10:E33),0)</f>
        <v>47488798</v>
      </c>
      <c r="F35" s="143">
        <v>454312</v>
      </c>
      <c r="G35" s="143">
        <f>ROUND(SUM(G10:G33),0)</f>
        <v>285971295</v>
      </c>
      <c r="H35" s="142">
        <f>ROUND(SUM(H10:H34),0)</f>
        <v>-41813486</v>
      </c>
      <c r="I35" s="148">
        <f>SUM(I10:I32)</f>
        <v>15957911</v>
      </c>
      <c r="J35" s="144">
        <v>355.89</v>
      </c>
      <c r="K35" s="143">
        <f>SUM(K10:K32)</f>
        <v>99235.847037330634</v>
      </c>
      <c r="L35" s="140"/>
      <c r="M35" s="140"/>
      <c r="N35" s="140"/>
      <c r="O35" s="140"/>
      <c r="P35" s="140"/>
    </row>
    <row r="36" spans="1:16" s="9" customFormat="1" ht="14" x14ac:dyDescent="0.3">
      <c r="A36" s="10"/>
      <c r="B36" s="11"/>
      <c r="C36" s="11"/>
      <c r="D36" s="11"/>
      <c r="E36" s="11"/>
      <c r="F36" s="12"/>
      <c r="G36" s="12"/>
      <c r="H36" s="13"/>
      <c r="I36" s="136"/>
      <c r="J36" s="137"/>
      <c r="K36" s="14"/>
    </row>
    <row r="37" spans="1:16" s="21" customFormat="1" ht="14" x14ac:dyDescent="0.25">
      <c r="A37" s="16"/>
      <c r="B37" s="16"/>
      <c r="C37" s="16"/>
      <c r="D37" s="16"/>
      <c r="E37" s="87"/>
      <c r="F37" s="17"/>
      <c r="G37" s="66"/>
      <c r="H37" s="18"/>
      <c r="I37" s="138"/>
      <c r="J37" s="139"/>
      <c r="K37" s="19"/>
    </row>
    <row r="38" spans="1:16" x14ac:dyDescent="0.3">
      <c r="A38" s="1"/>
      <c r="B38" s="1"/>
      <c r="C38" s="1"/>
      <c r="D38" s="1"/>
      <c r="E38" s="28"/>
      <c r="F38" s="2"/>
      <c r="G38" s="2"/>
      <c r="H38" s="22"/>
      <c r="I38" s="23"/>
      <c r="J38" s="23"/>
      <c r="K38" s="24"/>
      <c r="L38" s="71"/>
    </row>
    <row r="39" spans="1:16" ht="26" x14ac:dyDescent="0.3">
      <c r="A39" s="26" t="s">
        <v>125</v>
      </c>
      <c r="B39" s="27">
        <f>SUM(B40:B42)</f>
        <v>244157809</v>
      </c>
      <c r="C39" s="11"/>
      <c r="D39" s="26" t="s">
        <v>126</v>
      </c>
      <c r="E39" s="27">
        <f>SUM(E40:E42)</f>
        <v>-17433251</v>
      </c>
      <c r="F39" s="29"/>
      <c r="G39" s="29"/>
      <c r="H39" s="22"/>
      <c r="I39" s="23"/>
      <c r="J39" s="23"/>
      <c r="K39" s="30"/>
    </row>
    <row r="40" spans="1:16" ht="52" x14ac:dyDescent="0.3">
      <c r="A40" s="31" t="s">
        <v>112</v>
      </c>
      <c r="B40" s="32">
        <v>221124897</v>
      </c>
      <c r="C40" s="36"/>
      <c r="D40" s="31" t="s">
        <v>113</v>
      </c>
      <c r="E40" s="32">
        <f>H35</f>
        <v>-41813486</v>
      </c>
      <c r="F40" s="28"/>
      <c r="G40" s="28"/>
      <c r="H40" s="28"/>
      <c r="I40" s="64"/>
      <c r="J40" s="23"/>
      <c r="K40" s="24"/>
      <c r="L40" s="71"/>
    </row>
    <row r="41" spans="1:16" ht="39" x14ac:dyDescent="0.3">
      <c r="A41" s="37" t="s">
        <v>53</v>
      </c>
      <c r="B41" s="32">
        <v>22750000</v>
      </c>
      <c r="C41" s="36"/>
      <c r="D41" s="37" t="s">
        <v>114</v>
      </c>
      <c r="E41" s="32">
        <f>I35</f>
        <v>15957911</v>
      </c>
      <c r="F41" s="28"/>
      <c r="G41" s="28"/>
      <c r="H41" s="28"/>
      <c r="I41" s="23"/>
      <c r="J41" s="23"/>
      <c r="K41" s="24"/>
    </row>
    <row r="42" spans="1:16" ht="39" x14ac:dyDescent="0.3">
      <c r="A42" s="31" t="s">
        <v>54</v>
      </c>
      <c r="B42" s="32">
        <v>282912</v>
      </c>
      <c r="C42" s="36"/>
      <c r="D42" s="31" t="s">
        <v>115</v>
      </c>
      <c r="E42" s="32">
        <f>'2.pielikums'!H30</f>
        <v>8422324</v>
      </c>
      <c r="F42" s="28"/>
      <c r="G42" s="28"/>
      <c r="H42" s="28"/>
      <c r="I42" s="23"/>
      <c r="J42" s="23"/>
      <c r="K42" s="24"/>
    </row>
    <row r="43" spans="1:16" x14ac:dyDescent="0.3">
      <c r="A43" s="1"/>
      <c r="B43" s="1"/>
      <c r="C43" s="1"/>
      <c r="D43" s="1"/>
      <c r="E43" s="28"/>
      <c r="F43" s="33"/>
      <c r="G43" s="33"/>
      <c r="H43" s="3"/>
      <c r="I43" s="3"/>
      <c r="J43" s="3"/>
      <c r="K43" s="1"/>
    </row>
    <row r="44" spans="1:16" ht="35.25" customHeight="1" x14ac:dyDescent="0.3">
      <c r="A44" s="312" t="s">
        <v>55</v>
      </c>
      <c r="B44" s="312"/>
      <c r="C44" s="312"/>
      <c r="D44" s="312"/>
      <c r="E44" s="312"/>
      <c r="F44" s="312"/>
      <c r="G44" s="312"/>
      <c r="H44" s="312"/>
      <c r="I44" s="312"/>
      <c r="J44" s="312"/>
      <c r="K44" s="312"/>
    </row>
    <row r="45" spans="1:16" ht="108.75" customHeight="1" x14ac:dyDescent="0.3">
      <c r="A45" s="312" t="s">
        <v>157</v>
      </c>
      <c r="B45" s="312"/>
      <c r="C45" s="312"/>
      <c r="D45" s="312"/>
      <c r="E45" s="312"/>
      <c r="F45" s="312"/>
      <c r="G45" s="312"/>
      <c r="H45" s="312"/>
      <c r="I45" s="312"/>
      <c r="J45" s="312"/>
      <c r="K45" s="312"/>
    </row>
    <row r="46" spans="1:16" x14ac:dyDescent="0.3">
      <c r="A46" s="1"/>
      <c r="B46" s="1"/>
      <c r="C46" s="1"/>
      <c r="D46" s="1"/>
      <c r="E46" s="28"/>
      <c r="F46" s="33"/>
      <c r="G46" s="33"/>
      <c r="H46" s="3"/>
      <c r="I46" s="3"/>
      <c r="J46" s="3"/>
      <c r="K46" s="1"/>
    </row>
    <row r="47" spans="1:16" x14ac:dyDescent="0.3">
      <c r="A47" s="69"/>
      <c r="B47" s="1"/>
      <c r="C47" s="1"/>
      <c r="D47" s="1"/>
      <c r="E47" s="28"/>
      <c r="F47" s="33"/>
      <c r="G47" s="33"/>
      <c r="H47" s="3"/>
      <c r="I47" s="3"/>
      <c r="J47" s="3"/>
      <c r="K47" s="1"/>
    </row>
    <row r="48" spans="1:16" x14ac:dyDescent="0.3">
      <c r="A48" s="1"/>
      <c r="B48" s="1"/>
      <c r="C48" s="1"/>
      <c r="D48" s="1"/>
      <c r="E48" s="28"/>
      <c r="F48" s="33"/>
      <c r="G48" s="33"/>
      <c r="H48" s="3"/>
      <c r="I48" s="3"/>
      <c r="J48" s="3"/>
      <c r="K48" s="1"/>
    </row>
    <row r="49" spans="1:11" x14ac:dyDescent="0.3">
      <c r="A49" s="1"/>
      <c r="B49" s="1"/>
      <c r="C49" s="1"/>
      <c r="D49" s="1"/>
      <c r="E49" s="28"/>
      <c r="F49" s="33"/>
      <c r="G49" s="33"/>
      <c r="H49" s="3"/>
      <c r="I49" s="3"/>
      <c r="J49" s="3"/>
      <c r="K49" s="1"/>
    </row>
    <row r="50" spans="1:11" x14ac:dyDescent="0.3">
      <c r="A50" s="1"/>
      <c r="B50" s="1"/>
      <c r="C50" s="1"/>
      <c r="D50" s="1"/>
      <c r="E50" s="28"/>
      <c r="F50" s="33"/>
      <c r="G50" s="33"/>
      <c r="H50" s="3"/>
      <c r="I50" s="3"/>
      <c r="J50" s="3"/>
      <c r="K50" s="1"/>
    </row>
    <row r="51" spans="1:11" x14ac:dyDescent="0.3">
      <c r="A51" s="1"/>
      <c r="B51" s="1"/>
      <c r="C51" s="1"/>
      <c r="D51" s="1"/>
      <c r="E51" s="28"/>
      <c r="F51" s="33"/>
      <c r="G51" s="33"/>
      <c r="H51" s="3"/>
      <c r="I51" s="3"/>
      <c r="J51" s="3"/>
      <c r="K51" s="1"/>
    </row>
    <row r="52" spans="1:11" x14ac:dyDescent="0.3">
      <c r="E52" s="28"/>
      <c r="F52" s="33"/>
      <c r="G52" s="33"/>
      <c r="H52" s="3"/>
      <c r="I52" s="3"/>
      <c r="J52" s="3"/>
    </row>
    <row r="53" spans="1:11" x14ac:dyDescent="0.3">
      <c r="E53" s="28"/>
      <c r="F53" s="33"/>
      <c r="G53" s="33"/>
      <c r="H53" s="3"/>
      <c r="I53" s="3"/>
      <c r="J53" s="3"/>
    </row>
    <row r="54" spans="1:11" x14ac:dyDescent="0.3">
      <c r="E54" s="28"/>
      <c r="F54" s="33"/>
      <c r="G54" s="33"/>
      <c r="H54" s="3"/>
      <c r="I54" s="3"/>
      <c r="J54" s="3"/>
    </row>
    <row r="55" spans="1:11" x14ac:dyDescent="0.3">
      <c r="E55" s="28"/>
      <c r="F55" s="33"/>
      <c r="G55" s="33"/>
      <c r="H55" s="3"/>
      <c r="I55" s="3"/>
      <c r="J55" s="3"/>
    </row>
    <row r="56" spans="1:11" x14ac:dyDescent="0.3">
      <c r="E56" s="28"/>
      <c r="F56" s="33"/>
      <c r="G56" s="33"/>
      <c r="H56" s="3"/>
      <c r="I56" s="3"/>
      <c r="J56" s="3"/>
    </row>
    <row r="57" spans="1:11" x14ac:dyDescent="0.3">
      <c r="E57" s="28"/>
      <c r="F57" s="33"/>
      <c r="G57" s="33"/>
      <c r="H57" s="3"/>
      <c r="I57" s="3"/>
      <c r="J57" s="3"/>
    </row>
    <row r="58" spans="1:11" x14ac:dyDescent="0.3">
      <c r="E58" s="28"/>
      <c r="F58" s="33"/>
      <c r="G58" s="33"/>
      <c r="H58" s="3"/>
      <c r="I58" s="3"/>
      <c r="J58" s="3"/>
    </row>
    <row r="59" spans="1:11" x14ac:dyDescent="0.3">
      <c r="E59" s="28"/>
      <c r="F59" s="2"/>
      <c r="G59" s="2"/>
      <c r="H59" s="3"/>
      <c r="I59" s="3"/>
      <c r="J59" s="3"/>
    </row>
  </sheetData>
  <mergeCells count="16">
    <mergeCell ref="K6:K9"/>
    <mergeCell ref="I1:M1"/>
    <mergeCell ref="A44:K44"/>
    <mergeCell ref="A45:K45"/>
    <mergeCell ref="A3:K3"/>
    <mergeCell ref="A5:K5"/>
    <mergeCell ref="A6:A9"/>
    <mergeCell ref="B6:B9"/>
    <mergeCell ref="C6:C9"/>
    <mergeCell ref="D6:D9"/>
    <mergeCell ref="E6:E9"/>
    <mergeCell ref="F6:F9"/>
    <mergeCell ref="G6:G9"/>
    <mergeCell ref="H6:H9"/>
    <mergeCell ref="I6:I9"/>
    <mergeCell ref="J6:J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1C17614AA4674CA7E860D250A12E2A" ma:contentTypeVersion="14" ma:contentTypeDescription="Create a new document." ma:contentTypeScope="" ma:versionID="8464e2f1f4563dc351099d3e2ffc6787">
  <xsd:schema xmlns:xsd="http://www.w3.org/2001/XMLSchema" xmlns:xs="http://www.w3.org/2001/XMLSchema" xmlns:p="http://schemas.microsoft.com/office/2006/metadata/properties" xmlns:ns3="c33203ee-eafc-4adc-a6e2-2be29446da9a" xmlns:ns4="28d8ba18-9071-4eee-aaee-6216c2f2d144" targetNamespace="http://schemas.microsoft.com/office/2006/metadata/properties" ma:root="true" ma:fieldsID="3db50e53ff04fb38bcda17434d943983" ns3:_="" ns4:_="">
    <xsd:import namespace="c33203ee-eafc-4adc-a6e2-2be29446da9a"/>
    <xsd:import namespace="28d8ba18-9071-4eee-aaee-6216c2f2d14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AutoTags" minOccurs="0"/>
                <xsd:element ref="ns3:MediaServiceObjectDetectorVersions" minOccurs="0"/>
                <xsd:element ref="ns3:MediaServiceSearchProperties" minOccurs="0"/>
                <xsd:element ref="ns3:MediaServiceSystem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3203ee-eafc-4adc-a6e2-2be29446da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d8ba18-9071-4eee-aaee-6216c2f2d14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33203ee-eafc-4adc-a6e2-2be29446da9a" xsi:nil="true"/>
  </documentManagement>
</p:properties>
</file>

<file path=customXml/itemProps1.xml><?xml version="1.0" encoding="utf-8"?>
<ds:datastoreItem xmlns:ds="http://schemas.openxmlformats.org/officeDocument/2006/customXml" ds:itemID="{3532FF14-B84D-476B-ABD7-686B91D7F6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3203ee-eafc-4adc-a6e2-2be29446da9a"/>
    <ds:schemaRef ds:uri="28d8ba18-9071-4eee-aaee-6216c2f2d1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771BA3-626D-4317-8211-02E2EBCD6BFB}">
  <ds:schemaRefs>
    <ds:schemaRef ds:uri="http://schemas.microsoft.com/sharepoint/v3/contenttype/forms"/>
  </ds:schemaRefs>
</ds:datastoreItem>
</file>

<file path=customXml/itemProps3.xml><?xml version="1.0" encoding="utf-8"?>
<ds:datastoreItem xmlns:ds="http://schemas.openxmlformats.org/officeDocument/2006/customXml" ds:itemID="{8D146EF8-58AD-4476-A768-4D8208879C32}">
  <ds:schemaRefs>
    <ds:schemaRef ds:uri="http://schemas.microsoft.com/office/2006/metadata/properties"/>
    <ds:schemaRef ds:uri="http://schemas.microsoft.com/office/infopath/2007/PartnerControls"/>
    <ds:schemaRef ds:uri="c33203ee-eafc-4adc-a6e2-2be29446da9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1.pielikums</vt:lpstr>
      <vt:lpstr>2.pielikums</vt:lpstr>
      <vt:lpstr>3.pielikums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Zane Kivleniece</dc:creator>
  <cp:keywords/>
  <dc:description/>
  <cp:lastModifiedBy>Kristīne Kalniņa</cp:lastModifiedBy>
  <cp:revision/>
  <dcterms:created xsi:type="dcterms:W3CDTF">2015-06-05T18:17:20Z</dcterms:created>
  <dcterms:modified xsi:type="dcterms:W3CDTF">2024-04-29T08:49:52Z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0x0101002B1C17614AA4674CA7E860D250A12E2A</vt:lpwstr>
  </property>
</Properties>
</file>