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mc:AlternateContent xmlns:mc="http://schemas.openxmlformats.org/markup-compatibility/2006">
    <mc:Choice Requires="x15">
      <x15ac:absPath xmlns:x15ac="http://schemas.microsoft.com/office/spreadsheetml/2010/11/ac" url="https://lrts.sharepoint.com/sites/TM/BD/Koplietojamie dokumenti/8-ANOTACIJAS KONCEPCIJAS/2025/43_IZ_par tiesu_eksp_instit_reform_25_TA_2213/4_03.12.2025_apkopējas_labotais/"/>
    </mc:Choice>
  </mc:AlternateContent>
  <xr:revisionPtr revIDLastSave="125" documentId="8_{0BA213B4-3231-453A-894E-005D6195272A}" xr6:coauthVersionLast="47" xr6:coauthVersionMax="47" xr10:uidLastSave="{249B0460-70C7-42F6-B77B-4C4B2CC13EA7}"/>
  <bookViews>
    <workbookView xWindow="-110" yWindow="-110" windowWidth="19420" windowHeight="10300" tabRatio="682" activeTab="3" xr2:uid="{00000000-000D-0000-FFFF-FFFF00000000}"/>
  </bookViews>
  <sheets>
    <sheet name="Atlidziba_aprekins_2026" sheetId="17" r:id="rId1"/>
    <sheet name="Atlidziba_aprekins_2027" sheetId="9" r:id="rId2"/>
    <sheet name="VTEI" sheetId="28" r:id="rId3"/>
    <sheet name="Īsais" sheetId="30" r:id="rId4"/>
  </sheets>
  <definedNames>
    <definedName name="_xlnm._FilterDatabase" localSheetId="3" hidden="1">Īsais!$A$7:$G$7</definedName>
    <definedName name="_xlnm._FilterDatabase" localSheetId="2" hidden="1">VTEI!$A$7:$G$7</definedName>
    <definedName name="_xlnm.Print_Area" localSheetId="3">Īsais!$A$7:$C$39</definedName>
    <definedName name="_xlnm.Print_Area" localSheetId="2">VTEI!$A$7:$C$39</definedName>
    <definedName name="JĀ">#REF!</definedName>
    <definedName name="Nē">#REF!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5" i="30" l="1"/>
  <c r="I153" i="30" s="1"/>
  <c r="I151" i="30" s="1"/>
  <c r="I150" i="30" s="1"/>
  <c r="I149" i="30" s="1"/>
  <c r="E155" i="30"/>
  <c r="E153" i="30" s="1"/>
  <c r="E151" i="30" s="1"/>
  <c r="M154" i="30"/>
  <c r="M153" i="30" s="1"/>
  <c r="I154" i="30"/>
  <c r="G154" i="30"/>
  <c r="E154" i="30"/>
  <c r="L153" i="30"/>
  <c r="L151" i="30" s="1"/>
  <c r="L150" i="30" s="1"/>
  <c r="K153" i="30"/>
  <c r="K151" i="30" s="1"/>
  <c r="J153" i="30"/>
  <c r="J151" i="30" s="1"/>
  <c r="J150" i="30" s="1"/>
  <c r="J149" i="30" s="1"/>
  <c r="H153" i="30"/>
  <c r="H151" i="30" s="1"/>
  <c r="H150" i="30" s="1"/>
  <c r="H149" i="30" s="1"/>
  <c r="G153" i="30"/>
  <c r="F153" i="30"/>
  <c r="F151" i="30" s="1"/>
  <c r="F150" i="30" s="1"/>
  <c r="F149" i="30" s="1"/>
  <c r="D153" i="30"/>
  <c r="D151" i="30" s="1"/>
  <c r="D150" i="30" s="1"/>
  <c r="D149" i="30" s="1"/>
  <c r="C153" i="30"/>
  <c r="C151" i="30" s="1"/>
  <c r="C150" i="30" s="1"/>
  <c r="M152" i="30"/>
  <c r="I152" i="30"/>
  <c r="E152" i="30"/>
  <c r="G150" i="30"/>
  <c r="G149" i="30" s="1"/>
  <c r="K149" i="30"/>
  <c r="M148" i="30"/>
  <c r="I148" i="30"/>
  <c r="I147" i="30" s="1"/>
  <c r="I146" i="30" s="1"/>
  <c r="E148" i="30"/>
  <c r="M147" i="30"/>
  <c r="M146" i="30" s="1"/>
  <c r="E147" i="30"/>
  <c r="J146" i="30"/>
  <c r="F146" i="30"/>
  <c r="C146" i="30"/>
  <c r="E146" i="30" s="1"/>
  <c r="M145" i="30"/>
  <c r="I145" i="30"/>
  <c r="E145" i="30"/>
  <c r="L144" i="30"/>
  <c r="K144" i="30"/>
  <c r="K143" i="30" s="1"/>
  <c r="J144" i="30"/>
  <c r="J143" i="30" s="1"/>
  <c r="I144" i="30"/>
  <c r="I143" i="30" s="1"/>
  <c r="H144" i="30"/>
  <c r="H143" i="30" s="1"/>
  <c r="G144" i="30"/>
  <c r="G143" i="30" s="1"/>
  <c r="F144" i="30"/>
  <c r="F143" i="30" s="1"/>
  <c r="D144" i="30"/>
  <c r="C144" i="30"/>
  <c r="E144" i="30" s="1"/>
  <c r="L143" i="30"/>
  <c r="D143" i="30"/>
  <c r="I141" i="30"/>
  <c r="I139" i="30" s="1"/>
  <c r="E141" i="30"/>
  <c r="M139" i="30"/>
  <c r="L139" i="30"/>
  <c r="K139" i="30"/>
  <c r="J139" i="30"/>
  <c r="H139" i="30"/>
  <c r="G139" i="30"/>
  <c r="F139" i="30"/>
  <c r="D139" i="30"/>
  <c r="C139" i="30"/>
  <c r="M138" i="30"/>
  <c r="M132" i="30" s="1"/>
  <c r="I138" i="30"/>
  <c r="E138" i="30"/>
  <c r="I137" i="30"/>
  <c r="E137" i="30"/>
  <c r="I136" i="30"/>
  <c r="E136" i="30"/>
  <c r="I135" i="30"/>
  <c r="E135" i="30"/>
  <c r="I134" i="30"/>
  <c r="E134" i="30"/>
  <c r="I133" i="30"/>
  <c r="E133" i="30"/>
  <c r="L132" i="30"/>
  <c r="J132" i="30"/>
  <c r="H132" i="30"/>
  <c r="F132" i="30"/>
  <c r="D132" i="30"/>
  <c r="E132" i="30" s="1"/>
  <c r="C132" i="30"/>
  <c r="E131" i="30"/>
  <c r="E130" i="30"/>
  <c r="M129" i="30"/>
  <c r="M128" i="30" s="1"/>
  <c r="L129" i="30"/>
  <c r="L128" i="30" s="1"/>
  <c r="K129" i="30"/>
  <c r="K128" i="30" s="1"/>
  <c r="J129" i="30"/>
  <c r="J128" i="30" s="1"/>
  <c r="I129" i="30"/>
  <c r="I128" i="30" s="1"/>
  <c r="H129" i="30"/>
  <c r="G129" i="30"/>
  <c r="F129" i="30"/>
  <c r="F128" i="30" s="1"/>
  <c r="D129" i="30"/>
  <c r="D128" i="30" s="1"/>
  <c r="C129" i="30"/>
  <c r="C128" i="30" s="1"/>
  <c r="E128" i="30" s="1"/>
  <c r="H128" i="30"/>
  <c r="G128" i="30"/>
  <c r="I127" i="30"/>
  <c r="E127" i="30"/>
  <c r="I126" i="30"/>
  <c r="I125" i="30" s="1"/>
  <c r="I124" i="30" s="1"/>
  <c r="E126" i="30"/>
  <c r="M125" i="30"/>
  <c r="M124" i="30" s="1"/>
  <c r="L125" i="30"/>
  <c r="L124" i="30" s="1"/>
  <c r="K125" i="30"/>
  <c r="K124" i="30" s="1"/>
  <c r="J125" i="30"/>
  <c r="H125" i="30"/>
  <c r="G125" i="30"/>
  <c r="G124" i="30" s="1"/>
  <c r="F125" i="30"/>
  <c r="F124" i="30" s="1"/>
  <c r="D125" i="30"/>
  <c r="D124" i="30" s="1"/>
  <c r="C125" i="30"/>
  <c r="C124" i="30" s="1"/>
  <c r="E124" i="30" s="1"/>
  <c r="J124" i="30"/>
  <c r="H124" i="30"/>
  <c r="E123" i="30"/>
  <c r="E122" i="30"/>
  <c r="M121" i="30"/>
  <c r="M120" i="30" s="1"/>
  <c r="I121" i="30"/>
  <c r="I120" i="30" s="1"/>
  <c r="E121" i="30"/>
  <c r="E120" i="30" s="1"/>
  <c r="L120" i="30"/>
  <c r="K120" i="30"/>
  <c r="K114" i="30" s="1"/>
  <c r="K113" i="30" s="1"/>
  <c r="J120" i="30"/>
  <c r="H120" i="30"/>
  <c r="G120" i="30"/>
  <c r="F120" i="30"/>
  <c r="D120" i="30"/>
  <c r="C120" i="30"/>
  <c r="E119" i="30"/>
  <c r="E118" i="30"/>
  <c r="E117" i="30"/>
  <c r="D116" i="30"/>
  <c r="E116" i="30" s="1"/>
  <c r="M115" i="30"/>
  <c r="L115" i="30"/>
  <c r="L114" i="30" s="1"/>
  <c r="K115" i="30"/>
  <c r="J115" i="30"/>
  <c r="J114" i="30" s="1"/>
  <c r="J113" i="30" s="1"/>
  <c r="H115" i="30"/>
  <c r="H114" i="30" s="1"/>
  <c r="H113" i="30" s="1"/>
  <c r="G115" i="30"/>
  <c r="G114" i="30" s="1"/>
  <c r="F115" i="30"/>
  <c r="C115" i="30"/>
  <c r="C114" i="30"/>
  <c r="M112" i="30"/>
  <c r="I112" i="30"/>
  <c r="E112" i="30"/>
  <c r="M111" i="30"/>
  <c r="I111" i="30"/>
  <c r="E111" i="30"/>
  <c r="L110" i="30"/>
  <c r="L109" i="30" s="1"/>
  <c r="K110" i="30"/>
  <c r="M110" i="30" s="1"/>
  <c r="M109" i="30" s="1"/>
  <c r="J110" i="30"/>
  <c r="J109" i="30" s="1"/>
  <c r="H110" i="30"/>
  <c r="H109" i="30" s="1"/>
  <c r="G110" i="30"/>
  <c r="G109" i="30" s="1"/>
  <c r="F110" i="30"/>
  <c r="F109" i="30" s="1"/>
  <c r="E110" i="30"/>
  <c r="D110" i="30"/>
  <c r="C110" i="30"/>
  <c r="C109" i="30" s="1"/>
  <c r="E109" i="30" s="1"/>
  <c r="K109" i="30"/>
  <c r="D109" i="30"/>
  <c r="M108" i="30"/>
  <c r="I108" i="30"/>
  <c r="E108" i="30"/>
  <c r="M107" i="30"/>
  <c r="I107" i="30"/>
  <c r="E107" i="30"/>
  <c r="M106" i="30"/>
  <c r="I106" i="30"/>
  <c r="E106" i="30"/>
  <c r="M105" i="30"/>
  <c r="I105" i="30"/>
  <c r="I104" i="30" s="1"/>
  <c r="E105" i="30"/>
  <c r="L104" i="30"/>
  <c r="K104" i="30"/>
  <c r="J104" i="30"/>
  <c r="H104" i="30"/>
  <c r="G104" i="30"/>
  <c r="F104" i="30"/>
  <c r="D104" i="30"/>
  <c r="C104" i="30"/>
  <c r="M103" i="30"/>
  <c r="I103" i="30"/>
  <c r="E103" i="30"/>
  <c r="L102" i="30"/>
  <c r="M102" i="30" s="1"/>
  <c r="J102" i="30"/>
  <c r="H102" i="30"/>
  <c r="I102" i="30" s="1"/>
  <c r="F102" i="30"/>
  <c r="E102" i="30"/>
  <c r="D102" i="30"/>
  <c r="C102" i="30"/>
  <c r="M101" i="30"/>
  <c r="I101" i="30"/>
  <c r="M100" i="30"/>
  <c r="I100" i="30"/>
  <c r="E100" i="30"/>
  <c r="E97" i="30" s="1"/>
  <c r="M99" i="30"/>
  <c r="I99" i="30"/>
  <c r="E99" i="30"/>
  <c r="M98" i="30"/>
  <c r="I98" i="30"/>
  <c r="E98" i="30"/>
  <c r="L97" i="30"/>
  <c r="M97" i="30" s="1"/>
  <c r="K97" i="30"/>
  <c r="J97" i="30"/>
  <c r="I97" i="30"/>
  <c r="H97" i="30"/>
  <c r="G97" i="30"/>
  <c r="F97" i="30"/>
  <c r="D97" i="30"/>
  <c r="C97" i="30"/>
  <c r="M96" i="30"/>
  <c r="I96" i="30"/>
  <c r="E96" i="30"/>
  <c r="M95" i="30"/>
  <c r="I95" i="30"/>
  <c r="E95" i="30"/>
  <c r="M94" i="30"/>
  <c r="I94" i="30"/>
  <c r="E94" i="30"/>
  <c r="M93" i="30"/>
  <c r="I93" i="30"/>
  <c r="E93" i="30"/>
  <c r="M92" i="30"/>
  <c r="I92" i="30"/>
  <c r="E92" i="30"/>
  <c r="M91" i="30"/>
  <c r="I91" i="30"/>
  <c r="E91" i="30"/>
  <c r="M90" i="30"/>
  <c r="I90" i="30"/>
  <c r="J90" i="30" s="1"/>
  <c r="J88" i="30" s="1"/>
  <c r="J79" i="30" s="1"/>
  <c r="E90" i="30"/>
  <c r="M89" i="30"/>
  <c r="I89" i="30"/>
  <c r="E89" i="30"/>
  <c r="L88" i="30"/>
  <c r="L79" i="30" s="1"/>
  <c r="K88" i="30"/>
  <c r="H88" i="30"/>
  <c r="G88" i="30"/>
  <c r="I88" i="30" s="1"/>
  <c r="D88" i="30"/>
  <c r="C88" i="30"/>
  <c r="M87" i="30"/>
  <c r="I87" i="30"/>
  <c r="E87" i="30"/>
  <c r="M86" i="30"/>
  <c r="I86" i="30"/>
  <c r="E86" i="30"/>
  <c r="M85" i="30"/>
  <c r="I85" i="30"/>
  <c r="E85" i="30"/>
  <c r="M84" i="30"/>
  <c r="I84" i="30"/>
  <c r="E84" i="30"/>
  <c r="M83" i="30"/>
  <c r="I83" i="30"/>
  <c r="E83" i="30"/>
  <c r="M82" i="30"/>
  <c r="I82" i="30"/>
  <c r="E82" i="30"/>
  <c r="L81" i="30"/>
  <c r="K81" i="30"/>
  <c r="J81" i="30"/>
  <c r="H81" i="30"/>
  <c r="G81" i="30"/>
  <c r="I81" i="30" s="1"/>
  <c r="F81" i="30"/>
  <c r="D81" i="30"/>
  <c r="C81" i="30"/>
  <c r="M80" i="30"/>
  <c r="I80" i="30"/>
  <c r="E80" i="30"/>
  <c r="D79" i="30"/>
  <c r="M78" i="30"/>
  <c r="I78" i="30"/>
  <c r="E78" i="30"/>
  <c r="M77" i="30"/>
  <c r="I77" i="30"/>
  <c r="E77" i="30"/>
  <c r="M76" i="30"/>
  <c r="I76" i="30"/>
  <c r="E76" i="30"/>
  <c r="M75" i="30"/>
  <c r="I75" i="30"/>
  <c r="E75" i="30"/>
  <c r="L74" i="30"/>
  <c r="K74" i="30"/>
  <c r="M74" i="30" s="1"/>
  <c r="J74" i="30"/>
  <c r="H74" i="30"/>
  <c r="I74" i="30" s="1"/>
  <c r="G74" i="30"/>
  <c r="F74" i="30"/>
  <c r="D74" i="30"/>
  <c r="C74" i="30"/>
  <c r="M73" i="30"/>
  <c r="I73" i="30"/>
  <c r="E73" i="30"/>
  <c r="M72" i="30"/>
  <c r="I72" i="30"/>
  <c r="E72" i="30"/>
  <c r="M71" i="30"/>
  <c r="J71" i="30"/>
  <c r="I71" i="30"/>
  <c r="F71" i="30"/>
  <c r="D71" i="30"/>
  <c r="E71" i="30" s="1"/>
  <c r="C71" i="30"/>
  <c r="M70" i="30"/>
  <c r="M69" i="30" s="1"/>
  <c r="I70" i="30"/>
  <c r="I69" i="30" s="1"/>
  <c r="E70" i="30"/>
  <c r="L69" i="30"/>
  <c r="K69" i="30"/>
  <c r="J69" i="30"/>
  <c r="H69" i="30"/>
  <c r="G69" i="30"/>
  <c r="F69" i="30"/>
  <c r="D69" i="30"/>
  <c r="C69" i="30"/>
  <c r="E69" i="30" s="1"/>
  <c r="M68" i="30"/>
  <c r="I68" i="30"/>
  <c r="E68" i="30"/>
  <c r="M67" i="30"/>
  <c r="I67" i="30"/>
  <c r="E67" i="30"/>
  <c r="M66" i="30"/>
  <c r="I66" i="30"/>
  <c r="E66" i="30"/>
  <c r="M65" i="30"/>
  <c r="I65" i="30"/>
  <c r="E65" i="30"/>
  <c r="M64" i="30"/>
  <c r="L64" i="30"/>
  <c r="K64" i="30"/>
  <c r="J64" i="30"/>
  <c r="I64" i="30"/>
  <c r="F64" i="30"/>
  <c r="F60" i="30" s="1"/>
  <c r="D64" i="30"/>
  <c r="C64" i="30"/>
  <c r="M63" i="30"/>
  <c r="I63" i="30"/>
  <c r="E63" i="30"/>
  <c r="M62" i="30"/>
  <c r="I62" i="30"/>
  <c r="E62" i="30"/>
  <c r="L61" i="30"/>
  <c r="L60" i="30" s="1"/>
  <c r="K61" i="30"/>
  <c r="J61" i="30"/>
  <c r="I61" i="30"/>
  <c r="G61" i="30"/>
  <c r="F61" i="30"/>
  <c r="D61" i="30"/>
  <c r="C61" i="30"/>
  <c r="C60" i="30" s="1"/>
  <c r="G60" i="30"/>
  <c r="M59" i="30"/>
  <c r="I59" i="30"/>
  <c r="E59" i="30"/>
  <c r="M58" i="30"/>
  <c r="I58" i="30"/>
  <c r="E58" i="30"/>
  <c r="M57" i="30"/>
  <c r="I57" i="30"/>
  <c r="E57" i="30"/>
  <c r="M56" i="30"/>
  <c r="I56" i="30"/>
  <c r="E56" i="30"/>
  <c r="L55" i="30"/>
  <c r="K55" i="30"/>
  <c r="M55" i="30" s="1"/>
  <c r="J55" i="30"/>
  <c r="H55" i="30"/>
  <c r="G55" i="30"/>
  <c r="F55" i="30"/>
  <c r="D55" i="30"/>
  <c r="C55" i="30"/>
  <c r="E55" i="30" s="1"/>
  <c r="M54" i="30"/>
  <c r="I54" i="30"/>
  <c r="E54" i="30"/>
  <c r="M53" i="30"/>
  <c r="I53" i="30"/>
  <c r="E53" i="30"/>
  <c r="M52" i="30"/>
  <c r="I52" i="30"/>
  <c r="E52" i="30"/>
  <c r="M51" i="30"/>
  <c r="I51" i="30"/>
  <c r="E51" i="30"/>
  <c r="M50" i="30"/>
  <c r="I50" i="30"/>
  <c r="E50" i="30"/>
  <c r="L49" i="30"/>
  <c r="K49" i="30"/>
  <c r="J49" i="30"/>
  <c r="G49" i="30"/>
  <c r="F49" i="30"/>
  <c r="D49" i="30"/>
  <c r="C49" i="30"/>
  <c r="M47" i="30"/>
  <c r="I47" i="30"/>
  <c r="E47" i="30"/>
  <c r="M46" i="30"/>
  <c r="I46" i="30"/>
  <c r="I45" i="30" s="1"/>
  <c r="E46" i="30"/>
  <c r="L45" i="30"/>
  <c r="K45" i="30"/>
  <c r="J45" i="30"/>
  <c r="H45" i="30"/>
  <c r="G45" i="30"/>
  <c r="F45" i="30"/>
  <c r="D45" i="30"/>
  <c r="C45" i="30"/>
  <c r="M44" i="30"/>
  <c r="E44" i="30"/>
  <c r="M43" i="30"/>
  <c r="M42" i="30" s="1"/>
  <c r="E43" i="30"/>
  <c r="L42" i="30"/>
  <c r="L41" i="30" s="1"/>
  <c r="K42" i="30"/>
  <c r="J42" i="30"/>
  <c r="J41" i="30" s="1"/>
  <c r="I42" i="30"/>
  <c r="H42" i="30"/>
  <c r="H41" i="30" s="1"/>
  <c r="G42" i="30"/>
  <c r="F42" i="30"/>
  <c r="F41" i="30" s="1"/>
  <c r="D42" i="30"/>
  <c r="C42" i="30"/>
  <c r="E42" i="30" s="1"/>
  <c r="D41" i="30"/>
  <c r="C39" i="30"/>
  <c r="E39" i="30" s="1"/>
  <c r="J38" i="30"/>
  <c r="E38" i="30"/>
  <c r="C38" i="30"/>
  <c r="E37" i="30"/>
  <c r="E36" i="30"/>
  <c r="E35" i="30"/>
  <c r="E34" i="30"/>
  <c r="E33" i="30"/>
  <c r="J32" i="30"/>
  <c r="J31" i="30" s="1"/>
  <c r="E32" i="30"/>
  <c r="C32" i="30"/>
  <c r="I31" i="30"/>
  <c r="D31" i="30"/>
  <c r="D29" i="30" s="1"/>
  <c r="C31" i="30"/>
  <c r="C29" i="30" s="1"/>
  <c r="J30" i="30"/>
  <c r="K30" i="30" s="1"/>
  <c r="M30" i="30" s="1"/>
  <c r="I30" i="30"/>
  <c r="E30" i="30"/>
  <c r="G29" i="30"/>
  <c r="G11" i="30" s="1"/>
  <c r="I11" i="30" s="1"/>
  <c r="I28" i="30"/>
  <c r="E28" i="30"/>
  <c r="J27" i="30"/>
  <c r="E27" i="30"/>
  <c r="J26" i="30"/>
  <c r="J17" i="30" s="1"/>
  <c r="E26" i="30"/>
  <c r="C26" i="30"/>
  <c r="J25" i="30"/>
  <c r="E25" i="30"/>
  <c r="E24" i="30"/>
  <c r="J23" i="30"/>
  <c r="E23" i="30"/>
  <c r="E22" i="30"/>
  <c r="J21" i="30"/>
  <c r="E21" i="30"/>
  <c r="E20" i="30"/>
  <c r="E19" i="30"/>
  <c r="E18" i="30"/>
  <c r="I17" i="30"/>
  <c r="D17" i="30"/>
  <c r="C17" i="30"/>
  <c r="C12" i="30" s="1"/>
  <c r="C11" i="30" s="1"/>
  <c r="J16" i="30"/>
  <c r="J13" i="30" s="1"/>
  <c r="E16" i="30"/>
  <c r="E15" i="30"/>
  <c r="M14" i="30"/>
  <c r="J14" i="30"/>
  <c r="E14" i="30"/>
  <c r="I13" i="30"/>
  <c r="D13" i="30"/>
  <c r="C13" i="30"/>
  <c r="I12" i="30"/>
  <c r="D12" i="30"/>
  <c r="F10" i="28"/>
  <c r="F11" i="28"/>
  <c r="F12" i="28"/>
  <c r="F29" i="28"/>
  <c r="M151" i="30" l="1"/>
  <c r="M49" i="30"/>
  <c r="M104" i="30"/>
  <c r="G41" i="30"/>
  <c r="K41" i="30"/>
  <c r="M81" i="30"/>
  <c r="M114" i="30"/>
  <c r="M113" i="30" s="1"/>
  <c r="C143" i="30"/>
  <c r="H79" i="30"/>
  <c r="E74" i="30"/>
  <c r="F114" i="30"/>
  <c r="F113" i="30" s="1"/>
  <c r="E143" i="30"/>
  <c r="D60" i="30"/>
  <c r="D48" i="30" s="1"/>
  <c r="E88" i="30"/>
  <c r="M144" i="30"/>
  <c r="M143" i="30" s="1"/>
  <c r="E45" i="30"/>
  <c r="I55" i="30"/>
  <c r="E81" i="30"/>
  <c r="M88" i="30"/>
  <c r="G113" i="30"/>
  <c r="I132" i="30"/>
  <c r="J60" i="30"/>
  <c r="M45" i="30"/>
  <c r="M41" i="30" s="1"/>
  <c r="E64" i="30"/>
  <c r="E104" i="30"/>
  <c r="I115" i="30"/>
  <c r="I114" i="30" s="1"/>
  <c r="E139" i="30"/>
  <c r="E13" i="30"/>
  <c r="I29" i="30"/>
  <c r="D11" i="30"/>
  <c r="E11" i="30" s="1"/>
  <c r="L113" i="30"/>
  <c r="C149" i="30"/>
  <c r="E149" i="30" s="1"/>
  <c r="E150" i="30"/>
  <c r="E12" i="30"/>
  <c r="F12" i="30" s="1"/>
  <c r="E31" i="30"/>
  <c r="E29" i="30" s="1"/>
  <c r="F29" i="30" s="1"/>
  <c r="J29" i="30"/>
  <c r="I41" i="30"/>
  <c r="I60" i="30"/>
  <c r="I113" i="30"/>
  <c r="L149" i="30"/>
  <c r="M150" i="30"/>
  <c r="M149" i="30" s="1"/>
  <c r="C113" i="30"/>
  <c r="J12" i="30"/>
  <c r="K13" i="30"/>
  <c r="M13" i="30" s="1"/>
  <c r="J48" i="30"/>
  <c r="J40" i="30" s="1"/>
  <c r="K60" i="30"/>
  <c r="C41" i="30"/>
  <c r="E49" i="30"/>
  <c r="C79" i="30"/>
  <c r="E79" i="30" s="1"/>
  <c r="K79" i="30"/>
  <c r="M79" i="30" s="1"/>
  <c r="E125" i="30"/>
  <c r="E129" i="30"/>
  <c r="F90" i="30"/>
  <c r="F88" i="30" s="1"/>
  <c r="F79" i="30" s="1"/>
  <c r="F48" i="30" s="1"/>
  <c r="F40" i="30" s="1"/>
  <c r="I49" i="30"/>
  <c r="H60" i="30"/>
  <c r="E61" i="30"/>
  <c r="M61" i="30"/>
  <c r="M60" i="30" s="1"/>
  <c r="I110" i="30"/>
  <c r="I109" i="30" s="1"/>
  <c r="E17" i="30"/>
  <c r="K17" i="30" s="1"/>
  <c r="M17" i="30" s="1"/>
  <c r="L48" i="30"/>
  <c r="L40" i="30" s="1"/>
  <c r="L10" i="30" s="1"/>
  <c r="L9" i="30" s="1"/>
  <c r="G79" i="30"/>
  <c r="I79" i="30" s="1"/>
  <c r="D115" i="30"/>
  <c r="D114" i="30" s="1"/>
  <c r="L8" i="30" l="1"/>
  <c r="G48" i="30"/>
  <c r="I48" i="30" s="1"/>
  <c r="E60" i="30"/>
  <c r="H48" i="30"/>
  <c r="H40" i="30" s="1"/>
  <c r="H10" i="30" s="1"/>
  <c r="H9" i="30" s="1"/>
  <c r="H8" i="30" s="1"/>
  <c r="G40" i="30"/>
  <c r="G10" i="30" s="1"/>
  <c r="G9" i="30" s="1"/>
  <c r="G8" i="30" s="1"/>
  <c r="F11" i="30"/>
  <c r="F10" i="30" s="1"/>
  <c r="F9" i="30" s="1"/>
  <c r="F8" i="30" s="1"/>
  <c r="D113" i="30"/>
  <c r="D40" i="30" s="1"/>
  <c r="D10" i="30" s="1"/>
  <c r="D9" i="30" s="1"/>
  <c r="D8" i="30" s="1"/>
  <c r="E114" i="30"/>
  <c r="K29" i="30"/>
  <c r="M29" i="30" s="1"/>
  <c r="E48" i="30"/>
  <c r="K31" i="30"/>
  <c r="M31" i="30" s="1"/>
  <c r="E41" i="30"/>
  <c r="K48" i="30"/>
  <c r="K12" i="30"/>
  <c r="J11" i="30"/>
  <c r="J10" i="30" s="1"/>
  <c r="J9" i="30" s="1"/>
  <c r="J8" i="30" s="1"/>
  <c r="I40" i="30"/>
  <c r="I10" i="30" s="1"/>
  <c r="I9" i="30" s="1"/>
  <c r="I8" i="30" s="1"/>
  <c r="E115" i="30"/>
  <c r="C48" i="30"/>
  <c r="C40" i="30" s="1"/>
  <c r="E40" i="30" l="1"/>
  <c r="E10" i="30" s="1"/>
  <c r="E9" i="30" s="1"/>
  <c r="E8" i="30" s="1"/>
  <c r="C10" i="30"/>
  <c r="C9" i="30" s="1"/>
  <c r="C8" i="30" s="1"/>
  <c r="E113" i="30"/>
  <c r="M48" i="30"/>
  <c r="M40" i="30" s="1"/>
  <c r="K40" i="30"/>
  <c r="M12" i="30"/>
  <c r="K11" i="30"/>
  <c r="K10" i="30" l="1"/>
  <c r="K9" i="30" s="1"/>
  <c r="K8" i="30" s="1"/>
  <c r="M11" i="30"/>
  <c r="M10" i="30" s="1"/>
  <c r="M9" i="30" s="1"/>
  <c r="M8" i="30" s="1"/>
  <c r="L32" i="17" l="1"/>
  <c r="G70" i="9" l="1"/>
  <c r="F70" i="9"/>
  <c r="J32" i="9"/>
  <c r="I32" i="9"/>
  <c r="J31" i="17"/>
  <c r="I31" i="17"/>
  <c r="K45" i="17"/>
  <c r="K32" i="17"/>
  <c r="K46" i="17" l="1"/>
  <c r="K31" i="17"/>
  <c r="K32" i="9" l="1"/>
  <c r="H35" i="17"/>
  <c r="F36" i="17"/>
  <c r="H36" i="17" s="1"/>
  <c r="G36" i="17"/>
  <c r="H37" i="17"/>
  <c r="H38" i="17"/>
  <c r="H39" i="17"/>
  <c r="H40" i="17"/>
  <c r="H42" i="17" l="1"/>
  <c r="I13" i="17"/>
  <c r="I13" i="28" l="1"/>
  <c r="G29" i="28"/>
  <c r="I155" i="28" l="1"/>
  <c r="E155" i="28"/>
  <c r="M154" i="28"/>
  <c r="M153" i="28" s="1"/>
  <c r="G154" i="28"/>
  <c r="I154" i="28" s="1"/>
  <c r="I153" i="28" s="1"/>
  <c r="E154" i="28"/>
  <c r="L153" i="28"/>
  <c r="L151" i="28" s="1"/>
  <c r="L150" i="28" s="1"/>
  <c r="K153" i="28"/>
  <c r="K151" i="28" s="1"/>
  <c r="J153" i="28"/>
  <c r="J151" i="28" s="1"/>
  <c r="J150" i="28" s="1"/>
  <c r="J149" i="28" s="1"/>
  <c r="H153" i="28"/>
  <c r="F153" i="28"/>
  <c r="F151" i="28" s="1"/>
  <c r="F150" i="28" s="1"/>
  <c r="F149" i="28" s="1"/>
  <c r="D153" i="28"/>
  <c r="D151" i="28" s="1"/>
  <c r="D150" i="28" s="1"/>
  <c r="D149" i="28" s="1"/>
  <c r="C153" i="28"/>
  <c r="C151" i="28" s="1"/>
  <c r="C150" i="28" s="1"/>
  <c r="M152" i="28"/>
  <c r="M151" i="28" s="1"/>
  <c r="I152" i="28"/>
  <c r="E152" i="28"/>
  <c r="H151" i="28"/>
  <c r="H150" i="28" s="1"/>
  <c r="H149" i="28" s="1"/>
  <c r="G150" i="28"/>
  <c r="G149" i="28" s="1"/>
  <c r="K149" i="28"/>
  <c r="M148" i="28"/>
  <c r="M147" i="28" s="1"/>
  <c r="M146" i="28" s="1"/>
  <c r="I148" i="28"/>
  <c r="I147" i="28" s="1"/>
  <c r="I146" i="28" s="1"/>
  <c r="E148" i="28"/>
  <c r="E147" i="28"/>
  <c r="J146" i="28"/>
  <c r="F146" i="28"/>
  <c r="C146" i="28"/>
  <c r="E146" i="28" s="1"/>
  <c r="M145" i="28"/>
  <c r="I145" i="28"/>
  <c r="E145" i="28"/>
  <c r="L144" i="28"/>
  <c r="K144" i="28"/>
  <c r="K143" i="28" s="1"/>
  <c r="J144" i="28"/>
  <c r="J143" i="28" s="1"/>
  <c r="H144" i="28"/>
  <c r="H143" i="28" s="1"/>
  <c r="G144" i="28"/>
  <c r="F144" i="28"/>
  <c r="F143" i="28" s="1"/>
  <c r="D144" i="28"/>
  <c r="D143" i="28" s="1"/>
  <c r="C144" i="28"/>
  <c r="C143" i="28" s="1"/>
  <c r="L143" i="28"/>
  <c r="I141" i="28"/>
  <c r="I139" i="28" s="1"/>
  <c r="E141" i="28"/>
  <c r="M139" i="28"/>
  <c r="L139" i="28"/>
  <c r="K139" i="28"/>
  <c r="J139" i="28"/>
  <c r="H139" i="28"/>
  <c r="G139" i="28"/>
  <c r="F139" i="28"/>
  <c r="D139" i="28"/>
  <c r="C139" i="28"/>
  <c r="M138" i="28"/>
  <c r="M132" i="28" s="1"/>
  <c r="I138" i="28"/>
  <c r="E138" i="28"/>
  <c r="I137" i="28"/>
  <c r="E137" i="28"/>
  <c r="I136" i="28"/>
  <c r="E136" i="28"/>
  <c r="I135" i="28"/>
  <c r="E135" i="28"/>
  <c r="I134" i="28"/>
  <c r="E134" i="28"/>
  <c r="I133" i="28"/>
  <c r="E133" i="28"/>
  <c r="L132" i="28"/>
  <c r="J132" i="28"/>
  <c r="H132" i="28"/>
  <c r="F132" i="28"/>
  <c r="D132" i="28"/>
  <c r="C132" i="28"/>
  <c r="E131" i="28"/>
  <c r="E130" i="28"/>
  <c r="M129" i="28"/>
  <c r="M128" i="28" s="1"/>
  <c r="L129" i="28"/>
  <c r="L128" i="28" s="1"/>
  <c r="K129" i="28"/>
  <c r="K128" i="28" s="1"/>
  <c r="J129" i="28"/>
  <c r="J128" i="28" s="1"/>
  <c r="I129" i="28"/>
  <c r="I128" i="28" s="1"/>
  <c r="H129" i="28"/>
  <c r="H128" i="28" s="1"/>
  <c r="G129" i="28"/>
  <c r="G128" i="28" s="1"/>
  <c r="F129" i="28"/>
  <c r="F128" i="28" s="1"/>
  <c r="D129" i="28"/>
  <c r="D128" i="28" s="1"/>
  <c r="C129" i="28"/>
  <c r="C128" i="28" s="1"/>
  <c r="E128" i="28" s="1"/>
  <c r="I127" i="28"/>
  <c r="E127" i="28"/>
  <c r="I126" i="28"/>
  <c r="E126" i="28"/>
  <c r="M125" i="28"/>
  <c r="M124" i="28" s="1"/>
  <c r="L125" i="28"/>
  <c r="K125" i="28"/>
  <c r="J125" i="28"/>
  <c r="H125" i="28"/>
  <c r="H124" i="28" s="1"/>
  <c r="G125" i="28"/>
  <c r="G124" i="28" s="1"/>
  <c r="F125" i="28"/>
  <c r="F124" i="28" s="1"/>
  <c r="D125" i="28"/>
  <c r="D124" i="28" s="1"/>
  <c r="C125" i="28"/>
  <c r="E125" i="28" s="1"/>
  <c r="L124" i="28"/>
  <c r="K124" i="28"/>
  <c r="J124" i="28"/>
  <c r="E123" i="28"/>
  <c r="E122" i="28"/>
  <c r="M121" i="28"/>
  <c r="M120" i="28" s="1"/>
  <c r="I121" i="28"/>
  <c r="I120" i="28" s="1"/>
  <c r="E121" i="28"/>
  <c r="E120" i="28" s="1"/>
  <c r="L120" i="28"/>
  <c r="K120" i="28"/>
  <c r="J120" i="28"/>
  <c r="H120" i="28"/>
  <c r="G120" i="28"/>
  <c r="F120" i="28"/>
  <c r="D120" i="28"/>
  <c r="C120" i="28"/>
  <c r="E119" i="28"/>
  <c r="E118" i="28"/>
  <c r="E117" i="28"/>
  <c r="D116" i="28"/>
  <c r="E116" i="28" s="1"/>
  <c r="M115" i="28"/>
  <c r="L115" i="28"/>
  <c r="K115" i="28"/>
  <c r="J115" i="28"/>
  <c r="H115" i="28"/>
  <c r="G115" i="28"/>
  <c r="I115" i="28" s="1"/>
  <c r="F115" i="28"/>
  <c r="C115" i="28"/>
  <c r="M112" i="28"/>
  <c r="I112" i="28"/>
  <c r="E112" i="28"/>
  <c r="M111" i="28"/>
  <c r="I111" i="28"/>
  <c r="E111" i="28"/>
  <c r="E110" i="28" s="1"/>
  <c r="L110" i="28"/>
  <c r="K110" i="28"/>
  <c r="K109" i="28" s="1"/>
  <c r="J110" i="28"/>
  <c r="J109" i="28" s="1"/>
  <c r="H110" i="28"/>
  <c r="H109" i="28" s="1"/>
  <c r="G110" i="28"/>
  <c r="F110" i="28"/>
  <c r="F109" i="28" s="1"/>
  <c r="D110" i="28"/>
  <c r="D109" i="28" s="1"/>
  <c r="C110" i="28"/>
  <c r="C109" i="28" s="1"/>
  <c r="M108" i="28"/>
  <c r="I108" i="28"/>
  <c r="E108" i="28"/>
  <c r="M107" i="28"/>
  <c r="I107" i="28"/>
  <c r="E107" i="28"/>
  <c r="M106" i="28"/>
  <c r="I106" i="28"/>
  <c r="E106" i="28"/>
  <c r="M105" i="28"/>
  <c r="I105" i="28"/>
  <c r="E105" i="28"/>
  <c r="L104" i="28"/>
  <c r="K104" i="28"/>
  <c r="J104" i="28"/>
  <c r="H104" i="28"/>
  <c r="G104" i="28"/>
  <c r="F104" i="28"/>
  <c r="D104" i="28"/>
  <c r="C104" i="28"/>
  <c r="M103" i="28"/>
  <c r="I103" i="28"/>
  <c r="E103" i="28"/>
  <c r="E102" i="28" s="1"/>
  <c r="L102" i="28"/>
  <c r="M102" i="28" s="1"/>
  <c r="J102" i="28"/>
  <c r="H102" i="28"/>
  <c r="I102" i="28" s="1"/>
  <c r="F102" i="28"/>
  <c r="D102" i="28"/>
  <c r="C102" i="28"/>
  <c r="M101" i="28"/>
  <c r="I101" i="28"/>
  <c r="M100" i="28"/>
  <c r="I100" i="28"/>
  <c r="E100" i="28"/>
  <c r="M99" i="28"/>
  <c r="I99" i="28"/>
  <c r="E99" i="28"/>
  <c r="M98" i="28"/>
  <c r="I98" i="28"/>
  <c r="E98" i="28"/>
  <c r="L97" i="28"/>
  <c r="K97" i="28"/>
  <c r="J97" i="28"/>
  <c r="H97" i="28"/>
  <c r="G97" i="28"/>
  <c r="I97" i="28" s="1"/>
  <c r="F97" i="28"/>
  <c r="D97" i="28"/>
  <c r="C97" i="28"/>
  <c r="M96" i="28"/>
  <c r="I96" i="28"/>
  <c r="E96" i="28"/>
  <c r="M95" i="28"/>
  <c r="I95" i="28"/>
  <c r="E95" i="28"/>
  <c r="M94" i="28"/>
  <c r="I94" i="28"/>
  <c r="E94" i="28"/>
  <c r="M93" i="28"/>
  <c r="I93" i="28"/>
  <c r="E93" i="28"/>
  <c r="M92" i="28"/>
  <c r="I92" i="28"/>
  <c r="E92" i="28"/>
  <c r="M91" i="28"/>
  <c r="I91" i="28"/>
  <c r="E91" i="28"/>
  <c r="M90" i="28"/>
  <c r="I90" i="28"/>
  <c r="J90" i="28" s="1"/>
  <c r="J88" i="28" s="1"/>
  <c r="E90" i="28"/>
  <c r="F90" i="28" s="1"/>
  <c r="F88" i="28" s="1"/>
  <c r="M89" i="28"/>
  <c r="I89" i="28"/>
  <c r="E89" i="28"/>
  <c r="L88" i="28"/>
  <c r="K88" i="28"/>
  <c r="H88" i="28"/>
  <c r="G88" i="28"/>
  <c r="D88" i="28"/>
  <c r="C88" i="28"/>
  <c r="M87" i="28"/>
  <c r="I87" i="28"/>
  <c r="E87" i="28"/>
  <c r="M86" i="28"/>
  <c r="I86" i="28"/>
  <c r="E86" i="28"/>
  <c r="M85" i="28"/>
  <c r="I85" i="28"/>
  <c r="E85" i="28"/>
  <c r="M84" i="28"/>
  <c r="I84" i="28"/>
  <c r="E84" i="28"/>
  <c r="M83" i="28"/>
  <c r="I83" i="28"/>
  <c r="E83" i="28"/>
  <c r="M82" i="28"/>
  <c r="I82" i="28"/>
  <c r="E82" i="28"/>
  <c r="L81" i="28"/>
  <c r="K81" i="28"/>
  <c r="J81" i="28"/>
  <c r="H81" i="28"/>
  <c r="G81" i="28"/>
  <c r="F81" i="28"/>
  <c r="D81" i="28"/>
  <c r="D79" i="28" s="1"/>
  <c r="C81" i="28"/>
  <c r="E81" i="28" s="1"/>
  <c r="M80" i="28"/>
  <c r="I80" i="28"/>
  <c r="E80" i="28"/>
  <c r="M78" i="28"/>
  <c r="I78" i="28"/>
  <c r="E78" i="28"/>
  <c r="M77" i="28"/>
  <c r="I77" i="28"/>
  <c r="E77" i="28"/>
  <c r="M76" i="28"/>
  <c r="I76" i="28"/>
  <c r="E76" i="28"/>
  <c r="M75" i="28"/>
  <c r="I75" i="28"/>
  <c r="E75" i="28"/>
  <c r="L74" i="28"/>
  <c r="K74" i="28"/>
  <c r="J74" i="28"/>
  <c r="H74" i="28"/>
  <c r="G74" i="28"/>
  <c r="F74" i="28"/>
  <c r="D74" i="28"/>
  <c r="C74" i="28"/>
  <c r="M73" i="28"/>
  <c r="I73" i="28"/>
  <c r="E73" i="28"/>
  <c r="M72" i="28"/>
  <c r="I72" i="28"/>
  <c r="E72" i="28"/>
  <c r="M71" i="28"/>
  <c r="J71" i="28"/>
  <c r="I71" i="28"/>
  <c r="F71" i="28"/>
  <c r="D71" i="28"/>
  <c r="C71" i="28"/>
  <c r="E71" i="28" s="1"/>
  <c r="M70" i="28"/>
  <c r="M69" i="28" s="1"/>
  <c r="I70" i="28"/>
  <c r="I69" i="28" s="1"/>
  <c r="E70" i="28"/>
  <c r="L69" i="28"/>
  <c r="K69" i="28"/>
  <c r="J69" i="28"/>
  <c r="H69" i="28"/>
  <c r="G69" i="28"/>
  <c r="F69" i="28"/>
  <c r="D69" i="28"/>
  <c r="C69" i="28"/>
  <c r="E69" i="28" s="1"/>
  <c r="M68" i="28"/>
  <c r="I68" i="28"/>
  <c r="E68" i="28"/>
  <c r="M67" i="28"/>
  <c r="I67" i="28"/>
  <c r="E67" i="28"/>
  <c r="M66" i="28"/>
  <c r="I66" i="28"/>
  <c r="E66" i="28"/>
  <c r="M65" i="28"/>
  <c r="I65" i="28"/>
  <c r="E65" i="28"/>
  <c r="L64" i="28"/>
  <c r="K64" i="28"/>
  <c r="J64" i="28"/>
  <c r="I64" i="28"/>
  <c r="F64" i="28"/>
  <c r="D64" i="28"/>
  <c r="C64" i="28"/>
  <c r="M63" i="28"/>
  <c r="I63" i="28"/>
  <c r="E63" i="28"/>
  <c r="M62" i="28"/>
  <c r="I62" i="28"/>
  <c r="E62" i="28"/>
  <c r="L61" i="28"/>
  <c r="K61" i="28"/>
  <c r="J61" i="28"/>
  <c r="G61" i="28"/>
  <c r="I61" i="28" s="1"/>
  <c r="F61" i="28"/>
  <c r="D61" i="28"/>
  <c r="C61" i="28"/>
  <c r="E61" i="28" s="1"/>
  <c r="M59" i="28"/>
  <c r="I59" i="28"/>
  <c r="E59" i="28"/>
  <c r="M58" i="28"/>
  <c r="I58" i="28"/>
  <c r="E58" i="28"/>
  <c r="M57" i="28"/>
  <c r="I57" i="28"/>
  <c r="E57" i="28"/>
  <c r="M56" i="28"/>
  <c r="I56" i="28"/>
  <c r="E56" i="28"/>
  <c r="L55" i="28"/>
  <c r="K55" i="28"/>
  <c r="M55" i="28" s="1"/>
  <c r="J55" i="28"/>
  <c r="H55" i="28"/>
  <c r="G55" i="28"/>
  <c r="F55" i="28"/>
  <c r="D55" i="28"/>
  <c r="C55" i="28"/>
  <c r="M54" i="28"/>
  <c r="I54" i="28"/>
  <c r="E54" i="28"/>
  <c r="M53" i="28"/>
  <c r="I53" i="28"/>
  <c r="E53" i="28"/>
  <c r="M52" i="28"/>
  <c r="I52" i="28"/>
  <c r="E52" i="28"/>
  <c r="M51" i="28"/>
  <c r="I51" i="28"/>
  <c r="E51" i="28"/>
  <c r="M50" i="28"/>
  <c r="I50" i="28"/>
  <c r="E50" i="28"/>
  <c r="L49" i="28"/>
  <c r="K49" i="28"/>
  <c r="M49" i="28" s="1"/>
  <c r="J49" i="28"/>
  <c r="G49" i="28"/>
  <c r="I49" i="28" s="1"/>
  <c r="F49" i="28"/>
  <c r="D49" i="28"/>
  <c r="C49" i="28"/>
  <c r="M47" i="28"/>
  <c r="I47" i="28"/>
  <c r="E47" i="28"/>
  <c r="M46" i="28"/>
  <c r="I46" i="28"/>
  <c r="I45" i="28" s="1"/>
  <c r="E46" i="28"/>
  <c r="L45" i="28"/>
  <c r="K45" i="28"/>
  <c r="J45" i="28"/>
  <c r="H45" i="28"/>
  <c r="G45" i="28"/>
  <c r="F45" i="28"/>
  <c r="D45" i="28"/>
  <c r="C45" i="28"/>
  <c r="E45" i="28" s="1"/>
  <c r="M44" i="28"/>
  <c r="E44" i="28"/>
  <c r="M43" i="28"/>
  <c r="E43" i="28"/>
  <c r="L42" i="28"/>
  <c r="K42" i="28"/>
  <c r="J42" i="28"/>
  <c r="I42" i="28"/>
  <c r="H42" i="28"/>
  <c r="G42" i="28"/>
  <c r="F42" i="28"/>
  <c r="D42" i="28"/>
  <c r="C42" i="28"/>
  <c r="E42" i="28" s="1"/>
  <c r="C39" i="28"/>
  <c r="C38" i="28"/>
  <c r="E38" i="28" s="1"/>
  <c r="E37" i="28"/>
  <c r="E36" i="28"/>
  <c r="E35" i="28"/>
  <c r="E34" i="28"/>
  <c r="E33" i="28"/>
  <c r="C32" i="28"/>
  <c r="E32" i="28" s="1"/>
  <c r="I31" i="28"/>
  <c r="D31" i="28"/>
  <c r="D29" i="28" s="1"/>
  <c r="I30" i="28"/>
  <c r="E30" i="28"/>
  <c r="I28" i="28"/>
  <c r="E28" i="28"/>
  <c r="E27" i="28"/>
  <c r="C26" i="28"/>
  <c r="C17" i="28" s="1"/>
  <c r="E25" i="28"/>
  <c r="E24" i="28"/>
  <c r="E23" i="28"/>
  <c r="E22" i="28"/>
  <c r="E21" i="28"/>
  <c r="E20" i="28"/>
  <c r="E19" i="28"/>
  <c r="E18" i="28"/>
  <c r="I17" i="28"/>
  <c r="D17" i="28"/>
  <c r="E16" i="28"/>
  <c r="E15" i="28"/>
  <c r="M14" i="28"/>
  <c r="E14" i="28"/>
  <c r="D13" i="28"/>
  <c r="C13" i="28"/>
  <c r="L114" i="28" l="1"/>
  <c r="H114" i="28"/>
  <c r="M61" i="28"/>
  <c r="M60" i="28" s="1"/>
  <c r="E64" i="28"/>
  <c r="M74" i="28"/>
  <c r="J114" i="28"/>
  <c r="E139" i="28"/>
  <c r="M110" i="28"/>
  <c r="M109" i="28" s="1"/>
  <c r="H79" i="28"/>
  <c r="M42" i="28"/>
  <c r="J41" i="28"/>
  <c r="J60" i="28"/>
  <c r="M81" i="28"/>
  <c r="I110" i="28"/>
  <c r="I109" i="28" s="1"/>
  <c r="I125" i="28"/>
  <c r="I124" i="28" s="1"/>
  <c r="I55" i="28"/>
  <c r="C60" i="28"/>
  <c r="I41" i="28"/>
  <c r="M104" i="28"/>
  <c r="I151" i="28"/>
  <c r="I150" i="28" s="1"/>
  <c r="I149" i="28" s="1"/>
  <c r="C31" i="28"/>
  <c r="C29" i="28" s="1"/>
  <c r="K41" i="28"/>
  <c r="M45" i="28"/>
  <c r="D60" i="28"/>
  <c r="K114" i="28"/>
  <c r="K113" i="28" s="1"/>
  <c r="D12" i="28"/>
  <c r="D11" i="28" s="1"/>
  <c r="E13" i="28"/>
  <c r="D41" i="28"/>
  <c r="H41" i="28"/>
  <c r="H40" i="28" s="1"/>
  <c r="H10" i="28" s="1"/>
  <c r="H9" i="28" s="1"/>
  <c r="H8" i="28" s="1"/>
  <c r="E55" i="28"/>
  <c r="M64" i="28"/>
  <c r="J79" i="28"/>
  <c r="E104" i="28"/>
  <c r="L109" i="28"/>
  <c r="G114" i="28"/>
  <c r="G113" i="28" s="1"/>
  <c r="E143" i="28"/>
  <c r="M150" i="28"/>
  <c r="M149" i="28" s="1"/>
  <c r="L149" i="28"/>
  <c r="K79" i="28"/>
  <c r="C41" i="28"/>
  <c r="F79" i="28"/>
  <c r="E74" i="28"/>
  <c r="E60" i="28" s="1"/>
  <c r="H113" i="28"/>
  <c r="E144" i="28"/>
  <c r="M88" i="28"/>
  <c r="J113" i="28"/>
  <c r="I132" i="28"/>
  <c r="G153" i="28"/>
  <c r="L41" i="28"/>
  <c r="E49" i="28"/>
  <c r="F60" i="28"/>
  <c r="G79" i="28"/>
  <c r="I79" i="28" s="1"/>
  <c r="C79" i="28"/>
  <c r="E79" i="28" s="1"/>
  <c r="M97" i="28"/>
  <c r="I104" i="28"/>
  <c r="C124" i="28"/>
  <c r="E124" i="28" s="1"/>
  <c r="E132" i="28"/>
  <c r="I144" i="28"/>
  <c r="I143" i="28" s="1"/>
  <c r="E153" i="28"/>
  <c r="E151" i="28" s="1"/>
  <c r="M114" i="28"/>
  <c r="M113" i="28" s="1"/>
  <c r="M144" i="28"/>
  <c r="M143" i="28" s="1"/>
  <c r="E39" i="28"/>
  <c r="E31" i="28" s="1"/>
  <c r="E29" i="28" s="1"/>
  <c r="F114" i="28"/>
  <c r="F113" i="28" s="1"/>
  <c r="L60" i="28"/>
  <c r="L48" i="28" s="1"/>
  <c r="H60" i="28"/>
  <c r="H48" i="28" s="1"/>
  <c r="L113" i="28"/>
  <c r="J48" i="28"/>
  <c r="E26" i="28"/>
  <c r="G60" i="28"/>
  <c r="L79" i="28"/>
  <c r="I114" i="28"/>
  <c r="G41" i="28"/>
  <c r="E97" i="28"/>
  <c r="I88" i="28"/>
  <c r="E88" i="28"/>
  <c r="I29" i="28"/>
  <c r="F41" i="28"/>
  <c r="D48" i="28"/>
  <c r="E109" i="28"/>
  <c r="C12" i="28"/>
  <c r="E17" i="28"/>
  <c r="C149" i="28"/>
  <c r="E149" i="28" s="1"/>
  <c r="E150" i="28"/>
  <c r="E129" i="28"/>
  <c r="I74" i="28"/>
  <c r="I60" i="28" s="1"/>
  <c r="I81" i="28"/>
  <c r="C114" i="28"/>
  <c r="D115" i="28"/>
  <c r="D114" i="28" s="1"/>
  <c r="D113" i="28" s="1"/>
  <c r="G143" i="28"/>
  <c r="K60" i="28"/>
  <c r="G109" i="28"/>
  <c r="F48" i="28" l="1"/>
  <c r="M41" i="28"/>
  <c r="J40" i="28"/>
  <c r="I113" i="28"/>
  <c r="E12" i="28"/>
  <c r="C11" i="28"/>
  <c r="E11" i="28" s="1"/>
  <c r="D40" i="28"/>
  <c r="C48" i="28"/>
  <c r="E48" i="28"/>
  <c r="E41" i="28"/>
  <c r="L40" i="28"/>
  <c r="L10" i="28" s="1"/>
  <c r="L9" i="28" s="1"/>
  <c r="L8" i="28" s="1"/>
  <c r="E115" i="28"/>
  <c r="M79" i="28"/>
  <c r="G48" i="28"/>
  <c r="I48" i="28" s="1"/>
  <c r="K48" i="28"/>
  <c r="K40" i="28" s="1"/>
  <c r="F40" i="28"/>
  <c r="F9" i="28" s="1"/>
  <c r="F8" i="28" s="1"/>
  <c r="G11" i="28"/>
  <c r="I12" i="28"/>
  <c r="E114" i="28"/>
  <c r="C113" i="28"/>
  <c r="E113" i="28" s="1"/>
  <c r="D10" i="28"/>
  <c r="D9" i="28" s="1"/>
  <c r="D8" i="28" s="1"/>
  <c r="I40" i="28" l="1"/>
  <c r="M48" i="28"/>
  <c r="M40" i="28" s="1"/>
  <c r="G40" i="28"/>
  <c r="G10" i="28" s="1"/>
  <c r="G9" i="28" s="1"/>
  <c r="G8" i="28" s="1"/>
  <c r="I11" i="28"/>
  <c r="I10" i="28" s="1"/>
  <c r="I9" i="28" s="1"/>
  <c r="I8" i="28" s="1"/>
  <c r="C40" i="28"/>
  <c r="E40" i="28" l="1"/>
  <c r="E10" i="28" s="1"/>
  <c r="E9" i="28" s="1"/>
  <c r="E8" i="28" s="1"/>
  <c r="C10" i="28"/>
  <c r="C9" i="28" s="1"/>
  <c r="C8" i="28" s="1"/>
  <c r="G60" i="17" l="1"/>
  <c r="F60" i="17" l="1"/>
  <c r="H59" i="17" l="1"/>
  <c r="H58" i="17"/>
  <c r="H57" i="17"/>
  <c r="G56" i="17"/>
  <c r="F56" i="17"/>
  <c r="H55" i="17"/>
  <c r="H54" i="17"/>
  <c r="H53" i="17"/>
  <c r="H51" i="17"/>
  <c r="D23" i="17"/>
  <c r="I22" i="17"/>
  <c r="I21" i="17"/>
  <c r="I20" i="17"/>
  <c r="I19" i="17"/>
  <c r="I18" i="17"/>
  <c r="G41" i="17" s="1"/>
  <c r="H41" i="17" s="1"/>
  <c r="I17" i="17"/>
  <c r="I16" i="17"/>
  <c r="I15" i="17"/>
  <c r="I14" i="17"/>
  <c r="I12" i="17"/>
  <c r="I11" i="17"/>
  <c r="I10" i="17"/>
  <c r="I9" i="17"/>
  <c r="I8" i="17"/>
  <c r="I7" i="17"/>
  <c r="I6" i="17"/>
  <c r="H52" i="17" l="1"/>
  <c r="H56" i="17"/>
  <c r="H61" i="17"/>
  <c r="I26" i="17"/>
  <c r="I25" i="17"/>
  <c r="F50" i="17" s="1"/>
  <c r="H60" i="17"/>
  <c r="G33" i="17" l="1"/>
  <c r="G50" i="17"/>
  <c r="G49" i="17" s="1"/>
  <c r="F33" i="17"/>
  <c r="F43" i="17"/>
  <c r="F44" i="17"/>
  <c r="G43" i="17"/>
  <c r="G44" i="17"/>
  <c r="F49" i="17"/>
  <c r="I27" i="17"/>
  <c r="I28" i="17" s="1"/>
  <c r="I15" i="9"/>
  <c r="H33" i="17" l="1"/>
  <c r="G34" i="17"/>
  <c r="H44" i="17"/>
  <c r="F34" i="17"/>
  <c r="F32" i="17" s="1"/>
  <c r="H43" i="17"/>
  <c r="H49" i="17"/>
  <c r="H50" i="17"/>
  <c r="H34" i="17" l="1"/>
  <c r="G32" i="17"/>
  <c r="F48" i="17"/>
  <c r="F47" i="17" s="1"/>
  <c r="H32" i="17" l="1"/>
  <c r="M32" i="17" s="1"/>
  <c r="G48" i="17"/>
  <c r="G47" i="17" s="1"/>
  <c r="G46" i="17" l="1"/>
  <c r="G31" i="17" s="1"/>
  <c r="H48" i="17"/>
  <c r="F46" i="17"/>
  <c r="I14" i="9"/>
  <c r="I13" i="9"/>
  <c r="H47" i="17" l="1"/>
  <c r="M31" i="17" s="1"/>
  <c r="H46" i="17"/>
  <c r="L46" i="17" s="1"/>
  <c r="F31" i="17"/>
  <c r="D23" i="9"/>
  <c r="I20" i="9"/>
  <c r="I21" i="9"/>
  <c r="I7" i="9"/>
  <c r="I8" i="9"/>
  <c r="I9" i="9"/>
  <c r="I10" i="9"/>
  <c r="I11" i="9"/>
  <c r="I12" i="9"/>
  <c r="H31" i="17" l="1"/>
  <c r="L31" i="17"/>
  <c r="I17" i="9"/>
  <c r="I16" i="9" l="1"/>
  <c r="I19" i="9"/>
  <c r="I22" i="9"/>
  <c r="H48" i="9" l="1"/>
  <c r="H51" i="9"/>
  <c r="I18" i="9"/>
  <c r="I26" i="9" s="1"/>
  <c r="G63" i="9" s="1"/>
  <c r="H68" i="9"/>
  <c r="H67" i="9"/>
  <c r="H53" i="9"/>
  <c r="H52" i="9"/>
  <c r="F44" i="9"/>
  <c r="H43" i="9"/>
  <c r="H42" i="9"/>
  <c r="G41" i="9"/>
  <c r="F41" i="9"/>
  <c r="G38" i="9"/>
  <c r="H37" i="9"/>
  <c r="H36" i="9"/>
  <c r="G35" i="9"/>
  <c r="F35" i="9"/>
  <c r="I6" i="9"/>
  <c r="G45" i="9" l="1"/>
  <c r="G57" i="9"/>
  <c r="H70" i="9"/>
  <c r="I25" i="9"/>
  <c r="F63" i="9" s="1"/>
  <c r="G54" i="9"/>
  <c r="H54" i="9" s="1"/>
  <c r="J23" i="28" s="1"/>
  <c r="H45" i="9"/>
  <c r="G56" i="9"/>
  <c r="G46" i="9"/>
  <c r="H46" i="9" s="1"/>
  <c r="G49" i="9"/>
  <c r="H35" i="9"/>
  <c r="H69" i="9"/>
  <c r="H58" i="9"/>
  <c r="H71" i="9"/>
  <c r="H41" i="9"/>
  <c r="J38" i="28" l="1"/>
  <c r="F57" i="9"/>
  <c r="I27" i="9"/>
  <c r="I28" i="9" s="1"/>
  <c r="F39" i="9"/>
  <c r="G62" i="9"/>
  <c r="F56" i="9"/>
  <c r="H56" i="9" s="1"/>
  <c r="F40" i="9"/>
  <c r="H40" i="9" s="1"/>
  <c r="H63" i="9"/>
  <c r="H64" i="9"/>
  <c r="H50" i="9"/>
  <c r="H55" i="9"/>
  <c r="J25" i="28" s="1"/>
  <c r="G47" i="9"/>
  <c r="G44" i="9"/>
  <c r="H44" i="9" s="1"/>
  <c r="J26" i="28" l="1"/>
  <c r="J16" i="28"/>
  <c r="J32" i="28"/>
  <c r="J31" i="28" s="1"/>
  <c r="K31" i="28" s="1"/>
  <c r="M31" i="28" s="1"/>
  <c r="H66" i="9"/>
  <c r="H65" i="9" s="1"/>
  <c r="F38" i="9"/>
  <c r="F34" i="9" s="1"/>
  <c r="H39" i="9"/>
  <c r="H38" i="9" s="1"/>
  <c r="H57" i="9"/>
  <c r="F49" i="9"/>
  <c r="H49" i="9" s="1"/>
  <c r="J21" i="28" s="1"/>
  <c r="F62" i="9"/>
  <c r="H62" i="9" s="1"/>
  <c r="G34" i="9"/>
  <c r="G33" i="9" s="1"/>
  <c r="J27" i="28" l="1"/>
  <c r="J14" i="28"/>
  <c r="J13" i="28" s="1"/>
  <c r="K13" i="28" s="1"/>
  <c r="M13" i="28" s="1"/>
  <c r="J17" i="28"/>
  <c r="J12" i="28" s="1"/>
  <c r="F47" i="9"/>
  <c r="H47" i="9"/>
  <c r="G61" i="9"/>
  <c r="H34" i="9"/>
  <c r="K17" i="28" l="1"/>
  <c r="M17" i="28" s="1"/>
  <c r="K12" i="28"/>
  <c r="G60" i="9"/>
  <c r="G59" i="9" s="1"/>
  <c r="G32" i="9" s="1"/>
  <c r="F33" i="9"/>
  <c r="F61" i="9" s="1"/>
  <c r="H33" i="9"/>
  <c r="L33" i="9" s="1"/>
  <c r="M12" i="28" l="1"/>
  <c r="H61" i="9"/>
  <c r="F60" i="9"/>
  <c r="H60" i="9" s="1"/>
  <c r="J30" i="28" l="1"/>
  <c r="J29" i="28" s="1"/>
  <c r="F59" i="9"/>
  <c r="H59" i="9" s="1"/>
  <c r="H32" i="9" l="1"/>
  <c r="L59" i="9"/>
  <c r="L32" i="9" s="1"/>
  <c r="K30" i="28"/>
  <c r="M30" i="28" s="1"/>
  <c r="K29" i="28"/>
  <c r="J11" i="28"/>
  <c r="J10" i="28" s="1"/>
  <c r="J9" i="28" s="1"/>
  <c r="J8" i="28" s="1"/>
  <c r="F32" i="9"/>
  <c r="M29" i="28" l="1"/>
  <c r="K11" i="28"/>
  <c r="K10" i="28" l="1"/>
  <c r="K9" i="28" s="1"/>
  <c r="K8" i="28" s="1"/>
  <c r="M11" i="28"/>
  <c r="M10" i="28" s="1"/>
  <c r="M9" i="28" s="1"/>
  <c r="M8" i="28" s="1"/>
</calcChain>
</file>

<file path=xl/sharedStrings.xml><?xml version="1.0" encoding="utf-8"?>
<sst xmlns="http://schemas.openxmlformats.org/spreadsheetml/2006/main" count="639" uniqueCount="278">
  <si>
    <t>Iestāde</t>
  </si>
  <si>
    <t>Nr.p.k.</t>
  </si>
  <si>
    <t>Struktūrvienība</t>
  </si>
  <si>
    <t>Amats</t>
  </si>
  <si>
    <t>Amatu skaits</t>
  </si>
  <si>
    <t>Slodze</t>
  </si>
  <si>
    <t>Darbinieka statuss</t>
  </si>
  <si>
    <t>Mēnešalgas grupa</t>
  </si>
  <si>
    <t>Mēnešalga atbilstoši slodzei un amatu skaitam</t>
  </si>
  <si>
    <t>Administratīvais personāls</t>
  </si>
  <si>
    <t>Direktors</t>
  </si>
  <si>
    <t>I</t>
  </si>
  <si>
    <t>Direktora vietnieks</t>
  </si>
  <si>
    <t>Jurists</t>
  </si>
  <si>
    <t>D</t>
  </si>
  <si>
    <t>Lietvedis</t>
  </si>
  <si>
    <t>Kvalitātes vadītājs</t>
  </si>
  <si>
    <t>Personāla vadītājs</t>
  </si>
  <si>
    <t>Finansists</t>
  </si>
  <si>
    <t>Vecākie speciālistis: Iepirkumu speciālists/IS sistēmas/kvalitāte</t>
  </si>
  <si>
    <t>Risku vadītājs</t>
  </si>
  <si>
    <t>Nodaļas vadītājs</t>
  </si>
  <si>
    <t>Atbalsta personāls</t>
  </si>
  <si>
    <t>Saimniecības pārzinis</t>
  </si>
  <si>
    <t>Apkopēja</t>
  </si>
  <si>
    <t>Satura personāls</t>
  </si>
  <si>
    <t>Departamenta direktors</t>
  </si>
  <si>
    <t>Vecākais eksperts</t>
  </si>
  <si>
    <t>Eksperts</t>
  </si>
  <si>
    <t>Laborants/vec.speciālisti</t>
  </si>
  <si>
    <t>Ierēdņi</t>
  </si>
  <si>
    <t>Darbinieki</t>
  </si>
  <si>
    <t xml:space="preserve">Ierēdņi </t>
  </si>
  <si>
    <t>Atlīdzība</t>
  </si>
  <si>
    <t>Atalgojums</t>
  </si>
  <si>
    <t>Mēnešalga</t>
  </si>
  <si>
    <t>MK locekļu, valsts ministru un ministriju parlamentāro sekretāru mēnešalga</t>
  </si>
  <si>
    <t>MK locekļu, valsts ministru un parlamentāro sekretāru mēnešalga</t>
  </si>
  <si>
    <t>MK locekļu, valsts ministru un parlamentāro sekretāru atvaļinājuma nauda</t>
  </si>
  <si>
    <t>Valsts civildienesta ierēdņu mēnešalga</t>
  </si>
  <si>
    <t>Valsts civildienesta ierēdņu atvaļinājuma nauda</t>
  </si>
  <si>
    <t>Mēnešalga amatpersonām ar speciālajām dienesta pakāpēm</t>
  </si>
  <si>
    <t>Mēneša amatalga amatpersonām ar speciālajām dienesta pakāpēm</t>
  </si>
  <si>
    <t>11192</t>
  </si>
  <si>
    <t>Atvaļinājuma nauda amatpersonām ar speciālajām dienesta pakāpēm</t>
  </si>
  <si>
    <t>Pārējo darbinieku mēnešalga (darba alga)</t>
  </si>
  <si>
    <t>Pārējo darbinieku mēnešalga</t>
  </si>
  <si>
    <t>Pārējo darbinieku atvaļinājuma nauda</t>
  </si>
  <si>
    <t>Piemaksas, prēmijas un naudas balvas</t>
  </si>
  <si>
    <t>Piemaksa par naksts darbu</t>
  </si>
  <si>
    <t>Samaksa par virsstundu darbu un darbu svētku dienās</t>
  </si>
  <si>
    <t>Samaksa par virsstundu darbu</t>
  </si>
  <si>
    <t>Samaksa par darbu svētku dienās</t>
  </si>
  <si>
    <t>Piemaksas par speciālo dienesta pakāpi un diplomātisko rangu</t>
  </si>
  <si>
    <t>Piemaksa par izdienu</t>
  </si>
  <si>
    <t>Piemaksa par darbu īpašos apstākļos, speciālās piemaksas</t>
  </si>
  <si>
    <t>Piemaksa par papildu darbu</t>
  </si>
  <si>
    <t>aizvietošana uz atvaļi.periodu</t>
  </si>
  <si>
    <t>Prēmijas un naudas balvas</t>
  </si>
  <si>
    <t>Citas normatīvajos aktos noteiktās piemaksas, kas nav iepriekš klasificētas</t>
  </si>
  <si>
    <t>Atalgojums fiz. pers .uz tiesiskās attiecības regulējošu dokumentu pamata</t>
  </si>
  <si>
    <t>Darba devēja VSAOI, pabalsti un kompensācijas</t>
  </si>
  <si>
    <t>Darba devēja valsts sociālās apdrošināšanas obligātās iemaksas</t>
  </si>
  <si>
    <t>12101</t>
  </si>
  <si>
    <t>Darba devēja VSAOI</t>
  </si>
  <si>
    <t>Darba devēja pabalsti, kompensācijas un citi maksājumi</t>
  </si>
  <si>
    <t>Darba devēja pabalsti un komp., no kuriem aprēķina IIN un VSAOI</t>
  </si>
  <si>
    <t>Darba nespējas lapas (slimības nauda)</t>
  </si>
  <si>
    <t>12212</t>
  </si>
  <si>
    <t xml:space="preserve">Darba devēja pabalsti </t>
  </si>
  <si>
    <t>Atvaļinājuma pabalsti</t>
  </si>
  <si>
    <t>Atlaišanas (atvaļināšanas) pabalsti</t>
  </si>
  <si>
    <t>122129</t>
  </si>
  <si>
    <t>Pārējie iepriekš neklasificētie darba devēja sociāla rakstura pabalsti</t>
  </si>
  <si>
    <t>Ārvalstīs nodarbināto amatpersonu (darbinieku) pabalsti un komp.</t>
  </si>
  <si>
    <t>Algas pabalsts par dienestu ārvalstīs</t>
  </si>
  <si>
    <t>Pabalsts par bērna, laulātā uzturēšanos ārvalstī</t>
  </si>
  <si>
    <t>Pabalsts par izmantojamo transportu</t>
  </si>
  <si>
    <t>Darba devēja izdevumi veselības, dzīvības un nelaimes gadījumu apdr.</t>
  </si>
  <si>
    <t>Darba devēja pabalsti un komp., no kā neaprēķina IIN un VSAOI</t>
  </si>
  <si>
    <t>Kods*</t>
  </si>
  <si>
    <t>Rādītājs/koda nosaukums</t>
  </si>
  <si>
    <t>VTEB budžets 2025.gads</t>
  </si>
  <si>
    <t>Papildus vienreizējie izdevumi 2027.</t>
  </si>
  <si>
    <t>Papildus 2027. (kopā)</t>
  </si>
  <si>
    <t xml:space="preserve">Valsts civildienesta ierēdņu mēnešalga  </t>
  </si>
  <si>
    <t>Piemaksa par nakts darbu</t>
  </si>
  <si>
    <t>Piemaksa par personisko darba ieguldījumu un darba kvalitāti</t>
  </si>
  <si>
    <t xml:space="preserve">Prēmijas un naudas balvas </t>
  </si>
  <si>
    <t>Atalgojums fiziskām personām uz tiesiskās attiecības regulējošu dokumentu pamata</t>
  </si>
  <si>
    <t>Darba devēja valsts sociālās apdrošināšanas obligātās iemaksas, pabalsti un kompensācijas</t>
  </si>
  <si>
    <t>Darba devēja pabalsti un kompensācijas, no kuriem aprēķina iedzīvotāju ienākuma nodokli un valsts sociālās apdrošināšanas obligātās iemaksas</t>
  </si>
  <si>
    <t>Studējošo kredītu dzēšana no piešķirtajiem budžeta līdzekļiem</t>
  </si>
  <si>
    <t>Mācību maksas kompensācija</t>
  </si>
  <si>
    <t>Ārvalstīs nodarbināto amatpersonu (darbinieku) pabalsti</t>
  </si>
  <si>
    <t>Darba devēja uzturdevas kompensācija</t>
  </si>
  <si>
    <t>Dienesta pienākumu izpildei nepieciešamā apģērba iegādes kompensācija</t>
  </si>
  <si>
    <t>Darba devēja izdevumi veselības, dzīvības un nelaimes gadījumu apdrošināšanai</t>
  </si>
  <si>
    <t>Darba devēja pabalsti un kompensācijas, no kā neaprēķina iedzīvotāju ienākuma nodokli un valsts sociālās apdrošināšanas obligātās iemaksas</t>
  </si>
  <si>
    <t>Papildus 2026.g. (1/2 no gada summas - ar 1. jūliju)</t>
  </si>
  <si>
    <t>Valsts tiesu ekspertīžu birojs</t>
  </si>
  <si>
    <t>Mācību, darba un dienesta komandējumi, darba braucieni</t>
  </si>
  <si>
    <t>Iekšzemes mācību, darba un dienesta komandējumi, darba braucieni</t>
  </si>
  <si>
    <t>Dienas nauda</t>
  </si>
  <si>
    <t>Pārējie komandējumu un darba braucienu izdevumi</t>
  </si>
  <si>
    <t>Ārvalstu mācību, darba un dienesta komandējumi, darba braucieni</t>
  </si>
  <si>
    <t>Tiesu ekspertu kvalifikācijas paaugstināšanā būtiska nozīme ir tiesu ekspertu aktīvai dalībai Eiropas Tiesu ekspertīžu iestāžu asociācijā – dalība Vadības komitejās, tiesu ekspertu darba grupās un projektos.</t>
  </si>
  <si>
    <t>Papildus 2026. (kopā)</t>
  </si>
  <si>
    <t>Pakalpojumi</t>
  </si>
  <si>
    <t>Izdevumi par sakaru pakalpojumiem</t>
  </si>
  <si>
    <t>Pasta pakalpojumi</t>
  </si>
  <si>
    <t>Fiksēto tālruņu sakaru pakalpojumu abonēšana, sarunas un citi pakalpojumi</t>
  </si>
  <si>
    <t>Mobilo sakaru pakalpojumu abonēšana, sarunas un citi pakalpojumi</t>
  </si>
  <si>
    <t>Informatīvo pakalpojumu un datu bāžu abonēšana</t>
  </si>
  <si>
    <t>Pārējie iepriekš neklasificētie sakaru pakalpojumi</t>
  </si>
  <si>
    <t>Izdevumi par komunālajiem pakalpojumiem</t>
  </si>
  <si>
    <t>Izdevumi par siltumenerģiju</t>
  </si>
  <si>
    <t>Izdevumi par ūdensapgādi un kanalizāciju</t>
  </si>
  <si>
    <t>Izdevumi par elektroenerģiju</t>
  </si>
  <si>
    <t>Izdevumi par atkritumu savākšanu, izvešanu no apdzīvotām vietām un teritorijām ārpus apdzīvotām vietām un atkritumu utilizāciju</t>
  </si>
  <si>
    <t>Dažādi pakalpojumi</t>
  </si>
  <si>
    <t>Izdevumi iestādes sabiedrisko aktivitāšu īstenošanai</t>
  </si>
  <si>
    <t>22311</t>
  </si>
  <si>
    <t>Semināru, konferenču, apspriežu, u.c. līdzīgu pasākumu organizēšana</t>
  </si>
  <si>
    <t>Dalības maksas iekšzemes institūcijām un citām organizācijām</t>
  </si>
  <si>
    <t>Izdevumi par profesionālās darbības pakalpojumiem</t>
  </si>
  <si>
    <t>Darba aizsardzības un ugunsdrošības ekspertu pakalpojumi</t>
  </si>
  <si>
    <t>Datu aizsardzības ekspertu pakalpojumi</t>
  </si>
  <si>
    <t>Pārējie iestādes administratīvie izdevumi</t>
  </si>
  <si>
    <t>Izdevumi par transporta pakalpojumiem</t>
  </si>
  <si>
    <t>Normatīvajos aktos noteiktie veselības un fiziskās sagatavotības pārbaudes izdevumi</t>
  </si>
  <si>
    <t>Izdevumi, kas saistīti ar darbinieku obligāto veselības pārbaudi</t>
  </si>
  <si>
    <t>Izdevumi par saņemtajiem mācību pakalpojumiem</t>
  </si>
  <si>
    <t>Izdevumi par pārējiem saņemtajiem mācību ārpakalpojumiem</t>
  </si>
  <si>
    <t>Maksājumu pakalpojumi un komisijas</t>
  </si>
  <si>
    <t>Pārējie neklasificētie pakalpojumi</t>
  </si>
  <si>
    <t>Starplaboratoriju testēšana, gravēšanas darbi</t>
  </si>
  <si>
    <t>Izdevumi par periodiskās preses, literatūras iegādi</t>
  </si>
  <si>
    <t>Izdevumi par dzeramā ūdens iegādi</t>
  </si>
  <si>
    <t>Pārējie iepriekš neklasificētie iestādes administratīvie un ar iestādes darbības nodrošināšanu saistītie izdevumi:</t>
  </si>
  <si>
    <t>Remontdarbi un iestāžu uzturēšanas pakalpojumi (izņemot kapitālo remontu)</t>
  </si>
  <si>
    <t>Ēku, būvju un telpu būvdarbi</t>
  </si>
  <si>
    <t>Transportlīdzekļu uzturēšana un remonts</t>
  </si>
  <si>
    <t>Transportlīdzekļu remonts un tehniskā apkope</t>
  </si>
  <si>
    <t>Transportlīdzekļu uzkopšana</t>
  </si>
  <si>
    <t>Maksas stāvvietu uzturēšana,  caurlaides</t>
  </si>
  <si>
    <t>Transportlīdzekļu tehniskās apskates</t>
  </si>
  <si>
    <t>Transportlīdzekļu KASKO apdrošināšana</t>
  </si>
  <si>
    <t>Transportlīdzekļu OCTA apdrošināšana</t>
  </si>
  <si>
    <t>Iekārtas, inventāra un aparatūras remonts, tehniskā apkalpošana</t>
  </si>
  <si>
    <t>Datortehnikas, printeru, serveru, biroja tehnikas  uzturēšanas, tehniskās apkalpošanas un remonta izdevumi</t>
  </si>
  <si>
    <t>Sakaru un pasta tehnikas uzturēšanas, tehniskās apkalpošanas un remonta izdevumi</t>
  </si>
  <si>
    <t xml:space="preserve"> Kondicionieru uzturēšanas, tehniskās apkalpošanas un remonta izdevumi</t>
  </si>
  <si>
    <t>Laboratorijas iekārtu, medicīnisko ierīču, iekārtu, aparatūras uzturēšanas, tehniskās apkalpošanas un remonta izdevumi,mērišanas līdzekļu verificēšana un kalibrēšana</t>
  </si>
  <si>
    <t>Virtuves un pārējo saimniecisko iekārtu remonta un tehniskās apkalpošanas izdevumi</t>
  </si>
  <si>
    <t>Ugunsdrošības sistēmas uzturēšana, ugunsdzēšamo aparātu apkope, uzpildīšana un remonts</t>
  </si>
  <si>
    <t>Pārējie iepriekš neklasificētie izdevumi</t>
  </si>
  <si>
    <t>Dīzeļģeneratoru tehniskā apkope</t>
  </si>
  <si>
    <t>Nekustamā īpašuma uzturēšana</t>
  </si>
  <si>
    <t>Apsardzes un apsardzes infrastruktūras uzturēšanas izdevumi</t>
  </si>
  <si>
    <t>Izdevumi par ēku, būvju, telpu, teritorijas un liftu uzkopšanu</t>
  </si>
  <si>
    <t>Paklāju noma, maiņa un tīrīšana</t>
  </si>
  <si>
    <t>Apdrošināšanas izdevumi</t>
  </si>
  <si>
    <t>Iekārtu apdrošināšana</t>
  </si>
  <si>
    <t>Informācijas tehnoloģiju pakalpojumi</t>
  </si>
  <si>
    <t>Licenču  uzturēšana, papildināšana un noma.</t>
  </si>
  <si>
    <t>IT infrastruktūras apkalpošanas izdevumi</t>
  </si>
  <si>
    <t xml:space="preserve">Informācijas sistēmu (programmatūras) uzturēšanas un papildināšanas izdevumi </t>
  </si>
  <si>
    <t>pārējie IT pakalpojumi</t>
  </si>
  <si>
    <t>Īre un noma</t>
  </si>
  <si>
    <t>Ēku, telpu īre un noma</t>
  </si>
  <si>
    <t>22611</t>
  </si>
  <si>
    <t>Darba telpu īre un noma</t>
  </si>
  <si>
    <t>Iekārtu, aparatūras un inventāra īre un noma</t>
  </si>
  <si>
    <t>Papildus vienreizējie izdevumi 2026.</t>
  </si>
  <si>
    <t>Krājumi, materiāli, energoresursi, preces, biroja preces un inventārs, kurus neuzskaita kodā 5000</t>
  </si>
  <si>
    <t>Izdevumi par dažādām precēm un inventāru</t>
  </si>
  <si>
    <t>Biroja preces</t>
  </si>
  <si>
    <t>Kancelejas preces</t>
  </si>
  <si>
    <t>Biroja papīrs</t>
  </si>
  <si>
    <t>Datortehnikas un biroja tehnikas uzturēšanas materiāli</t>
  </si>
  <si>
    <t>23114</t>
  </si>
  <si>
    <t>Spiedogi un zīmogi</t>
  </si>
  <si>
    <t>Inventārs</t>
  </si>
  <si>
    <t>Ilgstoši lietojamais inventārs</t>
  </si>
  <si>
    <t>Darba aizsardzības līdzekļi</t>
  </si>
  <si>
    <t>Izdevumi par precēm iestādes sabiedrisko aktivitāšu īstenošanai</t>
  </si>
  <si>
    <t>Kurināmais un enerģētiskie materiāli</t>
  </si>
  <si>
    <t>Degviela</t>
  </si>
  <si>
    <t>Benzīns</t>
  </si>
  <si>
    <t>Dīzeļdegviela</t>
  </si>
  <si>
    <t>Zāles, ķimikālijas, laboratorijas preces, medicīniskās ierīces, laboratorijas dzīvnieki un to uzturēšana</t>
  </si>
  <si>
    <t>Zāles, ķimikālijas, laboratorijas preces</t>
  </si>
  <si>
    <t>Ķīmiskie reaģenti, preparāti, vielas, u.c. materiāli</t>
  </si>
  <si>
    <t>Laboratorijas trauku un piederumi</t>
  </si>
  <si>
    <t>Iestāžu uzturēšanas materiāli un preces</t>
  </si>
  <si>
    <t>Datortehnikas, biroja tehnikas un sakaru līdzekļu remonta un uzturēšanas materiāli</t>
  </si>
  <si>
    <t>Transportlīdzekļu riepas, rezerves daļas, kārtējā remonta uzturēšanas materiāli</t>
  </si>
  <si>
    <t xml:space="preserve"> Speciālās tehnikas, laboratorijas iekārtu remonta un uzturēšanas materiāli</t>
  </si>
  <si>
    <t>Ēku, būvju un telpu kārtējā remonta materiāli</t>
  </si>
  <si>
    <t>Pārējie iepriekš neklasificētie kārtējā remonta un iestāžu uzturēšanas materiāli</t>
  </si>
  <si>
    <t>Specifiskie materiāli un inventārs</t>
  </si>
  <si>
    <t>Munīcija un sprāgstvielas</t>
  </si>
  <si>
    <t>Pārējie specifiskas lietošanas materiāli un inventārs</t>
  </si>
  <si>
    <t>B200</t>
  </si>
  <si>
    <t xml:space="preserve">Kapitālie izdevumi </t>
  </si>
  <si>
    <t>B210</t>
  </si>
  <si>
    <t>Pamatkapitāla veidošana</t>
  </si>
  <si>
    <t>5200</t>
  </si>
  <si>
    <t>Pamatlīdzekļi</t>
  </si>
  <si>
    <t>5220</t>
  </si>
  <si>
    <t>Tehnoloģiskās iekārtas un mašīnas</t>
  </si>
  <si>
    <t>Pārējie pamatlīdzekļi</t>
  </si>
  <si>
    <t>Datortehnika, sakaru un cita biroja tehnika</t>
  </si>
  <si>
    <t>Pārējie iepriekš neklasificētie pamatlīdzekļi</t>
  </si>
  <si>
    <t> Starptautiskā sadarbība</t>
  </si>
  <si>
    <t>Biedru naudas un dalības maksa starptautiskajās institūcijās</t>
  </si>
  <si>
    <t>Maksājumi Eiropas Savienības institūcijās</t>
  </si>
  <si>
    <t>ENFSI gada maksa</t>
  </si>
  <si>
    <t>Preces un pakalpojumi</t>
  </si>
  <si>
    <t>Kopā 2025. gada finansējums</t>
  </si>
  <si>
    <t>Piezīmes aprēķiniem</t>
  </si>
  <si>
    <t>dienas nauda vidēji 50 euro dienā x 171 dienas</t>
  </si>
  <si>
    <t>2026. gadā 6 mēneši, 2027. gads</t>
  </si>
  <si>
    <t>ceļa izdevumi ~400 euro x 31 komandējumi = 12400 euro, viesnīcas izdevumi ~120 euro par nakti x 131= 15720 euro, dalības maksa vid.400 x 23= 9200euro, vietējā transporta izdevumi ~19 x 23 euro =437 euro, apdrošināšana 171 dienas x 1 euro=171 euro</t>
  </si>
  <si>
    <r>
      <t xml:space="preserve">09.12.2024. noslēgts Līgums Nr.04-15/222-2024 ar iznomātāju SIA "Tiesu namu aģentūra" par Laboratorijas telpu nomu. Nomas maksa 14,3869 </t>
    </r>
    <r>
      <rPr>
        <i/>
        <sz val="10"/>
        <rFont val="Times New Roman"/>
        <family val="1"/>
        <charset val="186"/>
      </rPr>
      <t>euro</t>
    </r>
    <r>
      <rPr>
        <sz val="10"/>
        <rFont val="Times New Roman"/>
        <family val="1"/>
        <charset val="186"/>
      </rPr>
      <t xml:space="preserve">/m² mēnesī x 3603,2 m² = 51 838,88 </t>
    </r>
    <r>
      <rPr>
        <i/>
        <sz val="10"/>
        <rFont val="Times New Roman"/>
        <family val="1"/>
        <charset val="186"/>
      </rPr>
      <t>euro</t>
    </r>
    <r>
      <rPr>
        <sz val="10"/>
        <rFont val="Times New Roman"/>
        <family val="1"/>
        <charset val="186"/>
      </rPr>
      <t xml:space="preserve">/mēnesī, gadā  622 067 </t>
    </r>
    <r>
      <rPr>
        <i/>
        <sz val="10"/>
        <rFont val="Times New Roman"/>
        <family val="1"/>
        <charset val="186"/>
      </rPr>
      <t>euro</t>
    </r>
    <r>
      <rPr>
        <sz val="10"/>
        <rFont val="Times New Roman"/>
        <family val="1"/>
        <charset val="186"/>
      </rPr>
      <t xml:space="preserve">, budžetā ieplānotā nomas maksa 150 937 </t>
    </r>
    <r>
      <rPr>
        <i/>
        <sz val="10"/>
        <rFont val="Times New Roman"/>
        <family val="1"/>
        <charset val="186"/>
      </rPr>
      <t>euro</t>
    </r>
    <r>
      <rPr>
        <sz val="10"/>
        <rFont val="Times New Roman"/>
        <family val="1"/>
        <charset val="186"/>
      </rPr>
      <t xml:space="preserve">/gadā, nomas maksai papildus nepieciešams  471 129 </t>
    </r>
    <r>
      <rPr>
        <i/>
        <sz val="10"/>
        <rFont val="Times New Roman"/>
        <family val="1"/>
        <charset val="186"/>
      </rPr>
      <t>euro</t>
    </r>
    <r>
      <rPr>
        <sz val="10"/>
        <rFont val="Times New Roman"/>
        <family val="1"/>
        <charset val="186"/>
      </rPr>
      <t xml:space="preserve"> gadā.   </t>
    </r>
  </si>
  <si>
    <r>
      <t xml:space="preserve">Drošības sistēmas tehniskā apkope jaunajā laboratoriju ēkā. Laboratoriju ēkā ir uzstādīta apsardzes signalizācija, videonovērošanas un piekļuves kontroles sistēma. Sistēmas apkopes izmaksas mēnesī 738 </t>
    </r>
    <r>
      <rPr>
        <i/>
        <sz val="10"/>
        <rFont val="Times New Roman"/>
        <family val="1"/>
        <charset val="186"/>
      </rPr>
      <t>euro</t>
    </r>
    <r>
      <rPr>
        <sz val="10"/>
        <rFont val="Times New Roman"/>
        <family val="1"/>
        <charset val="186"/>
      </rPr>
      <t xml:space="preserve">, kopā gadā papildus nepieciešami 8 856 </t>
    </r>
    <r>
      <rPr>
        <i/>
        <sz val="10"/>
        <rFont val="Times New Roman"/>
        <family val="1"/>
        <charset val="186"/>
      </rPr>
      <t>euro</t>
    </r>
    <r>
      <rPr>
        <sz val="10"/>
        <rFont val="Times New Roman"/>
        <family val="1"/>
        <charset val="186"/>
      </rPr>
      <t>, šādi izdevumi iepriekšējos gados nav bijuši aktuāli.</t>
    </r>
  </si>
  <si>
    <t>Pārējie iepriekš neklasificētie ēku, būvju un telpu uzturēšanas izdevumi</t>
  </si>
  <si>
    <r>
      <t xml:space="preserve">NVA  sniegtā informācija par izdevumiem ūdensapgādei un kanalizācijai tiesu ekspertīžu telpām 4815 </t>
    </r>
    <r>
      <rPr>
        <i/>
        <sz val="10"/>
        <rFont val="Times New Roman"/>
        <family val="1"/>
        <charset val="186"/>
      </rPr>
      <t>euro</t>
    </r>
    <r>
      <rPr>
        <sz val="10"/>
        <rFont val="Times New Roman"/>
        <family val="1"/>
        <charset val="186"/>
      </rPr>
      <t xml:space="preserve"> gadā. </t>
    </r>
  </si>
  <si>
    <r>
      <t xml:space="preserve">Invalīdu iela 1 elektroenerģijai budžetā plānots 28 914 </t>
    </r>
    <r>
      <rPr>
        <i/>
        <sz val="10"/>
        <rFont val="Times New Roman"/>
        <family val="1"/>
        <charset val="186"/>
      </rPr>
      <t>euro</t>
    </r>
    <r>
      <rPr>
        <sz val="10"/>
        <rFont val="Times New Roman"/>
        <family val="1"/>
        <charset val="186"/>
      </rPr>
      <t xml:space="preserve">, elektroenerģijas gada patēriņš plānots  ~170 500 kWh  x 0.277 = 47 229 </t>
    </r>
    <r>
      <rPr>
        <i/>
        <sz val="10"/>
        <rFont val="Times New Roman"/>
        <family val="1"/>
        <charset val="186"/>
      </rPr>
      <t>euro</t>
    </r>
    <r>
      <rPr>
        <sz val="10"/>
        <rFont val="Times New Roman"/>
        <family val="1"/>
        <charset val="186"/>
      </rPr>
      <t xml:space="preserve">, papildus nepieciešams 18 315 euro;  NVA  sniegtā informācija par elektroenerģijas izdevumiem tiesu ekspertīžu telpām 68203 </t>
    </r>
    <r>
      <rPr>
        <i/>
        <sz val="10"/>
        <rFont val="Times New Roman"/>
        <family val="1"/>
        <charset val="186"/>
      </rPr>
      <t>euro</t>
    </r>
    <r>
      <rPr>
        <sz val="10"/>
        <rFont val="Times New Roman"/>
        <family val="1"/>
        <charset val="186"/>
      </rPr>
      <t xml:space="preserve"> gadā. </t>
    </r>
  </si>
  <si>
    <t xml:space="preserve">NVA  sniegtā informācija par izdevumiem atkritumu savākšanai, izvešanai tiesu ekspertīžu nodrošināšanai 7177 euro gadā. </t>
  </si>
  <si>
    <r>
      <t xml:space="preserve">Sakaru pakalpojumu nodrošināšanai papildus nepieciešams 2026.gads 20 darbiniekiem - stacionārais telefons x 3.25 </t>
    </r>
    <r>
      <rPr>
        <i/>
        <sz val="10"/>
        <rFont val="Times New Roman"/>
        <family val="1"/>
        <charset val="186"/>
      </rPr>
      <t>euro</t>
    </r>
    <r>
      <rPr>
        <sz val="10"/>
        <rFont val="Times New Roman"/>
        <family val="1"/>
        <charset val="186"/>
      </rPr>
      <t xml:space="preserve">= 65 euro x 6 mēn.= 390 </t>
    </r>
    <r>
      <rPr>
        <i/>
        <sz val="10"/>
        <rFont val="Times New Roman"/>
        <family val="1"/>
        <charset val="186"/>
      </rPr>
      <t>euro</t>
    </r>
    <r>
      <rPr>
        <sz val="10"/>
        <rFont val="Times New Roman"/>
        <family val="1"/>
        <charset val="186"/>
      </rPr>
      <t>, 2027. gads 20 x 3,25</t>
    </r>
    <r>
      <rPr>
        <i/>
        <sz val="10"/>
        <rFont val="Times New Roman"/>
        <family val="1"/>
        <charset val="186"/>
      </rPr>
      <t xml:space="preserve"> euro x 12 mēn.</t>
    </r>
    <r>
      <rPr>
        <sz val="10"/>
        <rFont val="Times New Roman"/>
        <family val="1"/>
        <charset val="186"/>
      </rPr>
      <t xml:space="preserve"> =780 </t>
    </r>
    <r>
      <rPr>
        <i/>
        <sz val="10"/>
        <rFont val="Times New Roman"/>
        <family val="1"/>
        <charset val="186"/>
      </rPr>
      <t>euro</t>
    </r>
  </si>
  <si>
    <r>
      <t xml:space="preserve">Tiesu ekspertu kvalifikācija - dalības maksa testos 5 x 100 </t>
    </r>
    <r>
      <rPr>
        <i/>
        <sz val="10"/>
        <rFont val="Times New Roman"/>
        <family val="1"/>
        <charset val="186"/>
      </rPr>
      <t>euro;</t>
    </r>
    <r>
      <rPr>
        <sz val="10"/>
        <rFont val="Times New Roman"/>
        <family val="1"/>
        <charset val="186"/>
      </rPr>
      <t xml:space="preserve"> NVA  sniegtā informācija par izdevumiem profesionālās darbības pakalpojumiem 2034 </t>
    </r>
    <r>
      <rPr>
        <i/>
        <sz val="10"/>
        <rFont val="Times New Roman"/>
        <family val="1"/>
        <charset val="186"/>
      </rPr>
      <t>euro</t>
    </r>
    <r>
      <rPr>
        <sz val="10"/>
        <rFont val="Times New Roman"/>
        <family val="1"/>
        <charset val="186"/>
      </rPr>
      <t xml:space="preserve"> gadā.</t>
    </r>
  </si>
  <si>
    <t>10 darbinieki x 50 euro</t>
  </si>
  <si>
    <r>
      <t xml:space="preserve">NVA  sniegtā informācija par izdevumiem ēku, būvju un telpu būvdarbiem 7069 </t>
    </r>
    <r>
      <rPr>
        <i/>
        <sz val="10"/>
        <rFont val="Times New Roman"/>
        <family val="1"/>
        <charset val="186"/>
      </rPr>
      <t>euro</t>
    </r>
    <r>
      <rPr>
        <sz val="10"/>
        <rFont val="Times New Roman"/>
        <family val="1"/>
        <charset val="186"/>
      </rPr>
      <t xml:space="preserve"> gadā.</t>
    </r>
  </si>
  <si>
    <r>
      <t xml:space="preserve">NVA  sniegtā informācija par izdevumiem ēku, būvju un telpu tehniskajai apkalpošanai 3792 </t>
    </r>
    <r>
      <rPr>
        <i/>
        <sz val="10"/>
        <rFont val="Times New Roman"/>
        <family val="1"/>
        <charset val="186"/>
      </rPr>
      <t>euro</t>
    </r>
    <r>
      <rPr>
        <sz val="10"/>
        <rFont val="Times New Roman"/>
        <family val="1"/>
        <charset val="186"/>
      </rPr>
      <t xml:space="preserve"> gadā.</t>
    </r>
  </si>
  <si>
    <r>
      <t xml:space="preserve">NVA  sniegtā informācija par izdevumiem ēku, būvju un telpu apsaimniekošanai 112 655 </t>
    </r>
    <r>
      <rPr>
        <i/>
        <sz val="10"/>
        <rFont val="Times New Roman"/>
        <family val="1"/>
        <charset val="186"/>
      </rPr>
      <t>euro</t>
    </r>
    <r>
      <rPr>
        <sz val="10"/>
        <rFont val="Times New Roman"/>
        <family val="1"/>
        <charset val="186"/>
      </rPr>
      <t xml:space="preserve"> gadā.</t>
    </r>
  </si>
  <si>
    <r>
      <t xml:space="preserve">VPN 79 pers. x 2,42 </t>
    </r>
    <r>
      <rPr>
        <i/>
        <sz val="10"/>
        <rFont val="Times New Roman"/>
        <family val="1"/>
        <charset val="186"/>
      </rPr>
      <t>euro</t>
    </r>
    <r>
      <rPr>
        <sz val="10"/>
        <rFont val="Times New Roman"/>
        <family val="1"/>
        <charset val="186"/>
      </rPr>
      <t xml:space="preserve"> = 191 </t>
    </r>
    <r>
      <rPr>
        <i/>
        <sz val="10"/>
        <rFont val="Times New Roman"/>
        <family val="1"/>
        <charset val="186"/>
      </rPr>
      <t>euro</t>
    </r>
    <r>
      <rPr>
        <sz val="10"/>
        <rFont val="Times New Roman"/>
        <family val="1"/>
        <charset val="186"/>
      </rPr>
      <t xml:space="preserve"> mēnesī x 12 =2292 </t>
    </r>
    <r>
      <rPr>
        <i/>
        <sz val="10"/>
        <rFont val="Times New Roman"/>
        <family val="1"/>
        <charset val="186"/>
      </rPr>
      <t>euro</t>
    </r>
    <r>
      <rPr>
        <sz val="10"/>
        <rFont val="Times New Roman"/>
        <family val="1"/>
        <charset val="186"/>
      </rPr>
      <t xml:space="preserve"> gadā</t>
    </r>
  </si>
  <si>
    <t>Budžeta iestāžu nodokļu, nodevu un sankciju maksājumi</t>
  </si>
  <si>
    <t>Budžeta iestāžu nodokļu un nodevu maksājumi</t>
  </si>
  <si>
    <t>Pārējie budžeta iestāžu pārskaitītie nodokļi un nodevas</t>
  </si>
  <si>
    <t>Ekspluatācijas nodoklis
159 + 132 = 291 euro</t>
  </si>
  <si>
    <t>1000-9000</t>
  </si>
  <si>
    <t>IZDEVUMI - KOPĀ</t>
  </si>
  <si>
    <t>1000–4000;
6000–7000</t>
  </si>
  <si>
    <t>Uzturēšanas izdevumi</t>
  </si>
  <si>
    <t>1000–2000</t>
  </si>
  <si>
    <t>Kārtējie izdevumi</t>
  </si>
  <si>
    <r>
      <t xml:space="preserve">Laboratoriju aprīkojuma, inventāra un ekspertīžu iekārtu pārvietošana (nepieciešama speciālistu iesaiste (demontāža, transportēšana, pārvietošana, montāža, pārbaude) no Bruņinieku iela 72B, Latgales priekšpilsēta, Rīga uz Invalīdu iela 1, 2026. gadā ~ 70000 </t>
    </r>
    <r>
      <rPr>
        <i/>
        <sz val="10"/>
        <rFont val="Times New Roman"/>
        <family val="1"/>
        <charset val="186"/>
      </rPr>
      <t>euro</t>
    </r>
    <r>
      <rPr>
        <sz val="10"/>
        <rFont val="Times New Roman"/>
        <family val="1"/>
        <charset val="186"/>
      </rPr>
      <t xml:space="preserve">, 2027. gadā ~ 59000 </t>
    </r>
    <r>
      <rPr>
        <i/>
        <sz val="10"/>
        <rFont val="Times New Roman"/>
        <family val="1"/>
        <charset val="186"/>
      </rPr>
      <t>euro</t>
    </r>
    <r>
      <rPr>
        <sz val="10"/>
        <rFont val="Times New Roman"/>
        <family val="1"/>
        <charset val="186"/>
      </rPr>
      <t>.</t>
    </r>
  </si>
  <si>
    <r>
      <t xml:space="preserve">Ekspertīžu iekārtu kopsumma 10 257 415 </t>
    </r>
    <r>
      <rPr>
        <i/>
        <sz val="10"/>
        <rFont val="Times New Roman"/>
        <family val="1"/>
        <charset val="186"/>
      </rPr>
      <t>euro</t>
    </r>
    <r>
      <rPr>
        <sz val="10"/>
        <rFont val="Times New Roman"/>
        <family val="1"/>
        <charset val="186"/>
      </rPr>
      <t xml:space="preserve">, apdrošināšanas izmaksas plānojas 4600 </t>
    </r>
    <r>
      <rPr>
        <i/>
        <sz val="10"/>
        <rFont val="Times New Roman"/>
        <family val="1"/>
        <charset val="186"/>
      </rPr>
      <t>euro</t>
    </r>
    <r>
      <rPr>
        <sz val="10"/>
        <rFont val="Times New Roman"/>
        <family val="1"/>
        <charset val="186"/>
      </rPr>
      <t xml:space="preserve">, papildus nepieciešams 2 300 </t>
    </r>
    <r>
      <rPr>
        <i/>
        <sz val="10"/>
        <rFont val="Times New Roman"/>
        <family val="1"/>
        <charset val="186"/>
      </rPr>
      <t>euro</t>
    </r>
  </si>
  <si>
    <t>Lai nodrošinātu ātrāku un precīzāku izpēti objektiem, kuriem nepieciešami lielāki palielinājumi un, lai pilnībā izmantotu pieejamo mikroskopu iespējas, 2026. gadā nepieciešams laboratoriju aprīkojums 27 000 euro apmērā. t.sk.  mikroskopu un laboratorijas galdi 15 gab. x 1300 euro = 19 500 euro, laboratorijas krēsli 15 gab. x 520 euro= 7 800 euro, kopā 27300 euro.</t>
  </si>
  <si>
    <t>Saskaņā ar "Atlīdzība_aprekins_2026" un "Atlīdzība_aprekins_2027", t.sk 2026. gadā palielinājums ar 1. jūliju, 6 mēneši</t>
  </si>
  <si>
    <t>VTEI budžets 2026. gadā*</t>
  </si>
  <si>
    <t>VTEI budžets 2027. gadā</t>
  </si>
  <si>
    <t>VPGKrPP KP 2025.</t>
  </si>
  <si>
    <r>
      <t xml:space="preserve">Invalīdu iela 1, Laboratoriju ēkā apkurināmā platība par 1572.9 m² ir lielāka, apkures sezona 6 mēneši, plānotais patērētais siltums vidēji ~60 mWh mēnesī x 6 mēneši = 360 Mwh x 89.75 euro = 32 310 euro, budžetā plānots 19 630 euro, apkurei nepieciešams papildu finansējums 12 680 euro; VPGKrPP KP budžetā nav ietverti nekustamo īpašumu komunālie izdevumi, nekustamo īpašumu apsaimnieko Nodrošinājuma valsts aģentūra (turpmāk NVA). Saskaņā ar  NVA sniegto informāciju VPGKrPP KP izmanto 4990,19 m² (Valmiera, Dārza iela 2, Liepāja, Bāriņu iela 3, Daugavpils, 18.novembra iela 39, Rīga, Rājumsila iela 3, Kleistu iela 46, Stabu iela 89, Bruņinieku iela 72B ) no 38012,9 m² platības.  NVA sniegtā informācija par apkures izdevumiem tiesu ekspertīžu telpām 49124 </t>
    </r>
    <r>
      <rPr>
        <i/>
        <sz val="10"/>
        <rFont val="Times New Roman"/>
        <family val="1"/>
        <charset val="186"/>
      </rPr>
      <t>euro</t>
    </r>
    <r>
      <rPr>
        <sz val="10"/>
        <rFont val="Times New Roman"/>
        <family val="1"/>
        <charset val="186"/>
      </rPr>
      <t xml:space="preserve"> gadā. </t>
    </r>
  </si>
  <si>
    <t>2026. gadā nepieciešams aprīkot 15 VPGKrPP KP darbinieku darba vietas x 970 euro (galdi 350 euro, biroja krēsli 260 euro, skapji slēdzami 360 euro) =14550 euro, plaukti 10 x 175 euro = 1750 euro euro, monitori 20 x 240 euro =4800 euro, kopā 21100 euro;                                                                                             2027. gadā nepieciešams aprīkot 84 VPGKrPP KP darbinieku darba vietas x 970 euro (galdi 350 euro, biroja krēsli 260 euro, skapji slēdzami 360 euro) =81480  euro, plaukti 50 x 175 euro= 8750 euro, monitori 110 x 240 euro =26400 euro, kopā 116630 euro.</t>
  </si>
  <si>
    <t>2026. gadā nepieciešams aprīkot 15 VPGKrPP KP darbinieku darba vietas, datori 15 x 1500 euro = 22500 euro;
2027. gadā nepieciešams aprīkot 84 VPGKrPP KP darbinieku darba vietas, datori 84 x 1500 euro = 126000 euro.</t>
  </si>
  <si>
    <t xml:space="preserve">Papildus 2027. gads un turpmāk </t>
  </si>
  <si>
    <t>Papildu finansējuma aprēķins Tieslietu ministrijas 03.04. 00 budžeta apakšprogrammai "Tiesu ekspertīžu veikšana"</t>
  </si>
  <si>
    <t>* Vienotās tiesu ekspertīžu iestādes budžets kopā 2026. gadā, ņemot vērā papildu finansējumu ar 1.jūliju  (1/2 gadam)</t>
  </si>
  <si>
    <t>Noteiktā mēnešalga (vidējais VTEB/VPGKrPP KP)</t>
  </si>
  <si>
    <r>
      <t xml:space="preserve">Veselības apdrošināšanas un nelaimes gadījumu apdrošināšanas polisēm papildus nepieciešams finansējums 28 983 </t>
    </r>
    <r>
      <rPr>
        <i/>
        <sz val="10"/>
        <color theme="1"/>
        <rFont val="Times New Roman"/>
        <family val="1"/>
        <charset val="186"/>
      </rPr>
      <t>euro (93135 euro - 64152 euro)</t>
    </r>
    <r>
      <rPr>
        <sz val="10"/>
        <color theme="1"/>
        <rFont val="Times New Roman"/>
        <family val="1"/>
        <charset val="186"/>
      </rPr>
      <t xml:space="preserve">, t.sk. 2026. gadā pilnā apmērā (polise jāpērk VPGKrPP KP darbiniekiem) </t>
    </r>
  </si>
  <si>
    <t>KOPĀ mēnesī</t>
  </si>
  <si>
    <t>03.04. 00 Tiesu ekspertīžu veikšana</t>
  </si>
  <si>
    <t>KOPĀ- nepieciešamais finansējums</t>
  </si>
  <si>
    <t>Kopā 2025. gada finansējums saskaņā ar likumu</t>
  </si>
  <si>
    <t>Papildus nepieciešmais finansējums 2026.gadā- no 1.jūlija (pusgadam)</t>
  </si>
  <si>
    <t>VPGKrPP KP finansējums, kas plānots pārdalīt VTEB</t>
  </si>
  <si>
    <t>Papildus nepieciešmais finansējums 2026. gadā (pilnam gadam)</t>
  </si>
  <si>
    <t>Papildus nepieciešmais finansējums 2027.gadā</t>
  </si>
  <si>
    <t>KOPĀ gadā</t>
  </si>
  <si>
    <t>9=4*5*8</t>
  </si>
  <si>
    <t>nosakot atbilstoši VK publicētajai algu skalas viduspunktam</t>
  </si>
  <si>
    <t xml:space="preserve">Papildus nepieciešmais finansējums 2028. gadā un turpmāk </t>
  </si>
  <si>
    <r>
      <t>2026. gadā: 1081779</t>
    </r>
    <r>
      <rPr>
        <i/>
        <sz val="10"/>
        <rFont val="Times New Roman"/>
        <family val="1"/>
        <charset val="186"/>
      </rPr>
      <t xml:space="preserve"> euro</t>
    </r>
    <r>
      <rPr>
        <sz val="10"/>
        <rFont val="Times New Roman"/>
        <family val="1"/>
        <charset val="186"/>
      </rPr>
      <t xml:space="preserve"> -957316 </t>
    </r>
    <r>
      <rPr>
        <i/>
        <sz val="10"/>
        <rFont val="Times New Roman"/>
        <family val="1"/>
        <charset val="186"/>
      </rPr>
      <t>euro</t>
    </r>
    <r>
      <rPr>
        <sz val="10"/>
        <rFont val="Times New Roman"/>
        <family val="1"/>
        <charset val="186"/>
      </rPr>
      <t xml:space="preserve"> = 124463 </t>
    </r>
    <r>
      <rPr>
        <i/>
        <sz val="10"/>
        <rFont val="Times New Roman"/>
        <family val="1"/>
        <charset val="186"/>
      </rPr>
      <t>euro</t>
    </r>
    <r>
      <rPr>
        <sz val="10"/>
        <rFont val="Times New Roman"/>
        <family val="1"/>
        <charset val="186"/>
      </rPr>
      <t>/2=62232</t>
    </r>
    <r>
      <rPr>
        <i/>
        <sz val="10"/>
        <rFont val="Times New Roman"/>
        <family val="1"/>
        <charset val="186"/>
      </rPr>
      <t xml:space="preserve"> euro</t>
    </r>
  </si>
  <si>
    <r>
      <t xml:space="preserve">2026. gadā: 192809 </t>
    </r>
    <r>
      <rPr>
        <i/>
        <sz val="10"/>
        <rFont val="Times New Roman"/>
        <family val="1"/>
        <charset val="186"/>
      </rPr>
      <t>euro</t>
    </r>
    <r>
      <rPr>
        <sz val="10"/>
        <rFont val="Times New Roman"/>
        <family val="1"/>
        <charset val="186"/>
      </rPr>
      <t xml:space="preserve"> -224618 euro =-31809 </t>
    </r>
    <r>
      <rPr>
        <i/>
        <sz val="10"/>
        <rFont val="Times New Roman"/>
        <family val="1"/>
        <charset val="186"/>
      </rPr>
      <t>euro</t>
    </r>
    <r>
      <rPr>
        <sz val="10"/>
        <rFont val="Times New Roman"/>
        <family val="1"/>
        <charset val="186"/>
      </rPr>
      <t xml:space="preserve">/2=-15905 </t>
    </r>
    <r>
      <rPr>
        <i/>
        <sz val="10"/>
        <rFont val="Times New Roman"/>
        <family val="1"/>
        <charset val="186"/>
      </rPr>
      <t>euro</t>
    </r>
    <r>
      <rPr>
        <sz val="10"/>
        <rFont val="Times New Roman"/>
        <family val="1"/>
        <charset val="186"/>
      </rPr>
      <t xml:space="preserve"> + 14492 </t>
    </r>
    <r>
      <rPr>
        <i/>
        <sz val="10"/>
        <rFont val="Times New Roman"/>
        <family val="1"/>
        <charset val="186"/>
      </rPr>
      <t>euro</t>
    </r>
    <r>
      <rPr>
        <sz val="10"/>
        <rFont val="Times New Roman"/>
        <family val="1"/>
        <charset val="186"/>
      </rPr>
      <t xml:space="preserve"> (apdrošināšana gadam) =-1413 </t>
    </r>
    <r>
      <rPr>
        <i/>
        <sz val="10"/>
        <rFont val="Times New Roman"/>
        <family val="1"/>
        <charset val="186"/>
      </rPr>
      <t>euro</t>
    </r>
  </si>
  <si>
    <r>
      <t>2026. gadā: 4486078</t>
    </r>
    <r>
      <rPr>
        <i/>
        <sz val="10"/>
        <rFont val="Times New Roman"/>
        <family val="1"/>
        <charset val="186"/>
      </rPr>
      <t xml:space="preserve"> euro</t>
    </r>
    <r>
      <rPr>
        <sz val="10"/>
        <rFont val="Times New Roman"/>
        <family val="1"/>
        <charset val="186"/>
      </rPr>
      <t xml:space="preserve"> -3903348 </t>
    </r>
    <r>
      <rPr>
        <i/>
        <sz val="10"/>
        <rFont val="Times New Roman"/>
        <family val="1"/>
        <charset val="186"/>
      </rPr>
      <t>euro</t>
    </r>
    <r>
      <rPr>
        <sz val="10"/>
        <rFont val="Times New Roman"/>
        <family val="1"/>
        <charset val="186"/>
      </rPr>
      <t xml:space="preserve"> = 582730 </t>
    </r>
    <r>
      <rPr>
        <i/>
        <sz val="10"/>
        <rFont val="Times New Roman"/>
        <family val="1"/>
        <charset val="186"/>
      </rPr>
      <t>euro</t>
    </r>
    <r>
      <rPr>
        <sz val="10"/>
        <rFont val="Times New Roman"/>
        <family val="1"/>
        <charset val="186"/>
      </rPr>
      <t>/2=291365</t>
    </r>
    <r>
      <rPr>
        <i/>
        <sz val="10"/>
        <rFont val="Times New Roman"/>
        <family val="1"/>
        <charset val="186"/>
      </rPr>
      <t xml:space="preserve">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</si>
</sst>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_);_(* \(#,##0.00\);_(* &quot;-&quot;??_);_(@_)"/>
    <numFmt numFmtId="165" formatCode="_-* #,##0.00\ _€_-;\-* #,##0.00\ _€_-;_-* &quot;-&quot;??\ _€_-;_-@_-"/>
    <numFmt numFmtId="166" formatCode="_-* #,##0\ _€_-;\-* #,##0\ _€_-;_-* &quot;-&quot;??\ _€_-;_-@_-"/>
    <numFmt numFmtId="167" formatCode="_-* #,##0_-;\-* #,##0_-;_-* &quot;-&quot;??_-;_-@_-"/>
    <numFmt numFmtId="168" formatCode="0.0000000"/>
    <numFmt numFmtId="169" formatCode="_(* #,##0_);_(* \(#,##0\);_(* &quot;-&quot;??_);_(@_)"/>
  </numFmts>
  <fonts count="47">
    <font>
      <sz val="11"/>
      <color theme="1"/>
      <name val="Calibri"/>
      <family val="2"/>
      <scheme val="minor"/>
    </font>
    <font>
      <sz val="11"/>
      <color theme="1"/>
      <name val="Calibri"/>
      <family val="2"/>
      <charset val="186"/>
      <scheme val="minor"/>
    </font>
    <font>
      <sz val="11"/>
      <color theme="1"/>
      <name val="Calibri"/>
      <family val="2"/>
      <charset val="186"/>
      <scheme val="minor"/>
    </font>
    <font>
      <sz val="10"/>
      <name val="Arial"/>
      <family val="2"/>
      <charset val="186"/>
    </font>
    <font>
      <b/>
      <sz val="12"/>
      <name val="Times New Roman"/>
      <family val="1"/>
      <charset val="186"/>
    </font>
    <font>
      <sz val="10"/>
      <name val="Times New Roman"/>
      <family val="1"/>
      <charset val="186"/>
    </font>
    <font>
      <b/>
      <sz val="10"/>
      <name val="Times New Roman"/>
      <family val="1"/>
      <charset val="186"/>
    </font>
    <font>
      <sz val="10"/>
      <name val="BaltHelvetica"/>
    </font>
    <font>
      <sz val="12"/>
      <name val="Times New Roman"/>
      <family val="1"/>
      <charset val="186"/>
    </font>
    <font>
      <sz val="10"/>
      <name val="Helv"/>
    </font>
    <font>
      <sz val="10"/>
      <name val="RimTimes"/>
      <charset val="186"/>
    </font>
    <font>
      <sz val="11"/>
      <name val="Arial"/>
      <family val="2"/>
      <charset val="186"/>
    </font>
    <font>
      <sz val="10"/>
      <color rgb="FFFF0000"/>
      <name val="Times New Roman"/>
      <family val="1"/>
      <charset val="186"/>
    </font>
    <font>
      <b/>
      <sz val="10"/>
      <color rgb="FFFF0000"/>
      <name val="Times New Roman"/>
      <family val="1"/>
      <charset val="186"/>
    </font>
    <font>
      <sz val="10"/>
      <color rgb="FF000000"/>
      <name val="Arial"/>
      <family val="2"/>
      <charset val="186"/>
    </font>
    <font>
      <sz val="10"/>
      <color rgb="FF000000"/>
      <name val="Times New Roman"/>
      <family val="1"/>
      <charset val="186"/>
    </font>
    <font>
      <b/>
      <sz val="10"/>
      <color rgb="FF3333FF"/>
      <name val="Times New Roman"/>
      <family val="1"/>
      <charset val="186"/>
    </font>
    <font>
      <sz val="10"/>
      <color rgb="FF0070C0"/>
      <name val="Times New Roman"/>
      <family val="1"/>
      <charset val="186"/>
    </font>
    <font>
      <sz val="10"/>
      <color theme="3" tint="0.39997558519241921"/>
      <name val="Times New Roman"/>
      <family val="1"/>
      <charset val="186"/>
    </font>
    <font>
      <sz val="11"/>
      <color theme="1"/>
      <name val="Calibri"/>
      <family val="2"/>
      <scheme val="minor"/>
    </font>
    <font>
      <i/>
      <sz val="12"/>
      <name val="Times New Roman"/>
      <family val="1"/>
      <charset val="186"/>
    </font>
    <font>
      <b/>
      <sz val="10"/>
      <color rgb="FF00B050"/>
      <name val="Times New Roman"/>
      <family val="1"/>
      <charset val="186"/>
    </font>
    <font>
      <b/>
      <i/>
      <sz val="12"/>
      <name val="Times New Roman"/>
      <family val="1"/>
      <charset val="186"/>
    </font>
    <font>
      <b/>
      <sz val="10"/>
      <color rgb="FF000000"/>
      <name val="Times New Roman"/>
      <family val="1"/>
      <charset val="186"/>
    </font>
    <font>
      <sz val="12"/>
      <color theme="4" tint="-0.249977111117893"/>
      <name val="Times New Roman"/>
      <family val="1"/>
      <charset val="186"/>
    </font>
    <font>
      <i/>
      <sz val="12"/>
      <color theme="4" tint="-0.249977111117893"/>
      <name val="Times New Roman"/>
      <family val="1"/>
      <charset val="186"/>
    </font>
    <font>
      <i/>
      <sz val="12"/>
      <color rgb="FFFF0000"/>
      <name val="Times New Roman"/>
      <family val="1"/>
      <charset val="186"/>
    </font>
    <font>
      <sz val="12"/>
      <color theme="7" tint="-0.249977111117893"/>
      <name val="Times New Roman"/>
      <family val="1"/>
      <charset val="186"/>
    </font>
    <font>
      <sz val="10"/>
      <color theme="1"/>
      <name val="Times New Roman"/>
      <family val="1"/>
      <charset val="186"/>
    </font>
    <font>
      <sz val="10"/>
      <color theme="4" tint="-0.499984740745262"/>
      <name val="Times New Roman"/>
      <family val="1"/>
      <charset val="186"/>
    </font>
    <font>
      <i/>
      <sz val="12"/>
      <color theme="9"/>
      <name val="Times New Roman"/>
      <family val="1"/>
      <charset val="186"/>
    </font>
    <font>
      <i/>
      <u/>
      <sz val="12"/>
      <name val="Times New Roman"/>
      <family val="1"/>
      <charset val="186"/>
    </font>
    <font>
      <sz val="12"/>
      <color rgb="FFFF0000"/>
      <name val="Times New Roman"/>
      <family val="1"/>
      <charset val="186"/>
    </font>
    <font>
      <b/>
      <sz val="12"/>
      <color theme="1"/>
      <name val="Times New Roman"/>
      <family val="1"/>
      <charset val="186"/>
    </font>
    <font>
      <i/>
      <sz val="12"/>
      <color rgb="FF0070C0"/>
      <name val="Times New Roman"/>
      <family val="1"/>
      <charset val="186"/>
    </font>
    <font>
      <sz val="12"/>
      <color rgb="FF0070C0"/>
      <name val="Times New Roman"/>
      <family val="1"/>
      <charset val="186"/>
    </font>
    <font>
      <b/>
      <i/>
      <sz val="12"/>
      <color rgb="FF0070C0"/>
      <name val="Times New Roman"/>
      <family val="1"/>
      <charset val="186"/>
    </font>
    <font>
      <b/>
      <sz val="12"/>
      <color rgb="FF0070C0"/>
      <name val="Times New Roman"/>
      <family val="1"/>
      <charset val="186"/>
    </font>
    <font>
      <i/>
      <sz val="10"/>
      <color theme="1"/>
      <name val="Times New Roman"/>
      <family val="1"/>
      <charset val="186"/>
    </font>
    <font>
      <i/>
      <sz val="10"/>
      <name val="Times New Roman"/>
      <family val="1"/>
      <charset val="186"/>
    </font>
    <font>
      <b/>
      <sz val="12"/>
      <name val="Times New Roman"/>
      <family val="1"/>
    </font>
    <font>
      <sz val="12"/>
      <name val="Times New Roman"/>
      <family val="1"/>
    </font>
    <font>
      <sz val="10"/>
      <color theme="1"/>
      <name val="Calibri"/>
      <family val="2"/>
      <scheme val="minor"/>
    </font>
    <font>
      <sz val="8"/>
      <name val="Calibri"/>
      <family val="2"/>
      <scheme val="minor"/>
    </font>
    <font>
      <b/>
      <sz val="10"/>
      <color rgb="FF7030A0"/>
      <name val="Times New Roman"/>
      <family val="1"/>
      <charset val="186"/>
    </font>
    <font>
      <sz val="10"/>
      <color rgb="FFC00000"/>
      <name val="Times New Roman"/>
      <family val="1"/>
      <charset val="186"/>
    </font>
    <font>
      <sz val="12"/>
      <color theme="1"/>
      <name val="Times New Roman"/>
      <family val="1"/>
      <charset val="186"/>
    </font>
  </fonts>
  <fills count="22">
    <fill>
      <patternFill patternType="none"/>
    </fill>
    <fill>
      <patternFill patternType="gray125"/>
    </fill>
    <fill>
      <patternFill patternType="solid">
        <fgColor indexed="6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indexed="44"/>
        <bgColor indexed="64"/>
      </patternFill>
    </fill>
    <fill>
      <patternFill patternType="solid">
        <fgColor theme="0" tint="-0.14999847407452621"/>
        <bgColor indexed="64"/>
      </patternFill>
    </fill>
    <fill>
      <patternFill patternType="solid">
        <fgColor rgb="FFFFFFFF"/>
        <bgColor indexed="64"/>
      </patternFill>
    </fill>
    <fill>
      <patternFill patternType="solid">
        <fgColor theme="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indexed="65"/>
        <bgColor rgb="FF000000"/>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27"/>
        <bgColor indexed="64"/>
      </patternFill>
    </fill>
    <fill>
      <patternFill patternType="solid">
        <fgColor theme="9" tint="0.79998168889431442"/>
        <bgColor indexed="64"/>
      </patternFill>
    </fill>
  </fills>
  <borders count="1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s>
  <cellStyleXfs count="18">
    <xf numFmtId="0" fontId="0" fillId="0" borderId="0"/>
    <xf numFmtId="0" fontId="3" fillId="0" borderId="0"/>
    <xf numFmtId="0" fontId="3" fillId="0" borderId="0"/>
    <xf numFmtId="0" fontId="7" fillId="0" borderId="0"/>
    <xf numFmtId="0" fontId="9" fillId="0" borderId="0"/>
    <xf numFmtId="0" fontId="10" fillId="0" borderId="0"/>
    <xf numFmtId="0" fontId="2" fillId="0" borderId="0"/>
    <xf numFmtId="0" fontId="11" fillId="0" borderId="0"/>
    <xf numFmtId="43" fontId="11" fillId="0" borderId="0" applyFont="0" applyFill="0" applyBorder="0" applyAlignment="0" applyProtection="0"/>
    <xf numFmtId="0" fontId="2" fillId="0" borderId="0"/>
    <xf numFmtId="0" fontId="1" fillId="0" borderId="0"/>
    <xf numFmtId="0" fontId="14" fillId="0" borderId="0" applyNumberFormat="0" applyBorder="0" applyProtection="0"/>
    <xf numFmtId="0" fontId="14" fillId="0" borderId="0" applyNumberFormat="0" applyBorder="0" applyProtection="0"/>
    <xf numFmtId="165" fontId="3" fillId="0" borderId="0" applyFont="0" applyFill="0" applyBorder="0" applyAlignment="0" applyProtection="0"/>
    <xf numFmtId="43" fontId="1" fillId="0" borderId="0" applyFont="0" applyFill="0" applyBorder="0" applyAlignment="0" applyProtection="0"/>
    <xf numFmtId="9" fontId="19" fillId="0" borderId="0" applyFont="0" applyFill="0" applyBorder="0" applyAlignment="0" applyProtection="0"/>
    <xf numFmtId="0" fontId="3" fillId="0" borderId="0"/>
    <xf numFmtId="0" fontId="3" fillId="0" borderId="0"/>
  </cellStyleXfs>
  <cellXfs count="423">
    <xf numFmtId="0" fontId="0" fillId="0" borderId="0" xfId="0"/>
    <xf numFmtId="0" fontId="0" fillId="0" borderId="2" xfId="0" applyBorder="1"/>
    <xf numFmtId="0" fontId="5" fillId="0" borderId="0" xfId="1" applyFont="1" applyAlignment="1">
      <alignment horizontal="center" vertical="center"/>
    </xf>
    <xf numFmtId="0" fontId="5" fillId="0" borderId="0" xfId="1" applyFont="1" applyAlignment="1">
      <alignment horizontal="center" vertical="center" wrapText="1"/>
    </xf>
    <xf numFmtId="0" fontId="6" fillId="0" borderId="0" xfId="1" applyFont="1" applyAlignment="1">
      <alignment horizontal="center" vertical="center"/>
    </xf>
    <xf numFmtId="0" fontId="5" fillId="0" borderId="0" xfId="1" applyFont="1" applyAlignment="1">
      <alignment vertical="center"/>
    </xf>
    <xf numFmtId="0" fontId="6" fillId="0" borderId="0" xfId="1" applyFont="1" applyAlignment="1">
      <alignment vertical="center"/>
    </xf>
    <xf numFmtId="0" fontId="6" fillId="0" borderId="4" xfId="1" applyFont="1" applyBorder="1" applyAlignment="1">
      <alignment horizontal="center" vertical="center"/>
    </xf>
    <xf numFmtId="0" fontId="6" fillId="0" borderId="4" xfId="1" applyFont="1" applyBorder="1" applyAlignment="1">
      <alignment vertical="center"/>
    </xf>
    <xf numFmtId="0" fontId="5" fillId="0" borderId="4" xfId="1" applyFont="1" applyBorder="1" applyAlignment="1">
      <alignment horizontal="left" vertical="center"/>
    </xf>
    <xf numFmtId="0" fontId="6" fillId="0" borderId="0" xfId="1" applyFont="1" applyAlignment="1">
      <alignment horizontal="left" vertical="center"/>
    </xf>
    <xf numFmtId="0" fontId="6" fillId="8" borderId="2" xfId="1" applyFont="1" applyFill="1" applyBorder="1" applyAlignment="1">
      <alignment horizontal="center" vertical="center" wrapText="1"/>
    </xf>
    <xf numFmtId="0" fontId="6" fillId="8" borderId="2" xfId="1" applyFont="1" applyFill="1" applyBorder="1" applyAlignment="1">
      <alignment horizontal="center" vertical="center" textRotation="90" wrapText="1"/>
    </xf>
    <xf numFmtId="0" fontId="5" fillId="8" borderId="2" xfId="1" applyFont="1" applyFill="1" applyBorder="1" applyAlignment="1">
      <alignment horizontal="center" vertical="center" wrapText="1"/>
    </xf>
    <xf numFmtId="0" fontId="5" fillId="0" borderId="2" xfId="1" applyFont="1" applyBorder="1" applyAlignment="1">
      <alignment horizontal="center" vertical="center" wrapText="1"/>
    </xf>
    <xf numFmtId="0" fontId="15" fillId="0" borderId="2" xfId="11" applyFont="1" applyBorder="1" applyAlignment="1" applyProtection="1">
      <alignment horizontal="left" vertical="center" wrapText="1"/>
    </xf>
    <xf numFmtId="0" fontId="15" fillId="0" borderId="2" xfId="11" applyFont="1" applyBorder="1" applyAlignment="1" applyProtection="1">
      <alignment vertical="center" wrapText="1"/>
    </xf>
    <xf numFmtId="0" fontId="15" fillId="0" borderId="2" xfId="12" applyFont="1" applyBorder="1" applyAlignment="1" applyProtection="1">
      <alignment horizontal="center" vertical="center" wrapText="1"/>
    </xf>
    <xf numFmtId="0" fontId="5" fillId="0" borderId="2" xfId="1" applyFont="1" applyBorder="1" applyAlignment="1">
      <alignment vertical="center"/>
    </xf>
    <xf numFmtId="0" fontId="5" fillId="0" borderId="0" xfId="1" applyFont="1" applyAlignment="1">
      <alignment vertical="center" wrapText="1"/>
    </xf>
    <xf numFmtId="0" fontId="15" fillId="0" borderId="3" xfId="11" applyFont="1" applyBorder="1" applyAlignment="1" applyProtection="1">
      <alignment horizontal="left" vertical="center" wrapText="1"/>
    </xf>
    <xf numFmtId="0" fontId="15" fillId="0" borderId="3" xfId="11" applyFont="1" applyBorder="1" applyAlignment="1" applyProtection="1">
      <alignment vertical="center" wrapText="1"/>
    </xf>
    <xf numFmtId="0" fontId="15" fillId="0" borderId="3" xfId="12" applyFont="1" applyBorder="1" applyAlignment="1" applyProtection="1">
      <alignment horizontal="center" vertical="center" wrapText="1"/>
    </xf>
    <xf numFmtId="0" fontId="5" fillId="0" borderId="3" xfId="1" applyFont="1" applyBorder="1" applyAlignment="1">
      <alignment horizontal="center" vertical="center" wrapText="1"/>
    </xf>
    <xf numFmtId="0" fontId="5" fillId="0" borderId="2" xfId="11" applyFont="1" applyBorder="1" applyAlignment="1" applyProtection="1">
      <alignment horizontal="left" vertical="center" wrapText="1"/>
    </xf>
    <xf numFmtId="0" fontId="5" fillId="0" borderId="2" xfId="11" applyFont="1" applyBorder="1" applyAlignment="1" applyProtection="1">
      <alignment vertical="center" wrapText="1"/>
    </xf>
    <xf numFmtId="0" fontId="5" fillId="0" borderId="2" xfId="12" applyFont="1" applyBorder="1" applyAlignment="1" applyProtection="1">
      <alignment horizontal="center" vertical="center" wrapText="1"/>
    </xf>
    <xf numFmtId="166" fontId="5" fillId="0" borderId="0" xfId="1" applyNumberFormat="1" applyFont="1" applyAlignment="1">
      <alignment vertical="center"/>
    </xf>
    <xf numFmtId="166" fontId="13" fillId="0" borderId="0" xfId="13" applyNumberFormat="1" applyFont="1" applyFill="1" applyBorder="1" applyAlignment="1">
      <alignment vertical="center"/>
    </xf>
    <xf numFmtId="166" fontId="13" fillId="0" borderId="0" xfId="1" applyNumberFormat="1" applyFont="1" applyAlignment="1">
      <alignment horizontal="center" vertical="center"/>
    </xf>
    <xf numFmtId="0" fontId="6" fillId="0" borderId="0" xfId="1" applyFont="1" applyAlignment="1">
      <alignment horizontal="right" vertical="center"/>
    </xf>
    <xf numFmtId="166" fontId="16" fillId="0" borderId="0" xfId="13" applyNumberFormat="1" applyFont="1" applyBorder="1" applyAlignment="1">
      <alignment vertical="center"/>
    </xf>
    <xf numFmtId="0" fontId="6" fillId="9" borderId="1" xfId="1" applyFont="1" applyFill="1" applyBorder="1" applyAlignment="1">
      <alignment vertical="center" wrapText="1"/>
    </xf>
    <xf numFmtId="0" fontId="6" fillId="9" borderId="1" xfId="1" applyFont="1" applyFill="1" applyBorder="1" applyAlignment="1">
      <alignment horizontal="center" vertical="center" wrapText="1"/>
    </xf>
    <xf numFmtId="0" fontId="6" fillId="9" borderId="6" xfId="1" applyFont="1" applyFill="1" applyBorder="1" applyAlignment="1">
      <alignment vertical="center" wrapText="1"/>
    </xf>
    <xf numFmtId="3" fontId="6" fillId="0" borderId="2" xfId="13" applyNumberFormat="1" applyFont="1" applyBorder="1" applyAlignment="1">
      <alignment horizontal="left" vertical="center" indent="1"/>
    </xf>
    <xf numFmtId="0" fontId="6" fillId="9" borderId="5" xfId="1" applyFont="1" applyFill="1" applyBorder="1" applyAlignment="1">
      <alignment horizontal="left" vertical="center" wrapText="1" indent="1"/>
    </xf>
    <xf numFmtId="0" fontId="6" fillId="9" borderId="5" xfId="1" applyFont="1" applyFill="1" applyBorder="1" applyAlignment="1">
      <alignment horizontal="left" vertical="center" indent="1"/>
    </xf>
    <xf numFmtId="0" fontId="5" fillId="9" borderId="5" xfId="1" applyFont="1" applyFill="1" applyBorder="1" applyAlignment="1">
      <alignment horizontal="left" vertical="center" wrapText="1" indent="2"/>
    </xf>
    <xf numFmtId="0" fontId="5" fillId="9" borderId="5" xfId="1" applyFont="1" applyFill="1" applyBorder="1" applyAlignment="1">
      <alignment horizontal="left" vertical="center" indent="2"/>
    </xf>
    <xf numFmtId="0" fontId="5" fillId="9" borderId="1" xfId="1" applyFont="1" applyFill="1" applyBorder="1" applyAlignment="1">
      <alignment vertical="center" wrapText="1"/>
    </xf>
    <xf numFmtId="0" fontId="5" fillId="9" borderId="1" xfId="1" applyFont="1" applyFill="1" applyBorder="1" applyAlignment="1">
      <alignment horizontal="center" vertical="center" wrapText="1"/>
    </xf>
    <xf numFmtId="0" fontId="5" fillId="9" borderId="6" xfId="1" applyFont="1" applyFill="1" applyBorder="1" applyAlignment="1">
      <alignment vertical="center" wrapText="1"/>
    </xf>
    <xf numFmtId="3" fontId="5" fillId="0" borderId="2" xfId="13" applyNumberFormat="1" applyFont="1" applyBorder="1" applyAlignment="1">
      <alignment horizontal="left" vertical="center" indent="1"/>
    </xf>
    <xf numFmtId="3" fontId="5" fillId="0" borderId="2" xfId="13" applyNumberFormat="1" applyFont="1" applyFill="1" applyBorder="1" applyAlignment="1">
      <alignment horizontal="left" vertical="center" indent="1"/>
    </xf>
    <xf numFmtId="0" fontId="5" fillId="9" borderId="5" xfId="1" applyFont="1" applyFill="1" applyBorder="1" applyAlignment="1">
      <alignment horizontal="left" vertical="center" wrapText="1" indent="3"/>
    </xf>
    <xf numFmtId="0" fontId="5" fillId="9" borderId="5" xfId="1" applyFont="1" applyFill="1" applyBorder="1" applyAlignment="1">
      <alignment horizontal="left" vertical="center" indent="3"/>
    </xf>
    <xf numFmtId="3" fontId="5" fillId="0" borderId="2" xfId="13" applyNumberFormat="1" applyFont="1" applyFill="1" applyBorder="1" applyAlignment="1">
      <alignment horizontal="left" vertical="center" indent="2"/>
    </xf>
    <xf numFmtId="0" fontId="17" fillId="9" borderId="5" xfId="1" applyFont="1" applyFill="1" applyBorder="1" applyAlignment="1">
      <alignment horizontal="left" vertical="center" wrapText="1" indent="4"/>
    </xf>
    <xf numFmtId="0" fontId="17" fillId="9" borderId="5" xfId="1" applyFont="1" applyFill="1" applyBorder="1" applyAlignment="1">
      <alignment horizontal="left" vertical="center" indent="3"/>
    </xf>
    <xf numFmtId="0" fontId="17" fillId="9" borderId="1" xfId="1" applyFont="1" applyFill="1" applyBorder="1" applyAlignment="1">
      <alignment vertical="center" wrapText="1"/>
    </xf>
    <xf numFmtId="0" fontId="17" fillId="9" borderId="1" xfId="1" applyFont="1" applyFill="1" applyBorder="1" applyAlignment="1">
      <alignment horizontal="center" vertical="center" wrapText="1"/>
    </xf>
    <xf numFmtId="0" fontId="18" fillId="9" borderId="6" xfId="1" applyFont="1" applyFill="1" applyBorder="1" applyAlignment="1">
      <alignment vertical="center" wrapText="1"/>
    </xf>
    <xf numFmtId="3" fontId="18" fillId="10" borderId="2" xfId="1" applyNumberFormat="1" applyFont="1" applyFill="1" applyBorder="1" applyAlignment="1">
      <alignment horizontal="left" vertical="center" indent="2"/>
    </xf>
    <xf numFmtId="3" fontId="18" fillId="10" borderId="2" xfId="13" applyNumberFormat="1" applyFont="1" applyFill="1" applyBorder="1" applyAlignment="1">
      <alignment horizontal="left" vertical="center" indent="2"/>
    </xf>
    <xf numFmtId="3" fontId="18" fillId="0" borderId="2" xfId="13" applyNumberFormat="1" applyFont="1" applyFill="1" applyBorder="1" applyAlignment="1">
      <alignment horizontal="left" vertical="center" indent="2"/>
    </xf>
    <xf numFmtId="3" fontId="17" fillId="10" borderId="2" xfId="1" applyNumberFormat="1" applyFont="1" applyFill="1" applyBorder="1" applyAlignment="1">
      <alignment horizontal="left" vertical="center" indent="2"/>
    </xf>
    <xf numFmtId="3" fontId="17" fillId="0" borderId="2" xfId="13" applyNumberFormat="1" applyFont="1" applyFill="1" applyBorder="1" applyAlignment="1">
      <alignment horizontal="left" vertical="center" indent="2"/>
    </xf>
    <xf numFmtId="3" fontId="5" fillId="10" borderId="2" xfId="13" applyNumberFormat="1" applyFont="1" applyFill="1" applyBorder="1" applyAlignment="1">
      <alignment horizontal="left" vertical="center" indent="1"/>
    </xf>
    <xf numFmtId="3" fontId="5" fillId="0" borderId="6" xfId="13" applyNumberFormat="1" applyFont="1" applyFill="1" applyBorder="1" applyAlignment="1">
      <alignment horizontal="left" vertical="center" indent="1"/>
    </xf>
    <xf numFmtId="9" fontId="5" fillId="9" borderId="1" xfId="1" applyNumberFormat="1" applyFont="1" applyFill="1" applyBorder="1" applyAlignment="1">
      <alignment horizontal="center" vertical="center" wrapText="1"/>
    </xf>
    <xf numFmtId="0" fontId="5" fillId="5" borderId="5" xfId="1" applyFont="1" applyFill="1" applyBorder="1" applyAlignment="1">
      <alignment horizontal="left" vertical="center" indent="3"/>
    </xf>
    <xf numFmtId="0" fontId="5" fillId="5" borderId="1" xfId="1" applyFont="1" applyFill="1" applyBorder="1" applyAlignment="1">
      <alignment vertical="center" wrapText="1"/>
    </xf>
    <xf numFmtId="0" fontId="5" fillId="5" borderId="1" xfId="1" applyFont="1" applyFill="1" applyBorder="1" applyAlignment="1">
      <alignment horizontal="center" vertical="center" wrapText="1"/>
    </xf>
    <xf numFmtId="0" fontId="5" fillId="5" borderId="6" xfId="1" applyFont="1" applyFill="1" applyBorder="1" applyAlignment="1">
      <alignment vertical="center" wrapText="1"/>
    </xf>
    <xf numFmtId="0" fontId="5" fillId="0" borderId="5" xfId="1" applyFont="1" applyBorder="1" applyAlignment="1">
      <alignment horizontal="left" vertical="center" wrapText="1" indent="2"/>
    </xf>
    <xf numFmtId="0" fontId="17" fillId="9" borderId="5" xfId="1" applyFont="1" applyFill="1" applyBorder="1" applyAlignment="1">
      <alignment horizontal="left" vertical="center" wrapText="1" indent="5"/>
    </xf>
    <xf numFmtId="0" fontId="17" fillId="9" borderId="5" xfId="1" applyFont="1" applyFill="1" applyBorder="1" applyAlignment="1">
      <alignment horizontal="left" vertical="center" indent="4"/>
    </xf>
    <xf numFmtId="0" fontId="5" fillId="0" borderId="1" xfId="1" applyFont="1" applyBorder="1" applyAlignment="1">
      <alignment vertical="center" wrapText="1"/>
    </xf>
    <xf numFmtId="0" fontId="5" fillId="0" borderId="1" xfId="1" applyFont="1" applyBorder="1" applyAlignment="1">
      <alignment horizontal="center" vertical="center" wrapText="1"/>
    </xf>
    <xf numFmtId="0" fontId="5" fillId="0" borderId="6" xfId="1" applyFont="1" applyBorder="1" applyAlignment="1">
      <alignment vertical="center" wrapText="1"/>
    </xf>
    <xf numFmtId="0" fontId="6" fillId="9" borderId="4" xfId="1" applyFont="1" applyFill="1" applyBorder="1" applyAlignment="1">
      <alignment horizontal="center" vertical="center" wrapText="1"/>
    </xf>
    <xf numFmtId="3" fontId="6" fillId="0" borderId="2" xfId="13" applyNumberFormat="1" applyFont="1" applyFill="1" applyBorder="1" applyAlignment="1">
      <alignment horizontal="left" vertical="center" indent="2"/>
    </xf>
    <xf numFmtId="2" fontId="5" fillId="0" borderId="0" xfId="1" applyNumberFormat="1" applyFont="1" applyAlignment="1">
      <alignment vertical="center"/>
    </xf>
    <xf numFmtId="0" fontId="5" fillId="0" borderId="0" xfId="1" applyFont="1" applyAlignment="1">
      <alignment horizontal="left" vertical="center"/>
    </xf>
    <xf numFmtId="3" fontId="12" fillId="0" borderId="2" xfId="13" applyNumberFormat="1" applyFont="1" applyFill="1" applyBorder="1" applyAlignment="1">
      <alignment horizontal="left" vertical="center" indent="2"/>
    </xf>
    <xf numFmtId="0" fontId="15" fillId="11" borderId="3" xfId="11" applyFont="1" applyFill="1" applyBorder="1" applyAlignment="1" applyProtection="1">
      <alignment horizontal="left" vertical="center" wrapText="1"/>
    </xf>
    <xf numFmtId="0" fontId="15" fillId="11" borderId="3" xfId="11" applyFont="1" applyFill="1" applyBorder="1" applyAlignment="1" applyProtection="1">
      <alignment vertical="center" wrapText="1"/>
    </xf>
    <xf numFmtId="0" fontId="15" fillId="11" borderId="3" xfId="12" applyFont="1" applyFill="1" applyBorder="1" applyAlignment="1" applyProtection="1">
      <alignment horizontal="center" vertical="center" wrapText="1"/>
    </xf>
    <xf numFmtId="0" fontId="5" fillId="11" borderId="2" xfId="1" applyFont="1" applyFill="1" applyBorder="1" applyAlignment="1">
      <alignment horizontal="center" vertical="center" wrapText="1"/>
    </xf>
    <xf numFmtId="0" fontId="5" fillId="11" borderId="3" xfId="1" applyFont="1" applyFill="1" applyBorder="1" applyAlignment="1">
      <alignment horizontal="center" vertical="center" wrapText="1"/>
    </xf>
    <xf numFmtId="0" fontId="15" fillId="11" borderId="7" xfId="11" applyFont="1" applyFill="1" applyBorder="1" applyAlignment="1" applyProtection="1">
      <alignment horizontal="right" vertical="center" wrapText="1"/>
    </xf>
    <xf numFmtId="3" fontId="12" fillId="0" borderId="2" xfId="1" applyNumberFormat="1" applyFont="1" applyBorder="1" applyAlignment="1">
      <alignment horizontal="left" vertical="center" indent="2"/>
    </xf>
    <xf numFmtId="3" fontId="5" fillId="10" borderId="2" xfId="1" applyNumberFormat="1" applyFont="1" applyFill="1" applyBorder="1" applyAlignment="1">
      <alignment horizontal="left" vertical="center" indent="2"/>
    </xf>
    <xf numFmtId="0" fontId="15" fillId="11" borderId="8" xfId="11" applyFont="1" applyFill="1" applyBorder="1" applyAlignment="1" applyProtection="1">
      <alignment horizontal="right" vertical="center" wrapText="1"/>
    </xf>
    <xf numFmtId="0" fontId="15" fillId="0" borderId="2" xfId="11" applyFont="1" applyBorder="1" applyAlignment="1" applyProtection="1">
      <alignment horizontal="right" vertical="center" wrapText="1"/>
    </xf>
    <xf numFmtId="0" fontId="15" fillId="11" borderId="2" xfId="11" applyFont="1" applyFill="1" applyBorder="1" applyAlignment="1" applyProtection="1">
      <alignment horizontal="right" vertical="center" wrapText="1"/>
    </xf>
    <xf numFmtId="0" fontId="5" fillId="11" borderId="3" xfId="12" applyFont="1" applyFill="1" applyBorder="1" applyAlignment="1" applyProtection="1">
      <alignment horizontal="center" vertical="center" wrapText="1"/>
    </xf>
    <xf numFmtId="164" fontId="8" fillId="2" borderId="0" xfId="1" applyNumberFormat="1" applyFont="1" applyFill="1"/>
    <xf numFmtId="164" fontId="8" fillId="2" borderId="0" xfId="1" applyNumberFormat="1" applyFont="1" applyFill="1" applyAlignment="1">
      <alignment wrapText="1"/>
    </xf>
    <xf numFmtId="164" fontId="8" fillId="4" borderId="2" xfId="1" applyNumberFormat="1" applyFont="1" applyFill="1" applyBorder="1" applyAlignment="1">
      <alignment horizontal="right"/>
    </xf>
    <xf numFmtId="164" fontId="8" fillId="2" borderId="0" xfId="2" applyNumberFormat="1" applyFont="1" applyFill="1" applyAlignment="1">
      <alignment horizontal="right" wrapText="1"/>
    </xf>
    <xf numFmtId="164" fontId="4" fillId="2" borderId="0" xfId="2" applyNumberFormat="1" applyFont="1" applyFill="1" applyAlignment="1">
      <alignment horizontal="right" wrapText="1"/>
    </xf>
    <xf numFmtId="164" fontId="8" fillId="0" borderId="2" xfId="2" applyNumberFormat="1" applyFont="1" applyBorder="1" applyAlignment="1">
      <alignment horizontal="left" wrapText="1" indent="6"/>
    </xf>
    <xf numFmtId="164" fontId="20" fillId="2" borderId="0" xfId="1" applyNumberFormat="1" applyFont="1" applyFill="1"/>
    <xf numFmtId="164" fontId="8" fillId="5" borderId="0" xfId="1" applyNumberFormat="1" applyFont="1" applyFill="1"/>
    <xf numFmtId="0" fontId="8" fillId="0" borderId="0" xfId="1" applyFont="1"/>
    <xf numFmtId="0" fontId="8" fillId="0" borderId="2" xfId="2" applyFont="1" applyBorder="1" applyAlignment="1">
      <alignment horizontal="right" wrapText="1"/>
    </xf>
    <xf numFmtId="0" fontId="8" fillId="0" borderId="2" xfId="2" applyFont="1" applyBorder="1" applyAlignment="1">
      <alignment horizontal="right" vertical="center" wrapText="1"/>
    </xf>
    <xf numFmtId="0" fontId="8" fillId="2" borderId="0" xfId="1" applyFont="1" applyFill="1" applyAlignment="1">
      <alignment vertical="center"/>
    </xf>
    <xf numFmtId="164" fontId="20" fillId="0" borderId="2" xfId="2" applyNumberFormat="1" applyFont="1" applyBorder="1" applyAlignment="1">
      <alignment wrapText="1"/>
    </xf>
    <xf numFmtId="0" fontId="20" fillId="0" borderId="2" xfId="2" applyFont="1" applyBorder="1" applyAlignment="1">
      <alignment vertical="center" wrapText="1"/>
    </xf>
    <xf numFmtId="1" fontId="8" fillId="8" borderId="2" xfId="1" applyNumberFormat="1" applyFont="1" applyFill="1" applyBorder="1" applyAlignment="1">
      <alignment horizontal="right" wrapText="1"/>
    </xf>
    <xf numFmtId="164" fontId="8" fillId="8" borderId="2" xfId="2" applyNumberFormat="1" applyFont="1" applyFill="1" applyBorder="1" applyAlignment="1">
      <alignment horizontal="left" wrapText="1" indent="5"/>
    </xf>
    <xf numFmtId="164" fontId="8" fillId="8" borderId="2" xfId="2" applyNumberFormat="1" applyFont="1" applyFill="1" applyBorder="1" applyAlignment="1">
      <alignment horizontal="center" wrapText="1"/>
    </xf>
    <xf numFmtId="0" fontId="8" fillId="8" borderId="2" xfId="1" applyFont="1" applyFill="1" applyBorder="1" applyAlignment="1">
      <alignment horizontal="right" vertical="center"/>
    </xf>
    <xf numFmtId="0" fontId="8" fillId="8" borderId="2" xfId="2" applyFont="1" applyFill="1" applyBorder="1" applyAlignment="1">
      <alignment horizontal="center" wrapText="1"/>
    </xf>
    <xf numFmtId="0" fontId="6" fillId="0" borderId="0" xfId="1" applyFont="1" applyAlignment="1">
      <alignment horizontal="center" vertical="center" wrapText="1"/>
    </xf>
    <xf numFmtId="3" fontId="17" fillId="0" borderId="5" xfId="13" applyNumberFormat="1" applyFont="1" applyFill="1" applyBorder="1" applyAlignment="1">
      <alignment horizontal="center" vertical="center"/>
    </xf>
    <xf numFmtId="167" fontId="21" fillId="0" borderId="0" xfId="1" applyNumberFormat="1" applyFont="1" applyAlignment="1">
      <alignment vertical="center"/>
    </xf>
    <xf numFmtId="164" fontId="20" fillId="2" borderId="0" xfId="2" applyNumberFormat="1" applyFont="1" applyFill="1" applyAlignment="1">
      <alignment horizontal="right" wrapText="1"/>
    </xf>
    <xf numFmtId="164" fontId="22" fillId="2" borderId="0" xfId="2" applyNumberFormat="1" applyFont="1" applyFill="1" applyAlignment="1">
      <alignment horizontal="right" wrapText="1"/>
    </xf>
    <xf numFmtId="3" fontId="5" fillId="0" borderId="5" xfId="13" applyNumberFormat="1" applyFont="1" applyFill="1" applyBorder="1" applyAlignment="1">
      <alignment horizontal="center" vertical="center"/>
    </xf>
    <xf numFmtId="3" fontId="5" fillId="0" borderId="2" xfId="13" applyNumberFormat="1" applyFont="1" applyFill="1" applyBorder="1" applyAlignment="1">
      <alignment horizontal="center" vertical="center"/>
    </xf>
    <xf numFmtId="3" fontId="17" fillId="0" borderId="2" xfId="13" applyNumberFormat="1" applyFont="1" applyFill="1" applyBorder="1" applyAlignment="1">
      <alignment horizontal="center" vertical="center"/>
    </xf>
    <xf numFmtId="3" fontId="18" fillId="0" borderId="5" xfId="13" applyNumberFormat="1" applyFont="1" applyFill="1" applyBorder="1" applyAlignment="1">
      <alignment horizontal="center" vertical="center"/>
    </xf>
    <xf numFmtId="0" fontId="0" fillId="6" borderId="2" xfId="0" applyFill="1" applyBorder="1" applyAlignment="1">
      <alignment horizontal="center" vertical="top" wrapText="1"/>
    </xf>
    <xf numFmtId="0" fontId="5" fillId="6" borderId="2" xfId="1" applyFont="1" applyFill="1" applyBorder="1" applyAlignment="1">
      <alignment horizontal="center" vertical="center"/>
    </xf>
    <xf numFmtId="0" fontId="0" fillId="6" borderId="2" xfId="0" applyFill="1" applyBorder="1" applyAlignment="1">
      <alignment horizontal="center" vertical="center" wrapText="1"/>
    </xf>
    <xf numFmtId="167" fontId="6" fillId="0" borderId="0" xfId="1" applyNumberFormat="1" applyFont="1" applyAlignment="1">
      <alignment vertical="center"/>
    </xf>
    <xf numFmtId="2" fontId="6" fillId="0" borderId="0" xfId="1" applyNumberFormat="1" applyFont="1" applyAlignment="1">
      <alignment vertical="center"/>
    </xf>
    <xf numFmtId="2" fontId="6" fillId="0" borderId="0" xfId="1" applyNumberFormat="1" applyFont="1" applyAlignment="1">
      <alignment horizontal="right" vertical="center"/>
    </xf>
    <xf numFmtId="2" fontId="6" fillId="0" borderId="4" xfId="1" applyNumberFormat="1" applyFont="1" applyBorder="1" applyAlignment="1">
      <alignment vertical="center"/>
    </xf>
    <xf numFmtId="1" fontId="15" fillId="13" borderId="3" xfId="12" applyNumberFormat="1" applyFont="1" applyFill="1" applyBorder="1" applyAlignment="1" applyProtection="1">
      <alignment horizontal="center" vertical="center" wrapText="1"/>
    </xf>
    <xf numFmtId="1" fontId="5" fillId="13" borderId="2" xfId="1" applyNumberFormat="1" applyFont="1" applyFill="1" applyBorder="1" applyAlignment="1">
      <alignment vertical="center" wrapText="1"/>
    </xf>
    <xf numFmtId="169" fontId="4" fillId="8" borderId="2" xfId="2" applyNumberFormat="1" applyFont="1" applyFill="1" applyBorder="1" applyAlignment="1">
      <alignment horizontal="right" wrapText="1"/>
    </xf>
    <xf numFmtId="169" fontId="8" fillId="2" borderId="2" xfId="1" applyNumberFormat="1" applyFont="1" applyFill="1" applyBorder="1" applyAlignment="1">
      <alignment wrapText="1"/>
    </xf>
    <xf numFmtId="169" fontId="8" fillId="8" borderId="2" xfId="1" applyNumberFormat="1" applyFont="1" applyFill="1" applyBorder="1" applyAlignment="1">
      <alignment wrapText="1"/>
    </xf>
    <xf numFmtId="169" fontId="8" fillId="4" borderId="2" xfId="1" applyNumberFormat="1" applyFont="1" applyFill="1" applyBorder="1" applyAlignment="1">
      <alignment horizontal="right"/>
    </xf>
    <xf numFmtId="169" fontId="8" fillId="2" borderId="2" xfId="1" applyNumberFormat="1" applyFont="1" applyFill="1" applyBorder="1" applyAlignment="1">
      <alignment vertical="center" wrapText="1"/>
    </xf>
    <xf numFmtId="169" fontId="8" fillId="8" borderId="2" xfId="2" applyNumberFormat="1" applyFont="1" applyFill="1" applyBorder="1" applyAlignment="1">
      <alignment horizontal="right" wrapText="1"/>
    </xf>
    <xf numFmtId="169" fontId="8" fillId="5" borderId="2" xfId="1" applyNumberFormat="1" applyFont="1" applyFill="1" applyBorder="1" applyAlignment="1">
      <alignment horizontal="right"/>
    </xf>
    <xf numFmtId="169" fontId="8" fillId="5" borderId="2" xfId="1" applyNumberFormat="1" applyFont="1" applyFill="1" applyBorder="1" applyAlignment="1">
      <alignment wrapText="1"/>
    </xf>
    <xf numFmtId="169" fontId="8" fillId="14" borderId="2" xfId="0" applyNumberFormat="1" applyFont="1" applyFill="1" applyBorder="1" applyAlignment="1">
      <alignment wrapText="1"/>
    </xf>
    <xf numFmtId="169" fontId="20" fillId="5" borderId="2" xfId="1" applyNumberFormat="1" applyFont="1" applyFill="1" applyBorder="1" applyAlignment="1">
      <alignment vertical="center" wrapText="1"/>
    </xf>
    <xf numFmtId="164" fontId="4" fillId="3" borderId="3" xfId="1" applyNumberFormat="1" applyFont="1" applyFill="1" applyBorder="1" applyAlignment="1">
      <alignment horizontal="center" vertical="center" wrapText="1"/>
    </xf>
    <xf numFmtId="164" fontId="4" fillId="12" borderId="7" xfId="1" applyNumberFormat="1" applyFont="1" applyFill="1" applyBorder="1" applyAlignment="1">
      <alignment horizontal="center" vertical="center" wrapText="1"/>
    </xf>
    <xf numFmtId="164" fontId="4" fillId="5" borderId="0" xfId="2" applyNumberFormat="1" applyFont="1" applyFill="1" applyAlignment="1">
      <alignment horizontal="right" wrapText="1"/>
    </xf>
    <xf numFmtId="0" fontId="8" fillId="5" borderId="2" xfId="1" applyFont="1" applyFill="1" applyBorder="1" applyAlignment="1">
      <alignment vertical="center" wrapText="1"/>
    </xf>
    <xf numFmtId="0" fontId="8" fillId="5" borderId="2" xfId="1" applyFont="1" applyFill="1" applyBorder="1" applyAlignment="1">
      <alignment vertical="center"/>
    </xf>
    <xf numFmtId="0" fontId="6" fillId="8" borderId="5" xfId="1" applyFont="1" applyFill="1" applyBorder="1" applyAlignment="1">
      <alignment horizontal="center" vertical="center" textRotation="90" wrapText="1"/>
    </xf>
    <xf numFmtId="0" fontId="5" fillId="8" borderId="5" xfId="1" applyFont="1" applyFill="1" applyBorder="1" applyAlignment="1">
      <alignment horizontal="center" vertical="center" wrapText="1"/>
    </xf>
    <xf numFmtId="0" fontId="0" fillId="0" borderId="5" xfId="0" applyBorder="1"/>
    <xf numFmtId="0" fontId="15" fillId="0" borderId="5" xfId="11" applyFont="1" applyBorder="1" applyAlignment="1" applyProtection="1">
      <alignment horizontal="right" vertical="center" wrapText="1"/>
    </xf>
    <xf numFmtId="0" fontId="15" fillId="11" borderId="5" xfId="11" applyFont="1" applyFill="1" applyBorder="1" applyAlignment="1" applyProtection="1">
      <alignment horizontal="right" vertical="center" wrapText="1"/>
    </xf>
    <xf numFmtId="0" fontId="15" fillId="11" borderId="10" xfId="11" applyFont="1" applyFill="1" applyBorder="1" applyAlignment="1" applyProtection="1">
      <alignment horizontal="right" vertical="center" wrapText="1"/>
    </xf>
    <xf numFmtId="0" fontId="15" fillId="11" borderId="11" xfId="11" applyFont="1" applyFill="1" applyBorder="1" applyAlignment="1" applyProtection="1">
      <alignment horizontal="right" vertical="center" wrapText="1"/>
    </xf>
    <xf numFmtId="0" fontId="15" fillId="0" borderId="11" xfId="11" applyFont="1" applyBorder="1" applyAlignment="1" applyProtection="1">
      <alignment horizontal="center" vertical="center" wrapText="1"/>
    </xf>
    <xf numFmtId="0" fontId="5" fillId="0" borderId="5" xfId="11" applyFont="1" applyBorder="1" applyAlignment="1" applyProtection="1">
      <alignment horizontal="center" vertical="center" wrapText="1"/>
    </xf>
    <xf numFmtId="0" fontId="15" fillId="13" borderId="2" xfId="12" applyFont="1" applyFill="1" applyBorder="1" applyAlignment="1" applyProtection="1">
      <alignment horizontal="center" vertical="center" wrapText="1"/>
    </xf>
    <xf numFmtId="1" fontId="5" fillId="0" borderId="2" xfId="1" applyNumberFormat="1" applyFont="1" applyBorder="1" applyAlignment="1">
      <alignment horizontal="center" vertical="center"/>
    </xf>
    <xf numFmtId="164" fontId="8" fillId="5" borderId="2" xfId="1" applyNumberFormat="1" applyFont="1" applyFill="1" applyBorder="1" applyAlignment="1">
      <alignment horizontal="right"/>
    </xf>
    <xf numFmtId="164" fontId="8" fillId="8" borderId="2" xfId="1" applyNumberFormat="1" applyFont="1" applyFill="1" applyBorder="1" applyAlignment="1">
      <alignment horizontal="right"/>
    </xf>
    <xf numFmtId="169" fontId="8" fillId="0" borderId="2" xfId="1" applyNumberFormat="1" applyFont="1" applyBorder="1" applyAlignment="1">
      <alignment wrapText="1"/>
    </xf>
    <xf numFmtId="169" fontId="8" fillId="0" borderId="2" xfId="2" applyNumberFormat="1" applyFont="1" applyBorder="1" applyAlignment="1">
      <alignment horizontal="right" wrapText="1"/>
    </xf>
    <xf numFmtId="164" fontId="24" fillId="0" borderId="2" xfId="2" applyNumberFormat="1" applyFont="1" applyBorder="1" applyAlignment="1">
      <alignment horizontal="left" wrapText="1" indent="6"/>
    </xf>
    <xf numFmtId="164" fontId="25" fillId="0" borderId="2" xfId="1" applyNumberFormat="1" applyFont="1" applyBorder="1" applyAlignment="1">
      <alignment horizontal="right"/>
    </xf>
    <xf numFmtId="0" fontId="8" fillId="17" borderId="2" xfId="2" applyFont="1" applyFill="1" applyBorder="1" applyAlignment="1">
      <alignment horizontal="center" wrapText="1"/>
    </xf>
    <xf numFmtId="164" fontId="8" fillId="17" borderId="2" xfId="2" applyNumberFormat="1" applyFont="1" applyFill="1" applyBorder="1" applyAlignment="1">
      <alignment horizontal="center" wrapText="1"/>
    </xf>
    <xf numFmtId="0" fontId="25" fillId="0" borderId="2" xfId="2" applyFont="1" applyBorder="1" applyAlignment="1">
      <alignment horizontal="right" wrapText="1"/>
    </xf>
    <xf numFmtId="164" fontId="25" fillId="0" borderId="2" xfId="2" applyNumberFormat="1" applyFont="1" applyBorder="1" applyAlignment="1">
      <alignment horizontal="left" wrapText="1" indent="6"/>
    </xf>
    <xf numFmtId="0" fontId="8" fillId="5" borderId="2" xfId="2" applyFont="1" applyFill="1" applyBorder="1" applyAlignment="1">
      <alignment horizontal="right" wrapText="1"/>
    </xf>
    <xf numFmtId="164" fontId="20" fillId="5" borderId="2" xfId="2" applyNumberFormat="1" applyFont="1" applyFill="1" applyBorder="1" applyAlignment="1">
      <alignment horizontal="left" wrapText="1" indent="6"/>
    </xf>
    <xf numFmtId="164" fontId="8" fillId="5" borderId="2" xfId="2" applyNumberFormat="1" applyFont="1" applyFill="1" applyBorder="1" applyAlignment="1">
      <alignment horizontal="left" wrapText="1" indent="6"/>
    </xf>
    <xf numFmtId="0" fontId="8" fillId="16" borderId="2" xfId="2" applyFont="1" applyFill="1" applyBorder="1" applyAlignment="1">
      <alignment horizontal="right" wrapText="1"/>
    </xf>
    <xf numFmtId="164" fontId="8" fillId="16" borderId="2" xfId="2" applyNumberFormat="1" applyFont="1" applyFill="1" applyBorder="1" applyAlignment="1">
      <alignment horizontal="left" wrapText="1" indent="6"/>
    </xf>
    <xf numFmtId="169" fontId="25" fillId="0" borderId="2" xfId="1" applyNumberFormat="1" applyFont="1" applyBorder="1" applyAlignment="1">
      <alignment horizontal="right"/>
    </xf>
    <xf numFmtId="169" fontId="8" fillId="17" borderId="2" xfId="2" applyNumberFormat="1" applyFont="1" applyFill="1" applyBorder="1" applyAlignment="1">
      <alignment horizontal="center" wrapText="1"/>
    </xf>
    <xf numFmtId="169" fontId="8" fillId="5" borderId="2" xfId="1" applyNumberFormat="1" applyFont="1" applyFill="1" applyBorder="1" applyAlignment="1">
      <alignment vertical="center" wrapText="1"/>
    </xf>
    <xf numFmtId="169" fontId="8" fillId="16" borderId="2" xfId="1" applyNumberFormat="1" applyFont="1" applyFill="1" applyBorder="1" applyAlignment="1">
      <alignment horizontal="right"/>
    </xf>
    <xf numFmtId="169" fontId="25" fillId="2" borderId="2" xfId="1" applyNumberFormat="1" applyFont="1" applyFill="1" applyBorder="1" applyAlignment="1">
      <alignment wrapText="1"/>
    </xf>
    <xf numFmtId="169" fontId="27" fillId="0" borderId="2" xfId="1" applyNumberFormat="1" applyFont="1" applyBorder="1" applyAlignment="1">
      <alignment horizontal="right"/>
    </xf>
    <xf numFmtId="169" fontId="20" fillId="2" borderId="2" xfId="2" applyNumberFormat="1" applyFont="1" applyFill="1" applyBorder="1" applyAlignment="1">
      <alignment horizontal="right" wrapText="1"/>
    </xf>
    <xf numFmtId="169" fontId="8" fillId="2" borderId="2" xfId="1" applyNumberFormat="1" applyFont="1" applyFill="1" applyBorder="1"/>
    <xf numFmtId="169" fontId="8" fillId="18" borderId="2" xfId="2" applyNumberFormat="1" applyFont="1" applyFill="1" applyBorder="1" applyAlignment="1">
      <alignment horizontal="right" wrapText="1"/>
    </xf>
    <xf numFmtId="3" fontId="28" fillId="0" borderId="2" xfId="13" applyNumberFormat="1" applyFont="1" applyFill="1" applyBorder="1" applyAlignment="1">
      <alignment horizontal="left" vertical="center" indent="1"/>
    </xf>
    <xf numFmtId="3" fontId="5" fillId="0" borderId="2" xfId="1" applyNumberFormat="1" applyFont="1" applyBorder="1" applyAlignment="1">
      <alignment horizontal="left" vertical="center" indent="2"/>
    </xf>
    <xf numFmtId="3" fontId="5" fillId="10" borderId="2" xfId="13" applyNumberFormat="1" applyFont="1" applyFill="1" applyBorder="1" applyAlignment="1">
      <alignment horizontal="left" vertical="center" indent="2"/>
    </xf>
    <xf numFmtId="3" fontId="29" fillId="10" borderId="2" xfId="1" applyNumberFormat="1" applyFont="1" applyFill="1" applyBorder="1" applyAlignment="1">
      <alignment horizontal="left" vertical="center" indent="2"/>
    </xf>
    <xf numFmtId="3" fontId="29" fillId="10" borderId="2" xfId="13" applyNumberFormat="1" applyFont="1" applyFill="1" applyBorder="1" applyAlignment="1">
      <alignment horizontal="left" vertical="center" indent="2"/>
    </xf>
    <xf numFmtId="3" fontId="29" fillId="0" borderId="2" xfId="13" applyNumberFormat="1" applyFont="1" applyFill="1" applyBorder="1" applyAlignment="1">
      <alignment horizontal="left" vertical="center" indent="2"/>
    </xf>
    <xf numFmtId="0" fontId="8" fillId="16" borderId="2" xfId="2" applyFont="1" applyFill="1" applyBorder="1" applyAlignment="1">
      <alignment horizontal="center" wrapText="1"/>
    </xf>
    <xf numFmtId="164" fontId="8" fillId="16" borderId="2" xfId="2" applyNumberFormat="1" applyFont="1" applyFill="1" applyBorder="1" applyAlignment="1">
      <alignment horizontal="center" wrapText="1"/>
    </xf>
    <xf numFmtId="169" fontId="20" fillId="17" borderId="2" xfId="2" applyNumberFormat="1" applyFont="1" applyFill="1" applyBorder="1" applyAlignment="1">
      <alignment horizontal="center" wrapText="1"/>
    </xf>
    <xf numFmtId="169" fontId="20" fillId="16" borderId="2" xfId="1" applyNumberFormat="1" applyFont="1" applyFill="1" applyBorder="1" applyAlignment="1">
      <alignment horizontal="right"/>
    </xf>
    <xf numFmtId="169" fontId="26" fillId="2" borderId="2" xfId="1" applyNumberFormat="1" applyFont="1" applyFill="1" applyBorder="1" applyAlignment="1">
      <alignment wrapText="1"/>
    </xf>
    <xf numFmtId="169" fontId="8" fillId="16" borderId="2" xfId="2" applyNumberFormat="1" applyFont="1" applyFill="1" applyBorder="1" applyAlignment="1">
      <alignment horizontal="center" wrapText="1"/>
    </xf>
    <xf numFmtId="169" fontId="20" fillId="16" borderId="2" xfId="2" applyNumberFormat="1" applyFont="1" applyFill="1" applyBorder="1" applyAlignment="1">
      <alignment horizontal="center" wrapText="1"/>
    </xf>
    <xf numFmtId="164" fontId="8" fillId="2" borderId="9" xfId="1" applyNumberFormat="1" applyFont="1" applyFill="1" applyBorder="1" applyAlignment="1">
      <alignment wrapText="1"/>
    </xf>
    <xf numFmtId="164" fontId="20" fillId="2" borderId="9" xfId="2" applyNumberFormat="1" applyFont="1" applyFill="1" applyBorder="1" applyAlignment="1">
      <alignment horizontal="right" wrapText="1"/>
    </xf>
    <xf numFmtId="164" fontId="8" fillId="2" borderId="12" xfId="2" applyNumberFormat="1" applyFont="1" applyFill="1" applyBorder="1" applyAlignment="1">
      <alignment horizontal="right" wrapText="1"/>
    </xf>
    <xf numFmtId="164" fontId="8" fillId="17" borderId="9" xfId="2" applyNumberFormat="1" applyFont="1" applyFill="1" applyBorder="1" applyAlignment="1">
      <alignment horizontal="right" wrapText="1"/>
    </xf>
    <xf numFmtId="0" fontId="20" fillId="17" borderId="2" xfId="2" applyFont="1" applyFill="1" applyBorder="1" applyAlignment="1">
      <alignment horizontal="center" wrapText="1"/>
    </xf>
    <xf numFmtId="0" fontId="8" fillId="17" borderId="5" xfId="2" applyFont="1" applyFill="1" applyBorder="1" applyAlignment="1">
      <alignment horizontal="center" wrapText="1"/>
    </xf>
    <xf numFmtId="0" fontId="8" fillId="5" borderId="5" xfId="17" applyFont="1" applyFill="1" applyBorder="1"/>
    <xf numFmtId="164" fontId="8" fillId="5" borderId="9" xfId="17" applyNumberFormat="1" applyFont="1" applyFill="1" applyBorder="1" applyAlignment="1">
      <alignment wrapText="1"/>
    </xf>
    <xf numFmtId="169" fontId="8" fillId="2" borderId="9" xfId="2" applyNumberFormat="1" applyFont="1" applyFill="1" applyBorder="1" applyAlignment="1">
      <alignment horizontal="right" wrapText="1"/>
    </xf>
    <xf numFmtId="169" fontId="8" fillId="17" borderId="9" xfId="2" applyNumberFormat="1" applyFont="1" applyFill="1" applyBorder="1" applyAlignment="1">
      <alignment horizontal="right" wrapText="1"/>
    </xf>
    <xf numFmtId="169" fontId="8" fillId="2" borderId="9" xfId="1" applyNumberFormat="1" applyFont="1" applyFill="1" applyBorder="1" applyAlignment="1">
      <alignment wrapText="1"/>
    </xf>
    <xf numFmtId="169" fontId="20" fillId="14" borderId="2" xfId="0" applyNumberFormat="1" applyFont="1" applyFill="1" applyBorder="1" applyAlignment="1">
      <alignment wrapText="1"/>
    </xf>
    <xf numFmtId="169" fontId="31" fillId="16" borderId="2" xfId="0" applyNumberFormat="1" applyFont="1" applyFill="1" applyBorder="1" applyAlignment="1">
      <alignment wrapText="1"/>
    </xf>
    <xf numFmtId="164" fontId="4" fillId="12" borderId="3" xfId="1" applyNumberFormat="1" applyFont="1" applyFill="1" applyBorder="1" applyAlignment="1">
      <alignment horizontal="center" vertical="center" wrapText="1"/>
    </xf>
    <xf numFmtId="164" fontId="34" fillId="0" borderId="2" xfId="2" applyNumberFormat="1" applyFont="1" applyBorder="1" applyAlignment="1">
      <alignment horizontal="left" wrapText="1" indent="6"/>
    </xf>
    <xf numFmtId="0" fontId="34" fillId="0" borderId="2" xfId="2" applyFont="1" applyBorder="1" applyAlignment="1">
      <alignment horizontal="right" wrapText="1"/>
    </xf>
    <xf numFmtId="169" fontId="4" fillId="17" borderId="2" xfId="2" applyNumberFormat="1" applyFont="1" applyFill="1" applyBorder="1" applyAlignment="1">
      <alignment horizontal="center" wrapText="1"/>
    </xf>
    <xf numFmtId="169" fontId="4" fillId="18" borderId="2" xfId="2" applyNumberFormat="1" applyFont="1" applyFill="1" applyBorder="1" applyAlignment="1">
      <alignment horizontal="right" wrapText="1"/>
    </xf>
    <xf numFmtId="169" fontId="4" fillId="16" borderId="2" xfId="1" applyNumberFormat="1" applyFont="1" applyFill="1" applyBorder="1" applyAlignment="1">
      <alignment horizontal="right"/>
    </xf>
    <xf numFmtId="169" fontId="35" fillId="0" borderId="2" xfId="2" applyNumberFormat="1" applyFont="1" applyBorder="1" applyAlignment="1">
      <alignment horizontal="right" wrapText="1"/>
    </xf>
    <xf numFmtId="169" fontId="36" fillId="5" borderId="2" xfId="2" applyNumberFormat="1" applyFont="1" applyFill="1" applyBorder="1" applyAlignment="1">
      <alignment horizontal="right" wrapText="1"/>
    </xf>
    <xf numFmtId="169" fontId="34" fillId="0" borderId="2" xfId="1" applyNumberFormat="1" applyFont="1" applyBorder="1" applyAlignment="1">
      <alignment horizontal="right"/>
    </xf>
    <xf numFmtId="169" fontId="35" fillId="0" borderId="2" xfId="1" applyNumberFormat="1" applyFont="1" applyBorder="1" applyAlignment="1">
      <alignment horizontal="right"/>
    </xf>
    <xf numFmtId="169" fontId="35" fillId="0" borderId="2" xfId="1" applyNumberFormat="1" applyFont="1" applyBorder="1"/>
    <xf numFmtId="169" fontId="35" fillId="5" borderId="2" xfId="1" applyNumberFormat="1" applyFont="1" applyFill="1" applyBorder="1" applyAlignment="1">
      <alignment horizontal="right"/>
    </xf>
    <xf numFmtId="169" fontId="35" fillId="2" borderId="2" xfId="1" applyNumberFormat="1" applyFont="1" applyFill="1" applyBorder="1" applyAlignment="1">
      <alignment wrapText="1"/>
    </xf>
    <xf numFmtId="169" fontId="34" fillId="2" borderId="2" xfId="2" applyNumberFormat="1" applyFont="1" applyFill="1" applyBorder="1" applyAlignment="1">
      <alignment horizontal="right" wrapText="1"/>
    </xf>
    <xf numFmtId="169" fontId="35" fillId="2" borderId="2" xfId="1" applyNumberFormat="1" applyFont="1" applyFill="1" applyBorder="1"/>
    <xf numFmtId="169" fontId="34" fillId="2" borderId="2" xfId="1" applyNumberFormat="1" applyFont="1" applyFill="1" applyBorder="1" applyAlignment="1">
      <alignment wrapText="1"/>
    </xf>
    <xf numFmtId="169" fontId="34" fillId="0" borderId="2" xfId="2" applyNumberFormat="1" applyFont="1" applyBorder="1" applyAlignment="1">
      <alignment horizontal="right" wrapText="1"/>
    </xf>
    <xf numFmtId="169" fontId="34" fillId="2" borderId="2" xfId="1" applyNumberFormat="1" applyFont="1" applyFill="1" applyBorder="1"/>
    <xf numFmtId="169" fontId="34" fillId="0" borderId="2" xfId="1" applyNumberFormat="1" applyFont="1" applyBorder="1" applyAlignment="1">
      <alignment wrapText="1"/>
    </xf>
    <xf numFmtId="169" fontId="20" fillId="0" borderId="2" xfId="0" applyNumberFormat="1" applyFont="1" applyBorder="1" applyAlignment="1">
      <alignment wrapText="1"/>
    </xf>
    <xf numFmtId="169" fontId="30" fillId="0" borderId="2" xfId="1" applyNumberFormat="1" applyFont="1" applyBorder="1" applyAlignment="1">
      <alignment wrapText="1"/>
    </xf>
    <xf numFmtId="0" fontId="8" fillId="17" borderId="2" xfId="2" applyFont="1" applyFill="1" applyBorder="1" applyAlignment="1">
      <alignment horizontal="center" vertical="center" wrapText="1"/>
    </xf>
    <xf numFmtId="164" fontId="8" fillId="17" borderId="2" xfId="2" applyNumberFormat="1" applyFont="1" applyFill="1" applyBorder="1" applyAlignment="1">
      <alignment horizontal="center" vertical="center" wrapText="1"/>
    </xf>
    <xf numFmtId="169" fontId="4" fillId="5" borderId="2" xfId="2" applyNumberFormat="1" applyFont="1" applyFill="1" applyBorder="1" applyAlignment="1">
      <alignment horizontal="right" vertical="center" wrapText="1"/>
    </xf>
    <xf numFmtId="169" fontId="8" fillId="17" borderId="2" xfId="2" applyNumberFormat="1" applyFont="1" applyFill="1" applyBorder="1" applyAlignment="1">
      <alignment horizontal="center" vertical="center" wrapText="1"/>
    </xf>
    <xf numFmtId="169" fontId="20" fillId="17" borderId="2" xfId="2" applyNumberFormat="1" applyFont="1" applyFill="1" applyBorder="1" applyAlignment="1">
      <alignment horizontal="center" vertical="center" wrapText="1"/>
    </xf>
    <xf numFmtId="0" fontId="5" fillId="0" borderId="3" xfId="12" applyFont="1" applyBorder="1" applyAlignment="1" applyProtection="1">
      <alignment horizontal="center" vertical="center" wrapText="1"/>
    </xf>
    <xf numFmtId="0" fontId="6" fillId="5" borderId="0" xfId="1" applyFont="1" applyFill="1" applyAlignment="1">
      <alignment vertical="center" textRotation="90" wrapText="1"/>
    </xf>
    <xf numFmtId="169" fontId="8" fillId="5" borderId="2" xfId="1" applyNumberFormat="1" applyFont="1" applyFill="1" applyBorder="1" applyAlignment="1">
      <alignment horizontal="right" wrapText="1"/>
    </xf>
    <xf numFmtId="164" fontId="4" fillId="15" borderId="2" xfId="2" applyNumberFormat="1" applyFont="1" applyFill="1" applyBorder="1" applyAlignment="1">
      <alignment horizontal="left" wrapText="1" indent="4"/>
    </xf>
    <xf numFmtId="169" fontId="4" fillId="15" borderId="2" xfId="2" applyNumberFormat="1" applyFont="1" applyFill="1" applyBorder="1" applyAlignment="1">
      <alignment horizontal="right" wrapText="1"/>
    </xf>
    <xf numFmtId="0" fontId="28" fillId="0" borderId="2" xfId="0" applyFont="1" applyBorder="1" applyAlignment="1">
      <alignment wrapText="1"/>
    </xf>
    <xf numFmtId="164" fontId="5" fillId="2" borderId="2" xfId="1" applyNumberFormat="1" applyFont="1" applyFill="1" applyBorder="1"/>
    <xf numFmtId="0" fontId="5" fillId="2" borderId="2" xfId="1" applyFont="1" applyFill="1" applyBorder="1" applyAlignment="1">
      <alignment vertical="center"/>
    </xf>
    <xf numFmtId="164" fontId="5" fillId="2" borderId="2" xfId="1" applyNumberFormat="1" applyFont="1" applyFill="1" applyBorder="1" applyAlignment="1">
      <alignment wrapText="1"/>
    </xf>
    <xf numFmtId="169" fontId="4" fillId="8" borderId="2" xfId="1" applyNumberFormat="1" applyFont="1" applyFill="1" applyBorder="1" applyAlignment="1">
      <alignment wrapText="1"/>
    </xf>
    <xf numFmtId="169" fontId="41" fillId="0" borderId="2" xfId="2" applyNumberFormat="1" applyFont="1" applyBorder="1" applyAlignment="1">
      <alignment wrapText="1"/>
    </xf>
    <xf numFmtId="169" fontId="41" fillId="0" borderId="2" xfId="1" applyNumberFormat="1" applyFont="1" applyBorder="1" applyAlignment="1">
      <alignment wrapText="1"/>
    </xf>
    <xf numFmtId="169" fontId="41" fillId="0" borderId="2" xfId="1" applyNumberFormat="1" applyFont="1" applyBorder="1" applyAlignment="1">
      <alignment horizontal="right" wrapText="1"/>
    </xf>
    <xf numFmtId="0" fontId="28" fillId="0" borderId="2" xfId="0" applyFont="1" applyBorder="1" applyAlignment="1">
      <alignment vertical="center" wrapText="1"/>
    </xf>
    <xf numFmtId="0" fontId="5" fillId="5" borderId="2" xfId="1" applyFont="1" applyFill="1" applyBorder="1" applyAlignment="1">
      <alignment wrapText="1"/>
    </xf>
    <xf numFmtId="169" fontId="8" fillId="16" borderId="2" xfId="2" applyNumberFormat="1" applyFont="1" applyFill="1" applyBorder="1" applyAlignment="1">
      <alignment horizontal="right" wrapText="1"/>
    </xf>
    <xf numFmtId="169" fontId="4" fillId="16" borderId="2" xfId="2" applyNumberFormat="1" applyFont="1" applyFill="1" applyBorder="1" applyAlignment="1">
      <alignment horizontal="right" wrapText="1"/>
    </xf>
    <xf numFmtId="0" fontId="5" fillId="2" borderId="2" xfId="1" applyFont="1" applyFill="1" applyBorder="1" applyAlignment="1">
      <alignment wrapText="1"/>
    </xf>
    <xf numFmtId="0" fontId="5" fillId="5" borderId="2" xfId="1" applyFont="1" applyFill="1" applyBorder="1"/>
    <xf numFmtId="0" fontId="5" fillId="2" borderId="2" xfId="1" applyFont="1" applyFill="1" applyBorder="1"/>
    <xf numFmtId="0" fontId="6" fillId="5" borderId="2" xfId="2" applyFont="1" applyFill="1" applyBorder="1" applyAlignment="1">
      <alignment horizontal="right" wrapText="1"/>
    </xf>
    <xf numFmtId="0" fontId="12" fillId="2" borderId="2" xfId="1" applyFont="1" applyFill="1" applyBorder="1"/>
    <xf numFmtId="169" fontId="8" fillId="16" borderId="2" xfId="1" applyNumberFormat="1" applyFont="1" applyFill="1" applyBorder="1" applyAlignment="1">
      <alignment wrapText="1"/>
    </xf>
    <xf numFmtId="169" fontId="20" fillId="16" borderId="2" xfId="2" applyNumberFormat="1" applyFont="1" applyFill="1" applyBorder="1" applyAlignment="1">
      <alignment horizontal="right" wrapText="1"/>
    </xf>
    <xf numFmtId="169" fontId="8" fillId="16" borderId="2" xfId="1" applyNumberFormat="1" applyFont="1" applyFill="1" applyBorder="1"/>
    <xf numFmtId="169" fontId="32" fillId="5" borderId="2" xfId="1" applyNumberFormat="1" applyFont="1" applyFill="1" applyBorder="1" applyAlignment="1">
      <alignment horizontal="right"/>
    </xf>
    <xf numFmtId="169" fontId="20" fillId="5" borderId="2" xfId="1" applyNumberFormat="1" applyFont="1" applyFill="1" applyBorder="1"/>
    <xf numFmtId="169" fontId="8" fillId="5" borderId="2" xfId="1" applyNumberFormat="1" applyFont="1" applyFill="1" applyBorder="1"/>
    <xf numFmtId="164" fontId="8" fillId="5" borderId="2" xfId="1" applyNumberFormat="1" applyFont="1" applyFill="1" applyBorder="1"/>
    <xf numFmtId="164" fontId="8" fillId="2" borderId="2" xfId="1" applyNumberFormat="1" applyFont="1" applyFill="1" applyBorder="1"/>
    <xf numFmtId="0" fontId="8" fillId="5" borderId="2" xfId="1" applyFont="1" applyFill="1" applyBorder="1"/>
    <xf numFmtId="0" fontId="8" fillId="2" borderId="2" xfId="1" applyFont="1" applyFill="1" applyBorder="1"/>
    <xf numFmtId="169" fontId="41" fillId="8" borderId="2" xfId="1" applyNumberFormat="1" applyFont="1" applyFill="1" applyBorder="1" applyAlignment="1">
      <alignment horizontal="center" wrapText="1"/>
    </xf>
    <xf numFmtId="164" fontId="4" fillId="12" borderId="11" xfId="1" applyNumberFormat="1" applyFont="1" applyFill="1" applyBorder="1" applyAlignment="1">
      <alignment horizontal="center" vertical="center" wrapText="1"/>
    </xf>
    <xf numFmtId="0" fontId="8" fillId="19" borderId="2" xfId="7" applyFont="1" applyFill="1" applyBorder="1" applyAlignment="1">
      <alignment horizontal="center" vertical="center"/>
    </xf>
    <xf numFmtId="164" fontId="4" fillId="20" borderId="2" xfId="7" applyNumberFormat="1" applyFont="1" applyFill="1" applyBorder="1" applyAlignment="1">
      <alignment vertical="center" wrapText="1"/>
    </xf>
    <xf numFmtId="169" fontId="4" fillId="20" borderId="2" xfId="7" applyNumberFormat="1" applyFont="1" applyFill="1" applyBorder="1" applyAlignment="1">
      <alignment vertical="center" wrapText="1"/>
    </xf>
    <xf numFmtId="169" fontId="22" fillId="20" borderId="2" xfId="7" applyNumberFormat="1" applyFont="1" applyFill="1" applyBorder="1" applyAlignment="1">
      <alignment vertical="center" wrapText="1"/>
    </xf>
    <xf numFmtId="164" fontId="20" fillId="17" borderId="2" xfId="2" applyNumberFormat="1" applyFont="1" applyFill="1" applyBorder="1" applyAlignment="1">
      <alignment horizontal="center" wrapText="1"/>
    </xf>
    <xf numFmtId="164" fontId="20" fillId="17" borderId="5" xfId="2" applyNumberFormat="1" applyFont="1" applyFill="1" applyBorder="1" applyAlignment="1">
      <alignment horizontal="center" wrapText="1"/>
    </xf>
    <xf numFmtId="164" fontId="20" fillId="2" borderId="12" xfId="2" applyNumberFormat="1" applyFont="1" applyFill="1" applyBorder="1" applyAlignment="1">
      <alignment horizontal="right" wrapText="1"/>
    </xf>
    <xf numFmtId="0" fontId="42" fillId="0" borderId="2" xfId="0" applyFont="1" applyBorder="1"/>
    <xf numFmtId="164" fontId="4" fillId="0" borderId="2" xfId="1" applyNumberFormat="1" applyFont="1" applyBorder="1" applyAlignment="1">
      <alignment vertical="center"/>
    </xf>
    <xf numFmtId="164" fontId="4" fillId="2" borderId="3" xfId="1" applyNumberFormat="1" applyFont="1" applyFill="1" applyBorder="1" applyAlignment="1">
      <alignment vertical="center"/>
    </xf>
    <xf numFmtId="0" fontId="41" fillId="0" borderId="2" xfId="7" applyFont="1" applyBorder="1" applyAlignment="1">
      <alignment horizontal="left" indent="2"/>
    </xf>
    <xf numFmtId="0" fontId="41" fillId="0" borderId="2" xfId="7" applyFont="1" applyBorder="1" applyAlignment="1">
      <alignment vertical="top" wrapText="1"/>
    </xf>
    <xf numFmtId="3" fontId="41" fillId="0" borderId="2" xfId="7" applyNumberFormat="1" applyFont="1" applyBorder="1" applyProtection="1">
      <protection locked="0"/>
    </xf>
    <xf numFmtId="0" fontId="41" fillId="0" borderId="2" xfId="7" applyFont="1" applyBorder="1" applyAlignment="1">
      <alignment horizontal="left" indent="3"/>
    </xf>
    <xf numFmtId="3" fontId="41" fillId="0" borderId="2" xfId="7" applyNumberFormat="1" applyFont="1" applyBorder="1" applyAlignment="1" applyProtection="1">
      <alignment horizontal="right"/>
      <protection locked="0"/>
    </xf>
    <xf numFmtId="3" fontId="41" fillId="0" borderId="2" xfId="7" applyNumberFormat="1" applyFont="1" applyBorder="1" applyAlignment="1" applyProtection="1">
      <alignment horizontal="center"/>
      <protection locked="0"/>
    </xf>
    <xf numFmtId="164" fontId="8" fillId="0" borderId="2" xfId="1" applyNumberFormat="1" applyFont="1" applyBorder="1"/>
    <xf numFmtId="3" fontId="40" fillId="15" borderId="2" xfId="2" applyNumberFormat="1" applyFont="1" applyFill="1" applyBorder="1" applyAlignment="1">
      <alignment horizontal="right" wrapText="1"/>
    </xf>
    <xf numFmtId="164" fontId="40" fillId="15" borderId="2" xfId="2" applyNumberFormat="1" applyFont="1" applyFill="1" applyBorder="1" applyAlignment="1">
      <alignment horizontal="left" wrapText="1"/>
    </xf>
    <xf numFmtId="169" fontId="40" fillId="15" borderId="2" xfId="2" applyNumberFormat="1" applyFont="1" applyFill="1" applyBorder="1" applyAlignment="1">
      <alignment horizontal="center" wrapText="1"/>
    </xf>
    <xf numFmtId="3" fontId="4" fillId="15" borderId="2" xfId="2" applyNumberFormat="1" applyFont="1" applyFill="1" applyBorder="1" applyAlignment="1">
      <alignment horizontal="right" wrapText="1"/>
    </xf>
    <xf numFmtId="164" fontId="4" fillId="15" borderId="2" xfId="2" applyNumberFormat="1" applyFont="1" applyFill="1" applyBorder="1" applyAlignment="1">
      <alignment horizontal="left" wrapText="1"/>
    </xf>
    <xf numFmtId="0" fontId="4" fillId="15" borderId="2" xfId="2" applyFont="1" applyFill="1" applyBorder="1" applyAlignment="1">
      <alignment horizontal="left" wrapText="1"/>
    </xf>
    <xf numFmtId="169" fontId="22" fillId="15" borderId="2" xfId="2" applyNumberFormat="1" applyFont="1" applyFill="1" applyBorder="1" applyAlignment="1">
      <alignment horizontal="right" wrapText="1"/>
    </xf>
    <xf numFmtId="0" fontId="4" fillId="7" borderId="2" xfId="7" applyFont="1" applyFill="1" applyBorder="1" applyAlignment="1">
      <alignment vertical="top" wrapText="1"/>
    </xf>
    <xf numFmtId="164" fontId="8" fillId="5" borderId="2" xfId="1" applyNumberFormat="1" applyFont="1" applyFill="1" applyBorder="1" applyAlignment="1">
      <alignment horizontal="right" wrapText="1"/>
    </xf>
    <xf numFmtId="164" fontId="8" fillId="4" borderId="2" xfId="1" applyNumberFormat="1" applyFont="1" applyFill="1" applyBorder="1" applyAlignment="1">
      <alignment horizontal="right" wrapText="1"/>
    </xf>
    <xf numFmtId="164" fontId="8" fillId="8" borderId="2" xfId="1" applyNumberFormat="1" applyFont="1" applyFill="1" applyBorder="1" applyAlignment="1">
      <alignment horizontal="right" wrapText="1"/>
    </xf>
    <xf numFmtId="0" fontId="6" fillId="15" borderId="2" xfId="7" applyFont="1" applyFill="1" applyBorder="1" applyAlignment="1">
      <alignment horizontal="center" vertical="center" wrapText="1"/>
    </xf>
    <xf numFmtId="0" fontId="41" fillId="8" borderId="2" xfId="7" applyFont="1" applyFill="1" applyBorder="1" applyAlignment="1">
      <alignment horizontal="left" indent="2"/>
    </xf>
    <xf numFmtId="0" fontId="41" fillId="8" borderId="2" xfId="7" applyFont="1" applyFill="1" applyBorder="1" applyAlignment="1">
      <alignment vertical="top" wrapText="1"/>
    </xf>
    <xf numFmtId="3" fontId="41" fillId="8" borderId="2" xfId="7" applyNumberFormat="1" applyFont="1" applyFill="1" applyBorder="1" applyProtection="1">
      <protection locked="0"/>
    </xf>
    <xf numFmtId="169" fontId="37" fillId="5" borderId="2" xfId="2" applyNumberFormat="1" applyFont="1" applyFill="1" applyBorder="1" applyAlignment="1">
      <alignment horizontal="right" wrapText="1"/>
    </xf>
    <xf numFmtId="169" fontId="4" fillId="5" borderId="2" xfId="2" applyNumberFormat="1" applyFont="1" applyFill="1" applyBorder="1" applyAlignment="1">
      <alignment horizontal="right" wrapText="1"/>
    </xf>
    <xf numFmtId="169" fontId="22" fillId="5" borderId="2" xfId="2" applyNumberFormat="1" applyFont="1" applyFill="1" applyBorder="1" applyAlignment="1">
      <alignment horizontal="right" wrapText="1"/>
    </xf>
    <xf numFmtId="169" fontId="20" fillId="0" borderId="2" xfId="1" applyNumberFormat="1" applyFont="1" applyBorder="1" applyAlignment="1">
      <alignment wrapText="1"/>
    </xf>
    <xf numFmtId="169" fontId="20" fillId="5" borderId="2" xfId="1" applyNumberFormat="1" applyFont="1" applyFill="1" applyBorder="1" applyAlignment="1">
      <alignment horizontal="right"/>
    </xf>
    <xf numFmtId="169" fontId="35" fillId="0" borderId="2" xfId="1" applyNumberFormat="1" applyFont="1" applyBorder="1" applyAlignment="1">
      <alignment horizontal="right" wrapText="1"/>
    </xf>
    <xf numFmtId="169" fontId="35" fillId="0" borderId="2" xfId="1" applyNumberFormat="1" applyFont="1" applyBorder="1" applyAlignment="1">
      <alignment wrapText="1"/>
    </xf>
    <xf numFmtId="169" fontId="36" fillId="0" borderId="2" xfId="2" applyNumberFormat="1" applyFont="1" applyBorder="1" applyAlignment="1">
      <alignment horizontal="right" wrapText="1"/>
    </xf>
    <xf numFmtId="169" fontId="35" fillId="5" borderId="2" xfId="1" applyNumberFormat="1" applyFont="1" applyFill="1" applyBorder="1" applyAlignment="1">
      <alignment horizontal="right" wrapText="1"/>
    </xf>
    <xf numFmtId="169" fontId="35" fillId="5" borderId="2" xfId="1" applyNumberFormat="1" applyFont="1" applyFill="1" applyBorder="1" applyAlignment="1">
      <alignment wrapText="1"/>
    </xf>
    <xf numFmtId="169" fontId="22" fillId="16" borderId="2" xfId="2" applyNumberFormat="1" applyFont="1" applyFill="1" applyBorder="1" applyAlignment="1">
      <alignment horizontal="right" wrapText="1"/>
    </xf>
    <xf numFmtId="169" fontId="35" fillId="5" borderId="2" xfId="2" applyNumberFormat="1" applyFont="1" applyFill="1" applyBorder="1" applyAlignment="1">
      <alignment horizontal="right" wrapText="1"/>
    </xf>
    <xf numFmtId="169" fontId="34" fillId="5" borderId="2" xfId="2" applyNumberFormat="1" applyFont="1" applyFill="1" applyBorder="1" applyAlignment="1">
      <alignment horizontal="right" wrapText="1"/>
    </xf>
    <xf numFmtId="169" fontId="34" fillId="0" borderId="2" xfId="0" applyNumberFormat="1" applyFont="1" applyBorder="1" applyAlignment="1">
      <alignment wrapText="1"/>
    </xf>
    <xf numFmtId="0" fontId="4" fillId="11" borderId="2" xfId="2" applyFont="1" applyFill="1" applyBorder="1" applyAlignment="1">
      <alignment horizontal="left" wrapText="1"/>
    </xf>
    <xf numFmtId="0" fontId="4" fillId="11" borderId="2" xfId="2" applyFont="1" applyFill="1" applyBorder="1" applyAlignment="1">
      <alignment horizontal="justify" wrapText="1"/>
    </xf>
    <xf numFmtId="3" fontId="33" fillId="11" borderId="2" xfId="1" applyNumberFormat="1" applyFont="1" applyFill="1" applyBorder="1" applyAlignment="1">
      <alignment wrapText="1"/>
    </xf>
    <xf numFmtId="0" fontId="4" fillId="3" borderId="3" xfId="1" applyFont="1" applyFill="1" applyBorder="1" applyAlignment="1">
      <alignment horizontal="center" vertical="center" wrapText="1"/>
    </xf>
    <xf numFmtId="164" fontId="4" fillId="2" borderId="0" xfId="1" applyNumberFormat="1" applyFont="1" applyFill="1" applyAlignment="1">
      <alignment horizontal="right"/>
    </xf>
    <xf numFmtId="0" fontId="4" fillId="0" borderId="0" xfId="1" applyFont="1" applyAlignment="1">
      <alignment horizontal="center" vertical="center"/>
    </xf>
    <xf numFmtId="0" fontId="8" fillId="0" borderId="0" xfId="1" applyFont="1" applyAlignment="1">
      <alignment horizontal="center" vertical="center" wrapText="1"/>
    </xf>
    <xf numFmtId="0" fontId="4" fillId="0" borderId="0" xfId="1" applyFont="1" applyAlignment="1">
      <alignment vertical="center"/>
    </xf>
    <xf numFmtId="0" fontId="8" fillId="0" borderId="0" xfId="1" applyFont="1" applyAlignment="1">
      <alignment horizontal="center" vertical="center"/>
    </xf>
    <xf numFmtId="164" fontId="4" fillId="6" borderId="3" xfId="1" applyNumberFormat="1" applyFont="1" applyFill="1" applyBorder="1" applyAlignment="1">
      <alignment horizontal="center" vertical="center" wrapText="1"/>
    </xf>
    <xf numFmtId="3" fontId="33" fillId="6" borderId="2" xfId="1" applyNumberFormat="1" applyFont="1" applyFill="1" applyBorder="1" applyAlignment="1">
      <alignment wrapText="1"/>
    </xf>
    <xf numFmtId="169" fontId="4" fillId="6" borderId="2" xfId="2" applyNumberFormat="1" applyFont="1" applyFill="1" applyBorder="1" applyAlignment="1">
      <alignment horizontal="right" wrapText="1"/>
    </xf>
    <xf numFmtId="169" fontId="8" fillId="6" borderId="2" xfId="1" applyNumberFormat="1" applyFont="1" applyFill="1" applyBorder="1" applyAlignment="1">
      <alignment wrapText="1"/>
    </xf>
    <xf numFmtId="1" fontId="8" fillId="6" borderId="2" xfId="1" applyNumberFormat="1" applyFont="1" applyFill="1" applyBorder="1" applyAlignment="1">
      <alignment horizontal="right"/>
    </xf>
    <xf numFmtId="169" fontId="8" fillId="6" borderId="2" xfId="1" applyNumberFormat="1" applyFont="1" applyFill="1" applyBorder="1" applyAlignment="1">
      <alignment horizontal="right"/>
    </xf>
    <xf numFmtId="1" fontId="8" fillId="6" borderId="2" xfId="1" applyNumberFormat="1" applyFont="1" applyFill="1" applyBorder="1" applyAlignment="1">
      <alignment wrapText="1"/>
    </xf>
    <xf numFmtId="169" fontId="40" fillId="6" borderId="2" xfId="2" applyNumberFormat="1" applyFont="1" applyFill="1" applyBorder="1" applyAlignment="1">
      <alignment horizontal="center" wrapText="1"/>
    </xf>
    <xf numFmtId="3" fontId="41" fillId="6" borderId="2" xfId="7" applyNumberFormat="1" applyFont="1" applyFill="1" applyBorder="1" applyProtection="1">
      <protection locked="0"/>
    </xf>
    <xf numFmtId="3" fontId="41" fillId="6" borderId="2" xfId="7" applyNumberFormat="1" applyFont="1" applyFill="1" applyBorder="1" applyAlignment="1" applyProtection="1">
      <alignment horizontal="right"/>
      <protection locked="0"/>
    </xf>
    <xf numFmtId="169" fontId="41" fillId="6" borderId="2" xfId="1" applyNumberFormat="1" applyFont="1" applyFill="1" applyBorder="1" applyAlignment="1">
      <alignment horizontal="center" wrapText="1"/>
    </xf>
    <xf numFmtId="169" fontId="8" fillId="6" borderId="2" xfId="2" applyNumberFormat="1" applyFont="1" applyFill="1" applyBorder="1" applyAlignment="1">
      <alignment horizontal="right" wrapText="1"/>
    </xf>
    <xf numFmtId="169" fontId="41" fillId="6" borderId="2" xfId="1" applyNumberFormat="1" applyFont="1" applyFill="1" applyBorder="1" applyAlignment="1">
      <alignment horizontal="right" wrapText="1"/>
    </xf>
    <xf numFmtId="169" fontId="8" fillId="6" borderId="2" xfId="2" applyNumberFormat="1" applyFont="1" applyFill="1" applyBorder="1" applyAlignment="1">
      <alignment horizontal="center" wrapText="1"/>
    </xf>
    <xf numFmtId="169" fontId="35" fillId="6" borderId="2" xfId="2" applyNumberFormat="1" applyFont="1" applyFill="1" applyBorder="1" applyAlignment="1">
      <alignment horizontal="right" wrapText="1"/>
    </xf>
    <xf numFmtId="169" fontId="25" fillId="6" borderId="2" xfId="1" applyNumberFormat="1" applyFont="1" applyFill="1" applyBorder="1" applyAlignment="1">
      <alignment wrapText="1"/>
    </xf>
    <xf numFmtId="169" fontId="34" fillId="6" borderId="2" xfId="2" applyNumberFormat="1" applyFont="1" applyFill="1" applyBorder="1" applyAlignment="1">
      <alignment horizontal="right" wrapText="1"/>
    </xf>
    <xf numFmtId="169" fontId="25" fillId="6" borderId="2" xfId="1" applyNumberFormat="1" applyFont="1" applyFill="1" applyBorder="1" applyAlignment="1">
      <alignment horizontal="right"/>
    </xf>
    <xf numFmtId="169" fontId="8" fillId="6" borderId="9" xfId="2" applyNumberFormat="1" applyFont="1" applyFill="1" applyBorder="1" applyAlignment="1">
      <alignment horizontal="right" wrapText="1"/>
    </xf>
    <xf numFmtId="169" fontId="4" fillId="6" borderId="2" xfId="7" applyNumberFormat="1" applyFont="1" applyFill="1" applyBorder="1" applyAlignment="1">
      <alignment vertical="center" wrapText="1"/>
    </xf>
    <xf numFmtId="169" fontId="8" fillId="6" borderId="2" xfId="2" applyNumberFormat="1" applyFont="1" applyFill="1" applyBorder="1" applyAlignment="1">
      <alignment horizontal="center" vertical="center" wrapText="1"/>
    </xf>
    <xf numFmtId="164" fontId="4" fillId="6" borderId="0" xfId="1" applyNumberFormat="1" applyFont="1" applyFill="1" applyAlignment="1">
      <alignment horizontal="center" vertical="center" wrapText="1"/>
    </xf>
    <xf numFmtId="164" fontId="4" fillId="15" borderId="2" xfId="2" applyNumberFormat="1" applyFont="1" applyFill="1" applyBorder="1" applyAlignment="1">
      <alignment wrapText="1"/>
    </xf>
    <xf numFmtId="0" fontId="8" fillId="2" borderId="2" xfId="1" applyFont="1" applyFill="1" applyBorder="1" applyAlignment="1">
      <alignment wrapText="1"/>
    </xf>
    <xf numFmtId="169" fontId="8" fillId="5" borderId="2" xfId="7" applyNumberFormat="1" applyFont="1" applyFill="1" applyBorder="1" applyAlignment="1">
      <alignment horizontal="justify" vertical="center" wrapText="1"/>
    </xf>
    <xf numFmtId="169" fontId="8" fillId="0" borderId="2" xfId="7" applyNumberFormat="1" applyFont="1" applyBorder="1" applyAlignment="1">
      <alignment horizontal="justify" vertical="center" wrapText="1"/>
    </xf>
    <xf numFmtId="169" fontId="4" fillId="5" borderId="2" xfId="7" applyNumberFormat="1" applyFont="1" applyFill="1" applyBorder="1" applyAlignment="1">
      <alignment horizontal="right" vertical="center" wrapText="1"/>
    </xf>
    <xf numFmtId="169" fontId="8" fillId="5" borderId="2" xfId="7" applyNumberFormat="1" applyFont="1" applyFill="1" applyBorder="1" applyAlignment="1">
      <alignment horizontal="right" vertical="center" wrapText="1"/>
    </xf>
    <xf numFmtId="0" fontId="8" fillId="5" borderId="2" xfId="7" applyFont="1" applyFill="1" applyBorder="1" applyAlignment="1">
      <alignment horizontal="right" vertical="center"/>
    </xf>
    <xf numFmtId="164" fontId="8" fillId="5" borderId="2" xfId="7" applyNumberFormat="1" applyFont="1" applyFill="1" applyBorder="1" applyAlignment="1">
      <alignment horizontal="left" vertical="center" wrapText="1"/>
    </xf>
    <xf numFmtId="0" fontId="8" fillId="15" borderId="2" xfId="7" applyFont="1" applyFill="1" applyBorder="1" applyAlignment="1">
      <alignment horizontal="center" vertical="center"/>
    </xf>
    <xf numFmtId="164" fontId="4" fillId="15" borderId="2" xfId="7" applyNumberFormat="1" applyFont="1" applyFill="1" applyBorder="1" applyAlignment="1">
      <alignment vertical="center" wrapText="1"/>
    </xf>
    <xf numFmtId="169" fontId="4" fillId="15" borderId="2" xfId="7" applyNumberFormat="1" applyFont="1" applyFill="1" applyBorder="1" applyAlignment="1">
      <alignment vertical="center" wrapText="1"/>
    </xf>
    <xf numFmtId="169" fontId="8" fillId="6" borderId="2" xfId="7" applyNumberFormat="1" applyFont="1" applyFill="1" applyBorder="1" applyAlignment="1">
      <alignment horizontal="justify" vertical="center" wrapText="1"/>
    </xf>
    <xf numFmtId="3" fontId="4" fillId="6" borderId="2" xfId="2" applyNumberFormat="1" applyFont="1" applyFill="1" applyBorder="1" applyAlignment="1">
      <alignment horizontal="right" wrapText="1"/>
    </xf>
    <xf numFmtId="3" fontId="8" fillId="6" borderId="2" xfId="2" applyNumberFormat="1" applyFont="1" applyFill="1" applyBorder="1" applyAlignment="1">
      <alignment horizontal="right" wrapText="1"/>
    </xf>
    <xf numFmtId="3" fontId="8" fillId="6" borderId="2" xfId="1" applyNumberFormat="1" applyFont="1" applyFill="1" applyBorder="1" applyAlignment="1">
      <alignment wrapText="1"/>
    </xf>
    <xf numFmtId="3" fontId="8" fillId="6" borderId="2" xfId="1" applyNumberFormat="1" applyFont="1" applyFill="1" applyBorder="1" applyAlignment="1">
      <alignment horizontal="right"/>
    </xf>
    <xf numFmtId="164" fontId="8" fillId="2" borderId="2" xfId="1" applyNumberFormat="1" applyFont="1" applyFill="1" applyBorder="1" applyAlignment="1">
      <alignment wrapText="1"/>
    </xf>
    <xf numFmtId="0" fontId="8" fillId="0" borderId="0" xfId="1" applyFont="1" applyAlignment="1">
      <alignment horizontal="left" vertical="center"/>
    </xf>
    <xf numFmtId="3" fontId="28" fillId="0" borderId="2" xfId="13" applyNumberFormat="1" applyFont="1" applyFill="1" applyBorder="1" applyAlignment="1">
      <alignment horizontal="center" vertical="center"/>
    </xf>
    <xf numFmtId="166" fontId="5" fillId="0" borderId="2" xfId="1" applyNumberFormat="1" applyFont="1" applyBorder="1" applyAlignment="1">
      <alignment vertical="center"/>
    </xf>
    <xf numFmtId="9" fontId="5" fillId="0" borderId="2" xfId="15" applyFont="1" applyBorder="1" applyAlignment="1">
      <alignment vertical="center"/>
    </xf>
    <xf numFmtId="3" fontId="5" fillId="0" borderId="2" xfId="1" applyNumberFormat="1" applyFont="1" applyBorder="1" applyAlignment="1">
      <alignment horizontal="center" vertical="center"/>
    </xf>
    <xf numFmtId="168" fontId="5" fillId="0" borderId="2" xfId="1" applyNumberFormat="1" applyFont="1" applyBorder="1" applyAlignment="1">
      <alignment vertical="center"/>
    </xf>
    <xf numFmtId="2" fontId="5" fillId="0" borderId="2" xfId="1" applyNumberFormat="1" applyFont="1" applyBorder="1" applyAlignment="1">
      <alignment vertical="center"/>
    </xf>
    <xf numFmtId="3" fontId="4" fillId="21" borderId="2" xfId="2" applyNumberFormat="1" applyFont="1" applyFill="1" applyBorder="1" applyAlignment="1">
      <alignment horizontal="right" wrapText="1"/>
    </xf>
    <xf numFmtId="164" fontId="4" fillId="21" borderId="2" xfId="2" applyNumberFormat="1" applyFont="1" applyFill="1" applyBorder="1" applyAlignment="1">
      <alignment horizontal="left" wrapText="1"/>
    </xf>
    <xf numFmtId="169" fontId="4" fillId="21" borderId="2" xfId="2" applyNumberFormat="1" applyFont="1" applyFill="1" applyBorder="1" applyAlignment="1">
      <alignment horizontal="right" wrapText="1"/>
    </xf>
    <xf numFmtId="3" fontId="40" fillId="21" borderId="2" xfId="2" applyNumberFormat="1" applyFont="1" applyFill="1" applyBorder="1" applyAlignment="1">
      <alignment horizontal="right" wrapText="1"/>
    </xf>
    <xf numFmtId="164" fontId="40" fillId="21" borderId="2" xfId="2" applyNumberFormat="1" applyFont="1" applyFill="1" applyBorder="1" applyAlignment="1">
      <alignment horizontal="left" wrapText="1"/>
    </xf>
    <xf numFmtId="169" fontId="40" fillId="21" borderId="2" xfId="2" applyNumberFormat="1" applyFont="1" applyFill="1" applyBorder="1" applyAlignment="1">
      <alignment horizontal="center" wrapText="1"/>
    </xf>
    <xf numFmtId="0" fontId="4" fillId="21" borderId="5" xfId="17" applyFont="1" applyFill="1" applyBorder="1" applyAlignment="1">
      <alignment horizontal="left"/>
    </xf>
    <xf numFmtId="164" fontId="4" fillId="21" borderId="9" xfId="17" applyNumberFormat="1" applyFont="1" applyFill="1" applyBorder="1" applyAlignment="1">
      <alignment horizontal="center" wrapText="1"/>
    </xf>
    <xf numFmtId="169" fontId="8" fillId="21" borderId="9" xfId="2" applyNumberFormat="1" applyFont="1" applyFill="1" applyBorder="1" applyAlignment="1">
      <alignment horizontal="right" wrapText="1"/>
    </xf>
    <xf numFmtId="164" fontId="8" fillId="21" borderId="9" xfId="2" applyNumberFormat="1" applyFont="1" applyFill="1" applyBorder="1" applyAlignment="1">
      <alignment horizontal="right" wrapText="1"/>
    </xf>
    <xf numFmtId="164" fontId="8" fillId="21" borderId="9" xfId="1" applyNumberFormat="1" applyFont="1" applyFill="1" applyBorder="1" applyAlignment="1">
      <alignment wrapText="1"/>
    </xf>
    <xf numFmtId="164" fontId="20" fillId="21" borderId="9" xfId="2" applyNumberFormat="1" applyFont="1" applyFill="1" applyBorder="1" applyAlignment="1">
      <alignment horizontal="right" wrapText="1"/>
    </xf>
    <xf numFmtId="164" fontId="8" fillId="21" borderId="12" xfId="2" applyNumberFormat="1" applyFont="1" applyFill="1" applyBorder="1" applyAlignment="1">
      <alignment horizontal="right" wrapText="1"/>
    </xf>
    <xf numFmtId="164" fontId="20" fillId="21" borderId="12" xfId="2" applyNumberFormat="1" applyFont="1" applyFill="1" applyBorder="1" applyAlignment="1">
      <alignment horizontal="right" wrapText="1"/>
    </xf>
    <xf numFmtId="0" fontId="8" fillId="21" borderId="2" xfId="7" applyFont="1" applyFill="1" applyBorder="1" applyAlignment="1">
      <alignment horizontal="center" vertical="center"/>
    </xf>
    <xf numFmtId="164" fontId="4" fillId="21" borderId="2" xfId="7" applyNumberFormat="1" applyFont="1" applyFill="1" applyBorder="1" applyAlignment="1">
      <alignment vertical="center" wrapText="1"/>
    </xf>
    <xf numFmtId="169" fontId="4" fillId="21" borderId="2" xfId="7" applyNumberFormat="1" applyFont="1" applyFill="1" applyBorder="1" applyAlignment="1">
      <alignment vertical="center" wrapText="1"/>
    </xf>
    <xf numFmtId="169" fontId="22" fillId="21" borderId="2" xfId="7" applyNumberFormat="1" applyFont="1" applyFill="1" applyBorder="1" applyAlignment="1">
      <alignment vertical="center" wrapText="1"/>
    </xf>
    <xf numFmtId="4" fontId="5" fillId="0" borderId="2" xfId="1" applyNumberFormat="1" applyFont="1" applyBorder="1" applyAlignment="1">
      <alignment horizontal="center" vertical="center"/>
    </xf>
    <xf numFmtId="4" fontId="15" fillId="13" borderId="2" xfId="12" applyNumberFormat="1" applyFont="1" applyFill="1" applyBorder="1" applyAlignment="1" applyProtection="1">
      <alignment horizontal="center" vertical="center" wrapText="1"/>
    </xf>
    <xf numFmtId="0" fontId="6" fillId="5" borderId="0" xfId="1" applyFont="1" applyFill="1" applyAlignment="1">
      <alignment horizontal="justify" vertical="center" textRotation="90" wrapText="1"/>
    </xf>
    <xf numFmtId="0" fontId="5" fillId="0" borderId="2" xfId="1" applyFont="1" applyBorder="1" applyAlignment="1">
      <alignment horizontal="right" vertical="center"/>
    </xf>
    <xf numFmtId="0" fontId="6" fillId="0" borderId="2" xfId="1" applyFont="1" applyBorder="1" applyAlignment="1">
      <alignment horizontal="right" vertical="center"/>
    </xf>
    <xf numFmtId="4" fontId="6" fillId="5" borderId="2" xfId="1" applyNumberFormat="1" applyFont="1" applyFill="1" applyBorder="1" applyAlignment="1">
      <alignment vertical="center"/>
    </xf>
    <xf numFmtId="0" fontId="23" fillId="13" borderId="2" xfId="12" applyFont="1" applyFill="1" applyBorder="1" applyAlignment="1" applyProtection="1">
      <alignment horizontal="center" vertical="center" wrapText="1"/>
    </xf>
    <xf numFmtId="4" fontId="23" fillId="13" borderId="2" xfId="12" applyNumberFormat="1" applyFont="1" applyFill="1" applyBorder="1" applyAlignment="1" applyProtection="1">
      <alignment horizontal="center" vertical="center" wrapText="1"/>
    </xf>
    <xf numFmtId="4" fontId="6" fillId="13" borderId="2" xfId="1" applyNumberFormat="1" applyFont="1" applyFill="1" applyBorder="1" applyAlignment="1">
      <alignment horizontal="center" vertical="center"/>
    </xf>
    <xf numFmtId="4" fontId="6" fillId="5" borderId="0" xfId="1" applyNumberFormat="1" applyFont="1" applyFill="1" applyAlignment="1">
      <alignment vertical="center" textRotation="90" wrapText="1"/>
    </xf>
    <xf numFmtId="0" fontId="6" fillId="13" borderId="5" xfId="1" applyFont="1" applyFill="1" applyBorder="1" applyAlignment="1">
      <alignment horizontal="left" vertical="center" wrapText="1"/>
    </xf>
    <xf numFmtId="0" fontId="6" fillId="13" borderId="5" xfId="1" applyFont="1" applyFill="1" applyBorder="1" applyAlignment="1">
      <alignment vertical="center"/>
    </xf>
    <xf numFmtId="0" fontId="6" fillId="13" borderId="1" xfId="1" applyFont="1" applyFill="1" applyBorder="1" applyAlignment="1">
      <alignment vertical="center" wrapText="1"/>
    </xf>
    <xf numFmtId="0" fontId="6" fillId="13" borderId="1" xfId="1" applyFont="1" applyFill="1" applyBorder="1" applyAlignment="1">
      <alignment horizontal="center" vertical="center" wrapText="1"/>
    </xf>
    <xf numFmtId="0" fontId="6" fillId="13" borderId="6" xfId="1" applyFont="1" applyFill="1" applyBorder="1" applyAlignment="1">
      <alignment vertical="center" wrapText="1"/>
    </xf>
    <xf numFmtId="3" fontId="6" fillId="13" borderId="2" xfId="13" applyNumberFormat="1" applyFont="1" applyFill="1" applyBorder="1" applyAlignment="1">
      <alignment horizontal="left" vertical="center" indent="1"/>
    </xf>
    <xf numFmtId="0" fontId="6" fillId="6" borderId="2" xfId="1" applyFont="1" applyFill="1" applyBorder="1" applyAlignment="1">
      <alignment horizontal="center" vertical="center" wrapText="1"/>
    </xf>
    <xf numFmtId="0" fontId="6" fillId="21" borderId="2" xfId="1" applyFont="1" applyFill="1" applyBorder="1" applyAlignment="1">
      <alignment horizontal="center" vertical="center" wrapText="1"/>
    </xf>
    <xf numFmtId="0" fontId="44" fillId="8" borderId="2" xfId="1" applyFont="1" applyFill="1" applyBorder="1" applyAlignment="1">
      <alignment horizontal="center" vertical="center" wrapText="1"/>
    </xf>
    <xf numFmtId="3" fontId="5" fillId="0" borderId="0" xfId="1" applyNumberFormat="1" applyFont="1" applyAlignment="1">
      <alignment vertical="center"/>
    </xf>
    <xf numFmtId="0" fontId="8" fillId="0" borderId="4" xfId="1" applyFont="1" applyBorder="1" applyAlignment="1">
      <alignment horizontal="left" vertical="center"/>
    </xf>
    <xf numFmtId="0" fontId="4" fillId="0" borderId="4" xfId="1" applyFont="1" applyBorder="1" applyAlignment="1">
      <alignment vertical="center"/>
    </xf>
    <xf numFmtId="0" fontId="8" fillId="0" borderId="0" xfId="1" applyFont="1" applyAlignment="1">
      <alignment vertical="center"/>
    </xf>
    <xf numFmtId="0" fontId="4" fillId="0" borderId="4" xfId="1" applyFont="1" applyBorder="1" applyAlignment="1">
      <alignment horizontal="left" vertical="center"/>
    </xf>
    <xf numFmtId="0" fontId="8" fillId="0" borderId="4" xfId="1" applyFont="1" applyBorder="1" applyAlignment="1">
      <alignment horizontal="center" vertical="center" wrapText="1"/>
    </xf>
    <xf numFmtId="0" fontId="8" fillId="0" borderId="4" xfId="1" applyFont="1" applyBorder="1" applyAlignment="1">
      <alignment horizontal="center" vertical="center"/>
    </xf>
    <xf numFmtId="0" fontId="8" fillId="0" borderId="4" xfId="1" applyFont="1" applyBorder="1" applyAlignment="1">
      <alignment vertical="center"/>
    </xf>
    <xf numFmtId="0" fontId="15" fillId="13" borderId="3" xfId="12" applyFont="1" applyFill="1" applyBorder="1" applyAlignment="1">
      <alignment horizontal="center" vertical="center" wrapText="1"/>
    </xf>
    <xf numFmtId="0" fontId="23" fillId="13" borderId="2" xfId="12" applyFont="1" applyFill="1" applyBorder="1" applyAlignment="1">
      <alignment horizontal="center" vertical="center" wrapText="1"/>
    </xf>
    <xf numFmtId="4" fontId="23" fillId="13" borderId="2" xfId="12" applyNumberFormat="1" applyFont="1" applyFill="1" applyBorder="1" applyAlignment="1">
      <alignment horizontal="center" vertical="center" wrapText="1"/>
    </xf>
    <xf numFmtId="0" fontId="15" fillId="13" borderId="13" xfId="12" applyFont="1" applyFill="1" applyBorder="1" applyAlignment="1">
      <alignment horizontal="center" vertical="center" wrapText="1"/>
    </xf>
    <xf numFmtId="1" fontId="15" fillId="13" borderId="13" xfId="12" applyNumberFormat="1" applyFont="1" applyFill="1" applyBorder="1" applyAlignment="1" applyProtection="1">
      <alignment horizontal="center" vertical="center" wrapText="1"/>
    </xf>
    <xf numFmtId="1" fontId="21" fillId="0" borderId="2" xfId="1" applyNumberFormat="1" applyFont="1" applyBorder="1" applyAlignment="1">
      <alignment vertical="center"/>
    </xf>
    <xf numFmtId="0" fontId="6" fillId="21" borderId="6" xfId="1" applyFont="1" applyFill="1" applyBorder="1" applyAlignment="1">
      <alignment horizontal="center" vertical="center" wrapText="1"/>
    </xf>
    <xf numFmtId="0" fontId="45" fillId="0" borderId="0" xfId="1" applyFont="1" applyAlignment="1">
      <alignment vertical="center"/>
    </xf>
    <xf numFmtId="0" fontId="15" fillId="0" borderId="0" xfId="12" applyFont="1" applyAlignment="1" applyProtection="1">
      <alignment horizontal="left" vertical="center" wrapText="1"/>
    </xf>
    <xf numFmtId="0" fontId="6" fillId="0" borderId="0" xfId="1" applyFont="1" applyAlignment="1">
      <alignment vertical="center" wrapText="1"/>
    </xf>
    <xf numFmtId="0" fontId="6" fillId="0" borderId="0" xfId="10" applyFont="1" applyAlignment="1">
      <alignment vertical="center" wrapText="1"/>
    </xf>
    <xf numFmtId="3" fontId="6" fillId="0" borderId="5" xfId="13" applyNumberFormat="1" applyFont="1" applyFill="1" applyBorder="1" applyAlignment="1">
      <alignment horizontal="center" vertical="center"/>
    </xf>
    <xf numFmtId="3" fontId="6" fillId="0" borderId="1" xfId="13" applyNumberFormat="1" applyFont="1" applyFill="1" applyBorder="1" applyAlignment="1">
      <alignment horizontal="center" vertical="center"/>
    </xf>
    <xf numFmtId="3" fontId="6" fillId="0" borderId="6" xfId="13" applyNumberFormat="1" applyFont="1" applyFill="1" applyBorder="1" applyAlignment="1">
      <alignment horizontal="center" vertical="center"/>
    </xf>
    <xf numFmtId="0" fontId="4" fillId="0" borderId="0" xfId="1" applyFont="1" applyAlignment="1">
      <alignment horizontal="center"/>
    </xf>
    <xf numFmtId="169" fontId="46" fillId="8" borderId="2" xfId="2" applyNumberFormat="1" applyFont="1" applyFill="1" applyBorder="1" applyAlignment="1">
      <alignment horizontal="right" wrapText="1"/>
    </xf>
  </cellXfs>
  <cellStyles count="18">
    <cellStyle name="Komats 2" xfId="8" xr:uid="{6B2D5E18-063A-45D4-BE98-CF266B3C7CE7}"/>
    <cellStyle name="Komats 2 2" xfId="13" xr:uid="{1D9387FE-766E-4B98-B1EF-E2E475AB2C29}"/>
    <cellStyle name="Komats 3" xfId="14" xr:uid="{383C5B21-671F-4DFB-8428-9F1078B02BA8}"/>
    <cellStyle name="Normal 2" xfId="17" xr:uid="{31A0DCDD-498C-43D1-B27A-53C6E2EEB347}"/>
    <cellStyle name="Normal 2 2" xfId="12" xr:uid="{4AC5F861-5CFE-43CE-89C9-4AA2D0EC4A16}"/>
    <cellStyle name="Normal_11-1-Piel" xfId="5" xr:uid="{AB8E3017-8D86-4BFE-A556-9E08B825A281}"/>
    <cellStyle name="Normal_Sheet3" xfId="2" xr:uid="{BE9815BC-9FDE-4851-AEEC-7BA1C42803C1}"/>
    <cellStyle name="Normal_TM 1 2 veidlapa TA 2" xfId="11" xr:uid="{E12053E9-93A5-453B-89DA-E1B64DECD871}"/>
    <cellStyle name="Parastais_FMLikp01_p05_221205_pap_afp_makp" xfId="3" xr:uid="{72A147EA-7E78-48D8-9875-B84F3320F780}"/>
    <cellStyle name="Parasts" xfId="0" builtinId="0"/>
    <cellStyle name="Parasts 2" xfId="1" xr:uid="{2C36E933-6411-4290-B971-9DC18F9A7DD0}"/>
    <cellStyle name="Parasts 3" xfId="6" xr:uid="{59A86F36-1671-41D6-8CE0-9BBF52780106}"/>
    <cellStyle name="Parasts 3 2" xfId="7" xr:uid="{B6DE108B-27F2-4A3A-ACB7-85474954B571}"/>
    <cellStyle name="Parasts 4" xfId="10" xr:uid="{EE46EAAD-3E74-4F10-81F6-802F69BAF1D8}"/>
    <cellStyle name="Parasts 4 2" xfId="16" xr:uid="{92D6017E-22B9-4B2E-B93E-5FB11FB1E38A}"/>
    <cellStyle name="Parasts 9" xfId="9" xr:uid="{C161B175-976F-46F6-BEE6-0B2E9376FE19}"/>
    <cellStyle name="Procenti" xfId="15" builtinId="5"/>
    <cellStyle name="Style 1" xfId="4" xr:uid="{4646DEEF-DFFE-4A59-B339-60064D8EF8D6}"/>
  </cellStyles>
  <dxfs count="4">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colors>
    <mruColors>
      <color rgb="FF37E9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4F1D4-0380-4E56-8264-9FA2AF5469B8}">
  <dimension ref="A1:T66"/>
  <sheetViews>
    <sheetView topLeftCell="A24" zoomScale="75" zoomScaleNormal="75" workbookViewId="0">
      <selection activeCell="H32" sqref="H32"/>
    </sheetView>
  </sheetViews>
  <sheetFormatPr defaultColWidth="9.1796875" defaultRowHeight="13" outlineLevelRow="1"/>
  <cols>
    <col min="1" max="1" width="12.54296875" style="2" customWidth="1"/>
    <col min="2" max="2" width="24.1796875" style="2" customWidth="1"/>
    <col min="3" max="3" width="29.1796875" style="3" customWidth="1"/>
    <col min="4" max="4" width="4.1796875" style="3" customWidth="1"/>
    <col min="5" max="5" width="4.453125" style="3" customWidth="1"/>
    <col min="6" max="6" width="14.1796875" style="2" customWidth="1"/>
    <col min="7" max="7" width="12.453125" style="2" customWidth="1"/>
    <col min="8" max="8" width="14" style="5" customWidth="1"/>
    <col min="9" max="9" width="11.81640625" style="2" customWidth="1"/>
    <col min="10" max="10" width="12.54296875" style="5" customWidth="1"/>
    <col min="11" max="11" width="11.54296875" style="5" customWidth="1"/>
    <col min="12" max="13" width="15.1796875" style="5" customWidth="1"/>
    <col min="14" max="17" width="9.1796875" style="5"/>
    <col min="18" max="18" width="15" style="5" bestFit="1" customWidth="1"/>
    <col min="19" max="19" width="12.453125" style="5" bestFit="1" customWidth="1"/>
    <col min="20" max="20" width="15" style="5" bestFit="1" customWidth="1"/>
    <col min="21" max="16384" width="9.1796875" style="5"/>
  </cols>
  <sheetData>
    <row r="1" spans="1:20">
      <c r="A1" s="5"/>
      <c r="B1" s="4"/>
      <c r="C1" s="5"/>
      <c r="D1" s="2"/>
      <c r="E1" s="5"/>
      <c r="F1" s="5"/>
      <c r="G1" s="6"/>
    </row>
    <row r="2" spans="1:20" s="402" customFormat="1" ht="15.5">
      <c r="A2" s="400" t="s">
        <v>0</v>
      </c>
      <c r="B2" s="403" t="s">
        <v>100</v>
      </c>
      <c r="C2" s="404"/>
      <c r="D2" s="404"/>
      <c r="E2" s="404"/>
      <c r="F2" s="401" t="s">
        <v>264</v>
      </c>
      <c r="G2" s="405"/>
      <c r="H2" s="406"/>
      <c r="I2" s="405"/>
    </row>
    <row r="3" spans="1:20" ht="12.75" customHeight="1">
      <c r="A3" s="10"/>
      <c r="B3" s="10"/>
      <c r="C3" s="10"/>
      <c r="D3" s="2"/>
      <c r="E3" s="5"/>
      <c r="F3" s="5"/>
      <c r="G3" s="5"/>
    </row>
    <row r="4" spans="1:20" s="4" customFormat="1" ht="109.5" customHeight="1">
      <c r="A4" s="11" t="s">
        <v>1</v>
      </c>
      <c r="B4" s="11" t="s">
        <v>2</v>
      </c>
      <c r="C4" s="11" t="s">
        <v>3</v>
      </c>
      <c r="D4" s="12" t="s">
        <v>4</v>
      </c>
      <c r="E4" s="12" t="s">
        <v>5</v>
      </c>
      <c r="F4" s="12" t="s">
        <v>6</v>
      </c>
      <c r="G4" s="140" t="s">
        <v>7</v>
      </c>
      <c r="H4" s="12" t="s">
        <v>261</v>
      </c>
      <c r="I4" s="12" t="s">
        <v>8</v>
      </c>
      <c r="J4" s="228"/>
      <c r="K4" s="228"/>
      <c r="L4" s="228"/>
      <c r="M4" s="228"/>
      <c r="N4" s="228"/>
      <c r="O4" s="228"/>
      <c r="P4" s="228"/>
      <c r="Q4" s="228"/>
      <c r="R4" s="228"/>
      <c r="S4" s="228"/>
      <c r="T4" s="228"/>
    </row>
    <row r="5" spans="1:20" s="4" customFormat="1">
      <c r="A5" s="13">
        <v>1</v>
      </c>
      <c r="B5" s="13">
        <v>2</v>
      </c>
      <c r="C5" s="13">
        <v>3</v>
      </c>
      <c r="D5" s="13">
        <v>4</v>
      </c>
      <c r="E5" s="13">
        <v>5</v>
      </c>
      <c r="F5" s="13">
        <v>6</v>
      </c>
      <c r="G5" s="141">
        <v>7</v>
      </c>
      <c r="H5" s="13">
        <v>8</v>
      </c>
      <c r="I5" s="13" t="s">
        <v>272</v>
      </c>
      <c r="J5" s="228"/>
      <c r="K5" s="228"/>
      <c r="L5" s="228"/>
      <c r="M5" s="228"/>
      <c r="N5" s="228"/>
      <c r="O5" s="228"/>
      <c r="P5" s="228"/>
      <c r="Q5" s="228"/>
      <c r="R5" s="228"/>
      <c r="S5" s="228"/>
      <c r="T5" s="228"/>
    </row>
    <row r="6" spans="1:20" s="19" customFormat="1" ht="14.5">
      <c r="A6" s="14">
        <v>1</v>
      </c>
      <c r="B6" s="15" t="s">
        <v>9</v>
      </c>
      <c r="C6" s="16" t="s">
        <v>10</v>
      </c>
      <c r="D6" s="17">
        <v>1</v>
      </c>
      <c r="E6" s="14">
        <v>1</v>
      </c>
      <c r="F6" s="14" t="s">
        <v>11</v>
      </c>
      <c r="G6" s="142">
        <v>14</v>
      </c>
      <c r="H6" s="116">
        <v>4600</v>
      </c>
      <c r="I6" s="117">
        <f>D6*E6*H6</f>
        <v>4600</v>
      </c>
      <c r="J6" s="228"/>
      <c r="K6" s="228"/>
      <c r="L6" s="228"/>
      <c r="M6" s="228"/>
      <c r="N6" s="228"/>
      <c r="O6" s="228"/>
      <c r="P6" s="228"/>
      <c r="Q6" s="228"/>
      <c r="R6" s="228"/>
      <c r="S6" s="228"/>
      <c r="T6" s="228"/>
    </row>
    <row r="7" spans="1:20" ht="14.5">
      <c r="A7" s="14">
        <v>2</v>
      </c>
      <c r="B7" s="15" t="s">
        <v>9</v>
      </c>
      <c r="C7" s="16" t="s">
        <v>12</v>
      </c>
      <c r="D7" s="17">
        <v>2</v>
      </c>
      <c r="E7" s="14">
        <v>1</v>
      </c>
      <c r="F7" s="14" t="s">
        <v>11</v>
      </c>
      <c r="G7" s="142">
        <v>13</v>
      </c>
      <c r="H7" s="116">
        <v>3150</v>
      </c>
      <c r="I7" s="117">
        <f t="shared" ref="I7:I22" si="0">D7*E7*H7</f>
        <v>6300</v>
      </c>
      <c r="J7" s="228"/>
      <c r="K7" s="228"/>
      <c r="L7" s="228"/>
      <c r="M7" s="228"/>
      <c r="N7" s="228"/>
      <c r="O7" s="228"/>
      <c r="P7" s="228"/>
      <c r="Q7" s="228"/>
      <c r="R7" s="228"/>
      <c r="S7" s="228"/>
      <c r="T7" s="228"/>
    </row>
    <row r="8" spans="1:20" ht="14.5">
      <c r="A8" s="14">
        <v>3</v>
      </c>
      <c r="B8" s="15" t="s">
        <v>9</v>
      </c>
      <c r="C8" s="21" t="s">
        <v>13</v>
      </c>
      <c r="D8" s="22">
        <v>1</v>
      </c>
      <c r="E8" s="14">
        <v>1</v>
      </c>
      <c r="F8" s="23" t="s">
        <v>14</v>
      </c>
      <c r="G8" s="142">
        <v>11</v>
      </c>
      <c r="H8" s="116">
        <v>2340</v>
      </c>
      <c r="I8" s="117">
        <f t="shared" si="0"/>
        <v>2340</v>
      </c>
      <c r="J8" s="228"/>
      <c r="K8" s="228"/>
      <c r="L8" s="228"/>
      <c r="M8" s="228"/>
      <c r="N8" s="228"/>
      <c r="O8" s="228"/>
      <c r="P8" s="228"/>
      <c r="Q8" s="228"/>
      <c r="R8" s="228"/>
      <c r="S8" s="228"/>
      <c r="T8" s="228"/>
    </row>
    <row r="9" spans="1:20" ht="14.5">
      <c r="A9" s="14">
        <v>4</v>
      </c>
      <c r="B9" s="15" t="s">
        <v>9</v>
      </c>
      <c r="C9" s="21" t="s">
        <v>15</v>
      </c>
      <c r="D9" s="22">
        <v>3</v>
      </c>
      <c r="E9" s="14">
        <v>1</v>
      </c>
      <c r="F9" s="23" t="s">
        <v>14</v>
      </c>
      <c r="G9" s="142">
        <v>8</v>
      </c>
      <c r="H9" s="116">
        <v>1305</v>
      </c>
      <c r="I9" s="117">
        <f t="shared" si="0"/>
        <v>3915</v>
      </c>
      <c r="J9" s="228"/>
      <c r="K9" s="228"/>
      <c r="L9" s="228"/>
      <c r="M9" s="228"/>
      <c r="N9" s="228"/>
      <c r="O9" s="228"/>
      <c r="P9" s="228"/>
      <c r="Q9" s="228"/>
      <c r="R9" s="228"/>
      <c r="S9" s="228"/>
      <c r="T9" s="228"/>
    </row>
    <row r="10" spans="1:20" ht="14.5">
      <c r="A10" s="14">
        <v>5</v>
      </c>
      <c r="B10" s="15" t="s">
        <v>9</v>
      </c>
      <c r="C10" s="21" t="s">
        <v>16</v>
      </c>
      <c r="D10" s="22">
        <v>1</v>
      </c>
      <c r="E10" s="14">
        <v>1</v>
      </c>
      <c r="F10" s="23" t="s">
        <v>14</v>
      </c>
      <c r="G10" s="142">
        <v>11</v>
      </c>
      <c r="H10" s="116">
        <v>2540</v>
      </c>
      <c r="I10" s="117">
        <f t="shared" si="0"/>
        <v>2540</v>
      </c>
      <c r="J10" s="228"/>
      <c r="K10" s="228"/>
      <c r="L10" s="228"/>
      <c r="M10" s="228"/>
      <c r="N10" s="228"/>
      <c r="O10" s="228"/>
      <c r="P10" s="228"/>
      <c r="Q10" s="228"/>
      <c r="R10" s="228"/>
      <c r="S10" s="228"/>
      <c r="T10" s="228"/>
    </row>
    <row r="11" spans="1:20" ht="14.5">
      <c r="A11" s="14">
        <v>6</v>
      </c>
      <c r="B11" s="15" t="s">
        <v>9</v>
      </c>
      <c r="C11" s="21" t="s">
        <v>17</v>
      </c>
      <c r="D11" s="22">
        <v>1</v>
      </c>
      <c r="E11" s="14">
        <v>1</v>
      </c>
      <c r="F11" s="23" t="s">
        <v>14</v>
      </c>
      <c r="G11" s="142">
        <v>9</v>
      </c>
      <c r="H11" s="116">
        <v>1710</v>
      </c>
      <c r="I11" s="117">
        <f t="shared" si="0"/>
        <v>1710</v>
      </c>
      <c r="J11" s="228"/>
      <c r="K11" s="228"/>
      <c r="L11" s="228"/>
      <c r="M11" s="228"/>
      <c r="N11" s="228"/>
      <c r="O11" s="228"/>
      <c r="P11" s="228"/>
      <c r="Q11" s="228"/>
      <c r="R11" s="228"/>
      <c r="S11" s="228"/>
      <c r="T11" s="228"/>
    </row>
    <row r="12" spans="1:20" ht="14.5">
      <c r="A12" s="14">
        <v>7</v>
      </c>
      <c r="B12" s="15" t="s">
        <v>9</v>
      </c>
      <c r="C12" s="21" t="s">
        <v>18</v>
      </c>
      <c r="D12" s="22">
        <v>1</v>
      </c>
      <c r="E12" s="14">
        <v>1</v>
      </c>
      <c r="F12" s="23" t="s">
        <v>14</v>
      </c>
      <c r="G12" s="142">
        <v>11</v>
      </c>
      <c r="H12" s="116">
        <v>2550</v>
      </c>
      <c r="I12" s="117">
        <f t="shared" si="0"/>
        <v>2550</v>
      </c>
      <c r="J12" s="228"/>
      <c r="K12" s="228"/>
      <c r="L12" s="228"/>
      <c r="M12" s="228"/>
      <c r="N12" s="228"/>
      <c r="O12" s="228"/>
      <c r="P12" s="228"/>
      <c r="Q12" s="228"/>
      <c r="R12" s="228"/>
      <c r="S12" s="228"/>
      <c r="T12" s="228"/>
    </row>
    <row r="13" spans="1:20" ht="27" customHeight="1">
      <c r="A13" s="14">
        <v>8</v>
      </c>
      <c r="B13" s="15" t="s">
        <v>9</v>
      </c>
      <c r="C13" s="21" t="s">
        <v>19</v>
      </c>
      <c r="D13" s="22">
        <v>5</v>
      </c>
      <c r="E13" s="14">
        <v>1</v>
      </c>
      <c r="F13" s="23" t="s">
        <v>14</v>
      </c>
      <c r="G13" s="142">
        <v>9</v>
      </c>
      <c r="H13" s="116">
        <v>1710</v>
      </c>
      <c r="I13" s="117">
        <f>D13*E13*H13</f>
        <v>8550</v>
      </c>
      <c r="J13" s="228"/>
      <c r="K13" s="228"/>
      <c r="L13" s="228"/>
      <c r="M13" s="228"/>
      <c r="N13" s="228"/>
      <c r="O13" s="228"/>
      <c r="P13" s="228"/>
      <c r="Q13" s="228"/>
      <c r="R13" s="228"/>
      <c r="S13" s="228"/>
      <c r="T13" s="228"/>
    </row>
    <row r="14" spans="1:20" ht="14.5">
      <c r="A14" s="14">
        <v>9</v>
      </c>
      <c r="B14" s="15" t="s">
        <v>9</v>
      </c>
      <c r="C14" s="21" t="s">
        <v>20</v>
      </c>
      <c r="D14" s="22">
        <v>1</v>
      </c>
      <c r="E14" s="14">
        <v>1</v>
      </c>
      <c r="F14" s="23" t="s">
        <v>14</v>
      </c>
      <c r="G14" s="142">
        <v>11</v>
      </c>
      <c r="H14" s="116">
        <v>2613</v>
      </c>
      <c r="I14" s="117">
        <f t="shared" si="0"/>
        <v>2613</v>
      </c>
      <c r="J14" s="228"/>
      <c r="K14" s="228"/>
      <c r="L14" s="228"/>
      <c r="M14" s="228"/>
      <c r="N14" s="228"/>
      <c r="O14" s="228"/>
      <c r="P14" s="228"/>
      <c r="Q14" s="228"/>
      <c r="R14" s="228"/>
      <c r="S14" s="228"/>
      <c r="T14" s="228"/>
    </row>
    <row r="15" spans="1:20" ht="14.5">
      <c r="A15" s="14">
        <v>10</v>
      </c>
      <c r="B15" s="15" t="s">
        <v>9</v>
      </c>
      <c r="C15" s="21" t="s">
        <v>21</v>
      </c>
      <c r="D15" s="22">
        <v>1</v>
      </c>
      <c r="E15" s="14">
        <v>1</v>
      </c>
      <c r="F15" s="23" t="s">
        <v>14</v>
      </c>
      <c r="G15" s="142">
        <v>11</v>
      </c>
      <c r="H15" s="116">
        <v>2613</v>
      </c>
      <c r="I15" s="117">
        <f t="shared" si="0"/>
        <v>2613</v>
      </c>
      <c r="J15" s="228"/>
      <c r="K15" s="228"/>
      <c r="L15" s="228"/>
      <c r="M15" s="228"/>
      <c r="N15" s="228"/>
      <c r="O15" s="228"/>
      <c r="P15" s="228"/>
      <c r="Q15" s="228"/>
      <c r="R15" s="228"/>
      <c r="S15" s="228"/>
      <c r="T15" s="228"/>
    </row>
    <row r="16" spans="1:20" ht="14.5">
      <c r="A16" s="14">
        <v>11</v>
      </c>
      <c r="B16" s="20" t="s">
        <v>22</v>
      </c>
      <c r="C16" s="21" t="s">
        <v>23</v>
      </c>
      <c r="D16" s="22">
        <v>1</v>
      </c>
      <c r="E16" s="14">
        <v>1</v>
      </c>
      <c r="F16" s="23" t="s">
        <v>14</v>
      </c>
      <c r="G16" s="143">
        <v>7</v>
      </c>
      <c r="H16" s="116">
        <v>1250</v>
      </c>
      <c r="I16" s="117">
        <f t="shared" si="0"/>
        <v>1250</v>
      </c>
      <c r="J16" s="228"/>
      <c r="K16" s="228"/>
      <c r="L16" s="228"/>
      <c r="M16" s="228"/>
      <c r="N16" s="228"/>
      <c r="O16" s="228"/>
      <c r="P16" s="228"/>
      <c r="Q16" s="228"/>
      <c r="R16" s="228"/>
      <c r="S16" s="228"/>
      <c r="T16" s="228"/>
    </row>
    <row r="17" spans="1:20" ht="14.5">
      <c r="A17" s="14">
        <v>12</v>
      </c>
      <c r="B17" s="20" t="s">
        <v>22</v>
      </c>
      <c r="C17" s="21" t="s">
        <v>24</v>
      </c>
      <c r="D17" s="227">
        <v>6</v>
      </c>
      <c r="E17" s="14">
        <v>1</v>
      </c>
      <c r="F17" s="23" t="s">
        <v>14</v>
      </c>
      <c r="G17" s="143">
        <v>2</v>
      </c>
      <c r="H17" s="118">
        <v>780</v>
      </c>
      <c r="I17" s="117">
        <f t="shared" si="0"/>
        <v>4680</v>
      </c>
      <c r="J17" s="228"/>
      <c r="K17" s="228"/>
      <c r="L17" s="228"/>
      <c r="M17" s="228"/>
      <c r="N17" s="228"/>
      <c r="O17" s="228"/>
      <c r="P17" s="228"/>
      <c r="Q17" s="228"/>
      <c r="R17" s="228"/>
      <c r="S17" s="228"/>
      <c r="T17" s="228"/>
    </row>
    <row r="18" spans="1:20" ht="12.75" customHeight="1">
      <c r="A18" s="14">
        <v>13</v>
      </c>
      <c r="B18" s="76" t="s">
        <v>25</v>
      </c>
      <c r="C18" s="77" t="s">
        <v>26</v>
      </c>
      <c r="D18" s="87">
        <v>3</v>
      </c>
      <c r="E18" s="79">
        <v>1</v>
      </c>
      <c r="F18" s="80" t="s">
        <v>11</v>
      </c>
      <c r="G18" s="144">
        <v>12</v>
      </c>
      <c r="H18" s="116">
        <v>2673</v>
      </c>
      <c r="I18" s="116">
        <f t="shared" si="0"/>
        <v>8019</v>
      </c>
      <c r="J18" s="228"/>
      <c r="K18" s="228"/>
      <c r="L18" s="228"/>
      <c r="M18" s="228"/>
      <c r="N18" s="228"/>
      <c r="O18" s="228"/>
      <c r="P18" s="228"/>
      <c r="Q18" s="228"/>
      <c r="R18" s="228"/>
      <c r="S18" s="228"/>
      <c r="T18" s="228"/>
    </row>
    <row r="19" spans="1:20" ht="14.5">
      <c r="A19" s="14">
        <v>14</v>
      </c>
      <c r="B19" s="76" t="s">
        <v>25</v>
      </c>
      <c r="C19" s="77" t="s">
        <v>21</v>
      </c>
      <c r="D19" s="87">
        <v>10</v>
      </c>
      <c r="E19" s="79">
        <v>1</v>
      </c>
      <c r="F19" s="80" t="s">
        <v>14</v>
      </c>
      <c r="G19" s="145">
        <v>11</v>
      </c>
      <c r="H19" s="116">
        <v>2613</v>
      </c>
      <c r="I19" s="116">
        <f t="shared" si="0"/>
        <v>26130</v>
      </c>
      <c r="J19" s="228"/>
      <c r="K19" s="228"/>
      <c r="L19" s="228"/>
      <c r="M19" s="228"/>
      <c r="N19" s="228"/>
      <c r="O19" s="228"/>
      <c r="P19" s="228"/>
      <c r="Q19" s="228"/>
      <c r="R19" s="228"/>
      <c r="S19" s="228"/>
      <c r="T19" s="228"/>
    </row>
    <row r="20" spans="1:20" ht="14.5">
      <c r="A20" s="14">
        <v>15</v>
      </c>
      <c r="B20" s="76" t="s">
        <v>25</v>
      </c>
      <c r="C20" s="77" t="s">
        <v>27</v>
      </c>
      <c r="D20" s="87">
        <v>91</v>
      </c>
      <c r="E20" s="79">
        <v>1</v>
      </c>
      <c r="F20" s="80" t="s">
        <v>14</v>
      </c>
      <c r="G20" s="146">
        <v>11</v>
      </c>
      <c r="H20" s="116">
        <v>2276</v>
      </c>
      <c r="I20" s="116">
        <f t="shared" si="0"/>
        <v>207116</v>
      </c>
      <c r="J20" s="228"/>
      <c r="K20" s="228"/>
      <c r="L20" s="228"/>
      <c r="M20" s="228"/>
      <c r="N20" s="228"/>
      <c r="O20" s="228"/>
      <c r="P20" s="228"/>
      <c r="Q20" s="228"/>
      <c r="R20" s="228"/>
      <c r="S20" s="228"/>
      <c r="T20" s="228"/>
    </row>
    <row r="21" spans="1:20" ht="14.5">
      <c r="A21" s="14">
        <v>16</v>
      </c>
      <c r="B21" s="76" t="s">
        <v>25</v>
      </c>
      <c r="C21" s="77" t="s">
        <v>28</v>
      </c>
      <c r="D21" s="87">
        <v>18</v>
      </c>
      <c r="E21" s="79">
        <v>1</v>
      </c>
      <c r="F21" s="80" t="s">
        <v>14</v>
      </c>
      <c r="G21" s="146">
        <v>9</v>
      </c>
      <c r="H21" s="116">
        <v>1516</v>
      </c>
      <c r="I21" s="116">
        <f t="shared" si="0"/>
        <v>27288</v>
      </c>
      <c r="J21" s="228"/>
      <c r="K21" s="228"/>
      <c r="L21" s="228"/>
      <c r="M21" s="228"/>
      <c r="N21" s="228"/>
      <c r="O21" s="228"/>
      <c r="P21" s="228"/>
      <c r="Q21" s="228"/>
      <c r="R21" s="228"/>
      <c r="S21" s="228"/>
      <c r="T21" s="228"/>
    </row>
    <row r="22" spans="1:20" ht="14.5">
      <c r="A22" s="14">
        <v>17</v>
      </c>
      <c r="B22" s="76" t="s">
        <v>25</v>
      </c>
      <c r="C22" s="77" t="s">
        <v>29</v>
      </c>
      <c r="D22" s="78">
        <v>7</v>
      </c>
      <c r="E22" s="79">
        <v>1</v>
      </c>
      <c r="F22" s="80" t="s">
        <v>14</v>
      </c>
      <c r="G22" s="146">
        <v>7</v>
      </c>
      <c r="H22" s="116">
        <v>1305</v>
      </c>
      <c r="I22" s="116">
        <f t="shared" si="0"/>
        <v>9135</v>
      </c>
      <c r="J22" s="228"/>
      <c r="K22" s="228"/>
      <c r="L22" s="228"/>
      <c r="M22" s="228"/>
      <c r="N22" s="228"/>
      <c r="O22" s="228"/>
      <c r="P22" s="228"/>
      <c r="Q22" s="228"/>
      <c r="R22" s="228"/>
      <c r="S22" s="228"/>
      <c r="T22" s="228"/>
    </row>
    <row r="23" spans="1:20">
      <c r="A23" s="14"/>
      <c r="B23" s="20"/>
      <c r="C23" s="21"/>
      <c r="D23" s="22">
        <f>SUM(D6:D22)</f>
        <v>153</v>
      </c>
      <c r="E23" s="23"/>
      <c r="F23" s="23"/>
      <c r="G23" s="147"/>
      <c r="H23" s="383"/>
      <c r="I23" s="380"/>
      <c r="J23" s="382"/>
      <c r="K23" s="228"/>
      <c r="L23" s="228"/>
      <c r="M23" s="228"/>
      <c r="N23" s="228"/>
      <c r="O23" s="228"/>
      <c r="P23" s="228"/>
      <c r="Q23" s="228"/>
      <c r="R23" s="228"/>
      <c r="S23" s="228"/>
      <c r="T23" s="228"/>
    </row>
    <row r="24" spans="1:20">
      <c r="A24" s="3"/>
      <c r="B24" s="24"/>
      <c r="C24" s="25"/>
      <c r="D24" s="26"/>
      <c r="E24" s="14"/>
      <c r="F24" s="14"/>
      <c r="G24" s="148"/>
      <c r="H24" s="384"/>
      <c r="I24" s="385"/>
      <c r="J24" s="382"/>
      <c r="K24" s="228"/>
      <c r="L24" s="228"/>
      <c r="M24" s="228"/>
      <c r="N24" s="228"/>
      <c r="O24" s="228"/>
      <c r="P24" s="228"/>
      <c r="Q24" s="228"/>
      <c r="R24" s="228"/>
      <c r="S24" s="228"/>
      <c r="T24" s="228"/>
    </row>
    <row r="25" spans="1:20" ht="12.75" customHeight="1">
      <c r="F25" s="3"/>
      <c r="G25" s="14">
        <v>6</v>
      </c>
      <c r="H25" s="149" t="s">
        <v>30</v>
      </c>
      <c r="I25" s="381">
        <f>SUMIF(F6:F24,"i",I6:I24)</f>
        <v>18919</v>
      </c>
      <c r="J25" s="389"/>
      <c r="K25" s="228"/>
      <c r="L25" s="228"/>
      <c r="M25" s="228"/>
      <c r="N25" s="228"/>
      <c r="O25" s="228"/>
      <c r="P25" s="228"/>
      <c r="Q25" s="228"/>
      <c r="R25" s="228"/>
      <c r="S25" s="228"/>
      <c r="T25" s="228"/>
    </row>
    <row r="26" spans="1:20" ht="25.5" customHeight="1">
      <c r="A26" s="415"/>
      <c r="B26" s="415"/>
      <c r="C26" s="415"/>
      <c r="D26" s="415"/>
      <c r="E26" s="415"/>
      <c r="F26" s="415"/>
      <c r="G26" s="14">
        <v>147</v>
      </c>
      <c r="H26" s="149" t="s">
        <v>31</v>
      </c>
      <c r="I26" s="381">
        <f>SUMIF(F6:F24,"d",I6:I24)</f>
        <v>302430</v>
      </c>
      <c r="J26" s="389"/>
      <c r="K26" s="228"/>
      <c r="L26" s="228"/>
      <c r="M26" s="228"/>
      <c r="N26" s="228"/>
      <c r="O26" s="228"/>
      <c r="P26" s="228"/>
      <c r="Q26" s="228"/>
      <c r="R26" s="228"/>
      <c r="S26" s="228"/>
      <c r="T26" s="228"/>
    </row>
    <row r="27" spans="1:20" s="6" customFormat="1" ht="12.75" customHeight="1">
      <c r="A27" s="4"/>
      <c r="B27" s="4"/>
      <c r="C27" s="107"/>
      <c r="D27" s="107"/>
      <c r="E27" s="107"/>
      <c r="F27" s="107"/>
      <c r="G27" s="107"/>
      <c r="H27" s="386" t="s">
        <v>263</v>
      </c>
      <c r="I27" s="387">
        <f>SUM(I25:I26)</f>
        <v>321349</v>
      </c>
      <c r="J27" s="228"/>
      <c r="K27" s="228"/>
      <c r="L27" s="228"/>
      <c r="M27" s="228"/>
      <c r="N27" s="228"/>
      <c r="O27" s="228"/>
      <c r="P27" s="228"/>
      <c r="Q27" s="228"/>
      <c r="R27" s="228"/>
      <c r="S27" s="228"/>
      <c r="T27" s="228"/>
    </row>
    <row r="28" spans="1:20">
      <c r="G28" s="4"/>
      <c r="H28" s="386" t="s">
        <v>271</v>
      </c>
      <c r="I28" s="388">
        <f>I27*12</f>
        <v>3856188</v>
      </c>
      <c r="J28" s="228"/>
      <c r="K28" s="228"/>
      <c r="L28" s="228"/>
      <c r="M28" s="228"/>
      <c r="N28" s="228"/>
      <c r="O28" s="228"/>
      <c r="P28" s="228"/>
      <c r="Q28" s="228"/>
      <c r="R28" s="228"/>
      <c r="S28" s="228"/>
      <c r="T28" s="228"/>
    </row>
    <row r="29" spans="1:20" ht="14.25" customHeight="1">
      <c r="A29" s="6"/>
      <c r="B29" s="6"/>
      <c r="C29" s="6"/>
      <c r="D29" s="2"/>
      <c r="E29" s="5"/>
      <c r="F29" s="5"/>
      <c r="G29" s="5"/>
    </row>
    <row r="30" spans="1:20" ht="80.150000000000006" customHeight="1">
      <c r="B30" s="3"/>
      <c r="E30" s="31"/>
      <c r="F30" s="396" t="s">
        <v>32</v>
      </c>
      <c r="G30" s="396" t="s">
        <v>31</v>
      </c>
      <c r="H30" s="396" t="s">
        <v>265</v>
      </c>
      <c r="I30" s="397" t="s">
        <v>82</v>
      </c>
      <c r="J30" s="397" t="s">
        <v>268</v>
      </c>
      <c r="K30" s="397" t="s">
        <v>266</v>
      </c>
      <c r="L30" s="398" t="s">
        <v>269</v>
      </c>
      <c r="M30" s="398" t="s">
        <v>267</v>
      </c>
    </row>
    <row r="31" spans="1:20">
      <c r="A31" s="390">
        <v>1000</v>
      </c>
      <c r="B31" s="391" t="s">
        <v>33</v>
      </c>
      <c r="C31" s="392"/>
      <c r="D31" s="393"/>
      <c r="E31" s="394"/>
      <c r="F31" s="395">
        <f>F32+F46</f>
        <v>335638</v>
      </c>
      <c r="G31" s="395">
        <f>G32+G46</f>
        <v>5425028</v>
      </c>
      <c r="H31" s="395">
        <f>H32+H46</f>
        <v>5760666</v>
      </c>
      <c r="I31" s="395">
        <f>I32+I46</f>
        <v>1660376</v>
      </c>
      <c r="J31" s="395">
        <f>J32+J46</f>
        <v>3424906</v>
      </c>
      <c r="K31" s="395">
        <f>I31+J31</f>
        <v>5085282</v>
      </c>
      <c r="L31" s="395">
        <f>L32+L46</f>
        <v>675384</v>
      </c>
      <c r="M31" s="395">
        <f>M32+M46</f>
        <v>352184</v>
      </c>
    </row>
    <row r="32" spans="1:20">
      <c r="A32" s="36">
        <v>1100</v>
      </c>
      <c r="B32" s="37" t="s">
        <v>34</v>
      </c>
      <c r="C32" s="32"/>
      <c r="D32" s="33"/>
      <c r="E32" s="34"/>
      <c r="F32" s="35">
        <f>F33+F34+F45</f>
        <v>261082</v>
      </c>
      <c r="G32" s="35">
        <f>G33+G34+G45</f>
        <v>4224996</v>
      </c>
      <c r="H32" s="35">
        <f>H33+H34+H45</f>
        <v>4486078</v>
      </c>
      <c r="I32" s="35">
        <v>1266472</v>
      </c>
      <c r="J32" s="35">
        <v>2636876</v>
      </c>
      <c r="K32" s="35">
        <f>I32+J32</f>
        <v>3903348</v>
      </c>
      <c r="L32" s="35">
        <f>H32-K32</f>
        <v>582730</v>
      </c>
      <c r="M32" s="35">
        <f>L32/2</f>
        <v>291365</v>
      </c>
    </row>
    <row r="33" spans="1:13">
      <c r="A33" s="38">
        <v>1110</v>
      </c>
      <c r="B33" s="39" t="s">
        <v>35</v>
      </c>
      <c r="C33" s="40"/>
      <c r="D33" s="41"/>
      <c r="E33" s="42"/>
      <c r="F33" s="43">
        <f>I25*12</f>
        <v>227028</v>
      </c>
      <c r="G33" s="43">
        <f>I26*12</f>
        <v>3629160</v>
      </c>
      <c r="H33" s="44">
        <f>F33+G33</f>
        <v>3856188</v>
      </c>
      <c r="I33" s="44"/>
      <c r="J33" s="44"/>
      <c r="K33" s="35"/>
      <c r="L33" s="44"/>
      <c r="M33" s="44"/>
    </row>
    <row r="34" spans="1:13" ht="11.25" customHeight="1">
      <c r="A34" s="38">
        <v>1140</v>
      </c>
      <c r="B34" s="39" t="s">
        <v>48</v>
      </c>
      <c r="C34" s="40"/>
      <c r="D34" s="41"/>
      <c r="E34" s="42"/>
      <c r="F34" s="43">
        <f>F39+F42+F43+F36+F35+F40+F41+F44</f>
        <v>34054</v>
      </c>
      <c r="G34" s="43">
        <f>G39+G42+G43+G36+G35+G40+G41+G44</f>
        <v>595836</v>
      </c>
      <c r="H34" s="43">
        <f>H39+H42+H43+H36+H35+H40+H41+H44</f>
        <v>629890</v>
      </c>
      <c r="I34" s="47"/>
      <c r="J34" s="43"/>
      <c r="K34" s="35"/>
      <c r="L34" s="175"/>
      <c r="M34" s="175"/>
    </row>
    <row r="35" spans="1:13" ht="13.5" hidden="1" customHeight="1" outlineLevel="1">
      <c r="A35" s="45">
        <v>1141</v>
      </c>
      <c r="B35" s="39" t="s">
        <v>49</v>
      </c>
      <c r="C35" s="40"/>
      <c r="D35" s="41"/>
      <c r="E35" s="42"/>
      <c r="F35" s="83">
        <v>0</v>
      </c>
      <c r="G35" s="83">
        <v>0</v>
      </c>
      <c r="H35" s="47">
        <f>ROUND(SUM(F35:G35),0)</f>
        <v>0</v>
      </c>
      <c r="I35" s="47"/>
      <c r="J35" s="47"/>
      <c r="K35" s="35"/>
      <c r="L35" s="47"/>
      <c r="M35" s="47"/>
    </row>
    <row r="36" spans="1:13" hidden="1" outlineLevel="1">
      <c r="A36" s="45">
        <v>1142</v>
      </c>
      <c r="B36" s="39" t="s">
        <v>50</v>
      </c>
      <c r="C36" s="40"/>
      <c r="D36" s="41"/>
      <c r="E36" s="42"/>
      <c r="F36" s="83">
        <f>F37+F38</f>
        <v>0</v>
      </c>
      <c r="G36" s="83">
        <f t="shared" ref="G36" si="1">G37+G38</f>
        <v>0</v>
      </c>
      <c r="H36" s="47">
        <f t="shared" ref="H36:H40" si="2">SUM(B36:G36)</f>
        <v>0</v>
      </c>
      <c r="I36" s="47"/>
      <c r="J36" s="47"/>
      <c r="K36" s="35"/>
      <c r="L36" s="47"/>
      <c r="M36" s="47"/>
    </row>
    <row r="37" spans="1:13" hidden="1" outlineLevel="1">
      <c r="A37" s="48">
        <v>11421</v>
      </c>
      <c r="B37" s="49" t="s">
        <v>51</v>
      </c>
      <c r="C37" s="40"/>
      <c r="D37" s="41"/>
      <c r="E37" s="52"/>
      <c r="F37" s="82">
        <v>0</v>
      </c>
      <c r="G37" s="75">
        <v>0</v>
      </c>
      <c r="H37" s="55">
        <f>ROUND(SUM(F37:G37),0)</f>
        <v>0</v>
      </c>
      <c r="I37" s="55"/>
      <c r="J37" s="55"/>
      <c r="K37" s="35"/>
      <c r="L37" s="55"/>
      <c r="M37" s="55"/>
    </row>
    <row r="38" spans="1:13" hidden="1" outlineLevel="1">
      <c r="A38" s="48">
        <v>11422</v>
      </c>
      <c r="B38" s="49" t="s">
        <v>52</v>
      </c>
      <c r="C38" s="40"/>
      <c r="D38" s="41"/>
      <c r="E38" s="52"/>
      <c r="F38" s="82">
        <v>0</v>
      </c>
      <c r="G38" s="55">
        <v>0</v>
      </c>
      <c r="H38" s="55">
        <f>ROUND(SUM(F38:G38),0)</f>
        <v>0</v>
      </c>
      <c r="I38" s="55"/>
      <c r="J38" s="55"/>
      <c r="K38" s="35"/>
      <c r="L38" s="55"/>
      <c r="M38" s="55"/>
    </row>
    <row r="39" spans="1:13" hidden="1" outlineLevel="1">
      <c r="A39" s="45">
        <v>1143</v>
      </c>
      <c r="B39" s="46" t="s">
        <v>53</v>
      </c>
      <c r="C39" s="40"/>
      <c r="D39" s="41"/>
      <c r="E39" s="42"/>
      <c r="F39" s="58">
        <v>0</v>
      </c>
      <c r="G39" s="58">
        <v>0</v>
      </c>
      <c r="H39" s="47">
        <f t="shared" si="2"/>
        <v>0</v>
      </c>
      <c r="I39" s="47"/>
      <c r="J39" s="47"/>
      <c r="K39" s="35"/>
      <c r="L39" s="175"/>
      <c r="M39" s="175"/>
    </row>
    <row r="40" spans="1:13" hidden="1" outlineLevel="1">
      <c r="A40" s="45">
        <v>1144</v>
      </c>
      <c r="B40" s="46" t="s">
        <v>54</v>
      </c>
      <c r="C40" s="40"/>
      <c r="D40" s="41"/>
      <c r="E40" s="42"/>
      <c r="F40" s="58">
        <v>0</v>
      </c>
      <c r="G40" s="58">
        <v>0</v>
      </c>
      <c r="H40" s="47">
        <f t="shared" si="2"/>
        <v>0</v>
      </c>
      <c r="I40" s="47"/>
      <c r="J40" s="47"/>
      <c r="K40" s="35"/>
      <c r="L40" s="47"/>
      <c r="M40" s="47"/>
    </row>
    <row r="41" spans="1:13" ht="26.15" customHeight="1" collapsed="1">
      <c r="A41" s="45">
        <v>1145</v>
      </c>
      <c r="B41" s="46" t="s">
        <v>55</v>
      </c>
      <c r="C41" s="40"/>
      <c r="D41" s="41"/>
      <c r="E41" s="42"/>
      <c r="F41" s="58">
        <v>0</v>
      </c>
      <c r="G41" s="58">
        <f>ROUND((I18+I22)*25%*12,0)</f>
        <v>51462</v>
      </c>
      <c r="H41" s="47">
        <f>ROUND(SUM(F41:G41),0)</f>
        <v>51462</v>
      </c>
      <c r="I41" s="47"/>
      <c r="J41" s="47"/>
      <c r="K41" s="35"/>
      <c r="L41" s="175"/>
      <c r="M41" s="175"/>
    </row>
    <row r="42" spans="1:13" hidden="1">
      <c r="A42" s="45">
        <v>1147</v>
      </c>
      <c r="B42" s="46" t="s">
        <v>56</v>
      </c>
      <c r="C42" s="40" t="s">
        <v>57</v>
      </c>
      <c r="D42" s="60"/>
      <c r="E42" s="42"/>
      <c r="F42" s="58"/>
      <c r="G42" s="58"/>
      <c r="H42" s="47">
        <f>ROUND(SUM(F42:G42),0)</f>
        <v>0</v>
      </c>
      <c r="I42" s="47"/>
      <c r="J42" s="47"/>
      <c r="K42" s="35"/>
      <c r="L42" s="47"/>
      <c r="M42" s="47"/>
    </row>
    <row r="43" spans="1:13">
      <c r="A43" s="45">
        <v>1148</v>
      </c>
      <c r="B43" s="61" t="s">
        <v>58</v>
      </c>
      <c r="C43" s="62"/>
      <c r="D43" s="63"/>
      <c r="E43" s="64"/>
      <c r="F43" s="58">
        <f>ROUND((I25*12)*10%,0)</f>
        <v>22703</v>
      </c>
      <c r="G43" s="58">
        <f>ROUND((I26*12)*10%,0)</f>
        <v>362916</v>
      </c>
      <c r="H43" s="47">
        <f>ROUND(SUM(F43:G43),0)</f>
        <v>385619</v>
      </c>
      <c r="I43" s="47"/>
      <c r="J43" s="47"/>
      <c r="K43" s="35"/>
      <c r="L43" s="175"/>
      <c r="M43" s="175"/>
    </row>
    <row r="44" spans="1:13" ht="11.25" customHeight="1">
      <c r="A44" s="45">
        <v>1149</v>
      </c>
      <c r="B44" s="61" t="s">
        <v>59</v>
      </c>
      <c r="C44" s="62"/>
      <c r="D44" s="63"/>
      <c r="E44" s="64"/>
      <c r="F44" s="58">
        <f>ROUND((I25*12)*5%,0)</f>
        <v>11351</v>
      </c>
      <c r="G44" s="58">
        <f>ROUND((I26*12)*5%,0)</f>
        <v>181458</v>
      </c>
      <c r="H44" s="47">
        <f>ROUND(SUM(F44:G44),0)</f>
        <v>192809</v>
      </c>
      <c r="I44" s="47"/>
      <c r="J44" s="47"/>
      <c r="K44" s="35"/>
      <c r="L44" s="175"/>
      <c r="M44" s="175"/>
    </row>
    <row r="45" spans="1:13" hidden="1">
      <c r="A45" s="65">
        <v>1150</v>
      </c>
      <c r="B45" s="39" t="s">
        <v>60</v>
      </c>
      <c r="C45" s="40"/>
      <c r="D45" s="41"/>
      <c r="E45" s="42"/>
      <c r="F45" s="59">
        <v>0</v>
      </c>
      <c r="G45" s="59">
        <v>0</v>
      </c>
      <c r="H45" s="47">
        <v>0</v>
      </c>
      <c r="I45" s="47"/>
      <c r="J45" s="47"/>
      <c r="K45" s="35">
        <f t="shared" ref="K45:K46" si="3">I45+J45</f>
        <v>0</v>
      </c>
      <c r="L45" s="175"/>
      <c r="M45" s="175"/>
    </row>
    <row r="46" spans="1:13">
      <c r="A46" s="36">
        <v>1200</v>
      </c>
      <c r="B46" s="37" t="s">
        <v>61</v>
      </c>
      <c r="C46" s="32"/>
      <c r="D46" s="71"/>
      <c r="E46" s="34"/>
      <c r="F46" s="35">
        <f>F47+F49</f>
        <v>74556</v>
      </c>
      <c r="G46" s="35">
        <f>G47+G49</f>
        <v>1200032</v>
      </c>
      <c r="H46" s="72">
        <f>ROUND(SUM(F46:G46),0)</f>
        <v>1274588</v>
      </c>
      <c r="I46" s="72">
        <v>393904</v>
      </c>
      <c r="J46" s="72">
        <v>788030</v>
      </c>
      <c r="K46" s="35">
        <f t="shared" si="3"/>
        <v>1181934</v>
      </c>
      <c r="L46" s="72">
        <f>H46-K46</f>
        <v>92654</v>
      </c>
      <c r="M46" s="72">
        <v>60819</v>
      </c>
    </row>
    <row r="47" spans="1:13">
      <c r="A47" s="38">
        <v>1210</v>
      </c>
      <c r="B47" s="39" t="s">
        <v>62</v>
      </c>
      <c r="C47" s="40"/>
      <c r="D47" s="41"/>
      <c r="E47" s="42"/>
      <c r="F47" s="43">
        <f>F48</f>
        <v>63205</v>
      </c>
      <c r="G47" s="43">
        <f>G48</f>
        <v>1018574</v>
      </c>
      <c r="H47" s="47">
        <f>SUM(F47:G47)</f>
        <v>1081779</v>
      </c>
      <c r="I47" s="113"/>
      <c r="J47" s="113"/>
      <c r="K47" s="43"/>
      <c r="L47" s="35"/>
      <c r="M47" s="35"/>
    </row>
    <row r="48" spans="1:13" hidden="1">
      <c r="A48" s="48" t="s">
        <v>63</v>
      </c>
      <c r="B48" s="49" t="s">
        <v>64</v>
      </c>
      <c r="C48" s="40"/>
      <c r="D48" s="41"/>
      <c r="E48" s="42"/>
      <c r="F48" s="56">
        <f>ROUND((F32+F50)*0.2359,0)</f>
        <v>63205</v>
      </c>
      <c r="G48" s="56">
        <f>ROUND((G32+G50)*0.2359,0)</f>
        <v>1018574</v>
      </c>
      <c r="H48" s="57">
        <f>SUM(F48:G48)</f>
        <v>1081779</v>
      </c>
      <c r="I48" s="113"/>
      <c r="J48" s="113"/>
      <c r="K48" s="43"/>
      <c r="L48" s="35"/>
      <c r="M48" s="35"/>
    </row>
    <row r="49" spans="1:14">
      <c r="A49" s="38">
        <v>1220</v>
      </c>
      <c r="B49" s="39" t="s">
        <v>65</v>
      </c>
      <c r="C49" s="40"/>
      <c r="D49" s="41"/>
      <c r="E49" s="42"/>
      <c r="F49" s="43">
        <f>F50+F56+F60+F61</f>
        <v>11351</v>
      </c>
      <c r="G49" s="43">
        <f>G50+G56+G60+G61</f>
        <v>181458</v>
      </c>
      <c r="H49" s="47">
        <f>ROUND(SUM(F49:G49),0)</f>
        <v>192809</v>
      </c>
      <c r="I49" s="113"/>
      <c r="J49" s="113"/>
      <c r="K49" s="43"/>
      <c r="L49" s="35"/>
      <c r="M49" s="35"/>
    </row>
    <row r="50" spans="1:14" hidden="1">
      <c r="A50" s="38">
        <v>1221</v>
      </c>
      <c r="B50" s="39" t="s">
        <v>66</v>
      </c>
      <c r="C50" s="40"/>
      <c r="D50" s="41"/>
      <c r="E50" s="42"/>
      <c r="F50" s="58">
        <f>ROUND((I25*12)*5%,0)-F60</f>
        <v>6851</v>
      </c>
      <c r="G50" s="58">
        <f>ROUND((I26*12)*5%,0)-G60</f>
        <v>92823</v>
      </c>
      <c r="H50" s="47">
        <f>ROUND(SUM(F50:G50),0)</f>
        <v>99674</v>
      </c>
      <c r="I50" s="112"/>
      <c r="J50" s="47"/>
      <c r="K50" s="43"/>
      <c r="L50" s="35"/>
      <c r="M50" s="35"/>
      <c r="N50" s="414"/>
    </row>
    <row r="51" spans="1:14" hidden="1" outlineLevel="1">
      <c r="A51" s="48">
        <v>12211</v>
      </c>
      <c r="B51" s="49" t="s">
        <v>67</v>
      </c>
      <c r="C51" s="40"/>
      <c r="D51" s="41"/>
      <c r="E51" s="42"/>
      <c r="F51" s="83"/>
      <c r="G51" s="83"/>
      <c r="H51" s="47">
        <f>ROUND(SUM(F51:G51),0)</f>
        <v>0</v>
      </c>
      <c r="I51" s="108"/>
      <c r="J51" s="47"/>
      <c r="K51" s="35"/>
      <c r="L51" s="47"/>
      <c r="M51" s="47"/>
    </row>
    <row r="52" spans="1:14" hidden="1" outlineLevel="1">
      <c r="A52" s="48" t="s">
        <v>68</v>
      </c>
      <c r="B52" s="49" t="s">
        <v>69</v>
      </c>
      <c r="C52" s="40"/>
      <c r="D52" s="41"/>
      <c r="E52" s="42"/>
      <c r="F52" s="176"/>
      <c r="G52" s="176"/>
      <c r="H52" s="176">
        <f>SUM(H53:H55)</f>
        <v>0</v>
      </c>
      <c r="I52" s="108"/>
      <c r="J52" s="176"/>
      <c r="K52" s="35"/>
      <c r="L52" s="176"/>
      <c r="M52" s="176"/>
    </row>
    <row r="53" spans="1:14" hidden="1" outlineLevel="1">
      <c r="A53" s="66">
        <v>122121</v>
      </c>
      <c r="B53" s="67" t="s">
        <v>70</v>
      </c>
      <c r="C53" s="40"/>
      <c r="D53" s="41"/>
      <c r="E53" s="42"/>
      <c r="F53" s="83"/>
      <c r="G53" s="83"/>
      <c r="H53" s="47">
        <f>ROUND(SUM(F53:G53),0)</f>
        <v>0</v>
      </c>
      <c r="I53" s="108"/>
      <c r="J53" s="47"/>
      <c r="K53" s="35"/>
      <c r="L53" s="47"/>
      <c r="M53" s="47"/>
    </row>
    <row r="54" spans="1:14" hidden="1" outlineLevel="1">
      <c r="A54" s="66">
        <v>122122</v>
      </c>
      <c r="B54" s="67" t="s">
        <v>71</v>
      </c>
      <c r="C54" s="68"/>
      <c r="D54" s="69"/>
      <c r="E54" s="70"/>
      <c r="F54" s="83"/>
      <c r="G54" s="177"/>
      <c r="H54" s="47">
        <f t="shared" ref="H54:H61" si="4">SUM(B54:G54)</f>
        <v>0</v>
      </c>
      <c r="I54" s="114"/>
      <c r="J54" s="47"/>
      <c r="K54" s="35"/>
      <c r="L54" s="47"/>
      <c r="M54" s="47"/>
    </row>
    <row r="55" spans="1:14" ht="26" hidden="1" outlineLevel="1">
      <c r="A55" s="66" t="s">
        <v>72</v>
      </c>
      <c r="B55" s="67" t="s">
        <v>73</v>
      </c>
      <c r="C55" s="40"/>
      <c r="D55" s="41"/>
      <c r="E55" s="42"/>
      <c r="F55" s="83"/>
      <c r="G55" s="177"/>
      <c r="H55" s="47">
        <f t="shared" si="4"/>
        <v>0</v>
      </c>
      <c r="I55" s="108"/>
      <c r="J55" s="47"/>
      <c r="K55" s="35"/>
      <c r="L55" s="47"/>
      <c r="M55" s="47"/>
    </row>
    <row r="56" spans="1:14" hidden="1" outlineLevel="1">
      <c r="A56" s="38">
        <v>1224</v>
      </c>
      <c r="B56" s="46" t="s">
        <v>74</v>
      </c>
      <c r="C56" s="40"/>
      <c r="D56" s="41"/>
      <c r="E56" s="42"/>
      <c r="F56" s="43">
        <f>SUM(F57:F59)</f>
        <v>0</v>
      </c>
      <c r="G56" s="43">
        <f t="shared" ref="G56" si="5">SUM(G57:G59)</f>
        <v>0</v>
      </c>
      <c r="H56" s="47">
        <f t="shared" si="4"/>
        <v>0</v>
      </c>
      <c r="I56" s="112"/>
      <c r="J56" s="47"/>
      <c r="K56" s="35"/>
      <c r="L56" s="47"/>
      <c r="M56" s="47"/>
    </row>
    <row r="57" spans="1:14" hidden="1" outlineLevel="1">
      <c r="A57" s="48">
        <v>12243</v>
      </c>
      <c r="B57" s="49" t="s">
        <v>75</v>
      </c>
      <c r="C57" s="40"/>
      <c r="D57" s="41"/>
      <c r="E57" s="42"/>
      <c r="F57" s="83"/>
      <c r="G57" s="177"/>
      <c r="H57" s="47">
        <f t="shared" si="4"/>
        <v>0</v>
      </c>
      <c r="I57" s="115"/>
      <c r="J57" s="47"/>
      <c r="K57" s="35"/>
      <c r="L57" s="47"/>
      <c r="M57" s="47"/>
    </row>
    <row r="58" spans="1:14" hidden="1" outlineLevel="1">
      <c r="A58" s="48">
        <v>12244</v>
      </c>
      <c r="B58" s="49" t="s">
        <v>76</v>
      </c>
      <c r="C58" s="40"/>
      <c r="D58" s="41"/>
      <c r="E58" s="42"/>
      <c r="F58" s="83"/>
      <c r="G58" s="177"/>
      <c r="H58" s="47">
        <f t="shared" si="4"/>
        <v>0</v>
      </c>
      <c r="I58" s="115"/>
      <c r="J58" s="47"/>
      <c r="K58" s="35"/>
      <c r="L58" s="47"/>
      <c r="M58" s="47"/>
    </row>
    <row r="59" spans="1:14" hidden="1" outlineLevel="1">
      <c r="A59" s="48">
        <v>12245</v>
      </c>
      <c r="B59" s="49" t="s">
        <v>77</v>
      </c>
      <c r="C59" s="40"/>
      <c r="D59" s="41"/>
      <c r="E59" s="42"/>
      <c r="F59" s="83"/>
      <c r="G59" s="177"/>
      <c r="H59" s="47">
        <f t="shared" si="4"/>
        <v>0</v>
      </c>
      <c r="I59" s="115"/>
      <c r="J59" s="47"/>
      <c r="K59" s="35"/>
      <c r="L59" s="47"/>
      <c r="M59" s="47"/>
    </row>
    <row r="60" spans="1:14" hidden="1" collapsed="1">
      <c r="A60" s="38">
        <v>1227</v>
      </c>
      <c r="B60" s="46" t="s">
        <v>78</v>
      </c>
      <c r="C60" s="40"/>
      <c r="D60" s="41"/>
      <c r="E60" s="42"/>
      <c r="F60" s="58">
        <f>ROUND(750*G25,0)</f>
        <v>4500</v>
      </c>
      <c r="G60" s="58">
        <f>SUM(G26-31)*750+1635</f>
        <v>88635</v>
      </c>
      <c r="H60" s="47">
        <f>ROUND(SUM(F60:G60),0)</f>
        <v>93135</v>
      </c>
      <c r="I60" s="112"/>
      <c r="J60" s="47"/>
      <c r="K60" s="43"/>
      <c r="L60" s="72"/>
      <c r="M60" s="72"/>
    </row>
    <row r="61" spans="1:14" hidden="1">
      <c r="A61" s="38">
        <v>1228</v>
      </c>
      <c r="B61" s="46" t="s">
        <v>79</v>
      </c>
      <c r="C61" s="40"/>
      <c r="D61" s="41"/>
      <c r="E61" s="42"/>
      <c r="F61" s="43">
        <v>0</v>
      </c>
      <c r="G61" s="43">
        <v>0</v>
      </c>
      <c r="H61" s="47">
        <f t="shared" si="4"/>
        <v>0</v>
      </c>
      <c r="I61" s="112"/>
      <c r="J61" s="47"/>
      <c r="K61" s="47"/>
      <c r="L61" s="35"/>
      <c r="M61" s="35"/>
    </row>
    <row r="62" spans="1:14">
      <c r="A62" s="74"/>
    </row>
    <row r="63" spans="1:14">
      <c r="A63" s="74"/>
    </row>
    <row r="65" spans="11:11">
      <c r="K65" s="399"/>
    </row>
    <row r="66" spans="11:11">
      <c r="K66" s="399"/>
    </row>
  </sheetData>
  <mergeCells count="1">
    <mergeCell ref="A26:F26"/>
  </mergeCells>
  <conditionalFormatting sqref="H28">
    <cfRule type="cellIs" dxfId="3" priority="1" operator="lessThan">
      <formula>1</formula>
    </cfRule>
  </conditionalFormatting>
  <conditionalFormatting sqref="H25:I27">
    <cfRule type="cellIs" dxfId="2" priority="2" operator="lessThan">
      <formula>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119CA-3DAD-4E2B-955B-C1F8ED8F527D}">
  <sheetPr>
    <tabColor theme="0" tint="-4.9989318521683403E-2"/>
  </sheetPr>
  <dimension ref="A1:Q73"/>
  <sheetViews>
    <sheetView topLeftCell="A28" zoomScale="84" zoomScaleNormal="84" workbookViewId="0">
      <selection activeCell="L59" sqref="L59"/>
    </sheetView>
  </sheetViews>
  <sheetFormatPr defaultColWidth="9.1796875" defaultRowHeight="12.75" customHeight="1" outlineLevelRow="1"/>
  <cols>
    <col min="1" max="1" width="15.1796875" style="2" customWidth="1"/>
    <col min="2" max="2" width="31.81640625" style="2" customWidth="1"/>
    <col min="3" max="3" width="29.1796875" style="3" customWidth="1"/>
    <col min="4" max="4" width="4.1796875" style="3" customWidth="1"/>
    <col min="5" max="5" width="4.453125" style="3" customWidth="1"/>
    <col min="6" max="6" width="11.54296875" style="2" customWidth="1"/>
    <col min="7" max="7" width="12.1796875" style="2" customWidth="1"/>
    <col min="8" max="8" width="13.1796875" style="5" customWidth="1"/>
    <col min="9" max="9" width="12" style="2" customWidth="1"/>
    <col min="10" max="10" width="15.453125" style="120" customWidth="1"/>
    <col min="11" max="11" width="14.1796875" style="73" customWidth="1"/>
    <col min="12" max="12" width="12.1796875" style="5" customWidth="1"/>
    <col min="13" max="13" width="18.453125" style="5" customWidth="1"/>
    <col min="14" max="14" width="9.81640625" style="5" customWidth="1"/>
    <col min="15" max="15" width="10.81640625" style="5" customWidth="1"/>
    <col min="16" max="16" width="11.453125" style="5" customWidth="1"/>
    <col min="17" max="17" width="11.81640625" style="5" customWidth="1"/>
    <col min="18" max="22" width="9.1796875" style="5"/>
    <col min="23" max="23" width="15" style="5" bestFit="1" customWidth="1"/>
    <col min="24" max="24" width="12.453125" style="5" bestFit="1" customWidth="1"/>
    <col min="25" max="25" width="15" style="5" bestFit="1" customWidth="1"/>
    <col min="26" max="16384" width="9.1796875" style="5"/>
  </cols>
  <sheetData>
    <row r="1" spans="1:15" ht="8.25" customHeight="1">
      <c r="A1" s="416"/>
      <c r="B1" s="417"/>
      <c r="C1" s="417"/>
      <c r="D1" s="417"/>
      <c r="E1" s="417"/>
      <c r="F1" s="417"/>
      <c r="G1" s="417"/>
      <c r="H1" s="417"/>
      <c r="I1" s="417"/>
      <c r="J1" s="417"/>
      <c r="K1" s="417"/>
    </row>
    <row r="2" spans="1:15" ht="15.5">
      <c r="A2" s="400" t="s">
        <v>0</v>
      </c>
      <c r="B2" s="403" t="s">
        <v>100</v>
      </c>
      <c r="C2" s="404"/>
      <c r="D2" s="404"/>
      <c r="E2" s="404"/>
      <c r="F2" s="401" t="s">
        <v>264</v>
      </c>
      <c r="G2" s="405"/>
      <c r="H2" s="406"/>
      <c r="I2" s="405"/>
      <c r="J2" s="73"/>
    </row>
    <row r="3" spans="1:15" ht="13">
      <c r="A3" s="9"/>
      <c r="B3" s="4"/>
      <c r="F3" s="8"/>
    </row>
    <row r="4" spans="1:15" s="4" customFormat="1" ht="98.25" customHeight="1">
      <c r="A4" s="11" t="s">
        <v>1</v>
      </c>
      <c r="B4" s="11" t="s">
        <v>2</v>
      </c>
      <c r="C4" s="11" t="s">
        <v>3</v>
      </c>
      <c r="D4" s="12" t="s">
        <v>4</v>
      </c>
      <c r="E4" s="12" t="s">
        <v>5</v>
      </c>
      <c r="F4" s="12" t="s">
        <v>6</v>
      </c>
      <c r="G4" s="140" t="s">
        <v>7</v>
      </c>
      <c r="H4" s="12" t="s">
        <v>261</v>
      </c>
      <c r="I4" s="12" t="s">
        <v>8</v>
      </c>
      <c r="J4" s="107" t="s">
        <v>273</v>
      </c>
      <c r="M4" s="3"/>
      <c r="N4" s="2"/>
      <c r="O4" s="2"/>
    </row>
    <row r="5" spans="1:15" s="4" customFormat="1" ht="13">
      <c r="A5" s="13">
        <v>1</v>
      </c>
      <c r="B5" s="13">
        <v>2</v>
      </c>
      <c r="C5" s="13">
        <v>3</v>
      </c>
      <c r="D5" s="13">
        <v>4</v>
      </c>
      <c r="E5" s="13">
        <v>5</v>
      </c>
      <c r="F5" s="13">
        <v>6</v>
      </c>
      <c r="G5" s="141">
        <v>7</v>
      </c>
      <c r="H5" s="13">
        <v>8</v>
      </c>
      <c r="I5" s="13" t="s">
        <v>272</v>
      </c>
    </row>
    <row r="6" spans="1:15" s="19" customFormat="1" ht="14.5">
      <c r="A6" s="14">
        <v>1</v>
      </c>
      <c r="B6" s="15" t="s">
        <v>9</v>
      </c>
      <c r="C6" s="16" t="s">
        <v>10</v>
      </c>
      <c r="D6" s="17">
        <v>1</v>
      </c>
      <c r="E6" s="14">
        <v>1</v>
      </c>
      <c r="F6" s="14" t="s">
        <v>11</v>
      </c>
      <c r="G6" s="1">
        <v>14</v>
      </c>
      <c r="H6" s="124">
        <v>5284</v>
      </c>
      <c r="I6" s="124">
        <f t="shared" ref="I6:I22" si="0">H6*E6*D6</f>
        <v>5284</v>
      </c>
      <c r="J6" s="3"/>
    </row>
    <row r="7" spans="1:15" ht="14.5">
      <c r="A7" s="14">
        <v>2</v>
      </c>
      <c r="B7" s="15" t="s">
        <v>9</v>
      </c>
      <c r="C7" s="16" t="s">
        <v>12</v>
      </c>
      <c r="D7" s="17">
        <v>2</v>
      </c>
      <c r="E7" s="14">
        <v>1</v>
      </c>
      <c r="F7" s="14" t="s">
        <v>11</v>
      </c>
      <c r="G7" s="1">
        <v>13</v>
      </c>
      <c r="H7" s="124">
        <v>4417</v>
      </c>
      <c r="I7" s="124">
        <f t="shared" si="0"/>
        <v>8834</v>
      </c>
      <c r="J7" s="3"/>
      <c r="K7" s="5"/>
      <c r="M7" s="19"/>
      <c r="N7" s="19"/>
      <c r="O7" s="19"/>
    </row>
    <row r="8" spans="1:15" ht="14.5">
      <c r="A8" s="14">
        <v>3</v>
      </c>
      <c r="B8" s="15" t="s">
        <v>9</v>
      </c>
      <c r="C8" s="21" t="s">
        <v>13</v>
      </c>
      <c r="D8" s="22">
        <v>1</v>
      </c>
      <c r="E8" s="14">
        <v>1</v>
      </c>
      <c r="F8" s="23" t="s">
        <v>14</v>
      </c>
      <c r="G8" s="1">
        <v>11</v>
      </c>
      <c r="H8" s="124">
        <v>2863</v>
      </c>
      <c r="I8" s="124">
        <f t="shared" si="0"/>
        <v>2863</v>
      </c>
      <c r="J8" s="3"/>
      <c r="K8" s="5"/>
      <c r="M8" s="19"/>
      <c r="N8" s="19"/>
      <c r="O8" s="19"/>
    </row>
    <row r="9" spans="1:15" ht="14.5">
      <c r="A9" s="14">
        <v>4</v>
      </c>
      <c r="B9" s="15" t="s">
        <v>9</v>
      </c>
      <c r="C9" s="21" t="s">
        <v>15</v>
      </c>
      <c r="D9" s="22">
        <v>3</v>
      </c>
      <c r="E9" s="14">
        <v>1</v>
      </c>
      <c r="F9" s="23" t="s">
        <v>14</v>
      </c>
      <c r="G9" s="1">
        <v>8</v>
      </c>
      <c r="H9" s="124">
        <v>1592</v>
      </c>
      <c r="I9" s="124">
        <f t="shared" si="0"/>
        <v>4776</v>
      </c>
      <c r="J9" s="3"/>
      <c r="K9" s="5"/>
      <c r="M9" s="19"/>
      <c r="N9" s="19"/>
      <c r="O9" s="19"/>
    </row>
    <row r="10" spans="1:15" ht="14.5">
      <c r="A10" s="14">
        <v>5</v>
      </c>
      <c r="B10" s="15" t="s">
        <v>9</v>
      </c>
      <c r="C10" s="21" t="s">
        <v>16</v>
      </c>
      <c r="D10" s="22">
        <v>1</v>
      </c>
      <c r="E10" s="14">
        <v>1</v>
      </c>
      <c r="F10" s="23" t="s">
        <v>14</v>
      </c>
      <c r="G10" s="1">
        <v>11</v>
      </c>
      <c r="H10" s="124">
        <v>2863</v>
      </c>
      <c r="I10" s="124">
        <f t="shared" si="0"/>
        <v>2863</v>
      </c>
      <c r="J10" s="3"/>
      <c r="K10" s="5"/>
      <c r="M10" s="19"/>
      <c r="N10" s="19"/>
      <c r="O10" s="19"/>
    </row>
    <row r="11" spans="1:15" ht="14.5">
      <c r="A11" s="14">
        <v>6</v>
      </c>
      <c r="B11" s="15" t="s">
        <v>9</v>
      </c>
      <c r="C11" s="21" t="s">
        <v>17</v>
      </c>
      <c r="D11" s="22">
        <v>1</v>
      </c>
      <c r="E11" s="14">
        <v>1</v>
      </c>
      <c r="F11" s="23" t="s">
        <v>14</v>
      </c>
      <c r="G11" s="1">
        <v>9</v>
      </c>
      <c r="H11" s="124">
        <v>1896</v>
      </c>
      <c r="I11" s="124">
        <f t="shared" si="0"/>
        <v>1896</v>
      </c>
      <c r="J11" s="3"/>
      <c r="K11" s="5"/>
      <c r="M11" s="19"/>
      <c r="N11" s="19"/>
      <c r="O11" s="19"/>
    </row>
    <row r="12" spans="1:15" ht="14.5">
      <c r="A12" s="14">
        <v>7</v>
      </c>
      <c r="B12" s="15" t="s">
        <v>9</v>
      </c>
      <c r="C12" s="21" t="s">
        <v>18</v>
      </c>
      <c r="D12" s="22">
        <v>1</v>
      </c>
      <c r="E12" s="14">
        <v>1</v>
      </c>
      <c r="F12" s="23" t="s">
        <v>14</v>
      </c>
      <c r="G12" s="1">
        <v>11</v>
      </c>
      <c r="H12" s="124">
        <v>2863</v>
      </c>
      <c r="I12" s="124">
        <f t="shared" si="0"/>
        <v>2863</v>
      </c>
      <c r="J12" s="3"/>
      <c r="K12" s="5"/>
      <c r="M12" s="19"/>
      <c r="N12" s="19"/>
      <c r="O12" s="19"/>
    </row>
    <row r="13" spans="1:15" ht="27" customHeight="1">
      <c r="A13" s="14">
        <v>8</v>
      </c>
      <c r="B13" s="15" t="s">
        <v>9</v>
      </c>
      <c r="C13" s="21" t="s">
        <v>19</v>
      </c>
      <c r="D13" s="22">
        <v>5</v>
      </c>
      <c r="E13" s="14">
        <v>1</v>
      </c>
      <c r="F13" s="23" t="s">
        <v>14</v>
      </c>
      <c r="G13" s="1">
        <v>9</v>
      </c>
      <c r="H13" s="124">
        <v>1896</v>
      </c>
      <c r="I13" s="124">
        <f t="shared" si="0"/>
        <v>9480</v>
      </c>
      <c r="J13" s="3"/>
      <c r="K13" s="5"/>
      <c r="M13" s="19"/>
      <c r="N13" s="19"/>
      <c r="O13" s="19"/>
    </row>
    <row r="14" spans="1:15" ht="14.5">
      <c r="A14" s="14">
        <v>9</v>
      </c>
      <c r="B14" s="15" t="s">
        <v>9</v>
      </c>
      <c r="C14" s="21" t="s">
        <v>20</v>
      </c>
      <c r="D14" s="22">
        <v>1</v>
      </c>
      <c r="E14" s="14">
        <v>1</v>
      </c>
      <c r="F14" s="23" t="s">
        <v>14</v>
      </c>
      <c r="G14" s="1">
        <v>11</v>
      </c>
      <c r="H14" s="124">
        <v>2863</v>
      </c>
      <c r="I14" s="124">
        <f t="shared" si="0"/>
        <v>2863</v>
      </c>
      <c r="J14" s="3"/>
      <c r="K14" s="5"/>
      <c r="M14" s="19"/>
      <c r="N14" s="19"/>
      <c r="O14" s="19"/>
    </row>
    <row r="15" spans="1:15" ht="14.5">
      <c r="A15" s="14">
        <v>10</v>
      </c>
      <c r="B15" s="15" t="s">
        <v>9</v>
      </c>
      <c r="C15" s="21" t="s">
        <v>21</v>
      </c>
      <c r="D15" s="22">
        <v>1</v>
      </c>
      <c r="E15" s="14">
        <v>1</v>
      </c>
      <c r="F15" s="23" t="s">
        <v>14</v>
      </c>
      <c r="G15" s="1">
        <v>11</v>
      </c>
      <c r="H15" s="124">
        <v>2863</v>
      </c>
      <c r="I15" s="124">
        <f t="shared" si="0"/>
        <v>2863</v>
      </c>
      <c r="J15" s="3"/>
      <c r="K15" s="5"/>
      <c r="M15" s="19"/>
      <c r="N15" s="19"/>
      <c r="O15" s="19"/>
    </row>
    <row r="16" spans="1:15" ht="13">
      <c r="A16" s="14">
        <v>11</v>
      </c>
      <c r="B16" s="20" t="s">
        <v>22</v>
      </c>
      <c r="C16" s="21" t="s">
        <v>23</v>
      </c>
      <c r="D16" s="22">
        <v>1</v>
      </c>
      <c r="E16" s="14">
        <v>1</v>
      </c>
      <c r="F16" s="23" t="s">
        <v>14</v>
      </c>
      <c r="G16" s="85">
        <v>7</v>
      </c>
      <c r="H16" s="124">
        <v>1483</v>
      </c>
      <c r="I16" s="124">
        <f t="shared" si="0"/>
        <v>1483</v>
      </c>
      <c r="J16" s="3"/>
      <c r="K16" s="5"/>
      <c r="M16" s="19"/>
      <c r="N16" s="19"/>
      <c r="O16" s="19"/>
    </row>
    <row r="17" spans="1:16" ht="13">
      <c r="A17" s="14">
        <v>12</v>
      </c>
      <c r="B17" s="20" t="s">
        <v>22</v>
      </c>
      <c r="C17" s="21" t="s">
        <v>24</v>
      </c>
      <c r="D17" s="227">
        <v>6</v>
      </c>
      <c r="E17" s="14">
        <v>1</v>
      </c>
      <c r="F17" s="23" t="s">
        <v>14</v>
      </c>
      <c r="G17" s="85">
        <v>2</v>
      </c>
      <c r="H17" s="124">
        <v>820</v>
      </c>
      <c r="I17" s="124">
        <f t="shared" si="0"/>
        <v>4920</v>
      </c>
      <c r="J17" s="3"/>
      <c r="K17" s="5"/>
      <c r="M17" s="19"/>
      <c r="N17" s="19"/>
      <c r="O17" s="19"/>
    </row>
    <row r="18" spans="1:16" ht="12.75" customHeight="1">
      <c r="A18" s="14">
        <v>13</v>
      </c>
      <c r="B18" s="76" t="s">
        <v>25</v>
      </c>
      <c r="C18" s="77" t="s">
        <v>26</v>
      </c>
      <c r="D18" s="87">
        <v>3</v>
      </c>
      <c r="E18" s="79">
        <v>1</v>
      </c>
      <c r="F18" s="80" t="s">
        <v>11</v>
      </c>
      <c r="G18" s="86">
        <v>12</v>
      </c>
      <c r="H18" s="124">
        <v>3562</v>
      </c>
      <c r="I18" s="124">
        <f t="shared" si="0"/>
        <v>10686</v>
      </c>
      <c r="J18" s="3"/>
      <c r="K18" s="5"/>
      <c r="M18" s="19"/>
      <c r="N18" s="19"/>
      <c r="O18" s="19"/>
    </row>
    <row r="19" spans="1:16" ht="13">
      <c r="A19" s="14">
        <v>14</v>
      </c>
      <c r="B19" s="76" t="s">
        <v>25</v>
      </c>
      <c r="C19" s="77" t="s">
        <v>21</v>
      </c>
      <c r="D19" s="87">
        <v>10</v>
      </c>
      <c r="E19" s="79">
        <v>1</v>
      </c>
      <c r="F19" s="80" t="s">
        <v>14</v>
      </c>
      <c r="G19" s="84">
        <v>11</v>
      </c>
      <c r="H19" s="124">
        <v>2863</v>
      </c>
      <c r="I19" s="124">
        <f t="shared" si="0"/>
        <v>28630</v>
      </c>
      <c r="J19" s="3"/>
      <c r="K19" s="5"/>
      <c r="M19" s="19"/>
      <c r="N19" s="19"/>
      <c r="O19" s="19"/>
    </row>
    <row r="20" spans="1:16" ht="13">
      <c r="A20" s="14">
        <v>15</v>
      </c>
      <c r="B20" s="76" t="s">
        <v>25</v>
      </c>
      <c r="C20" s="77" t="s">
        <v>27</v>
      </c>
      <c r="D20" s="87">
        <v>91</v>
      </c>
      <c r="E20" s="79">
        <v>1</v>
      </c>
      <c r="F20" s="80" t="s">
        <v>14</v>
      </c>
      <c r="G20" s="81">
        <v>11</v>
      </c>
      <c r="H20" s="124">
        <v>2863</v>
      </c>
      <c r="I20" s="124">
        <f t="shared" si="0"/>
        <v>260533</v>
      </c>
      <c r="J20" s="3"/>
      <c r="K20" s="5"/>
      <c r="M20" s="19"/>
      <c r="N20" s="19"/>
      <c r="O20" s="19"/>
    </row>
    <row r="21" spans="1:16" ht="13">
      <c r="A21" s="14">
        <v>16</v>
      </c>
      <c r="B21" s="76" t="s">
        <v>25</v>
      </c>
      <c r="C21" s="77" t="s">
        <v>28</v>
      </c>
      <c r="D21" s="87">
        <v>18</v>
      </c>
      <c r="E21" s="79">
        <v>1</v>
      </c>
      <c r="F21" s="80" t="s">
        <v>14</v>
      </c>
      <c r="G21" s="81">
        <v>9</v>
      </c>
      <c r="H21" s="124">
        <v>1896</v>
      </c>
      <c r="I21" s="124">
        <f t="shared" si="0"/>
        <v>34128</v>
      </c>
      <c r="J21" s="3"/>
      <c r="K21" s="5"/>
      <c r="M21" s="19"/>
      <c r="N21" s="19"/>
      <c r="O21" s="19"/>
    </row>
    <row r="22" spans="1:16" ht="13">
      <c r="A22" s="14">
        <v>17</v>
      </c>
      <c r="B22" s="76" t="s">
        <v>25</v>
      </c>
      <c r="C22" s="77" t="s">
        <v>29</v>
      </c>
      <c r="D22" s="78">
        <v>7</v>
      </c>
      <c r="E22" s="79">
        <v>1</v>
      </c>
      <c r="F22" s="80" t="s">
        <v>14</v>
      </c>
      <c r="G22" s="81">
        <v>7</v>
      </c>
      <c r="H22" s="124">
        <v>1483</v>
      </c>
      <c r="I22" s="124">
        <f t="shared" si="0"/>
        <v>10381</v>
      </c>
      <c r="J22" s="3"/>
      <c r="K22" s="5"/>
      <c r="M22" s="19"/>
      <c r="N22" s="19"/>
      <c r="O22" s="19"/>
    </row>
    <row r="23" spans="1:16" ht="13">
      <c r="A23" s="14"/>
      <c r="B23" s="20"/>
      <c r="C23" s="21"/>
      <c r="D23" s="22">
        <f>SUM(D6:D22)</f>
        <v>153</v>
      </c>
      <c r="E23" s="23"/>
      <c r="F23" s="23"/>
      <c r="G23" s="147"/>
      <c r="H23" s="150"/>
      <c r="I23" s="150"/>
      <c r="J23" s="3"/>
      <c r="K23" s="5"/>
    </row>
    <row r="24" spans="1:16" ht="13">
      <c r="A24" s="3"/>
      <c r="B24" s="24"/>
      <c r="C24" s="25"/>
      <c r="D24" s="26"/>
      <c r="E24" s="14"/>
      <c r="F24" s="14"/>
      <c r="G24" s="148"/>
      <c r="H24" s="412"/>
      <c r="I24" s="412"/>
      <c r="J24" s="3"/>
      <c r="K24" s="5"/>
    </row>
    <row r="25" spans="1:16" ht="12.75" customHeight="1">
      <c r="F25" s="3"/>
      <c r="G25" s="14">
        <v>6</v>
      </c>
      <c r="H25" s="410" t="s">
        <v>30</v>
      </c>
      <c r="I25" s="411">
        <f>SUMIF(F6:F24,"i",I6:I24)</f>
        <v>24804</v>
      </c>
      <c r="J25" s="27"/>
      <c r="K25" s="28"/>
    </row>
    <row r="26" spans="1:16" ht="25.5" customHeight="1">
      <c r="A26" s="415"/>
      <c r="B26" s="415"/>
      <c r="C26" s="415"/>
      <c r="D26" s="415"/>
      <c r="E26" s="415"/>
      <c r="F26" s="415"/>
      <c r="G26" s="14">
        <v>147</v>
      </c>
      <c r="H26" s="407" t="s">
        <v>31</v>
      </c>
      <c r="I26" s="123">
        <f>SUMIF(F6:F24,"d",I6:I24)</f>
        <v>370542</v>
      </c>
      <c r="J26" s="27"/>
      <c r="K26" s="28"/>
    </row>
    <row r="27" spans="1:16" s="6" customFormat="1" ht="12.75" customHeight="1">
      <c r="A27" s="4"/>
      <c r="B27" s="4"/>
      <c r="C27" s="107"/>
      <c r="D27" s="107"/>
      <c r="E27" s="107"/>
      <c r="F27" s="107"/>
      <c r="G27" s="107"/>
      <c r="H27" s="408" t="s">
        <v>263</v>
      </c>
      <c r="I27" s="409">
        <f>SUM(I25:I26)</f>
        <v>395346</v>
      </c>
      <c r="J27" s="109"/>
      <c r="K27" s="29"/>
      <c r="P27" s="119"/>
    </row>
    <row r="28" spans="1:16" ht="13">
      <c r="G28" s="4"/>
      <c r="H28" s="408" t="s">
        <v>271</v>
      </c>
      <c r="I28" s="388">
        <f>I27*12</f>
        <v>4744152</v>
      </c>
      <c r="K28" s="121"/>
      <c r="L28" s="30"/>
      <c r="M28" s="30"/>
    </row>
    <row r="29" spans="1:16" ht="14.25" customHeight="1">
      <c r="A29" s="6"/>
      <c r="B29" s="6"/>
      <c r="C29" s="6"/>
      <c r="D29" s="2"/>
      <c r="E29" s="5"/>
      <c r="F29" s="5"/>
      <c r="G29" s="5"/>
      <c r="J29" s="73"/>
    </row>
    <row r="30" spans="1:16" ht="14.25" customHeight="1">
      <c r="A30" s="6"/>
      <c r="B30" s="6"/>
      <c r="C30" s="6"/>
      <c r="D30" s="2"/>
      <c r="E30" s="5"/>
      <c r="F30" s="6"/>
      <c r="G30" s="6"/>
      <c r="H30" s="6"/>
      <c r="I30" s="7"/>
      <c r="J30" s="122"/>
      <c r="K30" s="122"/>
    </row>
    <row r="31" spans="1:16" ht="92.5" customHeight="1">
      <c r="B31" s="3"/>
      <c r="E31" s="31"/>
      <c r="F31" s="396" t="s">
        <v>32</v>
      </c>
      <c r="G31" s="396" t="s">
        <v>31</v>
      </c>
      <c r="H31" s="396" t="s">
        <v>265</v>
      </c>
      <c r="I31" s="413" t="s">
        <v>82</v>
      </c>
      <c r="J31" s="397" t="s">
        <v>268</v>
      </c>
      <c r="K31" s="397" t="s">
        <v>266</v>
      </c>
      <c r="L31" s="398" t="s">
        <v>270</v>
      </c>
    </row>
    <row r="32" spans="1:16" ht="13">
      <c r="A32" s="390">
        <v>1000</v>
      </c>
      <c r="B32" s="391" t="s">
        <v>33</v>
      </c>
      <c r="C32" s="392"/>
      <c r="D32" s="393"/>
      <c r="E32" s="394"/>
      <c r="F32" s="395">
        <f t="shared" ref="F32:L32" si="1">F33+F59</f>
        <v>440374</v>
      </c>
      <c r="G32" s="395">
        <f t="shared" si="1"/>
        <v>6651721</v>
      </c>
      <c r="H32" s="395">
        <f t="shared" si="1"/>
        <v>7092095</v>
      </c>
      <c r="I32" s="395">
        <f t="shared" si="1"/>
        <v>1660376</v>
      </c>
      <c r="J32" s="395">
        <f t="shared" si="1"/>
        <v>3424906</v>
      </c>
      <c r="K32" s="395">
        <f t="shared" si="1"/>
        <v>5085282</v>
      </c>
      <c r="L32" s="395">
        <f t="shared" si="1"/>
        <v>2006813</v>
      </c>
    </row>
    <row r="33" spans="1:13" ht="13">
      <c r="A33" s="36">
        <v>1100</v>
      </c>
      <c r="B33" s="37" t="s">
        <v>34</v>
      </c>
      <c r="C33" s="32"/>
      <c r="D33" s="33"/>
      <c r="E33" s="34"/>
      <c r="F33" s="35">
        <f>F34+F47+F58</f>
        <v>342295</v>
      </c>
      <c r="G33" s="35">
        <f>G34+G47+G58</f>
        <v>5176680</v>
      </c>
      <c r="H33" s="35">
        <f>H34+H47+H58</f>
        <v>5518975</v>
      </c>
      <c r="I33" s="35">
        <v>1266472</v>
      </c>
      <c r="J33" s="35">
        <v>2636876</v>
      </c>
      <c r="K33" s="35">
        <v>3903348</v>
      </c>
      <c r="L33" s="35">
        <f>H33-K33</f>
        <v>1615627</v>
      </c>
    </row>
    <row r="34" spans="1:13" ht="13">
      <c r="A34" s="38">
        <v>1110</v>
      </c>
      <c r="B34" s="39" t="s">
        <v>35</v>
      </c>
      <c r="C34" s="40"/>
      <c r="D34" s="41"/>
      <c r="E34" s="42"/>
      <c r="F34" s="43">
        <f>F38+F44+F41+F35</f>
        <v>297648</v>
      </c>
      <c r="G34" s="43">
        <f t="shared" ref="G34" si="2">G38+G44+G41+G35</f>
        <v>4446504</v>
      </c>
      <c r="H34" s="44">
        <f>H38+H44+H41+H35</f>
        <v>4744152</v>
      </c>
      <c r="I34" s="18"/>
      <c r="J34" s="357"/>
      <c r="K34" s="18"/>
      <c r="L34" s="18"/>
    </row>
    <row r="35" spans="1:13" ht="11.25" hidden="1" customHeight="1" outlineLevel="1">
      <c r="A35" s="45">
        <v>1113</v>
      </c>
      <c r="B35" s="46" t="s">
        <v>36</v>
      </c>
      <c r="C35" s="40"/>
      <c r="D35" s="41"/>
      <c r="E35" s="42"/>
      <c r="F35" s="43">
        <f>SUM(F36:F37)</f>
        <v>0</v>
      </c>
      <c r="G35" s="43">
        <f t="shared" ref="G35" si="3">SUM(G36:G37)</f>
        <v>0</v>
      </c>
      <c r="H35" s="47">
        <f>SUM(B35:G35)</f>
        <v>0</v>
      </c>
      <c r="I35" s="18"/>
      <c r="J35" s="18"/>
      <c r="K35" s="18"/>
      <c r="L35" s="18"/>
    </row>
    <row r="36" spans="1:13" ht="11.25" hidden="1" customHeight="1" outlineLevel="1">
      <c r="A36" s="48">
        <v>11131</v>
      </c>
      <c r="B36" s="49" t="s">
        <v>37</v>
      </c>
      <c r="C36" s="50"/>
      <c r="D36" s="51"/>
      <c r="E36" s="52"/>
      <c r="F36" s="53"/>
      <c r="G36" s="54"/>
      <c r="H36" s="55">
        <f>SUM(B36:G36)</f>
        <v>0</v>
      </c>
      <c r="I36" s="18"/>
      <c r="J36" s="18"/>
      <c r="K36" s="18"/>
      <c r="L36" s="18"/>
    </row>
    <row r="37" spans="1:13" ht="11.25" hidden="1" customHeight="1" outlineLevel="1">
      <c r="A37" s="48">
        <v>11132</v>
      </c>
      <c r="B37" s="49" t="s">
        <v>38</v>
      </c>
      <c r="C37" s="50"/>
      <c r="D37" s="51"/>
      <c r="E37" s="52"/>
      <c r="F37" s="53"/>
      <c r="G37" s="54"/>
      <c r="H37" s="55">
        <f>SUM(B37:G37)</f>
        <v>0</v>
      </c>
      <c r="I37" s="18"/>
      <c r="J37" s="18"/>
      <c r="K37" s="18"/>
      <c r="L37" s="18"/>
    </row>
    <row r="38" spans="1:13" ht="11.25" hidden="1" customHeight="1" collapsed="1">
      <c r="A38" s="45">
        <v>1114</v>
      </c>
      <c r="B38" s="46" t="s">
        <v>39</v>
      </c>
      <c r="C38" s="40"/>
      <c r="D38" s="41"/>
      <c r="E38" s="42"/>
      <c r="F38" s="44">
        <f>F39+F40</f>
        <v>297648</v>
      </c>
      <c r="G38" s="44">
        <f t="shared" ref="G38" si="4">G39+G40</f>
        <v>0</v>
      </c>
      <c r="H38" s="44">
        <f>H39+H40</f>
        <v>297648</v>
      </c>
      <c r="I38" s="358"/>
      <c r="J38" s="358"/>
      <c r="K38" s="18"/>
      <c r="L38" s="18"/>
    </row>
    <row r="39" spans="1:13" ht="16.5" hidden="1" customHeight="1">
      <c r="A39" s="48">
        <v>11141</v>
      </c>
      <c r="B39" s="49" t="s">
        <v>39</v>
      </c>
      <c r="C39" s="50"/>
      <c r="D39" s="51"/>
      <c r="E39" s="52"/>
      <c r="F39" s="178">
        <f>ROUND(I25*11,0)</f>
        <v>272844</v>
      </c>
      <c r="G39" s="179"/>
      <c r="H39" s="180">
        <f>ROUND(SUM(F39:G39),0)</f>
        <v>272844</v>
      </c>
      <c r="I39" s="357"/>
      <c r="J39" s="359"/>
      <c r="K39" s="18"/>
      <c r="L39" s="357"/>
      <c r="M39" s="27"/>
    </row>
    <row r="40" spans="1:13" ht="11.25" hidden="1" customHeight="1">
      <c r="A40" s="48">
        <v>11142</v>
      </c>
      <c r="B40" s="49" t="s">
        <v>40</v>
      </c>
      <c r="C40" s="50"/>
      <c r="D40" s="51"/>
      <c r="E40" s="52"/>
      <c r="F40" s="178">
        <f>ROUND(I25,0)</f>
        <v>24804</v>
      </c>
      <c r="G40" s="179"/>
      <c r="H40" s="180">
        <f>ROUND(SUM(F40:G40),0)</f>
        <v>24804</v>
      </c>
      <c r="I40" s="18"/>
      <c r="J40" s="359"/>
      <c r="K40" s="18"/>
      <c r="L40" s="18"/>
    </row>
    <row r="41" spans="1:13" ht="11.25" hidden="1" customHeight="1" outlineLevel="1">
      <c r="A41" s="45">
        <v>1116</v>
      </c>
      <c r="B41" s="46" t="s">
        <v>41</v>
      </c>
      <c r="C41" s="40"/>
      <c r="D41" s="41"/>
      <c r="E41" s="52"/>
      <c r="F41" s="44">
        <f>SUM(F42:F43)</f>
        <v>0</v>
      </c>
      <c r="G41" s="44">
        <f t="shared" ref="G41" si="5">SUM(G42:G43)</f>
        <v>0</v>
      </c>
      <c r="H41" s="47">
        <f>SUM(B41:G41)</f>
        <v>0</v>
      </c>
      <c r="I41" s="18"/>
      <c r="J41" s="18"/>
      <c r="K41" s="18"/>
      <c r="L41" s="18"/>
    </row>
    <row r="42" spans="1:13" ht="11.25" hidden="1" customHeight="1" outlineLevel="1">
      <c r="A42" s="48">
        <v>11161</v>
      </c>
      <c r="B42" s="49" t="s">
        <v>42</v>
      </c>
      <c r="C42" s="40"/>
      <c r="D42" s="41"/>
      <c r="E42" s="52"/>
      <c r="F42" s="83"/>
      <c r="G42" s="177"/>
      <c r="H42" s="47">
        <f>SUM(B42:G42)</f>
        <v>0</v>
      </c>
      <c r="I42" s="18"/>
      <c r="J42" s="18"/>
      <c r="K42" s="18"/>
      <c r="L42" s="18"/>
    </row>
    <row r="43" spans="1:13" ht="11.25" hidden="1" customHeight="1" outlineLevel="1">
      <c r="A43" s="48" t="s">
        <v>43</v>
      </c>
      <c r="B43" s="49" t="s">
        <v>44</v>
      </c>
      <c r="C43" s="40"/>
      <c r="D43" s="41"/>
      <c r="E43" s="52"/>
      <c r="F43" s="83"/>
      <c r="G43" s="177"/>
      <c r="H43" s="47">
        <f>SUM(B43:G43)</f>
        <v>0</v>
      </c>
      <c r="I43" s="18"/>
      <c r="J43" s="18"/>
      <c r="K43" s="18"/>
      <c r="L43" s="18"/>
    </row>
    <row r="44" spans="1:13" ht="11.25" hidden="1" customHeight="1" collapsed="1">
      <c r="A44" s="45">
        <v>1119</v>
      </c>
      <c r="B44" s="46" t="s">
        <v>45</v>
      </c>
      <c r="C44" s="40"/>
      <c r="D44" s="41"/>
      <c r="E44" s="52"/>
      <c r="F44" s="44">
        <f>SUM(F45:F46)</f>
        <v>0</v>
      </c>
      <c r="G44" s="44">
        <f>SUM(G45:G46)</f>
        <v>4446504</v>
      </c>
      <c r="H44" s="47">
        <f>SUM(F44:G44)</f>
        <v>4446504</v>
      </c>
      <c r="I44" s="18"/>
      <c r="J44" s="18"/>
      <c r="K44" s="18"/>
      <c r="L44" s="18"/>
    </row>
    <row r="45" spans="1:13" ht="13" hidden="1">
      <c r="A45" s="48">
        <v>11191</v>
      </c>
      <c r="B45" s="49" t="s">
        <v>46</v>
      </c>
      <c r="C45" s="40"/>
      <c r="D45" s="41"/>
      <c r="E45" s="52"/>
      <c r="F45" s="177"/>
      <c r="G45" s="179">
        <f>ROUND(I26*11,0)</f>
        <v>4075962</v>
      </c>
      <c r="H45" s="180">
        <f>ROUND(SUM(F45:G45),0)</f>
        <v>4075962</v>
      </c>
      <c r="I45" s="357"/>
      <c r="J45" s="357"/>
      <c r="K45" s="18"/>
      <c r="L45" s="18"/>
    </row>
    <row r="46" spans="1:13" ht="13" hidden="1">
      <c r="A46" s="48">
        <v>11192</v>
      </c>
      <c r="B46" s="49" t="s">
        <v>47</v>
      </c>
      <c r="C46" s="40"/>
      <c r="D46" s="41"/>
      <c r="E46" s="52"/>
      <c r="F46" s="177"/>
      <c r="G46" s="179">
        <f>ROUND(I26,0)</f>
        <v>370542</v>
      </c>
      <c r="H46" s="180">
        <f>ROUND(SUM(F46:G46),0)</f>
        <v>370542</v>
      </c>
      <c r="I46" s="18"/>
      <c r="J46" s="359"/>
      <c r="K46" s="360"/>
      <c r="L46" s="18"/>
    </row>
    <row r="47" spans="1:13" ht="11.25" customHeight="1">
      <c r="A47" s="38">
        <v>1140</v>
      </c>
      <c r="B47" s="39" t="s">
        <v>48</v>
      </c>
      <c r="C47" s="40"/>
      <c r="D47" s="41"/>
      <c r="E47" s="42"/>
      <c r="F47" s="43">
        <f>F52+F55+F56+F49+F48+F53+F54+F57</f>
        <v>44647</v>
      </c>
      <c r="G47" s="43">
        <f>G52+G55+G56+G49+G48+G53+G54+G57</f>
        <v>730176</v>
      </c>
      <c r="H47" s="43">
        <f>H52+H55+H56+H49+H48+H53+H54+H57</f>
        <v>774823</v>
      </c>
      <c r="I47" s="18"/>
      <c r="J47" s="18"/>
      <c r="K47" s="360"/>
      <c r="L47" s="18"/>
    </row>
    <row r="48" spans="1:13" ht="25.5" hidden="1" customHeight="1">
      <c r="A48" s="45">
        <v>1141</v>
      </c>
      <c r="B48" s="39" t="s">
        <v>49</v>
      </c>
      <c r="C48" s="40"/>
      <c r="D48" s="41"/>
      <c r="E48" s="42"/>
      <c r="F48" s="83">
        <v>0</v>
      </c>
      <c r="G48" s="83">
        <v>0</v>
      </c>
      <c r="H48" s="47">
        <f>ROUND(SUM(F48:G48),0)</f>
        <v>0</v>
      </c>
      <c r="I48" s="18"/>
      <c r="J48" s="18"/>
      <c r="K48" s="18"/>
      <c r="L48" s="18"/>
    </row>
    <row r="49" spans="1:12" ht="13" hidden="1">
      <c r="A49" s="45">
        <v>1142</v>
      </c>
      <c r="B49" s="39" t="s">
        <v>50</v>
      </c>
      <c r="C49" s="40"/>
      <c r="D49" s="41"/>
      <c r="E49" s="42"/>
      <c r="F49" s="83">
        <f>F50+F51</f>
        <v>0</v>
      </c>
      <c r="G49" s="83">
        <f t="shared" ref="G49" si="6">G50+G51</f>
        <v>0</v>
      </c>
      <c r="H49" s="47">
        <f t="shared" ref="H49:H53" si="7">SUM(B49:G49)</f>
        <v>0</v>
      </c>
      <c r="I49" s="18"/>
      <c r="J49" s="18"/>
      <c r="K49" s="18"/>
      <c r="L49" s="18"/>
    </row>
    <row r="50" spans="1:12" ht="13" hidden="1">
      <c r="A50" s="48">
        <v>11421</v>
      </c>
      <c r="B50" s="49" t="s">
        <v>51</v>
      </c>
      <c r="C50" s="40"/>
      <c r="D50" s="41"/>
      <c r="E50" s="52"/>
      <c r="F50" s="176">
        <v>0</v>
      </c>
      <c r="G50" s="47">
        <v>0</v>
      </c>
      <c r="H50" s="47">
        <f>ROUND(SUM(F50:G50),0)</f>
        <v>0</v>
      </c>
      <c r="I50" s="18"/>
      <c r="J50" s="18"/>
      <c r="K50" s="18"/>
      <c r="L50" s="18"/>
    </row>
    <row r="51" spans="1:12" ht="13" hidden="1">
      <c r="A51" s="48">
        <v>11422</v>
      </c>
      <c r="B51" s="49" t="s">
        <v>52</v>
      </c>
      <c r="C51" s="40"/>
      <c r="D51" s="41"/>
      <c r="E51" s="52"/>
      <c r="F51" s="176">
        <v>0</v>
      </c>
      <c r="G51" s="47">
        <v>0</v>
      </c>
      <c r="H51" s="47">
        <f>ROUND(SUM(F51:G51),0)</f>
        <v>0</v>
      </c>
      <c r="I51" s="18"/>
      <c r="J51" s="18"/>
      <c r="K51" s="18"/>
      <c r="L51" s="18"/>
    </row>
    <row r="52" spans="1:12" ht="13" hidden="1">
      <c r="A52" s="45">
        <v>1143</v>
      </c>
      <c r="B52" s="46" t="s">
        <v>53</v>
      </c>
      <c r="C52" s="40"/>
      <c r="D52" s="41"/>
      <c r="E52" s="42"/>
      <c r="F52" s="58">
        <v>0</v>
      </c>
      <c r="G52" s="58">
        <v>0</v>
      </c>
      <c r="H52" s="47">
        <f t="shared" si="7"/>
        <v>0</v>
      </c>
      <c r="I52" s="18"/>
      <c r="J52" s="18"/>
      <c r="K52" s="18"/>
      <c r="L52" s="18"/>
    </row>
    <row r="53" spans="1:12" ht="13" hidden="1">
      <c r="A53" s="45">
        <v>1144</v>
      </c>
      <c r="B53" s="46" t="s">
        <v>54</v>
      </c>
      <c r="C53" s="40"/>
      <c r="D53" s="41"/>
      <c r="E53" s="42"/>
      <c r="F53" s="58">
        <v>0</v>
      </c>
      <c r="G53" s="58">
        <v>0</v>
      </c>
      <c r="H53" s="47">
        <f t="shared" si="7"/>
        <v>0</v>
      </c>
      <c r="I53" s="18"/>
      <c r="J53" s="18"/>
      <c r="K53" s="18"/>
      <c r="L53" s="18"/>
    </row>
    <row r="54" spans="1:12" ht="13">
      <c r="A54" s="45">
        <v>1145</v>
      </c>
      <c r="B54" s="46" t="s">
        <v>55</v>
      </c>
      <c r="C54" s="40"/>
      <c r="D54" s="41"/>
      <c r="E54" s="42"/>
      <c r="F54" s="58">
        <v>0</v>
      </c>
      <c r="G54" s="58">
        <f>ROUND((I18+I22)*25%*12,0)</f>
        <v>63201</v>
      </c>
      <c r="H54" s="47">
        <f>ROUND(SUM(F54:G54),0)</f>
        <v>63201</v>
      </c>
      <c r="I54" s="18"/>
      <c r="J54" s="18"/>
      <c r="K54" s="18"/>
      <c r="L54" s="18"/>
    </row>
    <row r="55" spans="1:12" ht="13" hidden="1">
      <c r="A55" s="45">
        <v>1147</v>
      </c>
      <c r="B55" s="46" t="s">
        <v>56</v>
      </c>
      <c r="C55" s="40" t="s">
        <v>57</v>
      </c>
      <c r="D55" s="60"/>
      <c r="E55" s="42"/>
      <c r="F55" s="58"/>
      <c r="G55" s="58"/>
      <c r="H55" s="47">
        <f>ROUND(SUM(F55:G55),0)</f>
        <v>0</v>
      </c>
      <c r="I55" s="18"/>
      <c r="J55" s="18"/>
      <c r="K55" s="18"/>
      <c r="L55" s="18"/>
    </row>
    <row r="56" spans="1:12" ht="13">
      <c r="A56" s="45">
        <v>1148</v>
      </c>
      <c r="B56" s="61" t="s">
        <v>58</v>
      </c>
      <c r="C56" s="62"/>
      <c r="D56" s="63"/>
      <c r="E56" s="64"/>
      <c r="F56" s="58">
        <f>ROUND((I25*12)*10%,0)</f>
        <v>29765</v>
      </c>
      <c r="G56" s="58">
        <f>ROUND((I26*12)*10%,0)</f>
        <v>444650</v>
      </c>
      <c r="H56" s="47">
        <f>ROUND(SUM(F56:G56),0)</f>
        <v>474415</v>
      </c>
      <c r="I56" s="18"/>
      <c r="J56" s="357"/>
      <c r="K56" s="357"/>
      <c r="L56" s="18"/>
    </row>
    <row r="57" spans="1:12" ht="11.25" customHeight="1">
      <c r="A57" s="45">
        <v>1149</v>
      </c>
      <c r="B57" s="61" t="s">
        <v>59</v>
      </c>
      <c r="C57" s="62"/>
      <c r="D57" s="63"/>
      <c r="E57" s="64"/>
      <c r="F57" s="58">
        <f>ROUND((I25*12)*5%,0)</f>
        <v>14882</v>
      </c>
      <c r="G57" s="58">
        <f>ROUND((I26*12)*5%,0)</f>
        <v>222325</v>
      </c>
      <c r="H57" s="47">
        <f>ROUND(SUM(F57:G57),0)</f>
        <v>237207</v>
      </c>
      <c r="I57" s="18"/>
      <c r="J57" s="357"/>
      <c r="K57" s="18"/>
      <c r="L57" s="18"/>
    </row>
    <row r="58" spans="1:12" ht="11.15" hidden="1" customHeight="1">
      <c r="A58" s="65">
        <v>1150</v>
      </c>
      <c r="B58" s="39" t="s">
        <v>60</v>
      </c>
      <c r="C58" s="40"/>
      <c r="D58" s="41"/>
      <c r="E58" s="42"/>
      <c r="F58" s="59">
        <v>0</v>
      </c>
      <c r="G58" s="59">
        <v>0</v>
      </c>
      <c r="H58" s="47">
        <f t="shared" ref="H58" si="8">SUM(B58:G58)</f>
        <v>0</v>
      </c>
      <c r="I58" s="18"/>
      <c r="J58" s="18"/>
      <c r="K58" s="18"/>
      <c r="L58" s="18"/>
    </row>
    <row r="59" spans="1:12" ht="13">
      <c r="A59" s="36">
        <v>1200</v>
      </c>
      <c r="B59" s="37" t="s">
        <v>61</v>
      </c>
      <c r="C59" s="32"/>
      <c r="D59" s="71"/>
      <c r="E59" s="34"/>
      <c r="F59" s="35">
        <f>F60+F62</f>
        <v>98079</v>
      </c>
      <c r="G59" s="35">
        <f>G60+G62</f>
        <v>1475041</v>
      </c>
      <c r="H59" s="72">
        <f>ROUND(SUM(F59:G59),0)</f>
        <v>1573120</v>
      </c>
      <c r="I59" s="72">
        <v>393904</v>
      </c>
      <c r="J59" s="72">
        <v>788030</v>
      </c>
      <c r="K59" s="72">
        <v>1181934</v>
      </c>
      <c r="L59" s="35">
        <f>H59-K59</f>
        <v>391186</v>
      </c>
    </row>
    <row r="60" spans="1:12" ht="11.25" customHeight="1">
      <c r="A60" s="38">
        <v>1210</v>
      </c>
      <c r="B60" s="39" t="s">
        <v>62</v>
      </c>
      <c r="C60" s="40"/>
      <c r="D60" s="41"/>
      <c r="E60" s="42"/>
      <c r="F60" s="43">
        <f>F61</f>
        <v>83197</v>
      </c>
      <c r="G60" s="43">
        <f>G61</f>
        <v>1252716</v>
      </c>
      <c r="H60" s="47">
        <f>SUM(F60:G60)</f>
        <v>1335913</v>
      </c>
      <c r="I60" s="113"/>
      <c r="J60" s="113"/>
      <c r="K60" s="356"/>
      <c r="L60" s="356"/>
    </row>
    <row r="61" spans="1:12" ht="13" hidden="1">
      <c r="A61" s="48" t="s">
        <v>63</v>
      </c>
      <c r="B61" s="49" t="s">
        <v>64</v>
      </c>
      <c r="C61" s="40"/>
      <c r="D61" s="41"/>
      <c r="E61" s="42"/>
      <c r="F61" s="178">
        <f>ROUND((F33+F63)*0.2359,0)</f>
        <v>83197</v>
      </c>
      <c r="G61" s="178">
        <f>ROUND((G33+G63)*0.2359,0)</f>
        <v>1252716</v>
      </c>
      <c r="H61" s="180">
        <f>SUM(F61:G61)</f>
        <v>1335913</v>
      </c>
      <c r="I61" s="361"/>
      <c r="J61" s="18"/>
      <c r="K61" s="18"/>
      <c r="L61" s="18"/>
    </row>
    <row r="62" spans="1:12" ht="13">
      <c r="A62" s="38">
        <v>1220</v>
      </c>
      <c r="B62" s="39" t="s">
        <v>65</v>
      </c>
      <c r="C62" s="40"/>
      <c r="D62" s="41"/>
      <c r="E62" s="42"/>
      <c r="F62" s="43">
        <f>F63+F69+F70+F71</f>
        <v>14882</v>
      </c>
      <c r="G62" s="43">
        <f>G63+G69+G70+G71</f>
        <v>222325</v>
      </c>
      <c r="H62" s="47">
        <f>ROUND(SUM(F62:G62),0)</f>
        <v>237207</v>
      </c>
      <c r="I62" s="113"/>
      <c r="J62" s="113"/>
      <c r="K62" s="356"/>
      <c r="L62" s="356"/>
    </row>
    <row r="63" spans="1:12" ht="13" hidden="1">
      <c r="A63" s="38">
        <v>1221</v>
      </c>
      <c r="B63" s="39" t="s">
        <v>66</v>
      </c>
      <c r="C63" s="40"/>
      <c r="D63" s="41"/>
      <c r="E63" s="42"/>
      <c r="F63" s="58">
        <f>ROUND((I25*12)*5%,0)-F70</f>
        <v>10382</v>
      </c>
      <c r="G63" s="58">
        <f>ROUND((I26*12)*5%,0)-G70</f>
        <v>133690</v>
      </c>
      <c r="H63" s="47">
        <f>ROUND(SUM(F63:G63),0)</f>
        <v>144072</v>
      </c>
      <c r="I63" s="18"/>
      <c r="J63" s="18"/>
      <c r="K63" s="18"/>
      <c r="L63" s="18"/>
    </row>
    <row r="64" spans="1:12" ht="31.4" hidden="1" customHeight="1" outlineLevel="1">
      <c r="A64" s="48">
        <v>12211</v>
      </c>
      <c r="B64" s="49" t="s">
        <v>67</v>
      </c>
      <c r="C64" s="40"/>
      <c r="D64" s="41"/>
      <c r="E64" s="42"/>
      <c r="F64" s="83"/>
      <c r="G64" s="83"/>
      <c r="H64" s="47">
        <f>ROUND(SUM(F64:G64),0)</f>
        <v>0</v>
      </c>
      <c r="I64" s="18"/>
      <c r="J64" s="18"/>
      <c r="K64" s="18"/>
      <c r="L64" s="18"/>
    </row>
    <row r="65" spans="1:17" ht="13" hidden="1" outlineLevel="1">
      <c r="A65" s="48" t="s">
        <v>68</v>
      </c>
      <c r="B65" s="49" t="s">
        <v>69</v>
      </c>
      <c r="C65" s="40"/>
      <c r="D65" s="41"/>
      <c r="E65" s="42"/>
      <c r="F65" s="176"/>
      <c r="G65" s="176"/>
      <c r="H65" s="176">
        <f>SUM(H66:H68)</f>
        <v>0</v>
      </c>
      <c r="I65" s="18"/>
      <c r="J65" s="18"/>
      <c r="K65" s="18"/>
      <c r="L65" s="18"/>
    </row>
    <row r="66" spans="1:17" ht="27.65" hidden="1" customHeight="1" outlineLevel="1">
      <c r="A66" s="66">
        <v>122121</v>
      </c>
      <c r="B66" s="67" t="s">
        <v>70</v>
      </c>
      <c r="C66" s="40"/>
      <c r="D66" s="41"/>
      <c r="E66" s="42"/>
      <c r="F66" s="83"/>
      <c r="G66" s="83"/>
      <c r="H66" s="47">
        <f>ROUND(SUM(F66:G66),0)</f>
        <v>0</v>
      </c>
      <c r="I66" s="18"/>
      <c r="J66" s="18"/>
      <c r="K66" s="18"/>
      <c r="L66" s="18"/>
    </row>
    <row r="67" spans="1:17" ht="11.9" hidden="1" customHeight="1" outlineLevel="1">
      <c r="A67" s="66">
        <v>122122</v>
      </c>
      <c r="B67" s="67" t="s">
        <v>71</v>
      </c>
      <c r="C67" s="68"/>
      <c r="D67" s="69"/>
      <c r="E67" s="70"/>
      <c r="F67" s="83"/>
      <c r="G67" s="177"/>
      <c r="H67" s="47">
        <f t="shared" ref="H67:H71" si="9">SUM(B67:G67)</f>
        <v>0</v>
      </c>
      <c r="I67" s="18"/>
      <c r="J67" s="18"/>
      <c r="K67" s="18"/>
      <c r="L67" s="18"/>
    </row>
    <row r="68" spans="1:17" ht="15.65" hidden="1" customHeight="1" outlineLevel="1">
      <c r="A68" s="66" t="s">
        <v>72</v>
      </c>
      <c r="B68" s="67" t="s">
        <v>73</v>
      </c>
      <c r="C68" s="40"/>
      <c r="D68" s="41"/>
      <c r="E68" s="42"/>
      <c r="F68" s="83"/>
      <c r="G68" s="177"/>
      <c r="H68" s="47">
        <f t="shared" si="9"/>
        <v>0</v>
      </c>
      <c r="I68" s="18"/>
      <c r="J68" s="18"/>
      <c r="K68" s="18"/>
      <c r="L68" s="18"/>
    </row>
    <row r="69" spans="1:17" ht="13" hidden="1" outlineLevel="1">
      <c r="A69" s="38">
        <v>1224</v>
      </c>
      <c r="B69" s="46" t="s">
        <v>74</v>
      </c>
      <c r="C69" s="40"/>
      <c r="D69" s="41"/>
      <c r="E69" s="42"/>
      <c r="F69" s="43">
        <v>0</v>
      </c>
      <c r="G69" s="43">
        <v>0</v>
      </c>
      <c r="H69" s="47">
        <f t="shared" si="9"/>
        <v>0</v>
      </c>
      <c r="I69" s="18"/>
      <c r="J69" s="18"/>
      <c r="K69" s="18"/>
      <c r="L69" s="18"/>
    </row>
    <row r="70" spans="1:17" ht="24" hidden="1" customHeight="1" collapsed="1">
      <c r="A70" s="38">
        <v>1227</v>
      </c>
      <c r="B70" s="46" t="s">
        <v>78</v>
      </c>
      <c r="C70" s="40"/>
      <c r="D70" s="41"/>
      <c r="E70" s="42"/>
      <c r="F70" s="58">
        <f>ROUND(750*G25,0)</f>
        <v>4500</v>
      </c>
      <c r="G70" s="58">
        <f>SUM(G26-31)*750+1635</f>
        <v>88635</v>
      </c>
      <c r="H70" s="47">
        <f>ROUND(SUM(F70:G70),0)</f>
        <v>93135</v>
      </c>
      <c r="I70" s="18"/>
      <c r="J70" s="18"/>
      <c r="K70" s="18"/>
      <c r="L70" s="18"/>
    </row>
    <row r="71" spans="1:17" ht="13" hidden="1">
      <c r="A71" s="38">
        <v>1228</v>
      </c>
      <c r="B71" s="46" t="s">
        <v>79</v>
      </c>
      <c r="C71" s="40"/>
      <c r="D71" s="41"/>
      <c r="E71" s="42"/>
      <c r="F71" s="43">
        <v>0</v>
      </c>
      <c r="G71" s="43">
        <v>0</v>
      </c>
      <c r="H71" s="47">
        <f t="shared" si="9"/>
        <v>0</v>
      </c>
      <c r="I71" s="112"/>
      <c r="J71" s="418"/>
      <c r="K71" s="419"/>
      <c r="L71" s="419"/>
      <c r="M71" s="420"/>
      <c r="N71" s="18"/>
      <c r="O71" s="18"/>
      <c r="P71" s="18"/>
      <c r="Q71" s="18"/>
    </row>
    <row r="72" spans="1:17" ht="13">
      <c r="A72" s="74"/>
    </row>
    <row r="73" spans="1:17" ht="13">
      <c r="A73" s="74"/>
    </row>
  </sheetData>
  <mergeCells count="3">
    <mergeCell ref="A1:K1"/>
    <mergeCell ref="A26:F26"/>
    <mergeCell ref="J71:M71"/>
  </mergeCells>
  <conditionalFormatting sqref="H28">
    <cfRule type="cellIs" dxfId="1" priority="1" operator="lessThan">
      <formula>1</formula>
    </cfRule>
  </conditionalFormatting>
  <conditionalFormatting sqref="H25:I27">
    <cfRule type="cellIs" dxfId="0" priority="2" operator="lessThan">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8C199-041B-422A-8E80-185E03E41BAC}">
  <sheetPr>
    <tabColor rgb="FF92D050"/>
    <pageSetUpPr fitToPage="1"/>
  </sheetPr>
  <dimension ref="A3:O251"/>
  <sheetViews>
    <sheetView zoomScale="55" zoomScaleNormal="55" workbookViewId="0">
      <pane ySplit="7" topLeftCell="A8" activePane="bottomLeft" state="frozen"/>
      <selection activeCell="C1" sqref="C1:C1048576"/>
      <selection pane="bottomLeft" activeCell="J8" sqref="J8"/>
    </sheetView>
  </sheetViews>
  <sheetFormatPr defaultRowHeight="15.5"/>
  <cols>
    <col min="1" max="1" width="13.54296875" style="96" customWidth="1"/>
    <col min="2" max="2" width="33.453125" style="88" customWidth="1"/>
    <col min="3" max="3" width="15.81640625" style="88" customWidth="1"/>
    <col min="4" max="4" width="15" style="89" customWidth="1"/>
    <col min="5" max="5" width="19" style="89" customWidth="1"/>
    <col min="6" max="6" width="18.453125" style="94" customWidth="1"/>
    <col min="7" max="9" width="18" style="89" customWidth="1"/>
    <col min="10" max="10" width="16.81640625" style="94" customWidth="1"/>
    <col min="11" max="13" width="18.1796875" style="88" customWidth="1"/>
    <col min="14" max="14" width="43.453125" style="88" customWidth="1"/>
    <col min="15" max="15" width="14.1796875" style="88" bestFit="1" customWidth="1"/>
    <col min="16" max="16" width="12.81640625" style="88" bestFit="1" customWidth="1"/>
    <col min="17" max="19" width="9.1796875" style="88"/>
    <col min="20" max="20" width="26.453125" style="88" customWidth="1"/>
    <col min="21" max="21" width="46.54296875" style="88" customWidth="1"/>
    <col min="22" max="23" width="13.54296875" style="88" customWidth="1"/>
    <col min="24" max="24" width="14.1796875" style="88" customWidth="1"/>
    <col min="25" max="25" width="15.453125" style="88" customWidth="1"/>
    <col min="26" max="26" width="39" style="88" customWidth="1"/>
    <col min="27" max="27" width="9.1796875" style="88"/>
    <col min="28" max="28" width="14.1796875" style="88" customWidth="1"/>
    <col min="29" max="275" width="9.1796875" style="88"/>
    <col min="276" max="276" width="26.453125" style="88" customWidth="1"/>
    <col min="277" max="277" width="46.54296875" style="88" customWidth="1"/>
    <col min="278" max="279" width="13.54296875" style="88" customWidth="1"/>
    <col min="280" max="280" width="14.1796875" style="88" customWidth="1"/>
    <col min="281" max="281" width="15.453125" style="88" customWidth="1"/>
    <col min="282" max="282" width="39" style="88" customWidth="1"/>
    <col min="283" max="283" width="9.1796875" style="88"/>
    <col min="284" max="284" width="14.1796875" style="88" customWidth="1"/>
    <col min="285" max="531" width="9.1796875" style="88"/>
    <col min="532" max="532" width="26.453125" style="88" customWidth="1"/>
    <col min="533" max="533" width="46.54296875" style="88" customWidth="1"/>
    <col min="534" max="535" width="13.54296875" style="88" customWidth="1"/>
    <col min="536" max="536" width="14.1796875" style="88" customWidth="1"/>
    <col min="537" max="537" width="15.453125" style="88" customWidth="1"/>
    <col min="538" max="538" width="39" style="88" customWidth="1"/>
    <col min="539" max="539" width="9.1796875" style="88"/>
    <col min="540" max="540" width="14.1796875" style="88" customWidth="1"/>
    <col min="541" max="787" width="9.1796875" style="88"/>
    <col min="788" max="788" width="26.453125" style="88" customWidth="1"/>
    <col min="789" max="789" width="46.54296875" style="88" customWidth="1"/>
    <col min="790" max="791" width="13.54296875" style="88" customWidth="1"/>
    <col min="792" max="792" width="14.1796875" style="88" customWidth="1"/>
    <col min="793" max="793" width="15.453125" style="88" customWidth="1"/>
    <col min="794" max="794" width="39" style="88" customWidth="1"/>
    <col min="795" max="795" width="9.1796875" style="88"/>
    <col min="796" max="796" width="14.1796875" style="88" customWidth="1"/>
    <col min="797" max="1043" width="9.1796875" style="88"/>
    <col min="1044" max="1044" width="26.453125" style="88" customWidth="1"/>
    <col min="1045" max="1045" width="46.54296875" style="88" customWidth="1"/>
    <col min="1046" max="1047" width="13.54296875" style="88" customWidth="1"/>
    <col min="1048" max="1048" width="14.1796875" style="88" customWidth="1"/>
    <col min="1049" max="1049" width="15.453125" style="88" customWidth="1"/>
    <col min="1050" max="1050" width="39" style="88" customWidth="1"/>
    <col min="1051" max="1051" width="9.1796875" style="88"/>
    <col min="1052" max="1052" width="14.1796875" style="88" customWidth="1"/>
    <col min="1053" max="1299" width="9.1796875" style="88"/>
    <col min="1300" max="1300" width="26.453125" style="88" customWidth="1"/>
    <col min="1301" max="1301" width="46.54296875" style="88" customWidth="1"/>
    <col min="1302" max="1303" width="13.54296875" style="88" customWidth="1"/>
    <col min="1304" max="1304" width="14.1796875" style="88" customWidth="1"/>
    <col min="1305" max="1305" width="15.453125" style="88" customWidth="1"/>
    <col min="1306" max="1306" width="39" style="88" customWidth="1"/>
    <col min="1307" max="1307" width="9.1796875" style="88"/>
    <col min="1308" max="1308" width="14.1796875" style="88" customWidth="1"/>
    <col min="1309" max="1555" width="9.1796875" style="88"/>
    <col min="1556" max="1556" width="26.453125" style="88" customWidth="1"/>
    <col min="1557" max="1557" width="46.54296875" style="88" customWidth="1"/>
    <col min="1558" max="1559" width="13.54296875" style="88" customWidth="1"/>
    <col min="1560" max="1560" width="14.1796875" style="88" customWidth="1"/>
    <col min="1561" max="1561" width="15.453125" style="88" customWidth="1"/>
    <col min="1562" max="1562" width="39" style="88" customWidth="1"/>
    <col min="1563" max="1563" width="9.1796875" style="88"/>
    <col min="1564" max="1564" width="14.1796875" style="88" customWidth="1"/>
    <col min="1565" max="1811" width="9.1796875" style="88"/>
    <col min="1812" max="1812" width="26.453125" style="88" customWidth="1"/>
    <col min="1813" max="1813" width="46.54296875" style="88" customWidth="1"/>
    <col min="1814" max="1815" width="13.54296875" style="88" customWidth="1"/>
    <col min="1816" max="1816" width="14.1796875" style="88" customWidth="1"/>
    <col min="1817" max="1817" width="15.453125" style="88" customWidth="1"/>
    <col min="1818" max="1818" width="39" style="88" customWidth="1"/>
    <col min="1819" max="1819" width="9.1796875" style="88"/>
    <col min="1820" max="1820" width="14.1796875" style="88" customWidth="1"/>
    <col min="1821" max="2067" width="9.1796875" style="88"/>
    <col min="2068" max="2068" width="26.453125" style="88" customWidth="1"/>
    <col min="2069" max="2069" width="46.54296875" style="88" customWidth="1"/>
    <col min="2070" max="2071" width="13.54296875" style="88" customWidth="1"/>
    <col min="2072" max="2072" width="14.1796875" style="88" customWidth="1"/>
    <col min="2073" max="2073" width="15.453125" style="88" customWidth="1"/>
    <col min="2074" max="2074" width="39" style="88" customWidth="1"/>
    <col min="2075" max="2075" width="9.1796875" style="88"/>
    <col min="2076" max="2076" width="14.1796875" style="88" customWidth="1"/>
    <col min="2077" max="2323" width="9.1796875" style="88"/>
    <col min="2324" max="2324" width="26.453125" style="88" customWidth="1"/>
    <col min="2325" max="2325" width="46.54296875" style="88" customWidth="1"/>
    <col min="2326" max="2327" width="13.54296875" style="88" customWidth="1"/>
    <col min="2328" max="2328" width="14.1796875" style="88" customWidth="1"/>
    <col min="2329" max="2329" width="15.453125" style="88" customWidth="1"/>
    <col min="2330" max="2330" width="39" style="88" customWidth="1"/>
    <col min="2331" max="2331" width="9.1796875" style="88"/>
    <col min="2332" max="2332" width="14.1796875" style="88" customWidth="1"/>
    <col min="2333" max="2579" width="9.1796875" style="88"/>
    <col min="2580" max="2580" width="26.453125" style="88" customWidth="1"/>
    <col min="2581" max="2581" width="46.54296875" style="88" customWidth="1"/>
    <col min="2582" max="2583" width="13.54296875" style="88" customWidth="1"/>
    <col min="2584" max="2584" width="14.1796875" style="88" customWidth="1"/>
    <col min="2585" max="2585" width="15.453125" style="88" customWidth="1"/>
    <col min="2586" max="2586" width="39" style="88" customWidth="1"/>
    <col min="2587" max="2587" width="9.1796875" style="88"/>
    <col min="2588" max="2588" width="14.1796875" style="88" customWidth="1"/>
    <col min="2589" max="2835" width="9.1796875" style="88"/>
    <col min="2836" max="2836" width="26.453125" style="88" customWidth="1"/>
    <col min="2837" max="2837" width="46.54296875" style="88" customWidth="1"/>
    <col min="2838" max="2839" width="13.54296875" style="88" customWidth="1"/>
    <col min="2840" max="2840" width="14.1796875" style="88" customWidth="1"/>
    <col min="2841" max="2841" width="15.453125" style="88" customWidth="1"/>
    <col min="2842" max="2842" width="39" style="88" customWidth="1"/>
    <col min="2843" max="2843" width="9.1796875" style="88"/>
    <col min="2844" max="2844" width="14.1796875" style="88" customWidth="1"/>
    <col min="2845" max="3091" width="9.1796875" style="88"/>
    <col min="3092" max="3092" width="26.453125" style="88" customWidth="1"/>
    <col min="3093" max="3093" width="46.54296875" style="88" customWidth="1"/>
    <col min="3094" max="3095" width="13.54296875" style="88" customWidth="1"/>
    <col min="3096" max="3096" width="14.1796875" style="88" customWidth="1"/>
    <col min="3097" max="3097" width="15.453125" style="88" customWidth="1"/>
    <col min="3098" max="3098" width="39" style="88" customWidth="1"/>
    <col min="3099" max="3099" width="9.1796875" style="88"/>
    <col min="3100" max="3100" width="14.1796875" style="88" customWidth="1"/>
    <col min="3101" max="3347" width="9.1796875" style="88"/>
    <col min="3348" max="3348" width="26.453125" style="88" customWidth="1"/>
    <col min="3349" max="3349" width="46.54296875" style="88" customWidth="1"/>
    <col min="3350" max="3351" width="13.54296875" style="88" customWidth="1"/>
    <col min="3352" max="3352" width="14.1796875" style="88" customWidth="1"/>
    <col min="3353" max="3353" width="15.453125" style="88" customWidth="1"/>
    <col min="3354" max="3354" width="39" style="88" customWidth="1"/>
    <col min="3355" max="3355" width="9.1796875" style="88"/>
    <col min="3356" max="3356" width="14.1796875" style="88" customWidth="1"/>
    <col min="3357" max="3603" width="9.1796875" style="88"/>
    <col min="3604" max="3604" width="26.453125" style="88" customWidth="1"/>
    <col min="3605" max="3605" width="46.54296875" style="88" customWidth="1"/>
    <col min="3606" max="3607" width="13.54296875" style="88" customWidth="1"/>
    <col min="3608" max="3608" width="14.1796875" style="88" customWidth="1"/>
    <col min="3609" max="3609" width="15.453125" style="88" customWidth="1"/>
    <col min="3610" max="3610" width="39" style="88" customWidth="1"/>
    <col min="3611" max="3611" width="9.1796875" style="88"/>
    <col min="3612" max="3612" width="14.1796875" style="88" customWidth="1"/>
    <col min="3613" max="3859" width="9.1796875" style="88"/>
    <col min="3860" max="3860" width="26.453125" style="88" customWidth="1"/>
    <col min="3861" max="3861" width="46.54296875" style="88" customWidth="1"/>
    <col min="3862" max="3863" width="13.54296875" style="88" customWidth="1"/>
    <col min="3864" max="3864" width="14.1796875" style="88" customWidth="1"/>
    <col min="3865" max="3865" width="15.453125" style="88" customWidth="1"/>
    <col min="3866" max="3866" width="39" style="88" customWidth="1"/>
    <col min="3867" max="3867" width="9.1796875" style="88"/>
    <col min="3868" max="3868" width="14.1796875" style="88" customWidth="1"/>
    <col min="3869" max="4115" width="9.1796875" style="88"/>
    <col min="4116" max="4116" width="26.453125" style="88" customWidth="1"/>
    <col min="4117" max="4117" width="46.54296875" style="88" customWidth="1"/>
    <col min="4118" max="4119" width="13.54296875" style="88" customWidth="1"/>
    <col min="4120" max="4120" width="14.1796875" style="88" customWidth="1"/>
    <col min="4121" max="4121" width="15.453125" style="88" customWidth="1"/>
    <col min="4122" max="4122" width="39" style="88" customWidth="1"/>
    <col min="4123" max="4123" width="9.1796875" style="88"/>
    <col min="4124" max="4124" width="14.1796875" style="88" customWidth="1"/>
    <col min="4125" max="4371" width="9.1796875" style="88"/>
    <col min="4372" max="4372" width="26.453125" style="88" customWidth="1"/>
    <col min="4373" max="4373" width="46.54296875" style="88" customWidth="1"/>
    <col min="4374" max="4375" width="13.54296875" style="88" customWidth="1"/>
    <col min="4376" max="4376" width="14.1796875" style="88" customWidth="1"/>
    <col min="4377" max="4377" width="15.453125" style="88" customWidth="1"/>
    <col min="4378" max="4378" width="39" style="88" customWidth="1"/>
    <col min="4379" max="4379" width="9.1796875" style="88"/>
    <col min="4380" max="4380" width="14.1796875" style="88" customWidth="1"/>
    <col min="4381" max="4627" width="9.1796875" style="88"/>
    <col min="4628" max="4628" width="26.453125" style="88" customWidth="1"/>
    <col min="4629" max="4629" width="46.54296875" style="88" customWidth="1"/>
    <col min="4630" max="4631" width="13.54296875" style="88" customWidth="1"/>
    <col min="4632" max="4632" width="14.1796875" style="88" customWidth="1"/>
    <col min="4633" max="4633" width="15.453125" style="88" customWidth="1"/>
    <col min="4634" max="4634" width="39" style="88" customWidth="1"/>
    <col min="4635" max="4635" width="9.1796875" style="88"/>
    <col min="4636" max="4636" width="14.1796875" style="88" customWidth="1"/>
    <col min="4637" max="4883" width="9.1796875" style="88"/>
    <col min="4884" max="4884" width="26.453125" style="88" customWidth="1"/>
    <col min="4885" max="4885" width="46.54296875" style="88" customWidth="1"/>
    <col min="4886" max="4887" width="13.54296875" style="88" customWidth="1"/>
    <col min="4888" max="4888" width="14.1796875" style="88" customWidth="1"/>
    <col min="4889" max="4889" width="15.453125" style="88" customWidth="1"/>
    <col min="4890" max="4890" width="39" style="88" customWidth="1"/>
    <col min="4891" max="4891" width="9.1796875" style="88"/>
    <col min="4892" max="4892" width="14.1796875" style="88" customWidth="1"/>
    <col min="4893" max="5139" width="9.1796875" style="88"/>
    <col min="5140" max="5140" width="26.453125" style="88" customWidth="1"/>
    <col min="5141" max="5141" width="46.54296875" style="88" customWidth="1"/>
    <col min="5142" max="5143" width="13.54296875" style="88" customWidth="1"/>
    <col min="5144" max="5144" width="14.1796875" style="88" customWidth="1"/>
    <col min="5145" max="5145" width="15.453125" style="88" customWidth="1"/>
    <col min="5146" max="5146" width="39" style="88" customWidth="1"/>
    <col min="5147" max="5147" width="9.1796875" style="88"/>
    <col min="5148" max="5148" width="14.1796875" style="88" customWidth="1"/>
    <col min="5149" max="5395" width="9.1796875" style="88"/>
    <col min="5396" max="5396" width="26.453125" style="88" customWidth="1"/>
    <col min="5397" max="5397" width="46.54296875" style="88" customWidth="1"/>
    <col min="5398" max="5399" width="13.54296875" style="88" customWidth="1"/>
    <col min="5400" max="5400" width="14.1796875" style="88" customWidth="1"/>
    <col min="5401" max="5401" width="15.453125" style="88" customWidth="1"/>
    <col min="5402" max="5402" width="39" style="88" customWidth="1"/>
    <col min="5403" max="5403" width="9.1796875" style="88"/>
    <col min="5404" max="5404" width="14.1796875" style="88" customWidth="1"/>
    <col min="5405" max="5651" width="9.1796875" style="88"/>
    <col min="5652" max="5652" width="26.453125" style="88" customWidth="1"/>
    <col min="5653" max="5653" width="46.54296875" style="88" customWidth="1"/>
    <col min="5654" max="5655" width="13.54296875" style="88" customWidth="1"/>
    <col min="5656" max="5656" width="14.1796875" style="88" customWidth="1"/>
    <col min="5657" max="5657" width="15.453125" style="88" customWidth="1"/>
    <col min="5658" max="5658" width="39" style="88" customWidth="1"/>
    <col min="5659" max="5659" width="9.1796875" style="88"/>
    <col min="5660" max="5660" width="14.1796875" style="88" customWidth="1"/>
    <col min="5661" max="5907" width="9.1796875" style="88"/>
    <col min="5908" max="5908" width="26.453125" style="88" customWidth="1"/>
    <col min="5909" max="5909" width="46.54296875" style="88" customWidth="1"/>
    <col min="5910" max="5911" width="13.54296875" style="88" customWidth="1"/>
    <col min="5912" max="5912" width="14.1796875" style="88" customWidth="1"/>
    <col min="5913" max="5913" width="15.453125" style="88" customWidth="1"/>
    <col min="5914" max="5914" width="39" style="88" customWidth="1"/>
    <col min="5915" max="5915" width="9.1796875" style="88"/>
    <col min="5916" max="5916" width="14.1796875" style="88" customWidth="1"/>
    <col min="5917" max="6163" width="9.1796875" style="88"/>
    <col min="6164" max="6164" width="26.453125" style="88" customWidth="1"/>
    <col min="6165" max="6165" width="46.54296875" style="88" customWidth="1"/>
    <col min="6166" max="6167" width="13.54296875" style="88" customWidth="1"/>
    <col min="6168" max="6168" width="14.1796875" style="88" customWidth="1"/>
    <col min="6169" max="6169" width="15.453125" style="88" customWidth="1"/>
    <col min="6170" max="6170" width="39" style="88" customWidth="1"/>
    <col min="6171" max="6171" width="9.1796875" style="88"/>
    <col min="6172" max="6172" width="14.1796875" style="88" customWidth="1"/>
    <col min="6173" max="6419" width="9.1796875" style="88"/>
    <col min="6420" max="6420" width="26.453125" style="88" customWidth="1"/>
    <col min="6421" max="6421" width="46.54296875" style="88" customWidth="1"/>
    <col min="6422" max="6423" width="13.54296875" style="88" customWidth="1"/>
    <col min="6424" max="6424" width="14.1796875" style="88" customWidth="1"/>
    <col min="6425" max="6425" width="15.453125" style="88" customWidth="1"/>
    <col min="6426" max="6426" width="39" style="88" customWidth="1"/>
    <col min="6427" max="6427" width="9.1796875" style="88"/>
    <col min="6428" max="6428" width="14.1796875" style="88" customWidth="1"/>
    <col min="6429" max="6675" width="9.1796875" style="88"/>
    <col min="6676" max="6676" width="26.453125" style="88" customWidth="1"/>
    <col min="6677" max="6677" width="46.54296875" style="88" customWidth="1"/>
    <col min="6678" max="6679" width="13.54296875" style="88" customWidth="1"/>
    <col min="6680" max="6680" width="14.1796875" style="88" customWidth="1"/>
    <col min="6681" max="6681" width="15.453125" style="88" customWidth="1"/>
    <col min="6682" max="6682" width="39" style="88" customWidth="1"/>
    <col min="6683" max="6683" width="9.1796875" style="88"/>
    <col min="6684" max="6684" width="14.1796875" style="88" customWidth="1"/>
    <col min="6685" max="6931" width="9.1796875" style="88"/>
    <col min="6932" max="6932" width="26.453125" style="88" customWidth="1"/>
    <col min="6933" max="6933" width="46.54296875" style="88" customWidth="1"/>
    <col min="6934" max="6935" width="13.54296875" style="88" customWidth="1"/>
    <col min="6936" max="6936" width="14.1796875" style="88" customWidth="1"/>
    <col min="6937" max="6937" width="15.453125" style="88" customWidth="1"/>
    <col min="6938" max="6938" width="39" style="88" customWidth="1"/>
    <col min="6939" max="6939" width="9.1796875" style="88"/>
    <col min="6940" max="6940" width="14.1796875" style="88" customWidth="1"/>
    <col min="6941" max="7187" width="9.1796875" style="88"/>
    <col min="7188" max="7188" width="26.453125" style="88" customWidth="1"/>
    <col min="7189" max="7189" width="46.54296875" style="88" customWidth="1"/>
    <col min="7190" max="7191" width="13.54296875" style="88" customWidth="1"/>
    <col min="7192" max="7192" width="14.1796875" style="88" customWidth="1"/>
    <col min="7193" max="7193" width="15.453125" style="88" customWidth="1"/>
    <col min="7194" max="7194" width="39" style="88" customWidth="1"/>
    <col min="7195" max="7195" width="9.1796875" style="88"/>
    <col min="7196" max="7196" width="14.1796875" style="88" customWidth="1"/>
    <col min="7197" max="7443" width="9.1796875" style="88"/>
    <col min="7444" max="7444" width="26.453125" style="88" customWidth="1"/>
    <col min="7445" max="7445" width="46.54296875" style="88" customWidth="1"/>
    <col min="7446" max="7447" width="13.54296875" style="88" customWidth="1"/>
    <col min="7448" max="7448" width="14.1796875" style="88" customWidth="1"/>
    <col min="7449" max="7449" width="15.453125" style="88" customWidth="1"/>
    <col min="7450" max="7450" width="39" style="88" customWidth="1"/>
    <col min="7451" max="7451" width="9.1796875" style="88"/>
    <col min="7452" max="7452" width="14.1796875" style="88" customWidth="1"/>
    <col min="7453" max="7699" width="9.1796875" style="88"/>
    <col min="7700" max="7700" width="26.453125" style="88" customWidth="1"/>
    <col min="7701" max="7701" width="46.54296875" style="88" customWidth="1"/>
    <col min="7702" max="7703" width="13.54296875" style="88" customWidth="1"/>
    <col min="7704" max="7704" width="14.1796875" style="88" customWidth="1"/>
    <col min="7705" max="7705" width="15.453125" style="88" customWidth="1"/>
    <col min="7706" max="7706" width="39" style="88" customWidth="1"/>
    <col min="7707" max="7707" width="9.1796875" style="88"/>
    <col min="7708" max="7708" width="14.1796875" style="88" customWidth="1"/>
    <col min="7709" max="7955" width="9.1796875" style="88"/>
    <col min="7956" max="7956" width="26.453125" style="88" customWidth="1"/>
    <col min="7957" max="7957" width="46.54296875" style="88" customWidth="1"/>
    <col min="7958" max="7959" width="13.54296875" style="88" customWidth="1"/>
    <col min="7960" max="7960" width="14.1796875" style="88" customWidth="1"/>
    <col min="7961" max="7961" width="15.453125" style="88" customWidth="1"/>
    <col min="7962" max="7962" width="39" style="88" customWidth="1"/>
    <col min="7963" max="7963" width="9.1796875" style="88"/>
    <col min="7964" max="7964" width="14.1796875" style="88" customWidth="1"/>
    <col min="7965" max="8211" width="9.1796875" style="88"/>
    <col min="8212" max="8212" width="26.453125" style="88" customWidth="1"/>
    <col min="8213" max="8213" width="46.54296875" style="88" customWidth="1"/>
    <col min="8214" max="8215" width="13.54296875" style="88" customWidth="1"/>
    <col min="8216" max="8216" width="14.1796875" style="88" customWidth="1"/>
    <col min="8217" max="8217" width="15.453125" style="88" customWidth="1"/>
    <col min="8218" max="8218" width="39" style="88" customWidth="1"/>
    <col min="8219" max="8219" width="9.1796875" style="88"/>
    <col min="8220" max="8220" width="14.1796875" style="88" customWidth="1"/>
    <col min="8221" max="8467" width="9.1796875" style="88"/>
    <col min="8468" max="8468" width="26.453125" style="88" customWidth="1"/>
    <col min="8469" max="8469" width="46.54296875" style="88" customWidth="1"/>
    <col min="8470" max="8471" width="13.54296875" style="88" customWidth="1"/>
    <col min="8472" max="8472" width="14.1796875" style="88" customWidth="1"/>
    <col min="8473" max="8473" width="15.453125" style="88" customWidth="1"/>
    <col min="8474" max="8474" width="39" style="88" customWidth="1"/>
    <col min="8475" max="8475" width="9.1796875" style="88"/>
    <col min="8476" max="8476" width="14.1796875" style="88" customWidth="1"/>
    <col min="8477" max="8723" width="9.1796875" style="88"/>
    <col min="8724" max="8724" width="26.453125" style="88" customWidth="1"/>
    <col min="8725" max="8725" width="46.54296875" style="88" customWidth="1"/>
    <col min="8726" max="8727" width="13.54296875" style="88" customWidth="1"/>
    <col min="8728" max="8728" width="14.1796875" style="88" customWidth="1"/>
    <col min="8729" max="8729" width="15.453125" style="88" customWidth="1"/>
    <col min="8730" max="8730" width="39" style="88" customWidth="1"/>
    <col min="8731" max="8731" width="9.1796875" style="88"/>
    <col min="8732" max="8732" width="14.1796875" style="88" customWidth="1"/>
    <col min="8733" max="8979" width="9.1796875" style="88"/>
    <col min="8980" max="8980" width="26.453125" style="88" customWidth="1"/>
    <col min="8981" max="8981" width="46.54296875" style="88" customWidth="1"/>
    <col min="8982" max="8983" width="13.54296875" style="88" customWidth="1"/>
    <col min="8984" max="8984" width="14.1796875" style="88" customWidth="1"/>
    <col min="8985" max="8985" width="15.453125" style="88" customWidth="1"/>
    <col min="8986" max="8986" width="39" style="88" customWidth="1"/>
    <col min="8987" max="8987" width="9.1796875" style="88"/>
    <col min="8988" max="8988" width="14.1796875" style="88" customWidth="1"/>
    <col min="8989" max="9235" width="9.1796875" style="88"/>
    <col min="9236" max="9236" width="26.453125" style="88" customWidth="1"/>
    <col min="9237" max="9237" width="46.54296875" style="88" customWidth="1"/>
    <col min="9238" max="9239" width="13.54296875" style="88" customWidth="1"/>
    <col min="9240" max="9240" width="14.1796875" style="88" customWidth="1"/>
    <col min="9241" max="9241" width="15.453125" style="88" customWidth="1"/>
    <col min="9242" max="9242" width="39" style="88" customWidth="1"/>
    <col min="9243" max="9243" width="9.1796875" style="88"/>
    <col min="9244" max="9244" width="14.1796875" style="88" customWidth="1"/>
    <col min="9245" max="9491" width="9.1796875" style="88"/>
    <col min="9492" max="9492" width="26.453125" style="88" customWidth="1"/>
    <col min="9493" max="9493" width="46.54296875" style="88" customWidth="1"/>
    <col min="9494" max="9495" width="13.54296875" style="88" customWidth="1"/>
    <col min="9496" max="9496" width="14.1796875" style="88" customWidth="1"/>
    <col min="9497" max="9497" width="15.453125" style="88" customWidth="1"/>
    <col min="9498" max="9498" width="39" style="88" customWidth="1"/>
    <col min="9499" max="9499" width="9.1796875" style="88"/>
    <col min="9500" max="9500" width="14.1796875" style="88" customWidth="1"/>
    <col min="9501" max="9747" width="9.1796875" style="88"/>
    <col min="9748" max="9748" width="26.453125" style="88" customWidth="1"/>
    <col min="9749" max="9749" width="46.54296875" style="88" customWidth="1"/>
    <col min="9750" max="9751" width="13.54296875" style="88" customWidth="1"/>
    <col min="9752" max="9752" width="14.1796875" style="88" customWidth="1"/>
    <col min="9753" max="9753" width="15.453125" style="88" customWidth="1"/>
    <col min="9754" max="9754" width="39" style="88" customWidth="1"/>
    <col min="9755" max="9755" width="9.1796875" style="88"/>
    <col min="9756" max="9756" width="14.1796875" style="88" customWidth="1"/>
    <col min="9757" max="10003" width="9.1796875" style="88"/>
    <col min="10004" max="10004" width="26.453125" style="88" customWidth="1"/>
    <col min="10005" max="10005" width="46.54296875" style="88" customWidth="1"/>
    <col min="10006" max="10007" width="13.54296875" style="88" customWidth="1"/>
    <col min="10008" max="10008" width="14.1796875" style="88" customWidth="1"/>
    <col min="10009" max="10009" width="15.453125" style="88" customWidth="1"/>
    <col min="10010" max="10010" width="39" style="88" customWidth="1"/>
    <col min="10011" max="10011" width="9.1796875" style="88"/>
    <col min="10012" max="10012" width="14.1796875" style="88" customWidth="1"/>
    <col min="10013" max="10259" width="9.1796875" style="88"/>
    <col min="10260" max="10260" width="26.453125" style="88" customWidth="1"/>
    <col min="10261" max="10261" width="46.54296875" style="88" customWidth="1"/>
    <col min="10262" max="10263" width="13.54296875" style="88" customWidth="1"/>
    <col min="10264" max="10264" width="14.1796875" style="88" customWidth="1"/>
    <col min="10265" max="10265" width="15.453125" style="88" customWidth="1"/>
    <col min="10266" max="10266" width="39" style="88" customWidth="1"/>
    <col min="10267" max="10267" width="9.1796875" style="88"/>
    <col min="10268" max="10268" width="14.1796875" style="88" customWidth="1"/>
    <col min="10269" max="10515" width="9.1796875" style="88"/>
    <col min="10516" max="10516" width="26.453125" style="88" customWidth="1"/>
    <col min="10517" max="10517" width="46.54296875" style="88" customWidth="1"/>
    <col min="10518" max="10519" width="13.54296875" style="88" customWidth="1"/>
    <col min="10520" max="10520" width="14.1796875" style="88" customWidth="1"/>
    <col min="10521" max="10521" width="15.453125" style="88" customWidth="1"/>
    <col min="10522" max="10522" width="39" style="88" customWidth="1"/>
    <col min="10523" max="10523" width="9.1796875" style="88"/>
    <col min="10524" max="10524" width="14.1796875" style="88" customWidth="1"/>
    <col min="10525" max="10771" width="9.1796875" style="88"/>
    <col min="10772" max="10772" width="26.453125" style="88" customWidth="1"/>
    <col min="10773" max="10773" width="46.54296875" style="88" customWidth="1"/>
    <col min="10774" max="10775" width="13.54296875" style="88" customWidth="1"/>
    <col min="10776" max="10776" width="14.1796875" style="88" customWidth="1"/>
    <col min="10777" max="10777" width="15.453125" style="88" customWidth="1"/>
    <col min="10778" max="10778" width="39" style="88" customWidth="1"/>
    <col min="10779" max="10779" width="9.1796875" style="88"/>
    <col min="10780" max="10780" width="14.1796875" style="88" customWidth="1"/>
    <col min="10781" max="11027" width="9.1796875" style="88"/>
    <col min="11028" max="11028" width="26.453125" style="88" customWidth="1"/>
    <col min="11029" max="11029" width="46.54296875" style="88" customWidth="1"/>
    <col min="11030" max="11031" width="13.54296875" style="88" customWidth="1"/>
    <col min="11032" max="11032" width="14.1796875" style="88" customWidth="1"/>
    <col min="11033" max="11033" width="15.453125" style="88" customWidth="1"/>
    <col min="11034" max="11034" width="39" style="88" customWidth="1"/>
    <col min="11035" max="11035" width="9.1796875" style="88"/>
    <col min="11036" max="11036" width="14.1796875" style="88" customWidth="1"/>
    <col min="11037" max="11283" width="9.1796875" style="88"/>
    <col min="11284" max="11284" width="26.453125" style="88" customWidth="1"/>
    <col min="11285" max="11285" width="46.54296875" style="88" customWidth="1"/>
    <col min="11286" max="11287" width="13.54296875" style="88" customWidth="1"/>
    <col min="11288" max="11288" width="14.1796875" style="88" customWidth="1"/>
    <col min="11289" max="11289" width="15.453125" style="88" customWidth="1"/>
    <col min="11290" max="11290" width="39" style="88" customWidth="1"/>
    <col min="11291" max="11291" width="9.1796875" style="88"/>
    <col min="11292" max="11292" width="14.1796875" style="88" customWidth="1"/>
    <col min="11293" max="11539" width="9.1796875" style="88"/>
    <col min="11540" max="11540" width="26.453125" style="88" customWidth="1"/>
    <col min="11541" max="11541" width="46.54296875" style="88" customWidth="1"/>
    <col min="11542" max="11543" width="13.54296875" style="88" customWidth="1"/>
    <col min="11544" max="11544" width="14.1796875" style="88" customWidth="1"/>
    <col min="11545" max="11545" width="15.453125" style="88" customWidth="1"/>
    <col min="11546" max="11546" width="39" style="88" customWidth="1"/>
    <col min="11547" max="11547" width="9.1796875" style="88"/>
    <col min="11548" max="11548" width="14.1796875" style="88" customWidth="1"/>
    <col min="11549" max="11795" width="9.1796875" style="88"/>
    <col min="11796" max="11796" width="26.453125" style="88" customWidth="1"/>
    <col min="11797" max="11797" width="46.54296875" style="88" customWidth="1"/>
    <col min="11798" max="11799" width="13.54296875" style="88" customWidth="1"/>
    <col min="11800" max="11800" width="14.1796875" style="88" customWidth="1"/>
    <col min="11801" max="11801" width="15.453125" style="88" customWidth="1"/>
    <col min="11802" max="11802" width="39" style="88" customWidth="1"/>
    <col min="11803" max="11803" width="9.1796875" style="88"/>
    <col min="11804" max="11804" width="14.1796875" style="88" customWidth="1"/>
    <col min="11805" max="12051" width="9.1796875" style="88"/>
    <col min="12052" max="12052" width="26.453125" style="88" customWidth="1"/>
    <col min="12053" max="12053" width="46.54296875" style="88" customWidth="1"/>
    <col min="12054" max="12055" width="13.54296875" style="88" customWidth="1"/>
    <col min="12056" max="12056" width="14.1796875" style="88" customWidth="1"/>
    <col min="12057" max="12057" width="15.453125" style="88" customWidth="1"/>
    <col min="12058" max="12058" width="39" style="88" customWidth="1"/>
    <col min="12059" max="12059" width="9.1796875" style="88"/>
    <col min="12060" max="12060" width="14.1796875" style="88" customWidth="1"/>
    <col min="12061" max="12307" width="9.1796875" style="88"/>
    <col min="12308" max="12308" width="26.453125" style="88" customWidth="1"/>
    <col min="12309" max="12309" width="46.54296875" style="88" customWidth="1"/>
    <col min="12310" max="12311" width="13.54296875" style="88" customWidth="1"/>
    <col min="12312" max="12312" width="14.1796875" style="88" customWidth="1"/>
    <col min="12313" max="12313" width="15.453125" style="88" customWidth="1"/>
    <col min="12314" max="12314" width="39" style="88" customWidth="1"/>
    <col min="12315" max="12315" width="9.1796875" style="88"/>
    <col min="12316" max="12316" width="14.1796875" style="88" customWidth="1"/>
    <col min="12317" max="12563" width="9.1796875" style="88"/>
    <col min="12564" max="12564" width="26.453125" style="88" customWidth="1"/>
    <col min="12565" max="12565" width="46.54296875" style="88" customWidth="1"/>
    <col min="12566" max="12567" width="13.54296875" style="88" customWidth="1"/>
    <col min="12568" max="12568" width="14.1796875" style="88" customWidth="1"/>
    <col min="12569" max="12569" width="15.453125" style="88" customWidth="1"/>
    <col min="12570" max="12570" width="39" style="88" customWidth="1"/>
    <col min="12571" max="12571" width="9.1796875" style="88"/>
    <col min="12572" max="12572" width="14.1796875" style="88" customWidth="1"/>
    <col min="12573" max="12819" width="9.1796875" style="88"/>
    <col min="12820" max="12820" width="26.453125" style="88" customWidth="1"/>
    <col min="12821" max="12821" width="46.54296875" style="88" customWidth="1"/>
    <col min="12822" max="12823" width="13.54296875" style="88" customWidth="1"/>
    <col min="12824" max="12824" width="14.1796875" style="88" customWidth="1"/>
    <col min="12825" max="12825" width="15.453125" style="88" customWidth="1"/>
    <col min="12826" max="12826" width="39" style="88" customWidth="1"/>
    <col min="12827" max="12827" width="9.1796875" style="88"/>
    <col min="12828" max="12828" width="14.1796875" style="88" customWidth="1"/>
    <col min="12829" max="13075" width="9.1796875" style="88"/>
    <col min="13076" max="13076" width="26.453125" style="88" customWidth="1"/>
    <col min="13077" max="13077" width="46.54296875" style="88" customWidth="1"/>
    <col min="13078" max="13079" width="13.54296875" style="88" customWidth="1"/>
    <col min="13080" max="13080" width="14.1796875" style="88" customWidth="1"/>
    <col min="13081" max="13081" width="15.453125" style="88" customWidth="1"/>
    <col min="13082" max="13082" width="39" style="88" customWidth="1"/>
    <col min="13083" max="13083" width="9.1796875" style="88"/>
    <col min="13084" max="13084" width="14.1796875" style="88" customWidth="1"/>
    <col min="13085" max="13331" width="9.1796875" style="88"/>
    <col min="13332" max="13332" width="26.453125" style="88" customWidth="1"/>
    <col min="13333" max="13333" width="46.54296875" style="88" customWidth="1"/>
    <col min="13334" max="13335" width="13.54296875" style="88" customWidth="1"/>
    <col min="13336" max="13336" width="14.1796875" style="88" customWidth="1"/>
    <col min="13337" max="13337" width="15.453125" style="88" customWidth="1"/>
    <col min="13338" max="13338" width="39" style="88" customWidth="1"/>
    <col min="13339" max="13339" width="9.1796875" style="88"/>
    <col min="13340" max="13340" width="14.1796875" style="88" customWidth="1"/>
    <col min="13341" max="13587" width="9.1796875" style="88"/>
    <col min="13588" max="13588" width="26.453125" style="88" customWidth="1"/>
    <col min="13589" max="13589" width="46.54296875" style="88" customWidth="1"/>
    <col min="13590" max="13591" width="13.54296875" style="88" customWidth="1"/>
    <col min="13592" max="13592" width="14.1796875" style="88" customWidth="1"/>
    <col min="13593" max="13593" width="15.453125" style="88" customWidth="1"/>
    <col min="13594" max="13594" width="39" style="88" customWidth="1"/>
    <col min="13595" max="13595" width="9.1796875" style="88"/>
    <col min="13596" max="13596" width="14.1796875" style="88" customWidth="1"/>
    <col min="13597" max="13843" width="9.1796875" style="88"/>
    <col min="13844" max="13844" width="26.453125" style="88" customWidth="1"/>
    <col min="13845" max="13845" width="46.54296875" style="88" customWidth="1"/>
    <col min="13846" max="13847" width="13.54296875" style="88" customWidth="1"/>
    <col min="13848" max="13848" width="14.1796875" style="88" customWidth="1"/>
    <col min="13849" max="13849" width="15.453125" style="88" customWidth="1"/>
    <col min="13850" max="13850" width="39" style="88" customWidth="1"/>
    <col min="13851" max="13851" width="9.1796875" style="88"/>
    <col min="13852" max="13852" width="14.1796875" style="88" customWidth="1"/>
    <col min="13853" max="14099" width="9.1796875" style="88"/>
    <col min="14100" max="14100" width="26.453125" style="88" customWidth="1"/>
    <col min="14101" max="14101" width="46.54296875" style="88" customWidth="1"/>
    <col min="14102" max="14103" width="13.54296875" style="88" customWidth="1"/>
    <col min="14104" max="14104" width="14.1796875" style="88" customWidth="1"/>
    <col min="14105" max="14105" width="15.453125" style="88" customWidth="1"/>
    <col min="14106" max="14106" width="39" style="88" customWidth="1"/>
    <col min="14107" max="14107" width="9.1796875" style="88"/>
    <col min="14108" max="14108" width="14.1796875" style="88" customWidth="1"/>
    <col min="14109" max="14355" width="9.1796875" style="88"/>
    <col min="14356" max="14356" width="26.453125" style="88" customWidth="1"/>
    <col min="14357" max="14357" width="46.54296875" style="88" customWidth="1"/>
    <col min="14358" max="14359" width="13.54296875" style="88" customWidth="1"/>
    <col min="14360" max="14360" width="14.1796875" style="88" customWidth="1"/>
    <col min="14361" max="14361" width="15.453125" style="88" customWidth="1"/>
    <col min="14362" max="14362" width="39" style="88" customWidth="1"/>
    <col min="14363" max="14363" width="9.1796875" style="88"/>
    <col min="14364" max="14364" width="14.1796875" style="88" customWidth="1"/>
    <col min="14365" max="14611" width="9.1796875" style="88"/>
    <col min="14612" max="14612" width="26.453125" style="88" customWidth="1"/>
    <col min="14613" max="14613" width="46.54296875" style="88" customWidth="1"/>
    <col min="14614" max="14615" width="13.54296875" style="88" customWidth="1"/>
    <col min="14616" max="14616" width="14.1796875" style="88" customWidth="1"/>
    <col min="14617" max="14617" width="15.453125" style="88" customWidth="1"/>
    <col min="14618" max="14618" width="39" style="88" customWidth="1"/>
    <col min="14619" max="14619" width="9.1796875" style="88"/>
    <col min="14620" max="14620" width="14.1796875" style="88" customWidth="1"/>
    <col min="14621" max="14867" width="9.1796875" style="88"/>
    <col min="14868" max="14868" width="26.453125" style="88" customWidth="1"/>
    <col min="14869" max="14869" width="46.54296875" style="88" customWidth="1"/>
    <col min="14870" max="14871" width="13.54296875" style="88" customWidth="1"/>
    <col min="14872" max="14872" width="14.1796875" style="88" customWidth="1"/>
    <col min="14873" max="14873" width="15.453125" style="88" customWidth="1"/>
    <col min="14874" max="14874" width="39" style="88" customWidth="1"/>
    <col min="14875" max="14875" width="9.1796875" style="88"/>
    <col min="14876" max="14876" width="14.1796875" style="88" customWidth="1"/>
    <col min="14877" max="15123" width="9.1796875" style="88"/>
    <col min="15124" max="15124" width="26.453125" style="88" customWidth="1"/>
    <col min="15125" max="15125" width="46.54296875" style="88" customWidth="1"/>
    <col min="15126" max="15127" width="13.54296875" style="88" customWidth="1"/>
    <col min="15128" max="15128" width="14.1796875" style="88" customWidth="1"/>
    <col min="15129" max="15129" width="15.453125" style="88" customWidth="1"/>
    <col min="15130" max="15130" width="39" style="88" customWidth="1"/>
    <col min="15131" max="15131" width="9.1796875" style="88"/>
    <col min="15132" max="15132" width="14.1796875" style="88" customWidth="1"/>
    <col min="15133" max="15379" width="9.1796875" style="88"/>
    <col min="15380" max="15380" width="26.453125" style="88" customWidth="1"/>
    <col min="15381" max="15381" width="46.54296875" style="88" customWidth="1"/>
    <col min="15382" max="15383" width="13.54296875" style="88" customWidth="1"/>
    <col min="15384" max="15384" width="14.1796875" style="88" customWidth="1"/>
    <col min="15385" max="15385" width="15.453125" style="88" customWidth="1"/>
    <col min="15386" max="15386" width="39" style="88" customWidth="1"/>
    <col min="15387" max="15387" width="9.1796875" style="88"/>
    <col min="15388" max="15388" width="14.1796875" style="88" customWidth="1"/>
    <col min="15389" max="15635" width="9.1796875" style="88"/>
    <col min="15636" max="15636" width="26.453125" style="88" customWidth="1"/>
    <col min="15637" max="15637" width="46.54296875" style="88" customWidth="1"/>
    <col min="15638" max="15639" width="13.54296875" style="88" customWidth="1"/>
    <col min="15640" max="15640" width="14.1796875" style="88" customWidth="1"/>
    <col min="15641" max="15641" width="15.453125" style="88" customWidth="1"/>
    <col min="15642" max="15642" width="39" style="88" customWidth="1"/>
    <col min="15643" max="15643" width="9.1796875" style="88"/>
    <col min="15644" max="15644" width="14.1796875" style="88" customWidth="1"/>
    <col min="15645" max="15891" width="9.1796875" style="88"/>
    <col min="15892" max="16384" width="8.81640625" style="88" customWidth="1"/>
  </cols>
  <sheetData>
    <row r="3" spans="1:15">
      <c r="A3" s="421" t="s">
        <v>259</v>
      </c>
      <c r="B3" s="421"/>
      <c r="C3" s="421"/>
      <c r="D3" s="421"/>
      <c r="E3" s="421"/>
      <c r="F3" s="421"/>
      <c r="G3" s="421"/>
      <c r="H3" s="421"/>
      <c r="I3" s="421"/>
      <c r="J3" s="421"/>
      <c r="K3" s="421"/>
      <c r="L3" s="421"/>
      <c r="M3" s="421"/>
      <c r="N3" s="421"/>
    </row>
    <row r="5" spans="1:15">
      <c r="A5" s="355"/>
      <c r="B5" s="312"/>
      <c r="C5" s="313"/>
      <c r="D5" s="313"/>
      <c r="E5" s="313"/>
      <c r="F5" s="314"/>
      <c r="G5" s="315"/>
      <c r="H5" s="5"/>
      <c r="N5" s="311"/>
    </row>
    <row r="7" spans="1:15" ht="84" customHeight="1">
      <c r="A7" s="310" t="s">
        <v>80</v>
      </c>
      <c r="B7" s="135" t="s">
        <v>81</v>
      </c>
      <c r="C7" s="135" t="s">
        <v>82</v>
      </c>
      <c r="D7" s="135" t="s">
        <v>254</v>
      </c>
      <c r="E7" s="135" t="s">
        <v>220</v>
      </c>
      <c r="F7" s="316" t="s">
        <v>252</v>
      </c>
      <c r="G7" s="136" t="s">
        <v>99</v>
      </c>
      <c r="H7" s="136" t="s">
        <v>174</v>
      </c>
      <c r="I7" s="136" t="s">
        <v>107</v>
      </c>
      <c r="J7" s="337" t="s">
        <v>253</v>
      </c>
      <c r="K7" s="201" t="s">
        <v>258</v>
      </c>
      <c r="L7" s="136" t="s">
        <v>83</v>
      </c>
      <c r="M7" s="260" t="s">
        <v>84</v>
      </c>
      <c r="N7" s="270" t="s">
        <v>221</v>
      </c>
    </row>
    <row r="8" spans="1:15" ht="47.25" customHeight="1">
      <c r="A8" s="307" t="s">
        <v>242</v>
      </c>
      <c r="B8" s="308" t="s">
        <v>243</v>
      </c>
      <c r="C8" s="309">
        <f t="shared" ref="C8:M8" si="0">SUM(C9+C149)</f>
        <v>2128599</v>
      </c>
      <c r="D8" s="309">
        <f t="shared" si="0"/>
        <v>3771599</v>
      </c>
      <c r="E8" s="309">
        <f t="shared" si="0"/>
        <v>5900198</v>
      </c>
      <c r="F8" s="317">
        <f t="shared" si="0"/>
        <v>7045534</v>
      </c>
      <c r="G8" s="309">
        <f t="shared" si="0"/>
        <v>1004436</v>
      </c>
      <c r="H8" s="309">
        <f t="shared" si="0"/>
        <v>140900</v>
      </c>
      <c r="I8" s="309">
        <f t="shared" si="0"/>
        <v>1145336</v>
      </c>
      <c r="J8" s="317">
        <f t="shared" si="0"/>
        <v>8999862</v>
      </c>
      <c r="K8" s="309">
        <f t="shared" si="0"/>
        <v>2798034</v>
      </c>
      <c r="L8" s="309">
        <f t="shared" si="0"/>
        <v>301630</v>
      </c>
      <c r="M8" s="309">
        <f t="shared" si="0"/>
        <v>3099664</v>
      </c>
      <c r="N8" s="269"/>
    </row>
    <row r="9" spans="1:15" ht="50.25" customHeight="1">
      <c r="A9" s="307" t="s">
        <v>244</v>
      </c>
      <c r="B9" s="307" t="s">
        <v>245</v>
      </c>
      <c r="C9" s="309">
        <f t="shared" ref="C9:M9" si="1">SUM(C10+C146)</f>
        <v>2099801</v>
      </c>
      <c r="D9" s="309">
        <f t="shared" si="1"/>
        <v>3771599</v>
      </c>
      <c r="E9" s="309">
        <f t="shared" si="1"/>
        <v>5871400</v>
      </c>
      <c r="F9" s="317">
        <f t="shared" si="1"/>
        <v>6966936</v>
      </c>
      <c r="G9" s="309">
        <f t="shared" si="1"/>
        <v>1004436</v>
      </c>
      <c r="H9" s="309">
        <f t="shared" si="1"/>
        <v>91100</v>
      </c>
      <c r="I9" s="309">
        <f t="shared" si="1"/>
        <v>1095536</v>
      </c>
      <c r="J9" s="317">
        <f t="shared" si="1"/>
        <v>8845064</v>
      </c>
      <c r="K9" s="309">
        <f t="shared" si="1"/>
        <v>2798034</v>
      </c>
      <c r="L9" s="309">
        <f t="shared" si="1"/>
        <v>175630</v>
      </c>
      <c r="M9" s="309">
        <f t="shared" si="1"/>
        <v>2973664</v>
      </c>
      <c r="N9" s="269"/>
    </row>
    <row r="10" spans="1:15" ht="39" customHeight="1">
      <c r="A10" s="307" t="s">
        <v>246</v>
      </c>
      <c r="B10" s="307" t="s">
        <v>247</v>
      </c>
      <c r="C10" s="309">
        <f>SUM(C11+C40)</f>
        <v>2095676</v>
      </c>
      <c r="D10" s="309">
        <f t="shared" ref="D10:M10" si="2">SUM(D11+D40)</f>
        <v>3771599</v>
      </c>
      <c r="E10" s="309">
        <f t="shared" si="2"/>
        <v>5867275</v>
      </c>
      <c r="F10" s="317">
        <f>SUM(F11+F40)</f>
        <v>6962811</v>
      </c>
      <c r="G10" s="309">
        <f t="shared" si="2"/>
        <v>1004436</v>
      </c>
      <c r="H10" s="309">
        <f t="shared" si="2"/>
        <v>91100</v>
      </c>
      <c r="I10" s="309">
        <f t="shared" si="2"/>
        <v>1095536</v>
      </c>
      <c r="J10" s="317">
        <f t="shared" si="2"/>
        <v>8840939</v>
      </c>
      <c r="K10" s="309">
        <f t="shared" si="2"/>
        <v>2798034</v>
      </c>
      <c r="L10" s="309">
        <f t="shared" si="2"/>
        <v>175630</v>
      </c>
      <c r="M10" s="309">
        <f t="shared" si="2"/>
        <v>2973664</v>
      </c>
      <c r="N10" s="269"/>
    </row>
    <row r="11" spans="1:15" s="137" customFormat="1" ht="60.75" customHeight="1">
      <c r="A11" s="362">
        <v>1000</v>
      </c>
      <c r="B11" s="363" t="s">
        <v>33</v>
      </c>
      <c r="C11" s="364">
        <f>C12+C29</f>
        <v>1660376</v>
      </c>
      <c r="D11" s="364">
        <f>D12+D29</f>
        <v>3424906</v>
      </c>
      <c r="E11" s="364">
        <f>C11+D11</f>
        <v>5085282</v>
      </c>
      <c r="F11" s="318">
        <f>F12+F29</f>
        <v>5437466</v>
      </c>
      <c r="G11" s="364">
        <f>SUM(G12+G29)</f>
        <v>352184</v>
      </c>
      <c r="H11" s="364"/>
      <c r="I11" s="364">
        <f>SUM(G11:H11)</f>
        <v>352184</v>
      </c>
      <c r="J11" s="318">
        <f>J12+J29</f>
        <v>7092095</v>
      </c>
      <c r="K11" s="364">
        <f>SUM(K12+K29)</f>
        <v>2006813</v>
      </c>
      <c r="L11" s="364"/>
      <c r="M11" s="364">
        <f>SUM(K11:L11)</f>
        <v>2006813</v>
      </c>
      <c r="N11" s="354" t="s">
        <v>251</v>
      </c>
      <c r="O11" s="88"/>
    </row>
    <row r="12" spans="1:15" ht="38.25" customHeight="1">
      <c r="A12" s="285">
        <v>1100</v>
      </c>
      <c r="B12" s="230" t="s">
        <v>34</v>
      </c>
      <c r="C12" s="231">
        <f>C13+C17+C28</f>
        <v>1266472</v>
      </c>
      <c r="D12" s="231">
        <f>D13+D17+D28</f>
        <v>2636876</v>
      </c>
      <c r="E12" s="231">
        <f>E13+E17+E28</f>
        <v>3903348</v>
      </c>
      <c r="F12" s="318">
        <f>SUM(E12+G12)</f>
        <v>4194713</v>
      </c>
      <c r="G12" s="231">
        <v>291365</v>
      </c>
      <c r="H12" s="231"/>
      <c r="I12" s="231">
        <f>SUM(G12:H12)</f>
        <v>291365</v>
      </c>
      <c r="J12" s="318">
        <f>J13+J17</f>
        <v>5518975</v>
      </c>
      <c r="K12" s="231">
        <f>SUM(J12-E12)</f>
        <v>1615627</v>
      </c>
      <c r="L12" s="231"/>
      <c r="M12" s="231">
        <f>SUM(K12:L12)</f>
        <v>1615627</v>
      </c>
      <c r="N12" s="235" t="s">
        <v>277</v>
      </c>
    </row>
    <row r="13" spans="1:15">
      <c r="A13" s="102">
        <v>1110</v>
      </c>
      <c r="B13" s="104" t="s">
        <v>35</v>
      </c>
      <c r="C13" s="125">
        <f>SUM(C14:C16)</f>
        <v>1183200</v>
      </c>
      <c r="D13" s="125">
        <f t="shared" ref="D13:E13" si="3">SUM(D14:D16)</f>
        <v>2407356</v>
      </c>
      <c r="E13" s="125">
        <f t="shared" si="3"/>
        <v>3590556</v>
      </c>
      <c r="F13" s="318"/>
      <c r="G13" s="125"/>
      <c r="H13" s="125"/>
      <c r="I13" s="125">
        <f>SUM(G13:H13)</f>
        <v>0</v>
      </c>
      <c r="J13" s="318">
        <f>SUM(J14:J16)</f>
        <v>4744152</v>
      </c>
      <c r="K13" s="125">
        <f>SUM(J13-E13)</f>
        <v>1153596</v>
      </c>
      <c r="L13" s="125"/>
      <c r="M13" s="130">
        <f>SUM(K13:L13)</f>
        <v>1153596</v>
      </c>
      <c r="N13" s="235"/>
    </row>
    <row r="14" spans="1:15" ht="31">
      <c r="A14" s="97">
        <v>1114</v>
      </c>
      <c r="B14" s="100" t="s">
        <v>85</v>
      </c>
      <c r="C14" s="126">
        <v>267655</v>
      </c>
      <c r="D14" s="126"/>
      <c r="E14" s="126">
        <f t="shared" ref="E14:E28" si="4">C14+D14</f>
        <v>267655</v>
      </c>
      <c r="F14" s="319"/>
      <c r="G14" s="151"/>
      <c r="H14" s="151"/>
      <c r="I14" s="151"/>
      <c r="J14" s="319">
        <f>Atlidziba_aprekins_2027!H38</f>
        <v>297648</v>
      </c>
      <c r="K14" s="151"/>
      <c r="L14" s="151"/>
      <c r="M14" s="151">
        <f>SUM(K14:L14)</f>
        <v>0</v>
      </c>
      <c r="N14" s="233"/>
    </row>
    <row r="15" spans="1:15" ht="31">
      <c r="A15" s="97">
        <v>1116</v>
      </c>
      <c r="B15" s="100" t="s">
        <v>41</v>
      </c>
      <c r="C15" s="126">
        <v>0</v>
      </c>
      <c r="D15" s="133">
        <v>1174872</v>
      </c>
      <c r="E15" s="126">
        <f t="shared" si="4"/>
        <v>1174872</v>
      </c>
      <c r="F15" s="320"/>
      <c r="G15" s="286"/>
      <c r="H15" s="286"/>
      <c r="I15" s="286"/>
      <c r="J15" s="321"/>
      <c r="K15" s="151"/>
      <c r="L15" s="151"/>
      <c r="M15" s="151"/>
      <c r="N15" s="233"/>
    </row>
    <row r="16" spans="1:15" ht="31">
      <c r="A16" s="97">
        <v>1119</v>
      </c>
      <c r="B16" s="100" t="s">
        <v>45</v>
      </c>
      <c r="C16" s="126">
        <v>915545</v>
      </c>
      <c r="D16" s="129">
        <v>1232484</v>
      </c>
      <c r="E16" s="126">
        <f t="shared" si="4"/>
        <v>2148029</v>
      </c>
      <c r="F16" s="319"/>
      <c r="G16" s="286"/>
      <c r="H16" s="286"/>
      <c r="I16" s="286"/>
      <c r="J16" s="319">
        <f>Atlidziba_aprekins_2027!H44</f>
        <v>4446504</v>
      </c>
      <c r="K16" s="151"/>
      <c r="L16" s="151"/>
      <c r="M16" s="151"/>
      <c r="N16" s="233"/>
    </row>
    <row r="17" spans="1:15" ht="31">
      <c r="A17" s="105">
        <v>1140</v>
      </c>
      <c r="B17" s="103" t="s">
        <v>48</v>
      </c>
      <c r="C17" s="125">
        <f>SUM(C18:C27)</f>
        <v>81322</v>
      </c>
      <c r="D17" s="125">
        <f t="shared" ref="D17" si="5">SUM(D18:D27)</f>
        <v>229520</v>
      </c>
      <c r="E17" s="236">
        <f t="shared" si="4"/>
        <v>310842</v>
      </c>
      <c r="F17" s="350"/>
      <c r="G17" s="125"/>
      <c r="H17" s="125"/>
      <c r="I17" s="125">
        <f>SUM(G17:H17)</f>
        <v>0</v>
      </c>
      <c r="J17" s="318">
        <f>SUM(J18:J27)</f>
        <v>774823</v>
      </c>
      <c r="K17" s="125">
        <f>SUM(J17-E17)</f>
        <v>463981</v>
      </c>
      <c r="L17" s="125"/>
      <c r="M17" s="130">
        <f>SUM(K17:L17)</f>
        <v>463981</v>
      </c>
      <c r="N17" s="235"/>
    </row>
    <row r="18" spans="1:15" hidden="1">
      <c r="A18" s="97">
        <v>1141</v>
      </c>
      <c r="B18" s="93" t="s">
        <v>86</v>
      </c>
      <c r="C18" s="128">
        <v>0</v>
      </c>
      <c r="D18" s="126"/>
      <c r="E18" s="126">
        <f t="shared" si="4"/>
        <v>0</v>
      </c>
      <c r="F18" s="353"/>
      <c r="G18" s="287"/>
      <c r="H18" s="287"/>
      <c r="I18" s="287"/>
      <c r="J18" s="321"/>
      <c r="K18" s="90"/>
      <c r="L18" s="90"/>
      <c r="M18" s="90"/>
      <c r="N18" s="233"/>
    </row>
    <row r="19" spans="1:15" ht="46.5" hidden="1">
      <c r="A19" s="97">
        <v>1143</v>
      </c>
      <c r="B19" s="93" t="s">
        <v>53</v>
      </c>
      <c r="C19" s="128">
        <v>0</v>
      </c>
      <c r="D19" s="126"/>
      <c r="E19" s="126">
        <f t="shared" si="4"/>
        <v>0</v>
      </c>
      <c r="F19" s="353"/>
      <c r="G19" s="287"/>
      <c r="H19" s="287"/>
      <c r="I19" s="287"/>
      <c r="J19" s="321"/>
      <c r="K19" s="90"/>
      <c r="L19" s="90"/>
      <c r="M19" s="90"/>
      <c r="N19" s="233"/>
    </row>
    <row r="20" spans="1:15" hidden="1">
      <c r="A20" s="97">
        <v>1144</v>
      </c>
      <c r="B20" s="93" t="s">
        <v>54</v>
      </c>
      <c r="C20" s="128">
        <v>0</v>
      </c>
      <c r="D20" s="126"/>
      <c r="E20" s="126">
        <f t="shared" si="4"/>
        <v>0</v>
      </c>
      <c r="F20" s="353"/>
      <c r="G20" s="287"/>
      <c r="H20" s="287"/>
      <c r="I20" s="287"/>
      <c r="J20" s="321"/>
      <c r="K20" s="90"/>
      <c r="L20" s="90"/>
      <c r="M20" s="90"/>
      <c r="N20" s="233"/>
    </row>
    <row r="21" spans="1:15" ht="31" hidden="1">
      <c r="A21" s="97">
        <v>1142</v>
      </c>
      <c r="B21" s="100" t="s">
        <v>50</v>
      </c>
      <c r="C21" s="126">
        <v>0</v>
      </c>
      <c r="D21" s="126"/>
      <c r="E21" s="126">
        <f t="shared" si="4"/>
        <v>0</v>
      </c>
      <c r="F21" s="353"/>
      <c r="G21" s="286"/>
      <c r="H21" s="286"/>
      <c r="I21" s="286"/>
      <c r="J21" s="321">
        <f>Atlidziba_aprekins_2027!H49</f>
        <v>0</v>
      </c>
      <c r="K21" s="151"/>
      <c r="L21" s="151"/>
      <c r="M21" s="151"/>
      <c r="N21" s="233"/>
    </row>
    <row r="22" spans="1:15" s="99" customFormat="1" ht="35.25" customHeight="1">
      <c r="A22" s="98">
        <v>1143</v>
      </c>
      <c r="B22" s="101" t="s">
        <v>53</v>
      </c>
      <c r="C22" s="126"/>
      <c r="D22" s="129">
        <v>55956</v>
      </c>
      <c r="E22" s="126">
        <f t="shared" si="4"/>
        <v>55956</v>
      </c>
      <c r="F22" s="353"/>
      <c r="G22" s="138"/>
      <c r="H22" s="138"/>
      <c r="I22" s="138"/>
      <c r="J22" s="321">
        <v>0</v>
      </c>
      <c r="K22" s="139"/>
      <c r="L22" s="139"/>
      <c r="M22" s="139"/>
      <c r="N22" s="234"/>
      <c r="O22" s="88"/>
    </row>
    <row r="23" spans="1:15" ht="32.25" customHeight="1">
      <c r="A23" s="97">
        <v>1145</v>
      </c>
      <c r="B23" s="100" t="s">
        <v>55</v>
      </c>
      <c r="C23" s="126">
        <v>0</v>
      </c>
      <c r="D23" s="129">
        <v>173564</v>
      </c>
      <c r="E23" s="126">
        <f t="shared" si="4"/>
        <v>173564</v>
      </c>
      <c r="F23" s="352"/>
      <c r="G23" s="286"/>
      <c r="H23" s="286"/>
      <c r="I23" s="286"/>
      <c r="J23" s="319">
        <f>Atlidziba_aprekins_2027!H54</f>
        <v>63201</v>
      </c>
      <c r="K23" s="151"/>
      <c r="L23" s="151"/>
      <c r="M23" s="151"/>
      <c r="N23" s="233"/>
    </row>
    <row r="24" spans="1:15" ht="31.5" customHeight="1">
      <c r="A24" s="97">
        <v>1146</v>
      </c>
      <c r="B24" s="100" t="s">
        <v>87</v>
      </c>
      <c r="C24" s="126">
        <v>0</v>
      </c>
      <c r="D24" s="126"/>
      <c r="E24" s="126">
        <f t="shared" si="4"/>
        <v>0</v>
      </c>
      <c r="F24" s="353"/>
      <c r="G24" s="286"/>
      <c r="H24" s="286"/>
      <c r="I24" s="286"/>
      <c r="J24" s="321">
        <v>0</v>
      </c>
      <c r="K24" s="151"/>
      <c r="L24" s="151"/>
      <c r="M24" s="151"/>
      <c r="N24" s="233"/>
    </row>
    <row r="25" spans="1:15">
      <c r="A25" s="97">
        <v>1147</v>
      </c>
      <c r="B25" s="100" t="s">
        <v>56</v>
      </c>
      <c r="C25" s="126">
        <v>13430</v>
      </c>
      <c r="D25" s="126"/>
      <c r="E25" s="126">
        <f t="shared" si="4"/>
        <v>13430</v>
      </c>
      <c r="F25" s="353"/>
      <c r="G25" s="286"/>
      <c r="H25" s="286"/>
      <c r="I25" s="286"/>
      <c r="J25" s="321">
        <f>Atlidziba_aprekins_2027!H55</f>
        <v>0</v>
      </c>
      <c r="K25" s="151"/>
      <c r="L25" s="151"/>
      <c r="M25" s="151"/>
      <c r="N25" s="233"/>
    </row>
    <row r="26" spans="1:15">
      <c r="A26" s="97">
        <v>1148</v>
      </c>
      <c r="B26" s="100" t="s">
        <v>88</v>
      </c>
      <c r="C26" s="126">
        <f>15266+50350</f>
        <v>65616</v>
      </c>
      <c r="D26" s="126"/>
      <c r="E26" s="126">
        <f t="shared" si="4"/>
        <v>65616</v>
      </c>
      <c r="F26" s="352"/>
      <c r="G26" s="286"/>
      <c r="H26" s="286"/>
      <c r="I26" s="286"/>
      <c r="J26" s="319">
        <f>Atlidziba_aprekins_2027!H56</f>
        <v>474415</v>
      </c>
      <c r="K26" s="151"/>
      <c r="L26" s="151"/>
      <c r="M26" s="151"/>
      <c r="N26" s="233"/>
    </row>
    <row r="27" spans="1:15" ht="46.5">
      <c r="A27" s="97">
        <v>1149</v>
      </c>
      <c r="B27" s="100" t="s">
        <v>59</v>
      </c>
      <c r="C27" s="126">
        <v>2276</v>
      </c>
      <c r="D27" s="126"/>
      <c r="E27" s="126">
        <f t="shared" si="4"/>
        <v>2276</v>
      </c>
      <c r="F27" s="352"/>
      <c r="G27" s="286"/>
      <c r="H27" s="286"/>
      <c r="I27" s="286"/>
      <c r="J27" s="319">
        <f>Atlidziba_aprekins_2027!H57</f>
        <v>237207</v>
      </c>
      <c r="K27" s="151"/>
      <c r="L27" s="151"/>
      <c r="M27" s="151"/>
      <c r="N27" s="233"/>
    </row>
    <row r="28" spans="1:15" ht="62">
      <c r="A28" s="106">
        <v>1150</v>
      </c>
      <c r="B28" s="103" t="s">
        <v>89</v>
      </c>
      <c r="C28" s="127">
        <v>1950</v>
      </c>
      <c r="D28" s="127"/>
      <c r="E28" s="127">
        <f t="shared" si="4"/>
        <v>1950</v>
      </c>
      <c r="F28" s="353">
        <v>0</v>
      </c>
      <c r="G28" s="288"/>
      <c r="H28" s="288"/>
      <c r="I28" s="288">
        <f>SUM(G28:H28)</f>
        <v>0</v>
      </c>
      <c r="J28" s="321">
        <v>0</v>
      </c>
      <c r="K28" s="152"/>
      <c r="L28" s="152"/>
      <c r="M28" s="152"/>
      <c r="N28" s="233"/>
    </row>
    <row r="29" spans="1:15" ht="81.75" customHeight="1">
      <c r="A29" s="289">
        <v>1200</v>
      </c>
      <c r="B29" s="230" t="s">
        <v>90</v>
      </c>
      <c r="C29" s="231">
        <f>C30+C31</f>
        <v>393904</v>
      </c>
      <c r="D29" s="231">
        <f t="shared" ref="D29:J29" si="6">D30+D31</f>
        <v>788030</v>
      </c>
      <c r="E29" s="231">
        <f t="shared" si="6"/>
        <v>1181934</v>
      </c>
      <c r="F29" s="350">
        <f>SUM(E29+G29)</f>
        <v>1242753</v>
      </c>
      <c r="G29" s="231">
        <f>SUM(G30:G31)</f>
        <v>60819</v>
      </c>
      <c r="H29" s="231"/>
      <c r="I29" s="231">
        <f>SUM(G29:H29)</f>
        <v>60819</v>
      </c>
      <c r="J29" s="318">
        <f t="shared" si="6"/>
        <v>1573120</v>
      </c>
      <c r="K29" s="231">
        <f>SUM(J29-E29)</f>
        <v>391186</v>
      </c>
      <c r="L29" s="231"/>
      <c r="M29" s="231">
        <f>SUM(K29:L29)</f>
        <v>391186</v>
      </c>
      <c r="N29" s="354" t="s">
        <v>251</v>
      </c>
    </row>
    <row r="30" spans="1:15" ht="46.5">
      <c r="A30" s="106">
        <v>1210</v>
      </c>
      <c r="B30" s="103" t="s">
        <v>62</v>
      </c>
      <c r="C30" s="130">
        <v>311620</v>
      </c>
      <c r="D30" s="130">
        <v>645696</v>
      </c>
      <c r="E30" s="130">
        <f>D30+C30</f>
        <v>957316</v>
      </c>
      <c r="F30" s="351"/>
      <c r="G30" s="422">
        <v>62232</v>
      </c>
      <c r="H30" s="130"/>
      <c r="I30" s="130">
        <f>SUM(G30:H30)</f>
        <v>62232</v>
      </c>
      <c r="J30" s="327">
        <f>Atlidziba_aprekins_2027!H60</f>
        <v>1335913</v>
      </c>
      <c r="K30" s="130">
        <f>SUM(J30-E30)</f>
        <v>378597</v>
      </c>
      <c r="L30" s="130"/>
      <c r="M30" s="130">
        <f>SUM(K30:L30)</f>
        <v>378597</v>
      </c>
      <c r="N30" s="235" t="s">
        <v>275</v>
      </c>
    </row>
    <row r="31" spans="1:15" ht="46.5">
      <c r="A31" s="106">
        <v>1220</v>
      </c>
      <c r="B31" s="103" t="s">
        <v>65</v>
      </c>
      <c r="C31" s="130">
        <f>SUM(C32:C39)</f>
        <v>82284</v>
      </c>
      <c r="D31" s="130">
        <f t="shared" ref="D31:E31" si="7">SUM(D32:D39)</f>
        <v>142334</v>
      </c>
      <c r="E31" s="130">
        <f t="shared" si="7"/>
        <v>224618</v>
      </c>
      <c r="F31" s="351"/>
      <c r="G31" s="422">
        <v>-1413</v>
      </c>
      <c r="H31" s="130"/>
      <c r="I31" s="130">
        <f>SUM(G31:H31)</f>
        <v>-1413</v>
      </c>
      <c r="J31" s="327">
        <f>SUM(J32:J39)</f>
        <v>237207</v>
      </c>
      <c r="K31" s="130">
        <f>SUM(J31-E31+K38)</f>
        <v>12589</v>
      </c>
      <c r="L31" s="130"/>
      <c r="M31" s="130">
        <f>SUM(K31:L31)</f>
        <v>12589</v>
      </c>
      <c r="N31" s="235" t="s">
        <v>276</v>
      </c>
    </row>
    <row r="32" spans="1:15" ht="77.5">
      <c r="A32" s="97">
        <v>1221</v>
      </c>
      <c r="B32" s="100" t="s">
        <v>91</v>
      </c>
      <c r="C32" s="131">
        <f>12666+45316</f>
        <v>57982</v>
      </c>
      <c r="D32" s="229">
        <v>100334</v>
      </c>
      <c r="E32" s="132">
        <f t="shared" ref="E32:E39" si="8">C32+D32</f>
        <v>158316</v>
      </c>
      <c r="F32" s="352"/>
      <c r="G32" s="229"/>
      <c r="H32" s="286"/>
      <c r="I32" s="286"/>
      <c r="J32" s="319">
        <f>Atlidziba_aprekins_2027!H63</f>
        <v>144072</v>
      </c>
      <c r="K32" s="151"/>
      <c r="L32" s="151"/>
      <c r="M32" s="151"/>
      <c r="N32" s="235"/>
    </row>
    <row r="33" spans="1:14" ht="31" hidden="1">
      <c r="A33" s="97">
        <v>1222</v>
      </c>
      <c r="B33" s="100" t="s">
        <v>92</v>
      </c>
      <c r="C33" s="131"/>
      <c r="D33" s="168"/>
      <c r="E33" s="132">
        <f t="shared" si="8"/>
        <v>0</v>
      </c>
      <c r="F33" s="352"/>
      <c r="G33" s="286"/>
      <c r="H33" s="286"/>
      <c r="I33" s="286"/>
      <c r="J33" s="319"/>
      <c r="K33" s="151"/>
      <c r="L33" s="151"/>
      <c r="M33" s="151"/>
      <c r="N33" s="233"/>
    </row>
    <row r="34" spans="1:14" hidden="1">
      <c r="A34" s="97">
        <v>1223</v>
      </c>
      <c r="B34" s="100" t="s">
        <v>93</v>
      </c>
      <c r="C34" s="131"/>
      <c r="D34" s="168"/>
      <c r="E34" s="132">
        <f t="shared" si="8"/>
        <v>0</v>
      </c>
      <c r="F34" s="352"/>
      <c r="G34" s="286"/>
      <c r="H34" s="286"/>
      <c r="I34" s="286"/>
      <c r="J34" s="319"/>
      <c r="K34" s="151"/>
      <c r="L34" s="151"/>
      <c r="M34" s="151"/>
      <c r="N34" s="233"/>
    </row>
    <row r="35" spans="1:14" ht="31" hidden="1">
      <c r="A35" s="97">
        <v>1224</v>
      </c>
      <c r="B35" s="100" t="s">
        <v>94</v>
      </c>
      <c r="C35" s="131"/>
      <c r="D35" s="168"/>
      <c r="E35" s="132">
        <f t="shared" si="8"/>
        <v>0</v>
      </c>
      <c r="F35" s="352"/>
      <c r="G35" s="286"/>
      <c r="H35" s="286"/>
      <c r="I35" s="286"/>
      <c r="J35" s="319"/>
      <c r="K35" s="151"/>
      <c r="L35" s="151"/>
      <c r="M35" s="151"/>
      <c r="N35" s="233"/>
    </row>
    <row r="36" spans="1:14" ht="31" hidden="1">
      <c r="A36" s="97">
        <v>1225</v>
      </c>
      <c r="B36" s="100" t="s">
        <v>95</v>
      </c>
      <c r="C36" s="131"/>
      <c r="D36" s="168"/>
      <c r="E36" s="132">
        <f t="shared" si="8"/>
        <v>0</v>
      </c>
      <c r="F36" s="352"/>
      <c r="G36" s="286"/>
      <c r="H36" s="286"/>
      <c r="I36" s="286"/>
      <c r="J36" s="319"/>
      <c r="K36" s="151"/>
      <c r="L36" s="151"/>
      <c r="M36" s="151"/>
      <c r="N36" s="233"/>
    </row>
    <row r="37" spans="1:14" ht="46.5" hidden="1">
      <c r="A37" s="97">
        <v>1226</v>
      </c>
      <c r="B37" s="100" t="s">
        <v>96</v>
      </c>
      <c r="C37" s="131"/>
      <c r="D37" s="168"/>
      <c r="E37" s="132">
        <f t="shared" si="8"/>
        <v>0</v>
      </c>
      <c r="F37" s="352"/>
      <c r="G37" s="286"/>
      <c r="H37" s="286"/>
      <c r="I37" s="286"/>
      <c r="J37" s="319"/>
      <c r="K37" s="151"/>
      <c r="L37" s="151"/>
      <c r="M37" s="151"/>
      <c r="N37" s="233"/>
    </row>
    <row r="38" spans="1:14" ht="75" customHeight="1">
      <c r="A38" s="97">
        <v>1227</v>
      </c>
      <c r="B38" s="100" t="s">
        <v>97</v>
      </c>
      <c r="C38" s="131">
        <f>3408+18744</f>
        <v>22152</v>
      </c>
      <c r="D38" s="229">
        <v>42000</v>
      </c>
      <c r="E38" s="132">
        <f t="shared" si="8"/>
        <v>64152</v>
      </c>
      <c r="F38" s="352"/>
      <c r="G38" s="229"/>
      <c r="H38" s="229"/>
      <c r="I38" s="229"/>
      <c r="J38" s="322">
        <f>SUM(Atlidziba_aprekins_2027!H70)</f>
        <v>93135</v>
      </c>
      <c r="K38" s="131"/>
      <c r="L38" s="131"/>
      <c r="M38" s="131"/>
      <c r="N38" s="232" t="s">
        <v>262</v>
      </c>
    </row>
    <row r="39" spans="1:14" ht="45" customHeight="1">
      <c r="A39" s="97">
        <v>1228</v>
      </c>
      <c r="B39" s="100" t="s">
        <v>98</v>
      </c>
      <c r="C39" s="131">
        <f>430+1720</f>
        <v>2150</v>
      </c>
      <c r="D39" s="132"/>
      <c r="E39" s="132">
        <f t="shared" si="8"/>
        <v>2150</v>
      </c>
      <c r="F39" s="353"/>
      <c r="G39" s="286"/>
      <c r="H39" s="286"/>
      <c r="I39" s="286"/>
      <c r="J39" s="321"/>
      <c r="K39" s="151"/>
      <c r="L39" s="151"/>
      <c r="M39" s="151"/>
      <c r="N39" s="233"/>
    </row>
    <row r="40" spans="1:14" ht="45" customHeight="1">
      <c r="A40" s="365">
        <v>2000</v>
      </c>
      <c r="B40" s="366" t="s">
        <v>219</v>
      </c>
      <c r="C40" s="367">
        <f>SUM(C41+C48+C113+C143)</f>
        <v>435300</v>
      </c>
      <c r="D40" s="367">
        <f>SUM(D41+D48+D113+D143)</f>
        <v>346693</v>
      </c>
      <c r="E40" s="367">
        <f>SUM(C40:D40)</f>
        <v>781993</v>
      </c>
      <c r="F40" s="323">
        <f t="shared" ref="F40:M40" si="9">SUM(F41+F48+F113+F143)</f>
        <v>1525345</v>
      </c>
      <c r="G40" s="367">
        <f t="shared" si="9"/>
        <v>652252</v>
      </c>
      <c r="H40" s="367">
        <f t="shared" si="9"/>
        <v>91100</v>
      </c>
      <c r="I40" s="367">
        <f t="shared" si="9"/>
        <v>743352</v>
      </c>
      <c r="J40" s="323">
        <f t="shared" si="9"/>
        <v>1748844</v>
      </c>
      <c r="K40" s="367">
        <f t="shared" si="9"/>
        <v>791221</v>
      </c>
      <c r="L40" s="367">
        <f t="shared" si="9"/>
        <v>175630</v>
      </c>
      <c r="M40" s="367">
        <f t="shared" si="9"/>
        <v>966851</v>
      </c>
      <c r="N40" s="240"/>
    </row>
    <row r="41" spans="1:14" ht="30.5">
      <c r="A41" s="278">
        <v>2100</v>
      </c>
      <c r="B41" s="279" t="s">
        <v>101</v>
      </c>
      <c r="C41" s="280">
        <f>SUM(C42+C45)</f>
        <v>23064</v>
      </c>
      <c r="D41" s="280">
        <f t="shared" ref="D41" si="10">SUM(D42+D45)</f>
        <v>4500</v>
      </c>
      <c r="E41" s="280">
        <f>SUM(C41:D41)</f>
        <v>27564</v>
      </c>
      <c r="F41" s="323">
        <f t="shared" ref="F41:M41" si="11">SUM(F42+F45)</f>
        <v>37064</v>
      </c>
      <c r="G41" s="280">
        <f t="shared" si="11"/>
        <v>9500</v>
      </c>
      <c r="H41" s="280">
        <f t="shared" si="11"/>
        <v>0</v>
      </c>
      <c r="I41" s="280">
        <f t="shared" si="11"/>
        <v>9500</v>
      </c>
      <c r="J41" s="323">
        <f t="shared" si="11"/>
        <v>46564</v>
      </c>
      <c r="K41" s="280">
        <f t="shared" si="11"/>
        <v>19000</v>
      </c>
      <c r="L41" s="280">
        <f t="shared" si="11"/>
        <v>0</v>
      </c>
      <c r="M41" s="280">
        <f t="shared" si="11"/>
        <v>19000</v>
      </c>
      <c r="N41" s="240" t="s">
        <v>223</v>
      </c>
    </row>
    <row r="42" spans="1:14" ht="46.5">
      <c r="A42" s="290">
        <v>2110</v>
      </c>
      <c r="B42" s="291" t="s">
        <v>102</v>
      </c>
      <c r="C42" s="292">
        <f t="shared" ref="C42:D42" si="12">C43+C44</f>
        <v>86</v>
      </c>
      <c r="D42" s="292">
        <f t="shared" si="12"/>
        <v>0</v>
      </c>
      <c r="E42" s="292">
        <f>SUM(C42:D42)</f>
        <v>86</v>
      </c>
      <c r="F42" s="324">
        <f t="shared" ref="F42:M42" si="13">F43+F44</f>
        <v>86</v>
      </c>
      <c r="G42" s="292">
        <f t="shared" si="13"/>
        <v>0</v>
      </c>
      <c r="H42" s="292">
        <f t="shared" si="13"/>
        <v>0</v>
      </c>
      <c r="I42" s="292">
        <f t="shared" si="13"/>
        <v>0</v>
      </c>
      <c r="J42" s="324">
        <f t="shared" si="13"/>
        <v>86</v>
      </c>
      <c r="K42" s="292">
        <f t="shared" si="13"/>
        <v>0</v>
      </c>
      <c r="L42" s="292">
        <f t="shared" si="13"/>
        <v>0</v>
      </c>
      <c r="M42" s="292">
        <f t="shared" si="13"/>
        <v>0</v>
      </c>
      <c r="N42" s="240"/>
    </row>
    <row r="43" spans="1:14">
      <c r="A43" s="274">
        <v>2111</v>
      </c>
      <c r="B43" s="272" t="s">
        <v>103</v>
      </c>
      <c r="C43" s="275">
        <v>32</v>
      </c>
      <c r="D43" s="276"/>
      <c r="E43" s="273">
        <f t="shared" ref="E43:E45" si="14">SUM(C43:D43)</f>
        <v>32</v>
      </c>
      <c r="F43" s="325">
        <v>32</v>
      </c>
      <c r="G43" s="275"/>
      <c r="H43" s="276"/>
      <c r="I43" s="276"/>
      <c r="J43" s="325">
        <v>32</v>
      </c>
      <c r="K43" s="276"/>
      <c r="L43" s="276"/>
      <c r="M43" s="154">
        <f>SUM(K43:L43)</f>
        <v>0</v>
      </c>
      <c r="N43" s="240"/>
    </row>
    <row r="44" spans="1:14" ht="31">
      <c r="A44" s="274">
        <v>2112</v>
      </c>
      <c r="B44" s="272" t="s">
        <v>104</v>
      </c>
      <c r="C44" s="275">
        <v>54</v>
      </c>
      <c r="D44" s="276"/>
      <c r="E44" s="273">
        <f t="shared" si="14"/>
        <v>54</v>
      </c>
      <c r="F44" s="325">
        <v>54</v>
      </c>
      <c r="G44" s="275"/>
      <c r="H44" s="276"/>
      <c r="I44" s="276"/>
      <c r="J44" s="325">
        <v>54</v>
      </c>
      <c r="K44" s="276"/>
      <c r="L44" s="276"/>
      <c r="M44" s="154">
        <f>SUM(K44:L44)</f>
        <v>0</v>
      </c>
      <c r="N44" s="240"/>
    </row>
    <row r="45" spans="1:14" ht="52">
      <c r="A45" s="290">
        <v>2120</v>
      </c>
      <c r="B45" s="291" t="s">
        <v>105</v>
      </c>
      <c r="C45" s="259">
        <f>SUM(C46:C47)</f>
        <v>22978</v>
      </c>
      <c r="D45" s="259">
        <f>SUM(D46:D47)</f>
        <v>4500</v>
      </c>
      <c r="E45" s="292">
        <f t="shared" si="14"/>
        <v>27478</v>
      </c>
      <c r="F45" s="326">
        <f t="shared" ref="F45:M45" si="15">SUM(F46:F47)</f>
        <v>36978</v>
      </c>
      <c r="G45" s="259">
        <f t="shared" si="15"/>
        <v>9500</v>
      </c>
      <c r="H45" s="259">
        <f t="shared" si="15"/>
        <v>0</v>
      </c>
      <c r="I45" s="259">
        <f t="shared" si="15"/>
        <v>9500</v>
      </c>
      <c r="J45" s="326">
        <f t="shared" si="15"/>
        <v>46478</v>
      </c>
      <c r="K45" s="259">
        <f t="shared" si="15"/>
        <v>19000</v>
      </c>
      <c r="L45" s="259">
        <f t="shared" si="15"/>
        <v>0</v>
      </c>
      <c r="M45" s="259">
        <f t="shared" si="15"/>
        <v>19000</v>
      </c>
      <c r="N45" s="240" t="s">
        <v>106</v>
      </c>
    </row>
    <row r="46" spans="1:14">
      <c r="A46" s="274">
        <v>2121</v>
      </c>
      <c r="B46" s="272" t="s">
        <v>103</v>
      </c>
      <c r="C46" s="237">
        <v>4725</v>
      </c>
      <c r="D46" s="154">
        <v>600</v>
      </c>
      <c r="E46" s="273">
        <f>SUM(C46:D46)</f>
        <v>5325</v>
      </c>
      <c r="F46" s="327">
        <v>6937</v>
      </c>
      <c r="G46" s="154">
        <v>1612</v>
      </c>
      <c r="H46" s="154"/>
      <c r="I46" s="154">
        <f>SUM(G46:H46)</f>
        <v>1612</v>
      </c>
      <c r="J46" s="327">
        <v>8550</v>
      </c>
      <c r="K46" s="154">
        <v>3225</v>
      </c>
      <c r="L46" s="154"/>
      <c r="M46" s="154">
        <f>SUM(K46:L46)</f>
        <v>3225</v>
      </c>
      <c r="N46" s="240" t="s">
        <v>222</v>
      </c>
    </row>
    <row r="47" spans="1:14" ht="65">
      <c r="A47" s="274">
        <v>2122</v>
      </c>
      <c r="B47" s="272" t="s">
        <v>104</v>
      </c>
      <c r="C47" s="238">
        <v>18253</v>
      </c>
      <c r="D47" s="238">
        <v>3900</v>
      </c>
      <c r="E47" s="273">
        <f>SUM(C47:D47)</f>
        <v>22153</v>
      </c>
      <c r="F47" s="328">
        <v>30041</v>
      </c>
      <c r="G47" s="239">
        <v>7888</v>
      </c>
      <c r="H47" s="154"/>
      <c r="I47" s="154">
        <f>SUM(G47:H47)</f>
        <v>7888</v>
      </c>
      <c r="J47" s="328">
        <v>37928</v>
      </c>
      <c r="K47" s="154">
        <v>15775</v>
      </c>
      <c r="L47" s="154"/>
      <c r="M47" s="154">
        <f>SUM(K47:L47)</f>
        <v>15775</v>
      </c>
      <c r="N47" s="240" t="s">
        <v>224</v>
      </c>
    </row>
    <row r="48" spans="1:14">
      <c r="A48" s="281">
        <v>2200</v>
      </c>
      <c r="B48" s="282" t="s">
        <v>108</v>
      </c>
      <c r="C48" s="231">
        <f t="shared" ref="C48:H48" si="16">SUM(C49+C55+C60+C79+C104+C109)</f>
        <v>324012</v>
      </c>
      <c r="D48" s="231">
        <f t="shared" si="16"/>
        <v>146903</v>
      </c>
      <c r="E48" s="231">
        <f t="shared" si="16"/>
        <v>470915</v>
      </c>
      <c r="F48" s="318">
        <f t="shared" si="16"/>
        <v>1183667</v>
      </c>
      <c r="G48" s="231">
        <f t="shared" si="16"/>
        <v>642752</v>
      </c>
      <c r="H48" s="231">
        <f t="shared" si="16"/>
        <v>70000</v>
      </c>
      <c r="I48" s="231">
        <f>SUM(G48:H48)</f>
        <v>712752</v>
      </c>
      <c r="J48" s="318">
        <f>SUM(J49+J55+J60+J79+J104+J109)</f>
        <v>1302136</v>
      </c>
      <c r="K48" s="231">
        <f>SUM(K49+K55+K60+K79+K104+K109)</f>
        <v>772221</v>
      </c>
      <c r="L48" s="231">
        <f>SUM(L49+L55+L60+L79+L104+L109)</f>
        <v>59000</v>
      </c>
      <c r="M48" s="231">
        <f>SUM(K48:L48)</f>
        <v>831221</v>
      </c>
      <c r="N48" s="247"/>
    </row>
    <row r="49" spans="1:14" ht="31">
      <c r="A49" s="157">
        <v>2210</v>
      </c>
      <c r="B49" s="158" t="s">
        <v>109</v>
      </c>
      <c r="C49" s="167">
        <f>SUM(C50:C54)</f>
        <v>9415</v>
      </c>
      <c r="D49" s="167">
        <f>SUM(D50:D54)</f>
        <v>196</v>
      </c>
      <c r="E49" s="167">
        <f>SUM(C49:D49)</f>
        <v>9611</v>
      </c>
      <c r="F49" s="329">
        <f>SUM(F50:F54)</f>
        <v>10001</v>
      </c>
      <c r="G49" s="167">
        <f>SUM(G50:G54)</f>
        <v>390</v>
      </c>
      <c r="H49" s="167"/>
      <c r="I49" s="205">
        <f t="shared" ref="I49:I54" si="17">SUM(G49:G49)</f>
        <v>390</v>
      </c>
      <c r="J49" s="329">
        <f>SUM(J50:J54)</f>
        <v>10391</v>
      </c>
      <c r="K49" s="167">
        <f>SUM(K50:K54)</f>
        <v>780</v>
      </c>
      <c r="L49" s="167">
        <f>SUM(L50:L54)</f>
        <v>0</v>
      </c>
      <c r="M49" s="204">
        <f>SUM(K49:L49)</f>
        <v>780</v>
      </c>
      <c r="N49" s="246"/>
    </row>
    <row r="50" spans="1:14">
      <c r="A50" s="159">
        <v>22101</v>
      </c>
      <c r="B50" s="160" t="s">
        <v>110</v>
      </c>
      <c r="C50" s="166">
        <v>308</v>
      </c>
      <c r="D50" s="166">
        <v>54</v>
      </c>
      <c r="E50" s="207">
        <f>SUM(C50:D50)</f>
        <v>362</v>
      </c>
      <c r="F50" s="330">
        <v>362</v>
      </c>
      <c r="G50" s="208"/>
      <c r="H50" s="209"/>
      <c r="I50" s="293">
        <f t="shared" si="17"/>
        <v>0</v>
      </c>
      <c r="J50" s="330">
        <v>362</v>
      </c>
      <c r="K50" s="208"/>
      <c r="L50" s="208"/>
      <c r="M50" s="208">
        <f>SUM(K50:L50)</f>
        <v>0</v>
      </c>
      <c r="N50" s="246"/>
    </row>
    <row r="51" spans="1:14" ht="62">
      <c r="A51" s="159">
        <v>22102</v>
      </c>
      <c r="B51" s="160" t="s">
        <v>111</v>
      </c>
      <c r="C51" s="166">
        <v>1983</v>
      </c>
      <c r="D51" s="166"/>
      <c r="E51" s="207">
        <f t="shared" ref="E51:E54" si="18">SUM(C51:D51)</f>
        <v>1983</v>
      </c>
      <c r="F51" s="330">
        <v>2373</v>
      </c>
      <c r="G51" s="209">
        <v>390</v>
      </c>
      <c r="H51" s="209"/>
      <c r="I51" s="293">
        <f t="shared" si="17"/>
        <v>390</v>
      </c>
      <c r="J51" s="330">
        <v>2763</v>
      </c>
      <c r="K51" s="209">
        <v>780</v>
      </c>
      <c r="L51" s="209"/>
      <c r="M51" s="208">
        <f t="shared" ref="M51:M101" si="19">SUM(K51:L51)</f>
        <v>780</v>
      </c>
      <c r="N51" s="244" t="s">
        <v>231</v>
      </c>
    </row>
    <row r="52" spans="1:14" ht="62">
      <c r="A52" s="159">
        <v>22103</v>
      </c>
      <c r="B52" s="160" t="s">
        <v>112</v>
      </c>
      <c r="C52" s="166">
        <v>460</v>
      </c>
      <c r="D52" s="166">
        <v>142</v>
      </c>
      <c r="E52" s="207">
        <f t="shared" si="18"/>
        <v>602</v>
      </c>
      <c r="F52" s="330">
        <v>602</v>
      </c>
      <c r="G52" s="209"/>
      <c r="H52" s="209"/>
      <c r="I52" s="293">
        <f t="shared" si="17"/>
        <v>0</v>
      </c>
      <c r="J52" s="330">
        <v>602</v>
      </c>
      <c r="K52" s="209"/>
      <c r="L52" s="209"/>
      <c r="M52" s="208">
        <f t="shared" si="19"/>
        <v>0</v>
      </c>
      <c r="N52" s="246"/>
    </row>
    <row r="53" spans="1:14" ht="31">
      <c r="A53" s="159">
        <v>22104</v>
      </c>
      <c r="B53" s="160" t="s">
        <v>113</v>
      </c>
      <c r="C53" s="166">
        <v>6546</v>
      </c>
      <c r="D53" s="156"/>
      <c r="E53" s="207">
        <f t="shared" si="18"/>
        <v>6546</v>
      </c>
      <c r="F53" s="330">
        <v>6546</v>
      </c>
      <c r="G53" s="209"/>
      <c r="H53" s="209"/>
      <c r="I53" s="293">
        <f t="shared" si="17"/>
        <v>0</v>
      </c>
      <c r="J53" s="330">
        <v>6546</v>
      </c>
      <c r="K53" s="209"/>
      <c r="L53" s="209"/>
      <c r="M53" s="208">
        <f t="shared" si="19"/>
        <v>0</v>
      </c>
      <c r="N53" s="246"/>
    </row>
    <row r="54" spans="1:14" ht="46.5">
      <c r="A54" s="159">
        <v>22109</v>
      </c>
      <c r="B54" s="160" t="s">
        <v>114</v>
      </c>
      <c r="C54" s="166">
        <v>118</v>
      </c>
      <c r="D54" s="156"/>
      <c r="E54" s="207">
        <f t="shared" si="18"/>
        <v>118</v>
      </c>
      <c r="F54" s="330">
        <v>118</v>
      </c>
      <c r="G54" s="209"/>
      <c r="H54" s="209"/>
      <c r="I54" s="293">
        <f t="shared" si="17"/>
        <v>0</v>
      </c>
      <c r="J54" s="330">
        <v>118</v>
      </c>
      <c r="K54" s="209"/>
      <c r="L54" s="209"/>
      <c r="M54" s="208">
        <f t="shared" si="19"/>
        <v>0</v>
      </c>
      <c r="N54" s="246"/>
    </row>
    <row r="55" spans="1:14" ht="31">
      <c r="A55" s="157">
        <v>2220</v>
      </c>
      <c r="B55" s="158" t="s">
        <v>115</v>
      </c>
      <c r="C55" s="167">
        <f>C56+C57+C58+C59</f>
        <v>52184</v>
      </c>
      <c r="D55" s="167">
        <f>D56+D57+D58+D59</f>
        <v>426</v>
      </c>
      <c r="E55" s="167">
        <f>SUM(C55:D55)</f>
        <v>52610</v>
      </c>
      <c r="F55" s="329">
        <f>F56+F57+F58+F59</f>
        <v>148264</v>
      </c>
      <c r="G55" s="167">
        <f>G56+G57+G58+G59</f>
        <v>95654</v>
      </c>
      <c r="H55" s="167">
        <f>H56+H57+H58+H59</f>
        <v>0</v>
      </c>
      <c r="I55" s="204">
        <f>SUM(G55:H55)</f>
        <v>95654</v>
      </c>
      <c r="J55" s="329">
        <f>J56+J57+J58+J59</f>
        <v>212924</v>
      </c>
      <c r="K55" s="167">
        <f>K56+K57+K58+K59</f>
        <v>160314</v>
      </c>
      <c r="L55" s="167">
        <f>L56+L57+L58+L59</f>
        <v>0</v>
      </c>
      <c r="M55" s="204">
        <f>SUM(K55:L55)</f>
        <v>160314</v>
      </c>
      <c r="N55" s="246"/>
    </row>
    <row r="56" spans="1:14" ht="219" customHeight="1">
      <c r="A56" s="161">
        <v>2221</v>
      </c>
      <c r="B56" s="162" t="s">
        <v>116</v>
      </c>
      <c r="C56" s="131">
        <v>19630</v>
      </c>
      <c r="D56" s="131"/>
      <c r="E56" s="154">
        <f t="shared" ref="E56:E59" si="20">SUM(C56:D56)</f>
        <v>19630</v>
      </c>
      <c r="F56" s="327">
        <v>56872</v>
      </c>
      <c r="G56" s="132">
        <v>37242</v>
      </c>
      <c r="H56" s="253"/>
      <c r="I56" s="294">
        <f t="shared" ref="I56:I59" si="21">SUM(G56:G56)</f>
        <v>37242</v>
      </c>
      <c r="J56" s="327">
        <v>81434</v>
      </c>
      <c r="K56" s="254">
        <v>61804</v>
      </c>
      <c r="L56" s="254"/>
      <c r="M56" s="295">
        <f t="shared" si="19"/>
        <v>61804</v>
      </c>
      <c r="N56" s="244" t="s">
        <v>255</v>
      </c>
    </row>
    <row r="57" spans="1:14" ht="46.5">
      <c r="A57" s="161">
        <v>2222</v>
      </c>
      <c r="B57" s="162" t="s">
        <v>117</v>
      </c>
      <c r="C57" s="131">
        <v>1350</v>
      </c>
      <c r="D57" s="131"/>
      <c r="E57" s="154">
        <f t="shared" si="20"/>
        <v>1350</v>
      </c>
      <c r="F57" s="327">
        <v>3757</v>
      </c>
      <c r="G57" s="229">
        <v>2407</v>
      </c>
      <c r="H57" s="296"/>
      <c r="I57" s="294">
        <f t="shared" si="21"/>
        <v>2407</v>
      </c>
      <c r="J57" s="327">
        <v>6165</v>
      </c>
      <c r="K57" s="131">
        <v>4815</v>
      </c>
      <c r="L57" s="131"/>
      <c r="M57" s="295">
        <f t="shared" si="19"/>
        <v>4815</v>
      </c>
      <c r="N57" s="244" t="s">
        <v>228</v>
      </c>
    </row>
    <row r="58" spans="1:14" ht="85.5" customHeight="1">
      <c r="A58" s="161">
        <v>2223</v>
      </c>
      <c r="B58" s="162" t="s">
        <v>118</v>
      </c>
      <c r="C58" s="131">
        <v>28914</v>
      </c>
      <c r="D58" s="131"/>
      <c r="E58" s="154">
        <f t="shared" si="20"/>
        <v>28914</v>
      </c>
      <c r="F58" s="327">
        <v>81330</v>
      </c>
      <c r="G58" s="229">
        <v>52416</v>
      </c>
      <c r="H58" s="297"/>
      <c r="I58" s="294">
        <f t="shared" si="21"/>
        <v>52416</v>
      </c>
      <c r="J58" s="327">
        <v>115432</v>
      </c>
      <c r="K58" s="131">
        <v>86518</v>
      </c>
      <c r="L58" s="131"/>
      <c r="M58" s="295">
        <f t="shared" si="19"/>
        <v>86518</v>
      </c>
      <c r="N58" s="244" t="s">
        <v>229</v>
      </c>
    </row>
    <row r="59" spans="1:14" ht="93">
      <c r="A59" s="161">
        <v>2224</v>
      </c>
      <c r="B59" s="162" t="s">
        <v>119</v>
      </c>
      <c r="C59" s="131">
        <v>2290</v>
      </c>
      <c r="D59" s="131">
        <v>426</v>
      </c>
      <c r="E59" s="154">
        <f t="shared" si="20"/>
        <v>2716</v>
      </c>
      <c r="F59" s="327">
        <v>6305</v>
      </c>
      <c r="G59" s="229">
        <v>3589</v>
      </c>
      <c r="H59" s="297"/>
      <c r="I59" s="294">
        <f t="shared" si="21"/>
        <v>3589</v>
      </c>
      <c r="J59" s="327">
        <v>9893</v>
      </c>
      <c r="K59" s="131">
        <v>7177</v>
      </c>
      <c r="L59" s="131"/>
      <c r="M59" s="295">
        <f t="shared" si="19"/>
        <v>7177</v>
      </c>
      <c r="N59" s="244" t="s">
        <v>230</v>
      </c>
    </row>
    <row r="60" spans="1:14">
      <c r="A60" s="157">
        <v>2230</v>
      </c>
      <c r="B60" s="158" t="s">
        <v>120</v>
      </c>
      <c r="C60" s="167">
        <f t="shared" ref="C60:M60" si="22">C61+C64+C68+C69+C71+C73+C74</f>
        <v>23474</v>
      </c>
      <c r="D60" s="167">
        <f t="shared" si="22"/>
        <v>11363</v>
      </c>
      <c r="E60" s="167">
        <f t="shared" si="22"/>
        <v>34837</v>
      </c>
      <c r="F60" s="329">
        <f t="shared" si="22"/>
        <v>106354</v>
      </c>
      <c r="G60" s="167">
        <f t="shared" si="22"/>
        <v>1517</v>
      </c>
      <c r="H60" s="167">
        <f t="shared" si="22"/>
        <v>70000</v>
      </c>
      <c r="I60" s="204">
        <f t="shared" si="22"/>
        <v>71517</v>
      </c>
      <c r="J60" s="329">
        <f t="shared" si="22"/>
        <v>96871</v>
      </c>
      <c r="K60" s="167">
        <f t="shared" si="22"/>
        <v>3034</v>
      </c>
      <c r="L60" s="167">
        <f t="shared" si="22"/>
        <v>59000</v>
      </c>
      <c r="M60" s="204">
        <f t="shared" si="22"/>
        <v>62034</v>
      </c>
      <c r="N60" s="246"/>
    </row>
    <row r="61" spans="1:14" ht="46.5">
      <c r="A61" s="161">
        <v>2231</v>
      </c>
      <c r="B61" s="162" t="s">
        <v>121</v>
      </c>
      <c r="C61" s="131">
        <f>C62+C63</f>
        <v>1820</v>
      </c>
      <c r="D61" s="131">
        <f>D62+D63</f>
        <v>963</v>
      </c>
      <c r="E61" s="154">
        <f t="shared" ref="E61:F105" si="23">SUM(C61:D61)</f>
        <v>2783</v>
      </c>
      <c r="F61" s="321">
        <f>F62+F63</f>
        <v>2783</v>
      </c>
      <c r="G61" s="131">
        <f>G62+G63</f>
        <v>0</v>
      </c>
      <c r="H61" s="131"/>
      <c r="I61" s="294">
        <f t="shared" ref="I61:I68" si="24">SUM(G61:G61)</f>
        <v>0</v>
      </c>
      <c r="J61" s="321">
        <f>J62+J63</f>
        <v>2783</v>
      </c>
      <c r="K61" s="131">
        <f>K62+K63</f>
        <v>0</v>
      </c>
      <c r="L61" s="131">
        <f>L62+L63</f>
        <v>0</v>
      </c>
      <c r="M61" s="295">
        <f t="shared" si="19"/>
        <v>0</v>
      </c>
      <c r="N61" s="246"/>
    </row>
    <row r="62" spans="1:14" ht="46.5">
      <c r="A62" s="159" t="s">
        <v>122</v>
      </c>
      <c r="B62" s="155" t="s">
        <v>123</v>
      </c>
      <c r="C62" s="166">
        <v>1120</v>
      </c>
      <c r="D62" s="153"/>
      <c r="E62" s="207">
        <f t="shared" si="23"/>
        <v>1120</v>
      </c>
      <c r="F62" s="330">
        <v>1120</v>
      </c>
      <c r="G62" s="298"/>
      <c r="H62" s="209"/>
      <c r="I62" s="293">
        <f t="shared" si="24"/>
        <v>0</v>
      </c>
      <c r="J62" s="330">
        <v>1120</v>
      </c>
      <c r="K62" s="210"/>
      <c r="L62" s="210"/>
      <c r="M62" s="208">
        <f t="shared" si="19"/>
        <v>0</v>
      </c>
      <c r="N62" s="246"/>
    </row>
    <row r="63" spans="1:14" ht="46.5">
      <c r="A63" s="159">
        <v>22313</v>
      </c>
      <c r="B63" s="155" t="s">
        <v>124</v>
      </c>
      <c r="C63" s="166">
        <v>700</v>
      </c>
      <c r="D63" s="166">
        <v>963</v>
      </c>
      <c r="E63" s="207">
        <f t="shared" si="23"/>
        <v>1663</v>
      </c>
      <c r="F63" s="330">
        <v>1663</v>
      </c>
      <c r="G63" s="299"/>
      <c r="H63" s="300"/>
      <c r="I63" s="293">
        <f t="shared" si="24"/>
        <v>0</v>
      </c>
      <c r="J63" s="330">
        <v>1663</v>
      </c>
      <c r="K63" s="211"/>
      <c r="L63" s="211"/>
      <c r="M63" s="208">
        <f t="shared" si="19"/>
        <v>0</v>
      </c>
      <c r="N63" s="246"/>
    </row>
    <row r="64" spans="1:14" ht="46.5">
      <c r="A64" s="161">
        <v>2232</v>
      </c>
      <c r="B64" s="163" t="s">
        <v>125</v>
      </c>
      <c r="C64" s="131">
        <f>SUM(C65:C67)</f>
        <v>16260</v>
      </c>
      <c r="D64" s="131">
        <f>SUM(D65:D67)</f>
        <v>3540</v>
      </c>
      <c r="E64" s="154">
        <f t="shared" si="23"/>
        <v>19800</v>
      </c>
      <c r="F64" s="321">
        <f>SUM(F65:F67)</f>
        <v>20817</v>
      </c>
      <c r="G64" s="131">
        <v>1017</v>
      </c>
      <c r="H64" s="131"/>
      <c r="I64" s="294">
        <f t="shared" si="24"/>
        <v>1017</v>
      </c>
      <c r="J64" s="321">
        <f>SUM(J65:J67)</f>
        <v>22334</v>
      </c>
      <c r="K64" s="131">
        <f>SUM(K65:K67)</f>
        <v>2534</v>
      </c>
      <c r="L64" s="252">
        <f>SUM(L65:L67)</f>
        <v>0</v>
      </c>
      <c r="M64" s="295">
        <f t="shared" si="19"/>
        <v>2534</v>
      </c>
      <c r="N64" s="248"/>
    </row>
    <row r="65" spans="1:15" ht="46.5">
      <c r="A65" s="159">
        <v>22325</v>
      </c>
      <c r="B65" s="155" t="s">
        <v>126</v>
      </c>
      <c r="C65" s="166">
        <v>1540</v>
      </c>
      <c r="D65" s="134"/>
      <c r="E65" s="207">
        <f t="shared" si="23"/>
        <v>1540</v>
      </c>
      <c r="F65" s="330">
        <v>1540</v>
      </c>
      <c r="G65" s="301"/>
      <c r="H65" s="302"/>
      <c r="I65" s="293">
        <f t="shared" si="24"/>
        <v>0</v>
      </c>
      <c r="J65" s="330">
        <v>1540</v>
      </c>
      <c r="K65" s="212"/>
      <c r="L65" s="212"/>
      <c r="M65" s="208">
        <f t="shared" si="19"/>
        <v>0</v>
      </c>
      <c r="N65" s="246"/>
    </row>
    <row r="66" spans="1:15" ht="31">
      <c r="A66" s="159">
        <v>22326</v>
      </c>
      <c r="B66" s="155" t="s">
        <v>127</v>
      </c>
      <c r="C66" s="166">
        <v>11640</v>
      </c>
      <c r="D66" s="134"/>
      <c r="E66" s="207">
        <f t="shared" si="23"/>
        <v>11640</v>
      </c>
      <c r="F66" s="330">
        <v>11640</v>
      </c>
      <c r="G66" s="301"/>
      <c r="H66" s="302"/>
      <c r="I66" s="293">
        <f t="shared" si="24"/>
        <v>0</v>
      </c>
      <c r="J66" s="330">
        <v>11640</v>
      </c>
      <c r="K66" s="212"/>
      <c r="L66" s="212"/>
      <c r="M66" s="208">
        <f t="shared" si="19"/>
        <v>0</v>
      </c>
      <c r="N66" s="246"/>
    </row>
    <row r="67" spans="1:15" ht="58.5" customHeight="1">
      <c r="A67" s="159">
        <v>22329</v>
      </c>
      <c r="B67" s="155" t="s">
        <v>128</v>
      </c>
      <c r="C67" s="166">
        <v>3080</v>
      </c>
      <c r="D67" s="166">
        <v>3540</v>
      </c>
      <c r="E67" s="207">
        <f t="shared" si="23"/>
        <v>6620</v>
      </c>
      <c r="F67" s="330">
        <v>7637</v>
      </c>
      <c r="G67" s="301">
        <v>1017</v>
      </c>
      <c r="H67" s="302"/>
      <c r="I67" s="293">
        <f t="shared" si="24"/>
        <v>1017</v>
      </c>
      <c r="J67" s="330">
        <v>9154</v>
      </c>
      <c r="K67" s="212">
        <v>2534</v>
      </c>
      <c r="L67" s="212"/>
      <c r="M67" s="208">
        <f t="shared" si="19"/>
        <v>2534</v>
      </c>
      <c r="N67" s="244" t="s">
        <v>232</v>
      </c>
    </row>
    <row r="68" spans="1:15" ht="31">
      <c r="A68" s="164">
        <v>2233</v>
      </c>
      <c r="B68" s="165" t="s">
        <v>129</v>
      </c>
      <c r="C68" s="169">
        <v>60</v>
      </c>
      <c r="D68" s="169">
        <v>0</v>
      </c>
      <c r="E68" s="242">
        <f t="shared" si="23"/>
        <v>60</v>
      </c>
      <c r="F68" s="321">
        <v>60</v>
      </c>
      <c r="G68" s="169"/>
      <c r="H68" s="169"/>
      <c r="I68" s="243">
        <f t="shared" si="24"/>
        <v>0</v>
      </c>
      <c r="J68" s="321">
        <v>60</v>
      </c>
      <c r="K68" s="169"/>
      <c r="L68" s="169"/>
      <c r="M68" s="303">
        <f t="shared" si="19"/>
        <v>0</v>
      </c>
      <c r="N68" s="246"/>
    </row>
    <row r="69" spans="1:15" ht="62">
      <c r="A69" s="164">
        <v>2234</v>
      </c>
      <c r="B69" s="165" t="s">
        <v>130</v>
      </c>
      <c r="C69" s="169">
        <f>SUM(C70)</f>
        <v>0</v>
      </c>
      <c r="D69" s="169">
        <f>SUM(D70)</f>
        <v>0</v>
      </c>
      <c r="E69" s="242">
        <f t="shared" si="23"/>
        <v>0</v>
      </c>
      <c r="F69" s="321">
        <f>SUM(F70)</f>
        <v>500</v>
      </c>
      <c r="G69" s="242">
        <f>SUM(G70:G70)</f>
        <v>500</v>
      </c>
      <c r="H69" s="242">
        <f>SUM(H70:H70)</f>
        <v>0</v>
      </c>
      <c r="I69" s="243">
        <f>SUM(I70:I70)</f>
        <v>500</v>
      </c>
      <c r="J69" s="321">
        <f>SUM(J70)</f>
        <v>500</v>
      </c>
      <c r="K69" s="242">
        <f>SUM(K70:K70)</f>
        <v>500</v>
      </c>
      <c r="L69" s="242">
        <f>SUM(L70:L70)</f>
        <v>0</v>
      </c>
      <c r="M69" s="243">
        <f>SUM(M70:M70)</f>
        <v>500</v>
      </c>
      <c r="N69" s="246"/>
    </row>
    <row r="70" spans="1:15" ht="46.5">
      <c r="A70" s="159">
        <v>22343</v>
      </c>
      <c r="B70" s="155" t="s">
        <v>131</v>
      </c>
      <c r="C70" s="166"/>
      <c r="D70" s="166"/>
      <c r="E70" s="154">
        <f t="shared" si="23"/>
        <v>0</v>
      </c>
      <c r="F70" s="327">
        <v>500</v>
      </c>
      <c r="G70" s="131">
        <v>500</v>
      </c>
      <c r="H70" s="131">
        <v>0</v>
      </c>
      <c r="I70" s="294">
        <f>SUM(G70:H70)</f>
        <v>500</v>
      </c>
      <c r="J70" s="327">
        <v>500</v>
      </c>
      <c r="K70" s="131">
        <v>500</v>
      </c>
      <c r="L70" s="131"/>
      <c r="M70" s="294">
        <f t="shared" si="19"/>
        <v>500</v>
      </c>
      <c r="N70" s="246" t="s">
        <v>233</v>
      </c>
    </row>
    <row r="71" spans="1:15" s="95" customFormat="1" ht="31">
      <c r="A71" s="164">
        <v>2235</v>
      </c>
      <c r="B71" s="165" t="s">
        <v>132</v>
      </c>
      <c r="C71" s="169">
        <f>C72</f>
        <v>1660</v>
      </c>
      <c r="D71" s="169">
        <f>D72</f>
        <v>2500</v>
      </c>
      <c r="E71" s="242">
        <f t="shared" si="23"/>
        <v>4160</v>
      </c>
      <c r="F71" s="321">
        <f>F72</f>
        <v>4160</v>
      </c>
      <c r="G71" s="169"/>
      <c r="H71" s="169"/>
      <c r="I71" s="243">
        <f>SUM(G71:G71)</f>
        <v>0</v>
      </c>
      <c r="J71" s="321">
        <f>J72</f>
        <v>4160</v>
      </c>
      <c r="K71" s="169"/>
      <c r="L71" s="169"/>
      <c r="M71" s="303">
        <f t="shared" si="19"/>
        <v>0</v>
      </c>
      <c r="N71" s="246"/>
      <c r="O71" s="88"/>
    </row>
    <row r="72" spans="1:15" s="95" customFormat="1" ht="46.5">
      <c r="A72" s="159">
        <v>22352</v>
      </c>
      <c r="B72" s="160" t="s">
        <v>133</v>
      </c>
      <c r="C72" s="166">
        <v>1660</v>
      </c>
      <c r="D72" s="166">
        <v>2500</v>
      </c>
      <c r="E72" s="207">
        <f t="shared" si="23"/>
        <v>4160</v>
      </c>
      <c r="F72" s="330">
        <v>4160</v>
      </c>
      <c r="G72" s="212"/>
      <c r="H72" s="212"/>
      <c r="I72" s="293">
        <f>SUM(G72:G72)</f>
        <v>0</v>
      </c>
      <c r="J72" s="330">
        <v>4160</v>
      </c>
      <c r="K72" s="212"/>
      <c r="L72" s="212"/>
      <c r="M72" s="208">
        <f t="shared" si="19"/>
        <v>0</v>
      </c>
      <c r="N72" s="246"/>
      <c r="O72" s="88"/>
    </row>
    <row r="73" spans="1:15" s="95" customFormat="1" ht="31">
      <c r="A73" s="164">
        <v>2236</v>
      </c>
      <c r="B73" s="165" t="s">
        <v>134</v>
      </c>
      <c r="C73" s="169">
        <v>27</v>
      </c>
      <c r="D73" s="169">
        <v>0</v>
      </c>
      <c r="E73" s="242">
        <f t="shared" si="23"/>
        <v>27</v>
      </c>
      <c r="F73" s="327">
        <v>27</v>
      </c>
      <c r="G73" s="169"/>
      <c r="H73" s="169"/>
      <c r="I73" s="243">
        <f>SUM(G73:G73)</f>
        <v>0</v>
      </c>
      <c r="J73" s="327">
        <v>27</v>
      </c>
      <c r="K73" s="169"/>
      <c r="L73" s="169"/>
      <c r="M73" s="303">
        <f t="shared" si="19"/>
        <v>0</v>
      </c>
      <c r="N73" s="246"/>
      <c r="O73" s="88"/>
    </row>
    <row r="74" spans="1:15" s="95" customFormat="1" ht="31">
      <c r="A74" s="164">
        <v>2239</v>
      </c>
      <c r="B74" s="165" t="s">
        <v>135</v>
      </c>
      <c r="C74" s="169">
        <f>C75+C76+C77+C78</f>
        <v>3647</v>
      </c>
      <c r="D74" s="169">
        <f>D75+D76+D77+D78</f>
        <v>4360</v>
      </c>
      <c r="E74" s="242">
        <f t="shared" si="23"/>
        <v>8007</v>
      </c>
      <c r="F74" s="321">
        <f>F75+F76+F77+F78</f>
        <v>78007</v>
      </c>
      <c r="G74" s="169">
        <f>G75+G76+G77+G78</f>
        <v>0</v>
      </c>
      <c r="H74" s="169">
        <f>H75+H76+H77+H78</f>
        <v>70000</v>
      </c>
      <c r="I74" s="243">
        <f>SUM(G74:H74)</f>
        <v>70000</v>
      </c>
      <c r="J74" s="321">
        <f>J75+J76+J77+J78</f>
        <v>67007</v>
      </c>
      <c r="K74" s="169">
        <f>K75+K76+K77+K78</f>
        <v>0</v>
      </c>
      <c r="L74" s="169">
        <f>L75+L76+L77+L78</f>
        <v>59000</v>
      </c>
      <c r="M74" s="243">
        <f>SUM(K74:L74)</f>
        <v>59000</v>
      </c>
      <c r="N74" s="246"/>
      <c r="O74" s="88"/>
    </row>
    <row r="75" spans="1:15" s="95" customFormat="1" ht="46.5">
      <c r="A75" s="159">
        <v>22391</v>
      </c>
      <c r="B75" s="160" t="s">
        <v>136</v>
      </c>
      <c r="C75" s="166"/>
      <c r="D75" s="166">
        <v>360</v>
      </c>
      <c r="E75" s="207">
        <f t="shared" si="23"/>
        <v>360</v>
      </c>
      <c r="F75" s="330">
        <v>360</v>
      </c>
      <c r="G75" s="213"/>
      <c r="H75" s="214"/>
      <c r="I75" s="304">
        <f t="shared" ref="I75:I78" si="25">SUM(G75:H75)</f>
        <v>0</v>
      </c>
      <c r="J75" s="330">
        <v>360</v>
      </c>
      <c r="K75" s="215"/>
      <c r="L75" s="215"/>
      <c r="M75" s="305">
        <f t="shared" si="19"/>
        <v>0</v>
      </c>
      <c r="N75" s="246"/>
      <c r="O75" s="88"/>
    </row>
    <row r="76" spans="1:15" s="95" customFormat="1" ht="31">
      <c r="A76" s="159">
        <v>22393</v>
      </c>
      <c r="B76" s="160" t="s">
        <v>137</v>
      </c>
      <c r="C76" s="166">
        <v>384</v>
      </c>
      <c r="D76" s="166"/>
      <c r="E76" s="207">
        <f t="shared" si="23"/>
        <v>384</v>
      </c>
      <c r="F76" s="330">
        <v>384</v>
      </c>
      <c r="G76" s="213"/>
      <c r="H76" s="214"/>
      <c r="I76" s="304">
        <f t="shared" si="25"/>
        <v>0</v>
      </c>
      <c r="J76" s="330">
        <v>384</v>
      </c>
      <c r="K76" s="215"/>
      <c r="L76" s="215"/>
      <c r="M76" s="305">
        <f t="shared" si="19"/>
        <v>0</v>
      </c>
      <c r="N76" s="246"/>
      <c r="O76" s="88"/>
    </row>
    <row r="77" spans="1:15" s="95" customFormat="1" ht="31">
      <c r="A77" s="159">
        <v>22394</v>
      </c>
      <c r="B77" s="160" t="s">
        <v>138</v>
      </c>
      <c r="C77" s="166">
        <v>607</v>
      </c>
      <c r="D77" s="166"/>
      <c r="E77" s="207">
        <f t="shared" si="23"/>
        <v>607</v>
      </c>
      <c r="F77" s="330">
        <v>607</v>
      </c>
      <c r="G77" s="213"/>
      <c r="H77" s="214"/>
      <c r="I77" s="304">
        <f t="shared" si="25"/>
        <v>0</v>
      </c>
      <c r="J77" s="330">
        <v>607</v>
      </c>
      <c r="K77" s="215"/>
      <c r="L77" s="215"/>
      <c r="M77" s="305">
        <f t="shared" si="19"/>
        <v>0</v>
      </c>
      <c r="N77" s="246"/>
      <c r="O77" s="88"/>
    </row>
    <row r="78" spans="1:15" s="95" customFormat="1" ht="80.25" customHeight="1">
      <c r="A78" s="159">
        <v>22399</v>
      </c>
      <c r="B78" s="160" t="s">
        <v>139</v>
      </c>
      <c r="C78" s="170">
        <v>2656</v>
      </c>
      <c r="D78" s="170">
        <v>4000</v>
      </c>
      <c r="E78" s="207">
        <f t="shared" si="23"/>
        <v>6656</v>
      </c>
      <c r="F78" s="331">
        <v>76656</v>
      </c>
      <c r="G78" s="216">
        <v>0</v>
      </c>
      <c r="H78" s="216">
        <v>70000</v>
      </c>
      <c r="I78" s="304">
        <f t="shared" si="25"/>
        <v>70000</v>
      </c>
      <c r="J78" s="330">
        <v>65656</v>
      </c>
      <c r="K78" s="216">
        <v>0</v>
      </c>
      <c r="L78" s="213">
        <v>59000</v>
      </c>
      <c r="M78" s="305">
        <f t="shared" si="19"/>
        <v>59000</v>
      </c>
      <c r="N78" s="244" t="s">
        <v>248</v>
      </c>
      <c r="O78" s="88"/>
    </row>
    <row r="79" spans="1:15" s="95" customFormat="1" ht="46.5">
      <c r="A79" s="157">
        <v>2240</v>
      </c>
      <c r="B79" s="158" t="s">
        <v>140</v>
      </c>
      <c r="C79" s="167">
        <f>C80+C81+C88+C97+C102</f>
        <v>36708</v>
      </c>
      <c r="D79" s="167">
        <f>D80+D81+D88+D97+D102</f>
        <v>50406</v>
      </c>
      <c r="E79" s="174">
        <f t="shared" si="23"/>
        <v>87114</v>
      </c>
      <c r="F79" s="329">
        <f>F80+F81+F88+F97+F102</f>
        <v>160029</v>
      </c>
      <c r="G79" s="167">
        <f>G80+G81+G88+G97+G102</f>
        <v>72915</v>
      </c>
      <c r="H79" s="167">
        <f>H80+H81+H88+H97+H102</f>
        <v>0</v>
      </c>
      <c r="I79" s="205">
        <f t="shared" ref="I79" si="26">SUM(G79:H79)</f>
        <v>72915</v>
      </c>
      <c r="J79" s="329">
        <f>J80+J81+J88+J97+J102</f>
        <v>221786</v>
      </c>
      <c r="K79" s="167">
        <f>K80+K81+K88+K97+K102</f>
        <v>134672</v>
      </c>
      <c r="L79" s="167">
        <f>L80+L81+L88+L97+L102</f>
        <v>0</v>
      </c>
      <c r="M79" s="205">
        <f t="shared" ref="M79" si="27">SUM(K79:L79)</f>
        <v>134672</v>
      </c>
      <c r="N79" s="246"/>
      <c r="O79" s="88"/>
    </row>
    <row r="80" spans="1:15" s="95" customFormat="1" ht="31">
      <c r="A80" s="164">
        <v>2241</v>
      </c>
      <c r="B80" s="165" t="s">
        <v>141</v>
      </c>
      <c r="C80" s="169">
        <v>0</v>
      </c>
      <c r="D80" s="169">
        <v>0</v>
      </c>
      <c r="E80" s="242">
        <f t="shared" si="23"/>
        <v>0</v>
      </c>
      <c r="F80" s="327">
        <v>3535</v>
      </c>
      <c r="G80" s="249">
        <v>3535</v>
      </c>
      <c r="H80" s="250"/>
      <c r="I80" s="243">
        <f>SUM(G80:G80)</f>
        <v>3535</v>
      </c>
      <c r="J80" s="318">
        <v>7069</v>
      </c>
      <c r="K80" s="251">
        <v>7069</v>
      </c>
      <c r="L80" s="251"/>
      <c r="M80" s="303">
        <f t="shared" si="19"/>
        <v>7069</v>
      </c>
      <c r="N80" s="244" t="s">
        <v>234</v>
      </c>
      <c r="O80" s="88"/>
    </row>
    <row r="81" spans="1:15" s="95" customFormat="1" ht="31">
      <c r="A81" s="164">
        <v>2242</v>
      </c>
      <c r="B81" s="165" t="s">
        <v>142</v>
      </c>
      <c r="C81" s="169">
        <f>SUM(C82:C87)</f>
        <v>1963</v>
      </c>
      <c r="D81" s="169">
        <f>SUM(D82:D87)</f>
        <v>1306</v>
      </c>
      <c r="E81" s="242">
        <f t="shared" si="23"/>
        <v>3269</v>
      </c>
      <c r="F81" s="321">
        <f>SUM(F82:F87)</f>
        <v>3269</v>
      </c>
      <c r="G81" s="169">
        <f>SUM(G82:G87)</f>
        <v>0</v>
      </c>
      <c r="H81" s="169">
        <f>SUM(H82:H87)</f>
        <v>0</v>
      </c>
      <c r="I81" s="243">
        <f t="shared" ref="I81:I87" si="28">SUM(G81:H81)</f>
        <v>0</v>
      </c>
      <c r="J81" s="321">
        <f>SUM(J82:J87)</f>
        <v>3269</v>
      </c>
      <c r="K81" s="169">
        <f>SUM(K82:K87)</f>
        <v>0</v>
      </c>
      <c r="L81" s="169">
        <f>SUM(L82:L87)</f>
        <v>0</v>
      </c>
      <c r="M81" s="303">
        <f t="shared" si="19"/>
        <v>0</v>
      </c>
      <c r="N81" s="246"/>
      <c r="O81" s="88"/>
    </row>
    <row r="82" spans="1:15" s="95" customFormat="1" ht="46.5">
      <c r="A82" s="159">
        <v>22421</v>
      </c>
      <c r="B82" s="202" t="s">
        <v>143</v>
      </c>
      <c r="C82" s="166">
        <v>635</v>
      </c>
      <c r="D82" s="166">
        <v>1306</v>
      </c>
      <c r="E82" s="217">
        <f t="shared" si="23"/>
        <v>1941</v>
      </c>
      <c r="F82" s="332">
        <v>1941</v>
      </c>
      <c r="G82" s="216"/>
      <c r="H82" s="214"/>
      <c r="I82" s="208">
        <f t="shared" si="28"/>
        <v>0</v>
      </c>
      <c r="J82" s="332">
        <v>1941</v>
      </c>
      <c r="K82" s="218"/>
      <c r="L82" s="218"/>
      <c r="M82" s="208">
        <f t="shared" si="19"/>
        <v>0</v>
      </c>
      <c r="N82" s="246"/>
      <c r="O82" s="88"/>
    </row>
    <row r="83" spans="1:15" s="95" customFormat="1" ht="31">
      <c r="A83" s="159">
        <v>22422</v>
      </c>
      <c r="B83" s="202" t="s">
        <v>144</v>
      </c>
      <c r="C83" s="166">
        <v>90</v>
      </c>
      <c r="D83" s="166"/>
      <c r="E83" s="217">
        <f t="shared" si="23"/>
        <v>90</v>
      </c>
      <c r="F83" s="332">
        <v>90</v>
      </c>
      <c r="G83" s="216"/>
      <c r="H83" s="214"/>
      <c r="I83" s="208">
        <f t="shared" si="28"/>
        <v>0</v>
      </c>
      <c r="J83" s="332">
        <v>90</v>
      </c>
      <c r="K83" s="218"/>
      <c r="L83" s="218"/>
      <c r="M83" s="208">
        <f t="shared" si="19"/>
        <v>0</v>
      </c>
      <c r="N83" s="246"/>
      <c r="O83" s="88"/>
    </row>
    <row r="84" spans="1:15" s="95" customFormat="1" ht="31">
      <c r="A84" s="159">
        <v>22423</v>
      </c>
      <c r="B84" s="202" t="s">
        <v>145</v>
      </c>
      <c r="C84" s="166">
        <v>16</v>
      </c>
      <c r="D84" s="166"/>
      <c r="E84" s="217">
        <f t="shared" si="23"/>
        <v>16</v>
      </c>
      <c r="F84" s="332">
        <v>16</v>
      </c>
      <c r="G84" s="216"/>
      <c r="H84" s="214"/>
      <c r="I84" s="208">
        <f t="shared" si="28"/>
        <v>0</v>
      </c>
      <c r="J84" s="332">
        <v>16</v>
      </c>
      <c r="K84" s="218"/>
      <c r="L84" s="218"/>
      <c r="M84" s="208">
        <f t="shared" si="19"/>
        <v>0</v>
      </c>
      <c r="N84" s="246"/>
      <c r="O84" s="88"/>
    </row>
    <row r="85" spans="1:15" s="95" customFormat="1" ht="31">
      <c r="A85" s="159">
        <v>22424</v>
      </c>
      <c r="B85" s="202" t="s">
        <v>146</v>
      </c>
      <c r="C85" s="166">
        <v>302</v>
      </c>
      <c r="D85" s="166"/>
      <c r="E85" s="217">
        <f t="shared" si="23"/>
        <v>302</v>
      </c>
      <c r="F85" s="332">
        <v>302</v>
      </c>
      <c r="G85" s="216"/>
      <c r="H85" s="214"/>
      <c r="I85" s="208">
        <f t="shared" si="28"/>
        <v>0</v>
      </c>
      <c r="J85" s="332">
        <v>302</v>
      </c>
      <c r="K85" s="218"/>
      <c r="L85" s="218"/>
      <c r="M85" s="208">
        <f t="shared" si="19"/>
        <v>0</v>
      </c>
      <c r="N85" s="246"/>
      <c r="O85" s="88"/>
    </row>
    <row r="86" spans="1:15" s="95" customFormat="1" ht="31">
      <c r="A86" s="159">
        <v>22425</v>
      </c>
      <c r="B86" s="202" t="s">
        <v>147</v>
      </c>
      <c r="C86" s="166">
        <v>711</v>
      </c>
      <c r="D86" s="166"/>
      <c r="E86" s="217">
        <f t="shared" si="23"/>
        <v>711</v>
      </c>
      <c r="F86" s="332">
        <v>711</v>
      </c>
      <c r="G86" s="216"/>
      <c r="H86" s="214"/>
      <c r="I86" s="208">
        <f t="shared" si="28"/>
        <v>0</v>
      </c>
      <c r="J86" s="332">
        <v>711</v>
      </c>
      <c r="K86" s="218"/>
      <c r="L86" s="218"/>
      <c r="M86" s="208">
        <f t="shared" si="19"/>
        <v>0</v>
      </c>
      <c r="N86" s="246"/>
      <c r="O86" s="88"/>
    </row>
    <row r="87" spans="1:15" s="95" customFormat="1" ht="31">
      <c r="A87" s="159">
        <v>22426</v>
      </c>
      <c r="B87" s="202" t="s">
        <v>148</v>
      </c>
      <c r="C87" s="166">
        <v>209</v>
      </c>
      <c r="D87" s="166"/>
      <c r="E87" s="217">
        <f t="shared" si="23"/>
        <v>209</v>
      </c>
      <c r="F87" s="332">
        <v>209</v>
      </c>
      <c r="G87" s="216"/>
      <c r="H87" s="214"/>
      <c r="I87" s="208">
        <f t="shared" si="28"/>
        <v>0</v>
      </c>
      <c r="J87" s="332">
        <v>209</v>
      </c>
      <c r="K87" s="218"/>
      <c r="L87" s="218"/>
      <c r="M87" s="208">
        <f t="shared" si="19"/>
        <v>0</v>
      </c>
      <c r="N87" s="246"/>
      <c r="O87" s="88"/>
    </row>
    <row r="88" spans="1:15" s="95" customFormat="1" ht="46.5">
      <c r="A88" s="164">
        <v>2243</v>
      </c>
      <c r="B88" s="165" t="s">
        <v>149</v>
      </c>
      <c r="C88" s="169">
        <f>C90+C91+C92+C93+C94+C95+C89</f>
        <v>28260</v>
      </c>
      <c r="D88" s="169">
        <f>D90+D91+D92+D93+D94+D95+D89</f>
        <v>48260</v>
      </c>
      <c r="E88" s="169">
        <f t="shared" ref="E88:L88" si="29">E90+E91+E92+E93+E94+E95+E89</f>
        <v>76520</v>
      </c>
      <c r="F88" s="321">
        <f>F90+F91+F92+F93+F94+F95+F89</f>
        <v>78416</v>
      </c>
      <c r="G88" s="169">
        <f>SUM(G89:G96)</f>
        <v>1896</v>
      </c>
      <c r="H88" s="169">
        <f t="shared" si="29"/>
        <v>0</v>
      </c>
      <c r="I88" s="206">
        <f>SUM(G88:H88)</f>
        <v>1896</v>
      </c>
      <c r="J88" s="321">
        <f>J90+J91+J92+J93+J94+J95+J89</f>
        <v>80312</v>
      </c>
      <c r="K88" s="169">
        <f>SUM(K89:K96)</f>
        <v>3792</v>
      </c>
      <c r="L88" s="169">
        <f t="shared" si="29"/>
        <v>0</v>
      </c>
      <c r="M88" s="206">
        <f>SUM(K88:L88)</f>
        <v>3792</v>
      </c>
      <c r="N88" s="248"/>
      <c r="O88" s="88"/>
    </row>
    <row r="89" spans="1:15" s="95" customFormat="1" ht="77.5">
      <c r="A89" s="159">
        <v>22431</v>
      </c>
      <c r="B89" s="202" t="s">
        <v>150</v>
      </c>
      <c r="C89" s="166">
        <v>655</v>
      </c>
      <c r="D89" s="166"/>
      <c r="E89" s="217">
        <f t="shared" si="23"/>
        <v>655</v>
      </c>
      <c r="F89" s="332">
        <v>655</v>
      </c>
      <c r="G89" s="216"/>
      <c r="H89" s="214"/>
      <c r="I89" s="208">
        <f t="shared" ref="I89:J96" si="30">SUM(G89:H89)</f>
        <v>0</v>
      </c>
      <c r="J89" s="332">
        <v>655</v>
      </c>
      <c r="K89" s="218"/>
      <c r="L89" s="218"/>
      <c r="M89" s="208">
        <f t="shared" si="19"/>
        <v>0</v>
      </c>
      <c r="N89" s="246"/>
      <c r="O89" s="88"/>
    </row>
    <row r="90" spans="1:15" s="95" customFormat="1" ht="62">
      <c r="A90" s="159">
        <v>22432</v>
      </c>
      <c r="B90" s="202" t="s">
        <v>151</v>
      </c>
      <c r="C90" s="166">
        <v>0</v>
      </c>
      <c r="D90" s="166"/>
      <c r="E90" s="217">
        <f t="shared" si="23"/>
        <v>0</v>
      </c>
      <c r="F90" s="332">
        <f t="shared" si="23"/>
        <v>0</v>
      </c>
      <c r="G90" s="216"/>
      <c r="H90" s="214"/>
      <c r="I90" s="208">
        <f t="shared" si="30"/>
        <v>0</v>
      </c>
      <c r="J90" s="332">
        <f t="shared" si="30"/>
        <v>0</v>
      </c>
      <c r="K90" s="218"/>
      <c r="L90" s="218"/>
      <c r="M90" s="208">
        <f t="shared" si="19"/>
        <v>0</v>
      </c>
      <c r="N90" s="246"/>
      <c r="O90" s="88"/>
    </row>
    <row r="91" spans="1:15" s="95" customFormat="1" ht="62">
      <c r="A91" s="159">
        <v>22433</v>
      </c>
      <c r="B91" s="202" t="s">
        <v>152</v>
      </c>
      <c r="C91" s="166">
        <v>305</v>
      </c>
      <c r="D91" s="166"/>
      <c r="E91" s="217">
        <f t="shared" si="23"/>
        <v>305</v>
      </c>
      <c r="F91" s="332">
        <v>305</v>
      </c>
      <c r="G91" s="216"/>
      <c r="H91" s="214"/>
      <c r="I91" s="208">
        <f t="shared" si="30"/>
        <v>0</v>
      </c>
      <c r="J91" s="332">
        <v>305</v>
      </c>
      <c r="K91" s="218"/>
      <c r="L91" s="218"/>
      <c r="M91" s="208">
        <f t="shared" si="19"/>
        <v>0</v>
      </c>
      <c r="N91" s="246"/>
      <c r="O91" s="88"/>
    </row>
    <row r="92" spans="1:15" s="95" customFormat="1" ht="126" customHeight="1">
      <c r="A92" s="159">
        <v>22434</v>
      </c>
      <c r="B92" s="202" t="s">
        <v>153</v>
      </c>
      <c r="C92" s="166">
        <v>26785</v>
      </c>
      <c r="D92" s="166">
        <v>48260</v>
      </c>
      <c r="E92" s="217">
        <f t="shared" si="23"/>
        <v>75045</v>
      </c>
      <c r="F92" s="332">
        <v>75045</v>
      </c>
      <c r="G92" s="216"/>
      <c r="H92" s="214"/>
      <c r="I92" s="208">
        <f t="shared" si="30"/>
        <v>0</v>
      </c>
      <c r="J92" s="332">
        <v>75045</v>
      </c>
      <c r="K92" s="218"/>
      <c r="L92" s="218"/>
      <c r="M92" s="208">
        <f t="shared" si="19"/>
        <v>0</v>
      </c>
      <c r="N92" s="246"/>
      <c r="O92" s="88"/>
    </row>
    <row r="93" spans="1:15" s="95" customFormat="1" ht="62">
      <c r="A93" s="159">
        <v>22435</v>
      </c>
      <c r="B93" s="202" t="s">
        <v>154</v>
      </c>
      <c r="C93" s="166">
        <v>229</v>
      </c>
      <c r="D93" s="166"/>
      <c r="E93" s="217">
        <f t="shared" si="23"/>
        <v>229</v>
      </c>
      <c r="F93" s="332">
        <v>229</v>
      </c>
      <c r="G93" s="216"/>
      <c r="H93" s="214"/>
      <c r="I93" s="208">
        <f t="shared" si="30"/>
        <v>0</v>
      </c>
      <c r="J93" s="332">
        <v>229</v>
      </c>
      <c r="K93" s="218"/>
      <c r="L93" s="218"/>
      <c r="M93" s="208">
        <f t="shared" si="19"/>
        <v>0</v>
      </c>
      <c r="N93" s="246"/>
      <c r="O93" s="88"/>
    </row>
    <row r="94" spans="1:15" s="95" customFormat="1" ht="62">
      <c r="A94" s="159">
        <v>22436</v>
      </c>
      <c r="B94" s="202" t="s">
        <v>155</v>
      </c>
      <c r="C94" s="166">
        <v>211</v>
      </c>
      <c r="D94" s="166"/>
      <c r="E94" s="217">
        <f t="shared" si="23"/>
        <v>211</v>
      </c>
      <c r="F94" s="332">
        <v>211</v>
      </c>
      <c r="G94" s="216"/>
      <c r="H94" s="214"/>
      <c r="I94" s="208">
        <f t="shared" si="30"/>
        <v>0</v>
      </c>
      <c r="J94" s="332">
        <v>211</v>
      </c>
      <c r="K94" s="218"/>
      <c r="L94" s="218"/>
      <c r="M94" s="208">
        <f t="shared" si="19"/>
        <v>0</v>
      </c>
      <c r="N94" s="246"/>
      <c r="O94" s="88"/>
    </row>
    <row r="95" spans="1:15" s="95" customFormat="1" ht="31">
      <c r="A95" s="159">
        <v>22439</v>
      </c>
      <c r="B95" s="202" t="s">
        <v>156</v>
      </c>
      <c r="C95" s="166">
        <v>75</v>
      </c>
      <c r="D95" s="166"/>
      <c r="E95" s="217">
        <f t="shared" si="23"/>
        <v>75</v>
      </c>
      <c r="F95" s="332">
        <v>1971</v>
      </c>
      <c r="G95" s="216">
        <v>1896</v>
      </c>
      <c r="H95" s="214"/>
      <c r="I95" s="305">
        <f t="shared" si="30"/>
        <v>1896</v>
      </c>
      <c r="J95" s="332">
        <v>3867</v>
      </c>
      <c r="K95" s="218">
        <v>3792</v>
      </c>
      <c r="L95" s="218"/>
      <c r="M95" s="208">
        <f t="shared" si="19"/>
        <v>3792</v>
      </c>
      <c r="N95" s="244" t="s">
        <v>235</v>
      </c>
      <c r="O95" s="88"/>
    </row>
    <row r="96" spans="1:15" s="95" customFormat="1" ht="31">
      <c r="A96" s="203">
        <v>22439</v>
      </c>
      <c r="B96" s="202" t="s">
        <v>157</v>
      </c>
      <c r="C96" s="171">
        <v>0</v>
      </c>
      <c r="D96" s="171">
        <v>0</v>
      </c>
      <c r="E96" s="217">
        <f t="shared" si="23"/>
        <v>0</v>
      </c>
      <c r="F96" s="332">
        <v>0</v>
      </c>
      <c r="G96" s="216"/>
      <c r="H96" s="214"/>
      <c r="I96" s="208">
        <f t="shared" si="30"/>
        <v>0</v>
      </c>
      <c r="J96" s="332">
        <v>0</v>
      </c>
      <c r="K96" s="218"/>
      <c r="L96" s="218"/>
      <c r="M96" s="208">
        <f t="shared" si="19"/>
        <v>0</v>
      </c>
      <c r="N96" s="246"/>
      <c r="O96" s="88"/>
    </row>
    <row r="97" spans="1:15" s="95" customFormat="1" ht="31">
      <c r="A97" s="164">
        <v>2244</v>
      </c>
      <c r="B97" s="165" t="s">
        <v>158</v>
      </c>
      <c r="C97" s="169">
        <f t="shared" ref="C97:H97" si="31">C98+C99+C100+C101</f>
        <v>4185</v>
      </c>
      <c r="D97" s="169">
        <f t="shared" si="31"/>
        <v>840</v>
      </c>
      <c r="E97" s="169">
        <f t="shared" si="31"/>
        <v>5025</v>
      </c>
      <c r="F97" s="321">
        <f t="shared" si="31"/>
        <v>70209</v>
      </c>
      <c r="G97" s="169">
        <f t="shared" si="31"/>
        <v>65184</v>
      </c>
      <c r="H97" s="169">
        <f t="shared" si="31"/>
        <v>0</v>
      </c>
      <c r="I97" s="169">
        <f>SUM(G97:H97)</f>
        <v>65184</v>
      </c>
      <c r="J97" s="321">
        <f>J98+J99+J100+J101</f>
        <v>126536</v>
      </c>
      <c r="K97" s="169">
        <f>K98+K99+K100+K101</f>
        <v>121511</v>
      </c>
      <c r="L97" s="169">
        <f>L98+L99+L100+L101</f>
        <v>0</v>
      </c>
      <c r="M97" s="206">
        <f>SUM(K97:L97)</f>
        <v>121511</v>
      </c>
      <c r="N97" s="246"/>
      <c r="O97" s="88"/>
    </row>
    <row r="98" spans="1:15" s="95" customFormat="1" ht="78.5">
      <c r="A98" s="159">
        <v>22441</v>
      </c>
      <c r="B98" s="160" t="s">
        <v>159</v>
      </c>
      <c r="C98" s="166">
        <v>1360</v>
      </c>
      <c r="D98" s="209"/>
      <c r="E98" s="217">
        <f t="shared" si="23"/>
        <v>1360</v>
      </c>
      <c r="F98" s="332">
        <v>10216</v>
      </c>
      <c r="G98" s="216">
        <v>8856</v>
      </c>
      <c r="H98" s="214"/>
      <c r="I98" s="208">
        <f t="shared" ref="I98:I101" si="32">SUM(G98:H98)</f>
        <v>8856</v>
      </c>
      <c r="J98" s="332">
        <v>10216</v>
      </c>
      <c r="K98" s="218">
        <v>8856</v>
      </c>
      <c r="L98" s="218"/>
      <c r="M98" s="208">
        <f t="shared" si="19"/>
        <v>8856</v>
      </c>
      <c r="N98" s="241" t="s">
        <v>226</v>
      </c>
      <c r="O98" s="88"/>
    </row>
    <row r="99" spans="1:15" s="95" customFormat="1" ht="46.5">
      <c r="A99" s="159">
        <v>22442</v>
      </c>
      <c r="B99" s="160" t="s">
        <v>160</v>
      </c>
      <c r="C99" s="166">
        <v>2100</v>
      </c>
      <c r="D99" s="209"/>
      <c r="E99" s="217">
        <f t="shared" si="23"/>
        <v>2100</v>
      </c>
      <c r="F99" s="332">
        <v>2100</v>
      </c>
      <c r="G99" s="216"/>
      <c r="H99" s="214"/>
      <c r="I99" s="208">
        <f t="shared" si="32"/>
        <v>0</v>
      </c>
      <c r="J99" s="332">
        <v>2100</v>
      </c>
      <c r="K99" s="218"/>
      <c r="L99" s="218"/>
      <c r="M99" s="208">
        <f t="shared" si="19"/>
        <v>0</v>
      </c>
      <c r="N99" s="245"/>
      <c r="O99" s="88"/>
    </row>
    <row r="100" spans="1:15" s="95" customFormat="1" ht="31">
      <c r="A100" s="159">
        <v>22444</v>
      </c>
      <c r="B100" s="160" t="s">
        <v>161</v>
      </c>
      <c r="C100" s="166">
        <v>725</v>
      </c>
      <c r="D100" s="209">
        <v>840</v>
      </c>
      <c r="E100" s="217">
        <f t="shared" si="23"/>
        <v>1565</v>
      </c>
      <c r="F100" s="332">
        <v>1565</v>
      </c>
      <c r="G100" s="216"/>
      <c r="H100" s="214"/>
      <c r="I100" s="208">
        <f t="shared" si="32"/>
        <v>0</v>
      </c>
      <c r="J100" s="332">
        <v>1565</v>
      </c>
      <c r="K100" s="218"/>
      <c r="L100" s="218"/>
      <c r="M100" s="208">
        <f t="shared" si="19"/>
        <v>0</v>
      </c>
      <c r="N100" s="245"/>
      <c r="O100" s="88"/>
    </row>
    <row r="101" spans="1:15" s="95" customFormat="1" ht="62">
      <c r="A101" s="159">
        <v>22449</v>
      </c>
      <c r="B101" s="160" t="s">
        <v>227</v>
      </c>
      <c r="C101" s="166"/>
      <c r="D101" s="209"/>
      <c r="E101" s="217"/>
      <c r="F101" s="332">
        <v>56328</v>
      </c>
      <c r="G101" s="216">
        <v>56328</v>
      </c>
      <c r="H101" s="214"/>
      <c r="I101" s="208">
        <f t="shared" si="32"/>
        <v>56328</v>
      </c>
      <c r="J101" s="332">
        <v>112655</v>
      </c>
      <c r="K101" s="218">
        <v>112655</v>
      </c>
      <c r="L101" s="218"/>
      <c r="M101" s="208">
        <f t="shared" si="19"/>
        <v>112655</v>
      </c>
      <c r="N101" s="244" t="s">
        <v>236</v>
      </c>
      <c r="O101" s="88"/>
    </row>
    <row r="102" spans="1:15" s="95" customFormat="1">
      <c r="A102" s="164">
        <v>2247</v>
      </c>
      <c r="B102" s="165" t="s">
        <v>162</v>
      </c>
      <c r="C102" s="169">
        <f>C103</f>
        <v>2300</v>
      </c>
      <c r="D102" s="169">
        <f>D103</f>
        <v>0</v>
      </c>
      <c r="E102" s="169">
        <f t="shared" ref="E102:L102" si="33">E103</f>
        <v>2300</v>
      </c>
      <c r="F102" s="321">
        <f>F103</f>
        <v>4600</v>
      </c>
      <c r="G102" s="169">
        <v>2300</v>
      </c>
      <c r="H102" s="169">
        <f t="shared" si="33"/>
        <v>0</v>
      </c>
      <c r="I102" s="243">
        <f>SUM(G102:H102)</f>
        <v>2300</v>
      </c>
      <c r="J102" s="321">
        <f>J103</f>
        <v>4600</v>
      </c>
      <c r="K102" s="169">
        <v>2300</v>
      </c>
      <c r="L102" s="169">
        <f t="shared" si="33"/>
        <v>0</v>
      </c>
      <c r="M102" s="206">
        <f>SUM(K102:L102)</f>
        <v>2300</v>
      </c>
      <c r="N102" s="246"/>
      <c r="O102" s="88"/>
    </row>
    <row r="103" spans="1:15" s="95" customFormat="1" ht="41.25" customHeight="1">
      <c r="A103" s="159">
        <v>22473</v>
      </c>
      <c r="B103" s="160" t="s">
        <v>163</v>
      </c>
      <c r="C103" s="166">
        <v>2300</v>
      </c>
      <c r="D103" s="166"/>
      <c r="E103" s="217">
        <f t="shared" si="23"/>
        <v>2300</v>
      </c>
      <c r="F103" s="332">
        <v>4600</v>
      </c>
      <c r="G103" s="216">
        <v>2300</v>
      </c>
      <c r="H103" s="214"/>
      <c r="I103" s="208">
        <f t="shared" ref="I103" si="34">SUM(G103:H103)</f>
        <v>2300</v>
      </c>
      <c r="J103" s="332">
        <v>4600</v>
      </c>
      <c r="K103" s="218">
        <v>2300</v>
      </c>
      <c r="L103" s="218"/>
      <c r="M103" s="208">
        <f t="shared" ref="M103:M108" si="35">SUM(K103:L103)</f>
        <v>2300</v>
      </c>
      <c r="N103" s="241" t="s">
        <v>249</v>
      </c>
      <c r="O103" s="88"/>
    </row>
    <row r="104" spans="1:15" s="95" customFormat="1" ht="31">
      <c r="A104" s="157">
        <v>2250</v>
      </c>
      <c r="B104" s="158" t="s">
        <v>164</v>
      </c>
      <c r="C104" s="167">
        <f>SUM(C105:C108)</f>
        <v>50133</v>
      </c>
      <c r="D104" s="167">
        <f>SUM(D105:D108)</f>
        <v>83792</v>
      </c>
      <c r="E104" s="174">
        <f t="shared" si="23"/>
        <v>133925</v>
      </c>
      <c r="F104" s="329">
        <f>SUM(F105:F108)</f>
        <v>135072</v>
      </c>
      <c r="G104" s="167">
        <f t="shared" ref="G104:M104" si="36">SUM(G105:G108)</f>
        <v>1147</v>
      </c>
      <c r="H104" s="167">
        <f t="shared" si="36"/>
        <v>0</v>
      </c>
      <c r="I104" s="204">
        <f t="shared" si="36"/>
        <v>1147</v>
      </c>
      <c r="J104" s="329">
        <f>SUM(J105:J108)</f>
        <v>136217</v>
      </c>
      <c r="K104" s="167">
        <f t="shared" si="36"/>
        <v>2292</v>
      </c>
      <c r="L104" s="167">
        <f t="shared" si="36"/>
        <v>0</v>
      </c>
      <c r="M104" s="204">
        <f t="shared" si="36"/>
        <v>2292</v>
      </c>
      <c r="N104" s="245"/>
      <c r="O104" s="88"/>
    </row>
    <row r="105" spans="1:15" s="95" customFormat="1" ht="31">
      <c r="A105" s="159">
        <v>22501</v>
      </c>
      <c r="B105" s="160" t="s">
        <v>165</v>
      </c>
      <c r="C105" s="166">
        <v>2425</v>
      </c>
      <c r="D105" s="166">
        <v>83792</v>
      </c>
      <c r="E105" s="217">
        <f t="shared" si="23"/>
        <v>86217</v>
      </c>
      <c r="F105" s="332">
        <v>86217</v>
      </c>
      <c r="G105" s="216"/>
      <c r="H105" s="214"/>
      <c r="I105" s="208">
        <f t="shared" ref="I105:I108" si="37">SUM(G105:H105)</f>
        <v>0</v>
      </c>
      <c r="J105" s="332">
        <v>86217</v>
      </c>
      <c r="K105" s="218"/>
      <c r="L105" s="218"/>
      <c r="M105" s="208">
        <f t="shared" si="35"/>
        <v>0</v>
      </c>
      <c r="N105" s="245"/>
      <c r="O105" s="88"/>
    </row>
    <row r="106" spans="1:15" s="95" customFormat="1" ht="31">
      <c r="A106" s="159">
        <v>22502</v>
      </c>
      <c r="B106" s="160" t="s">
        <v>166</v>
      </c>
      <c r="C106" s="166">
        <v>15060</v>
      </c>
      <c r="D106" s="166"/>
      <c r="E106" s="217">
        <f t="shared" ref="E106:E112" si="38">SUM(C106:D106)</f>
        <v>15060</v>
      </c>
      <c r="F106" s="332">
        <v>16207</v>
      </c>
      <c r="G106" s="216">
        <v>1147</v>
      </c>
      <c r="H106" s="214"/>
      <c r="I106" s="208">
        <f t="shared" si="37"/>
        <v>1147</v>
      </c>
      <c r="J106" s="332">
        <v>17352</v>
      </c>
      <c r="K106" s="218">
        <v>2292</v>
      </c>
      <c r="L106" s="218"/>
      <c r="M106" s="208">
        <f t="shared" si="35"/>
        <v>2292</v>
      </c>
      <c r="N106" s="241" t="s">
        <v>237</v>
      </c>
      <c r="O106" s="88"/>
    </row>
    <row r="107" spans="1:15" s="95" customFormat="1" ht="62">
      <c r="A107" s="159">
        <v>22504</v>
      </c>
      <c r="B107" s="160" t="s">
        <v>167</v>
      </c>
      <c r="C107" s="166">
        <v>32344</v>
      </c>
      <c r="D107" s="166"/>
      <c r="E107" s="217">
        <f t="shared" si="38"/>
        <v>32344</v>
      </c>
      <c r="F107" s="332">
        <v>32344</v>
      </c>
      <c r="G107" s="216"/>
      <c r="H107" s="214"/>
      <c r="I107" s="208">
        <f t="shared" si="37"/>
        <v>0</v>
      </c>
      <c r="J107" s="332">
        <v>32344</v>
      </c>
      <c r="K107" s="218"/>
      <c r="L107" s="218"/>
      <c r="M107" s="208">
        <f t="shared" si="35"/>
        <v>0</v>
      </c>
      <c r="N107" s="245"/>
      <c r="O107" s="88"/>
    </row>
    <row r="108" spans="1:15" s="95" customFormat="1">
      <c r="A108" s="159">
        <v>22509</v>
      </c>
      <c r="B108" s="160" t="s">
        <v>168</v>
      </c>
      <c r="C108" s="166">
        <v>304</v>
      </c>
      <c r="D108" s="166"/>
      <c r="E108" s="217">
        <f t="shared" si="38"/>
        <v>304</v>
      </c>
      <c r="F108" s="332">
        <v>304</v>
      </c>
      <c r="G108" s="216"/>
      <c r="H108" s="214"/>
      <c r="I108" s="208">
        <f t="shared" si="37"/>
        <v>0</v>
      </c>
      <c r="J108" s="332">
        <v>304</v>
      </c>
      <c r="K108" s="218"/>
      <c r="L108" s="218"/>
      <c r="M108" s="208">
        <f t="shared" si="35"/>
        <v>0</v>
      </c>
      <c r="N108" s="245"/>
      <c r="O108" s="88"/>
    </row>
    <row r="109" spans="1:15" s="95" customFormat="1">
      <c r="A109" s="157">
        <v>2260</v>
      </c>
      <c r="B109" s="158" t="s">
        <v>169</v>
      </c>
      <c r="C109" s="167">
        <f>SUM(C110+C112)</f>
        <v>152098</v>
      </c>
      <c r="D109" s="167">
        <f>SUM(D110+D112)</f>
        <v>720</v>
      </c>
      <c r="E109" s="174">
        <f t="shared" si="38"/>
        <v>152818</v>
      </c>
      <c r="F109" s="329">
        <f t="shared" ref="F109:M109" si="39">SUM(F110+F112)</f>
        <v>623947</v>
      </c>
      <c r="G109" s="167">
        <f t="shared" si="39"/>
        <v>471129</v>
      </c>
      <c r="H109" s="167">
        <f t="shared" si="39"/>
        <v>0</v>
      </c>
      <c r="I109" s="167">
        <f t="shared" si="39"/>
        <v>471129</v>
      </c>
      <c r="J109" s="329">
        <f t="shared" si="39"/>
        <v>623947</v>
      </c>
      <c r="K109" s="167">
        <f t="shared" si="39"/>
        <v>471129</v>
      </c>
      <c r="L109" s="167">
        <f t="shared" si="39"/>
        <v>0</v>
      </c>
      <c r="M109" s="167">
        <f t="shared" si="39"/>
        <v>471129</v>
      </c>
      <c r="N109" s="245"/>
      <c r="O109" s="88"/>
    </row>
    <row r="110" spans="1:15" s="95" customFormat="1">
      <c r="A110" s="164">
        <v>2261</v>
      </c>
      <c r="B110" s="165" t="s">
        <v>170</v>
      </c>
      <c r="C110" s="169">
        <f>SUM(C111)</f>
        <v>150938</v>
      </c>
      <c r="D110" s="169">
        <f>SUM(D111)</f>
        <v>0</v>
      </c>
      <c r="E110" s="169">
        <f>SUM(E111)</f>
        <v>150938</v>
      </c>
      <c r="F110" s="321">
        <f>SUM(F111)</f>
        <v>622067</v>
      </c>
      <c r="G110" s="169">
        <f>SUM(G111)</f>
        <v>471129</v>
      </c>
      <c r="H110" s="169">
        <f>SUM(H111:H111)</f>
        <v>0</v>
      </c>
      <c r="I110" s="206">
        <f>SUM(G110:H110)</f>
        <v>471129</v>
      </c>
      <c r="J110" s="321">
        <f>SUM(J111)</f>
        <v>622067</v>
      </c>
      <c r="K110" s="169">
        <f>SUM(K111)</f>
        <v>471129</v>
      </c>
      <c r="L110" s="169">
        <f>SUM(L111:L111)</f>
        <v>0</v>
      </c>
      <c r="M110" s="206">
        <f>SUM(K110:L110)</f>
        <v>471129</v>
      </c>
      <c r="N110" s="245"/>
      <c r="O110" s="88"/>
    </row>
    <row r="111" spans="1:15" s="95" customFormat="1" ht="95.25" customHeight="1">
      <c r="A111" s="159" t="s">
        <v>171</v>
      </c>
      <c r="B111" s="160" t="s">
        <v>172</v>
      </c>
      <c r="C111" s="209">
        <v>150938</v>
      </c>
      <c r="D111" s="209"/>
      <c r="E111" s="217">
        <f t="shared" si="38"/>
        <v>150938</v>
      </c>
      <c r="F111" s="332">
        <v>622067</v>
      </c>
      <c r="G111" s="216">
        <v>471129</v>
      </c>
      <c r="H111" s="214"/>
      <c r="I111" s="305">
        <f>SUM(G111:H111)</f>
        <v>471129</v>
      </c>
      <c r="J111" s="332">
        <v>622067</v>
      </c>
      <c r="K111" s="218">
        <v>471129</v>
      </c>
      <c r="L111" s="218"/>
      <c r="M111" s="305">
        <f t="shared" ref="M111:M112" si="40">SUM(K111:L111)</f>
        <v>471129</v>
      </c>
      <c r="N111" s="241" t="s">
        <v>225</v>
      </c>
      <c r="O111" s="88"/>
    </row>
    <row r="112" spans="1:15" s="95" customFormat="1" ht="31">
      <c r="A112" s="164">
        <v>2264</v>
      </c>
      <c r="B112" s="165" t="s">
        <v>173</v>
      </c>
      <c r="C112" s="169">
        <v>1160</v>
      </c>
      <c r="D112" s="169">
        <v>720</v>
      </c>
      <c r="E112" s="154">
        <f t="shared" si="38"/>
        <v>1880</v>
      </c>
      <c r="F112" s="327">
        <v>1880</v>
      </c>
      <c r="G112" s="126"/>
      <c r="H112" s="172"/>
      <c r="I112" s="294">
        <f t="shared" ref="I112" si="41">SUM(G112:H112)</f>
        <v>0</v>
      </c>
      <c r="J112" s="327">
        <v>1880</v>
      </c>
      <c r="K112" s="173"/>
      <c r="L112" s="173"/>
      <c r="M112" s="295">
        <f t="shared" si="40"/>
        <v>0</v>
      </c>
      <c r="N112" s="245"/>
      <c r="O112" s="88"/>
    </row>
    <row r="113" spans="1:15" s="95" customFormat="1" ht="60.5">
      <c r="A113" s="283">
        <v>2300</v>
      </c>
      <c r="B113" s="338" t="s">
        <v>175</v>
      </c>
      <c r="C113" s="231">
        <f>C114+C124+C128+C132+C139</f>
        <v>88224</v>
      </c>
      <c r="D113" s="231">
        <f>D114+D124+D128+D132+D139</f>
        <v>194999</v>
      </c>
      <c r="E113" s="231">
        <f>SUM(C113:D113)</f>
        <v>283223</v>
      </c>
      <c r="F113" s="318">
        <f>F114+F124+F128+F132+F139</f>
        <v>304323</v>
      </c>
      <c r="G113" s="284">
        <f>G114+G124+G128+G132+G139</f>
        <v>0</v>
      </c>
      <c r="H113" s="284">
        <f>H114+H124+H128+H132+H139</f>
        <v>21100</v>
      </c>
      <c r="I113" s="284">
        <f>SUM(G113:H113)</f>
        <v>21100</v>
      </c>
      <c r="J113" s="318">
        <f>J114+J124+J128+J132+J139</f>
        <v>399853</v>
      </c>
      <c r="K113" s="284">
        <f>K114+K124+K128+K132+K139</f>
        <v>0</v>
      </c>
      <c r="L113" s="284">
        <f>L114+L124+L128+L132+L139</f>
        <v>116630</v>
      </c>
      <c r="M113" s="284">
        <f>M114+M124+M128+M132+M139</f>
        <v>116630</v>
      </c>
      <c r="N113" s="257"/>
      <c r="O113" s="88"/>
    </row>
    <row r="114" spans="1:15" s="95" customFormat="1" ht="31">
      <c r="A114" s="157">
        <v>2310</v>
      </c>
      <c r="B114" s="158" t="s">
        <v>176</v>
      </c>
      <c r="C114" s="167">
        <f>C115+C120+C122+C123</f>
        <v>11412</v>
      </c>
      <c r="D114" s="167">
        <f>D115+D120+D122+D123</f>
        <v>31160</v>
      </c>
      <c r="E114" s="167">
        <f>SUM(C114:D114)</f>
        <v>42572</v>
      </c>
      <c r="F114" s="329">
        <f>F115+F120+F122+F123</f>
        <v>63672</v>
      </c>
      <c r="G114" s="167">
        <f>G115+G120+G122+G123</f>
        <v>0</v>
      </c>
      <c r="H114" s="183">
        <f>H115+H120+H122</f>
        <v>21100</v>
      </c>
      <c r="I114" s="183">
        <f>I115+I120+I122</f>
        <v>21100</v>
      </c>
      <c r="J114" s="329">
        <f>J115+J120+J122+J123</f>
        <v>159202</v>
      </c>
      <c r="K114" s="167">
        <f>K115+K120+K122+K123</f>
        <v>0</v>
      </c>
      <c r="L114" s="183">
        <f>L115+L120+L122</f>
        <v>116630</v>
      </c>
      <c r="M114" s="183">
        <f>M115+M120+M122</f>
        <v>116630</v>
      </c>
      <c r="N114" s="257"/>
      <c r="O114" s="88"/>
    </row>
    <row r="115" spans="1:15" s="95" customFormat="1">
      <c r="A115" s="164">
        <v>2311</v>
      </c>
      <c r="B115" s="165" t="s">
        <v>177</v>
      </c>
      <c r="C115" s="169">
        <f>SUM(C116:C119)</f>
        <v>4334</v>
      </c>
      <c r="D115" s="169">
        <f>SUM(D116:D119)</f>
        <v>2400</v>
      </c>
      <c r="E115" s="169">
        <f>SUM(C115:D115)</f>
        <v>6734</v>
      </c>
      <c r="F115" s="321">
        <f>SUM(F116:F119)</f>
        <v>6734</v>
      </c>
      <c r="G115" s="169">
        <f>SUM(G116:G119)</f>
        <v>0</v>
      </c>
      <c r="H115" s="184">
        <f>SUM(H116:H119)</f>
        <v>0</v>
      </c>
      <c r="I115" s="184">
        <f>SUM(G115:H115)</f>
        <v>0</v>
      </c>
      <c r="J115" s="321">
        <f>SUM(J116:J119)</f>
        <v>6734</v>
      </c>
      <c r="K115" s="169">
        <f>SUM(K116:K119)</f>
        <v>0</v>
      </c>
      <c r="L115" s="184">
        <f>SUM(L116:L119)</f>
        <v>0</v>
      </c>
      <c r="M115" s="184">
        <f>SUM(M116:M119)</f>
        <v>0</v>
      </c>
      <c r="N115" s="257"/>
      <c r="O115" s="88"/>
    </row>
    <row r="116" spans="1:15" s="95" customFormat="1">
      <c r="A116" s="159">
        <v>23111</v>
      </c>
      <c r="B116" s="160" t="s">
        <v>178</v>
      </c>
      <c r="C116" s="166">
        <v>1937</v>
      </c>
      <c r="D116" s="216">
        <f>200*12</f>
        <v>2400</v>
      </c>
      <c r="E116" s="216">
        <f>SUM(C116:D116)</f>
        <v>4337</v>
      </c>
      <c r="F116" s="333">
        <v>4337</v>
      </c>
      <c r="G116" s="199"/>
      <c r="H116" s="166"/>
      <c r="I116" s="166"/>
      <c r="J116" s="333">
        <v>4337</v>
      </c>
      <c r="K116" s="199"/>
      <c r="L116" s="166"/>
      <c r="M116" s="166"/>
      <c r="N116" s="257"/>
      <c r="O116" s="88"/>
    </row>
    <row r="117" spans="1:15" s="95" customFormat="1">
      <c r="A117" s="159">
        <v>23112</v>
      </c>
      <c r="B117" s="160" t="s">
        <v>179</v>
      </c>
      <c r="C117" s="166">
        <v>627</v>
      </c>
      <c r="D117" s="216"/>
      <c r="E117" s="216">
        <f t="shared" ref="E117:E119" si="42">SUM(C117:D117)</f>
        <v>627</v>
      </c>
      <c r="F117" s="333">
        <v>627</v>
      </c>
      <c r="G117" s="199"/>
      <c r="H117" s="166"/>
      <c r="I117" s="166"/>
      <c r="J117" s="333">
        <v>627</v>
      </c>
      <c r="K117" s="199"/>
      <c r="L117" s="166"/>
      <c r="M117" s="166"/>
      <c r="N117" s="257"/>
      <c r="O117" s="88"/>
    </row>
    <row r="118" spans="1:15" s="95" customFormat="1" ht="46.5">
      <c r="A118" s="159">
        <v>23113</v>
      </c>
      <c r="B118" s="160" t="s">
        <v>180</v>
      </c>
      <c r="C118" s="166">
        <v>1680</v>
      </c>
      <c r="D118" s="216"/>
      <c r="E118" s="216">
        <f t="shared" si="42"/>
        <v>1680</v>
      </c>
      <c r="F118" s="333">
        <v>1680</v>
      </c>
      <c r="G118" s="199"/>
      <c r="H118" s="166"/>
      <c r="I118" s="166"/>
      <c r="J118" s="333">
        <v>1680</v>
      </c>
      <c r="K118" s="199"/>
      <c r="L118" s="166"/>
      <c r="M118" s="166"/>
      <c r="N118" s="257"/>
      <c r="O118" s="88"/>
    </row>
    <row r="119" spans="1:15" s="95" customFormat="1">
      <c r="A119" s="159" t="s">
        <v>181</v>
      </c>
      <c r="B119" s="160" t="s">
        <v>182</v>
      </c>
      <c r="C119" s="166">
        <v>90</v>
      </c>
      <c r="D119" s="216"/>
      <c r="E119" s="216">
        <f t="shared" si="42"/>
        <v>90</v>
      </c>
      <c r="F119" s="333">
        <v>90</v>
      </c>
      <c r="G119" s="199"/>
      <c r="H119" s="166"/>
      <c r="I119" s="166"/>
      <c r="J119" s="333">
        <v>90</v>
      </c>
      <c r="K119" s="199"/>
      <c r="L119" s="166"/>
      <c r="M119" s="166"/>
      <c r="N119" s="258"/>
      <c r="O119" s="88"/>
    </row>
    <row r="120" spans="1:15" s="95" customFormat="1">
      <c r="A120" s="164">
        <v>2312</v>
      </c>
      <c r="B120" s="165" t="s">
        <v>183</v>
      </c>
      <c r="C120" s="169">
        <f t="shared" ref="C120:M120" si="43">SUM(C121:C121)</f>
        <v>6478</v>
      </c>
      <c r="D120" s="169">
        <f t="shared" si="43"/>
        <v>5000</v>
      </c>
      <c r="E120" s="169">
        <f t="shared" si="43"/>
        <v>11478</v>
      </c>
      <c r="F120" s="321">
        <f t="shared" si="43"/>
        <v>32578</v>
      </c>
      <c r="G120" s="169">
        <f t="shared" si="43"/>
        <v>0</v>
      </c>
      <c r="H120" s="184">
        <f t="shared" si="43"/>
        <v>21100</v>
      </c>
      <c r="I120" s="184">
        <f t="shared" si="43"/>
        <v>21100</v>
      </c>
      <c r="J120" s="321">
        <f t="shared" si="43"/>
        <v>128108</v>
      </c>
      <c r="K120" s="169">
        <f t="shared" si="43"/>
        <v>0</v>
      </c>
      <c r="L120" s="184">
        <f t="shared" si="43"/>
        <v>116630</v>
      </c>
      <c r="M120" s="184">
        <f t="shared" si="43"/>
        <v>116630</v>
      </c>
      <c r="N120" s="258"/>
      <c r="O120" s="88"/>
    </row>
    <row r="121" spans="1:15" s="95" customFormat="1" ht="148.5" customHeight="1">
      <c r="A121" s="159">
        <v>23121</v>
      </c>
      <c r="B121" s="160" t="s">
        <v>184</v>
      </c>
      <c r="C121" s="166">
        <v>6478</v>
      </c>
      <c r="D121" s="170">
        <v>5000</v>
      </c>
      <c r="E121" s="170">
        <f>SUM(C121:D121)</f>
        <v>11478</v>
      </c>
      <c r="F121" s="333">
        <v>32578</v>
      </c>
      <c r="G121" s="199"/>
      <c r="H121" s="166">
        <v>21100</v>
      </c>
      <c r="I121" s="209">
        <f>SUM(G121:H121)</f>
        <v>21100</v>
      </c>
      <c r="J121" s="333">
        <v>128108</v>
      </c>
      <c r="K121" s="306"/>
      <c r="L121" s="209">
        <v>116630</v>
      </c>
      <c r="M121" s="209">
        <f>SUM(K121:L121)</f>
        <v>116630</v>
      </c>
      <c r="N121" s="244" t="s">
        <v>256</v>
      </c>
      <c r="O121" s="88"/>
    </row>
    <row r="122" spans="1:15" s="95" customFormat="1">
      <c r="A122" s="164">
        <v>2313</v>
      </c>
      <c r="B122" s="165" t="s">
        <v>185</v>
      </c>
      <c r="C122" s="169">
        <v>0</v>
      </c>
      <c r="D122" s="169">
        <v>23760</v>
      </c>
      <c r="E122" s="169">
        <f t="shared" ref="E122:E138" si="44">SUM(C122:D122)</f>
        <v>23760</v>
      </c>
      <c r="F122" s="321">
        <v>23760</v>
      </c>
      <c r="G122" s="200"/>
      <c r="H122" s="184"/>
      <c r="I122" s="184"/>
      <c r="J122" s="321">
        <v>23760</v>
      </c>
      <c r="K122" s="200"/>
      <c r="L122" s="184"/>
      <c r="M122" s="184"/>
      <c r="N122" s="258"/>
      <c r="O122" s="88"/>
    </row>
    <row r="123" spans="1:15" s="95" customFormat="1" ht="46.5">
      <c r="A123" s="164">
        <v>2314</v>
      </c>
      <c r="B123" s="165" t="s">
        <v>186</v>
      </c>
      <c r="C123" s="169">
        <v>600</v>
      </c>
      <c r="D123" s="169">
        <v>0</v>
      </c>
      <c r="E123" s="169">
        <f t="shared" si="44"/>
        <v>600</v>
      </c>
      <c r="F123" s="321">
        <v>600</v>
      </c>
      <c r="G123" s="200"/>
      <c r="H123" s="184"/>
      <c r="I123" s="184"/>
      <c r="J123" s="321">
        <v>600</v>
      </c>
      <c r="K123" s="200"/>
      <c r="L123" s="184"/>
      <c r="M123" s="184"/>
      <c r="N123" s="258"/>
      <c r="O123" s="88"/>
    </row>
    <row r="124" spans="1:15" s="95" customFormat="1" ht="31">
      <c r="A124" s="157">
        <v>2320</v>
      </c>
      <c r="B124" s="158" t="s">
        <v>187</v>
      </c>
      <c r="C124" s="167">
        <f>SUM(C125)</f>
        <v>1985</v>
      </c>
      <c r="D124" s="167">
        <f>SUM(D125)</f>
        <v>1439</v>
      </c>
      <c r="E124" s="167">
        <f t="shared" si="44"/>
        <v>3424</v>
      </c>
      <c r="F124" s="329">
        <f t="shared" ref="F124:M124" si="45">SUM(F125)</f>
        <v>3424</v>
      </c>
      <c r="G124" s="167">
        <f t="shared" si="45"/>
        <v>0</v>
      </c>
      <c r="H124" s="167">
        <f t="shared" si="45"/>
        <v>0</v>
      </c>
      <c r="I124" s="167">
        <f t="shared" si="45"/>
        <v>0</v>
      </c>
      <c r="J124" s="329">
        <f t="shared" si="45"/>
        <v>3424</v>
      </c>
      <c r="K124" s="167">
        <f t="shared" si="45"/>
        <v>0</v>
      </c>
      <c r="L124" s="167">
        <f t="shared" si="45"/>
        <v>0</v>
      </c>
      <c r="M124" s="167">
        <f t="shared" si="45"/>
        <v>0</v>
      </c>
      <c r="N124" s="258"/>
      <c r="O124" s="88"/>
    </row>
    <row r="125" spans="1:15" s="95" customFormat="1">
      <c r="A125" s="164">
        <v>2322</v>
      </c>
      <c r="B125" s="165" t="s">
        <v>188</v>
      </c>
      <c r="C125" s="169">
        <f>SUM(C126:C127)</f>
        <v>1985</v>
      </c>
      <c r="D125" s="169">
        <f t="shared" ref="D125" si="46">SUM(D126:D127)</f>
        <v>1439</v>
      </c>
      <c r="E125" s="169">
        <f t="shared" si="44"/>
        <v>3424</v>
      </c>
      <c r="F125" s="321">
        <f>SUM(F126:F127)</f>
        <v>3424</v>
      </c>
      <c r="G125" s="169">
        <f t="shared" ref="G125" si="47">SUM(G126:G127)</f>
        <v>0</v>
      </c>
      <c r="H125" s="184">
        <f>SUM(H126:H127)</f>
        <v>0</v>
      </c>
      <c r="I125" s="184">
        <f>SUM(I126:I127)</f>
        <v>0</v>
      </c>
      <c r="J125" s="321">
        <f>SUM(J126:J127)</f>
        <v>3424</v>
      </c>
      <c r="K125" s="169">
        <f t="shared" ref="K125" si="48">SUM(K126:K127)</f>
        <v>0</v>
      </c>
      <c r="L125" s="184">
        <f>SUM(L126:L127)</f>
        <v>0</v>
      </c>
      <c r="M125" s="184">
        <f>SUM(M126:M127)</f>
        <v>0</v>
      </c>
      <c r="N125" s="258"/>
      <c r="O125" s="88"/>
    </row>
    <row r="126" spans="1:15" s="95" customFormat="1">
      <c r="A126" s="159">
        <v>23221</v>
      </c>
      <c r="B126" s="160" t="s">
        <v>189</v>
      </c>
      <c r="C126" s="166">
        <v>1400</v>
      </c>
      <c r="D126" s="216">
        <v>1439</v>
      </c>
      <c r="E126" s="216">
        <f t="shared" si="44"/>
        <v>2839</v>
      </c>
      <c r="F126" s="333">
        <v>2839</v>
      </c>
      <c r="G126" s="185"/>
      <c r="H126" s="166"/>
      <c r="I126" s="166">
        <f>SUM(G126:H126)</f>
        <v>0</v>
      </c>
      <c r="J126" s="333">
        <v>2839</v>
      </c>
      <c r="K126" s="185"/>
      <c r="L126" s="166"/>
      <c r="M126" s="166"/>
      <c r="N126" s="258"/>
      <c r="O126" s="88"/>
    </row>
    <row r="127" spans="1:15" s="95" customFormat="1">
      <c r="A127" s="159">
        <v>23222</v>
      </c>
      <c r="B127" s="160" t="s">
        <v>190</v>
      </c>
      <c r="C127" s="166">
        <v>585</v>
      </c>
      <c r="D127" s="216"/>
      <c r="E127" s="216">
        <f t="shared" si="44"/>
        <v>585</v>
      </c>
      <c r="F127" s="333">
        <v>585</v>
      </c>
      <c r="G127" s="185"/>
      <c r="H127" s="166"/>
      <c r="I127" s="166">
        <f>SUM(G127:H127)</f>
        <v>0</v>
      </c>
      <c r="J127" s="333">
        <v>585</v>
      </c>
      <c r="K127" s="185"/>
      <c r="L127" s="166"/>
      <c r="M127" s="166"/>
      <c r="N127" s="258"/>
      <c r="O127" s="88"/>
    </row>
    <row r="128" spans="1:15" s="95" customFormat="1" ht="62">
      <c r="A128" s="157">
        <v>2340</v>
      </c>
      <c r="B128" s="158" t="s">
        <v>191</v>
      </c>
      <c r="C128" s="167">
        <f>C129</f>
        <v>58865</v>
      </c>
      <c r="D128" s="167">
        <f t="shared" ref="D128:G128" si="49">D129</f>
        <v>154400</v>
      </c>
      <c r="E128" s="167">
        <f t="shared" si="44"/>
        <v>213265</v>
      </c>
      <c r="F128" s="329">
        <f>F129</f>
        <v>213265</v>
      </c>
      <c r="G128" s="167">
        <f t="shared" si="49"/>
        <v>0</v>
      </c>
      <c r="H128" s="183">
        <f>H129</f>
        <v>0</v>
      </c>
      <c r="I128" s="183">
        <f>I129</f>
        <v>0</v>
      </c>
      <c r="J128" s="329">
        <f>J129</f>
        <v>213265</v>
      </c>
      <c r="K128" s="167">
        <f t="shared" ref="K128" si="50">K129</f>
        <v>0</v>
      </c>
      <c r="L128" s="183">
        <f>L129</f>
        <v>0</v>
      </c>
      <c r="M128" s="183">
        <f>M129</f>
        <v>0</v>
      </c>
      <c r="N128" s="258"/>
      <c r="O128" s="88"/>
    </row>
    <row r="129" spans="1:15" s="95" customFormat="1" ht="31">
      <c r="A129" s="164">
        <v>2341</v>
      </c>
      <c r="B129" s="165" t="s">
        <v>192</v>
      </c>
      <c r="C129" s="169">
        <f>SUM(C130:C131)</f>
        <v>58865</v>
      </c>
      <c r="D129" s="169">
        <f>SUM(D130:D131)</f>
        <v>154400</v>
      </c>
      <c r="E129" s="169">
        <f t="shared" si="44"/>
        <v>213265</v>
      </c>
      <c r="F129" s="321">
        <f t="shared" ref="F129:M129" si="51">SUM(F130:F131)</f>
        <v>213265</v>
      </c>
      <c r="G129" s="169">
        <f t="shared" si="51"/>
        <v>0</v>
      </c>
      <c r="H129" s="184">
        <f t="shared" si="51"/>
        <v>0</v>
      </c>
      <c r="I129" s="184">
        <f t="shared" si="51"/>
        <v>0</v>
      </c>
      <c r="J129" s="321">
        <f t="shared" si="51"/>
        <v>213265</v>
      </c>
      <c r="K129" s="169">
        <f t="shared" si="51"/>
        <v>0</v>
      </c>
      <c r="L129" s="184">
        <f t="shared" si="51"/>
        <v>0</v>
      </c>
      <c r="M129" s="184">
        <f t="shared" si="51"/>
        <v>0</v>
      </c>
      <c r="N129" s="258"/>
      <c r="O129" s="88"/>
    </row>
    <row r="130" spans="1:15" s="95" customFormat="1" ht="46.5">
      <c r="A130" s="159">
        <v>23411</v>
      </c>
      <c r="B130" s="160" t="s">
        <v>193</v>
      </c>
      <c r="C130" s="166">
        <v>27248</v>
      </c>
      <c r="D130" s="219">
        <v>154400</v>
      </c>
      <c r="E130" s="219">
        <f t="shared" si="44"/>
        <v>181648</v>
      </c>
      <c r="F130" s="333">
        <v>181648</v>
      </c>
      <c r="G130" s="220"/>
      <c r="H130" s="166"/>
      <c r="I130" s="166"/>
      <c r="J130" s="333">
        <v>181648</v>
      </c>
      <c r="K130" s="220"/>
      <c r="L130" s="166"/>
      <c r="M130" s="166"/>
      <c r="N130" s="258"/>
      <c r="O130" s="88"/>
    </row>
    <row r="131" spans="1:15" s="95" customFormat="1" ht="31">
      <c r="A131" s="159">
        <v>23412</v>
      </c>
      <c r="B131" s="160" t="s">
        <v>194</v>
      </c>
      <c r="C131" s="166">
        <v>31617</v>
      </c>
      <c r="D131" s="221"/>
      <c r="E131" s="209">
        <f t="shared" si="44"/>
        <v>31617</v>
      </c>
      <c r="F131" s="333">
        <v>31617</v>
      </c>
      <c r="G131" s="220"/>
      <c r="H131" s="166"/>
      <c r="I131" s="166"/>
      <c r="J131" s="333">
        <v>31617</v>
      </c>
      <c r="K131" s="220"/>
      <c r="L131" s="166"/>
      <c r="M131" s="166"/>
      <c r="N131" s="258"/>
      <c r="O131" s="88"/>
    </row>
    <row r="132" spans="1:15" s="95" customFormat="1" ht="31">
      <c r="A132" s="157">
        <v>2350</v>
      </c>
      <c r="B132" s="158" t="s">
        <v>195</v>
      </c>
      <c r="C132" s="167">
        <f>SUM(C133:C138)</f>
        <v>15962</v>
      </c>
      <c r="D132" s="167">
        <f>SUM(D133:D138)</f>
        <v>0</v>
      </c>
      <c r="E132" s="167">
        <f t="shared" si="44"/>
        <v>15962</v>
      </c>
      <c r="F132" s="329">
        <f>SUM(F133:F138)</f>
        <v>15962</v>
      </c>
      <c r="G132" s="167"/>
      <c r="H132" s="183">
        <f>SUM(H133:H138)</f>
        <v>0</v>
      </c>
      <c r="I132" s="183">
        <f>SUM(I133:I138)</f>
        <v>0</v>
      </c>
      <c r="J132" s="329">
        <f>SUM(J133:J138)</f>
        <v>15962</v>
      </c>
      <c r="K132" s="167"/>
      <c r="L132" s="183">
        <f>SUM(L133:L138)</f>
        <v>0</v>
      </c>
      <c r="M132" s="183">
        <f>SUM(M133:M138)</f>
        <v>0</v>
      </c>
      <c r="N132" s="258"/>
      <c r="O132" s="88"/>
    </row>
    <row r="133" spans="1:15" s="95" customFormat="1" ht="62">
      <c r="A133" s="159">
        <v>23501</v>
      </c>
      <c r="B133" s="160" t="s">
        <v>196</v>
      </c>
      <c r="C133" s="166">
        <v>350</v>
      </c>
      <c r="D133" s="166">
        <v>0</v>
      </c>
      <c r="E133" s="169">
        <f t="shared" si="44"/>
        <v>350</v>
      </c>
      <c r="F133" s="333">
        <v>350</v>
      </c>
      <c r="G133" s="166"/>
      <c r="H133" s="166"/>
      <c r="I133" s="166">
        <f t="shared" ref="I133:I137" si="52">SUM(G133:H133)</f>
        <v>0</v>
      </c>
      <c r="J133" s="333">
        <v>350</v>
      </c>
      <c r="K133" s="166"/>
      <c r="L133" s="166"/>
      <c r="M133" s="166"/>
      <c r="N133" s="258"/>
      <c r="O133" s="88"/>
    </row>
    <row r="134" spans="1:15" s="95" customFormat="1" ht="62">
      <c r="A134" s="159">
        <v>23502</v>
      </c>
      <c r="B134" s="160" t="s">
        <v>197</v>
      </c>
      <c r="C134" s="166">
        <v>245</v>
      </c>
      <c r="D134" s="166">
        <v>0</v>
      </c>
      <c r="E134" s="169">
        <f t="shared" si="44"/>
        <v>245</v>
      </c>
      <c r="F134" s="333">
        <v>245</v>
      </c>
      <c r="G134" s="166"/>
      <c r="H134" s="166"/>
      <c r="I134" s="166">
        <f t="shared" si="52"/>
        <v>0</v>
      </c>
      <c r="J134" s="333">
        <v>245</v>
      </c>
      <c r="K134" s="166"/>
      <c r="L134" s="166"/>
      <c r="M134" s="166"/>
      <c r="N134" s="258"/>
      <c r="O134" s="88"/>
    </row>
    <row r="135" spans="1:15" s="95" customFormat="1" ht="62">
      <c r="A135" s="159">
        <v>23503</v>
      </c>
      <c r="B135" s="160" t="s">
        <v>198</v>
      </c>
      <c r="C135" s="166">
        <v>12562</v>
      </c>
      <c r="D135" s="166"/>
      <c r="E135" s="169">
        <f t="shared" si="44"/>
        <v>12562</v>
      </c>
      <c r="F135" s="333">
        <v>12562</v>
      </c>
      <c r="G135" s="166"/>
      <c r="H135" s="166"/>
      <c r="I135" s="166">
        <f t="shared" si="52"/>
        <v>0</v>
      </c>
      <c r="J135" s="333">
        <v>12562</v>
      </c>
      <c r="K135" s="166"/>
      <c r="L135" s="166"/>
      <c r="M135" s="166"/>
      <c r="N135" s="258"/>
      <c r="O135" s="88"/>
    </row>
    <row r="136" spans="1:15" s="95" customFormat="1" ht="31">
      <c r="A136" s="159">
        <v>23504</v>
      </c>
      <c r="B136" s="160" t="s">
        <v>199</v>
      </c>
      <c r="C136" s="166">
        <v>130</v>
      </c>
      <c r="D136" s="166">
        <v>0</v>
      </c>
      <c r="E136" s="169">
        <f t="shared" si="44"/>
        <v>130</v>
      </c>
      <c r="F136" s="333">
        <v>130</v>
      </c>
      <c r="G136" s="166"/>
      <c r="H136" s="166"/>
      <c r="I136" s="166">
        <f t="shared" si="52"/>
        <v>0</v>
      </c>
      <c r="J136" s="333">
        <v>130</v>
      </c>
      <c r="K136" s="166"/>
      <c r="L136" s="166"/>
      <c r="M136" s="166"/>
      <c r="N136" s="258"/>
      <c r="O136" s="88"/>
    </row>
    <row r="137" spans="1:15" s="95" customFormat="1" ht="31">
      <c r="A137" s="159">
        <v>23505</v>
      </c>
      <c r="B137" s="160" t="s">
        <v>195</v>
      </c>
      <c r="C137" s="166">
        <v>1880</v>
      </c>
      <c r="D137" s="166">
        <v>0</v>
      </c>
      <c r="E137" s="169">
        <f t="shared" si="44"/>
        <v>1880</v>
      </c>
      <c r="F137" s="333">
        <v>1880</v>
      </c>
      <c r="G137" s="166"/>
      <c r="H137" s="166"/>
      <c r="I137" s="166">
        <f t="shared" si="52"/>
        <v>0</v>
      </c>
      <c r="J137" s="333">
        <v>1880</v>
      </c>
      <c r="K137" s="166"/>
      <c r="L137" s="166"/>
      <c r="M137" s="166"/>
      <c r="N137" s="258"/>
      <c r="O137" s="88"/>
    </row>
    <row r="138" spans="1:15" s="95" customFormat="1" ht="62">
      <c r="A138" s="159">
        <v>23509</v>
      </c>
      <c r="B138" s="160" t="s">
        <v>200</v>
      </c>
      <c r="C138" s="166">
        <v>795</v>
      </c>
      <c r="D138" s="166">
        <v>0</v>
      </c>
      <c r="E138" s="169">
        <f t="shared" si="44"/>
        <v>795</v>
      </c>
      <c r="F138" s="333">
        <v>795</v>
      </c>
      <c r="G138" s="166"/>
      <c r="H138" s="166"/>
      <c r="I138" s="166">
        <f>SUM(G138:H138)</f>
        <v>0</v>
      </c>
      <c r="J138" s="333">
        <v>795</v>
      </c>
      <c r="K138" s="166"/>
      <c r="L138" s="166"/>
      <c r="M138" s="166">
        <f>K138+N138</f>
        <v>0</v>
      </c>
      <c r="N138" s="258"/>
      <c r="O138" s="88"/>
    </row>
    <row r="139" spans="1:15" s="95" customFormat="1">
      <c r="A139" s="157">
        <v>2380</v>
      </c>
      <c r="B139" s="158" t="s">
        <v>201</v>
      </c>
      <c r="C139" s="167">
        <f>C140+C141</f>
        <v>0</v>
      </c>
      <c r="D139" s="167">
        <f t="shared" ref="D139:I139" si="53">D140+D141</f>
        <v>8000</v>
      </c>
      <c r="E139" s="167">
        <f>SUM(C139:D139)</f>
        <v>8000</v>
      </c>
      <c r="F139" s="329">
        <f>F140+F141</f>
        <v>8000</v>
      </c>
      <c r="G139" s="167">
        <f t="shared" si="53"/>
        <v>0</v>
      </c>
      <c r="H139" s="167">
        <f t="shared" si="53"/>
        <v>0</v>
      </c>
      <c r="I139" s="167">
        <f t="shared" si="53"/>
        <v>0</v>
      </c>
      <c r="J139" s="329">
        <f>J140+J141</f>
        <v>8000</v>
      </c>
      <c r="K139" s="167">
        <f t="shared" ref="K139:M139" si="54">K140+K141</f>
        <v>0</v>
      </c>
      <c r="L139" s="167">
        <f t="shared" si="54"/>
        <v>0</v>
      </c>
      <c r="M139" s="167">
        <f t="shared" si="54"/>
        <v>0</v>
      </c>
      <c r="N139" s="258"/>
      <c r="O139" s="88"/>
    </row>
    <row r="140" spans="1:15" s="95" customFormat="1">
      <c r="A140" s="157">
        <v>2381</v>
      </c>
      <c r="B140" s="158" t="s">
        <v>202</v>
      </c>
      <c r="C140" s="167"/>
      <c r="D140" s="167"/>
      <c r="E140" s="167"/>
      <c r="F140" s="329"/>
      <c r="G140" s="167"/>
      <c r="H140" s="167"/>
      <c r="I140" s="167"/>
      <c r="J140" s="329"/>
      <c r="K140" s="167"/>
      <c r="L140" s="167"/>
      <c r="M140" s="167"/>
      <c r="N140" s="258"/>
      <c r="O140" s="88"/>
    </row>
    <row r="141" spans="1:15" s="95" customFormat="1" ht="31">
      <c r="A141" s="181">
        <v>2389</v>
      </c>
      <c r="B141" s="182" t="s">
        <v>203</v>
      </c>
      <c r="C141" s="186"/>
      <c r="D141" s="186">
        <v>8000</v>
      </c>
      <c r="E141" s="186">
        <f>SUM(C141:D141)</f>
        <v>8000</v>
      </c>
      <c r="F141" s="329">
        <v>8000</v>
      </c>
      <c r="G141" s="186"/>
      <c r="H141" s="187"/>
      <c r="I141" s="166">
        <f>SUM(G141:H141)</f>
        <v>0</v>
      </c>
      <c r="J141" s="329">
        <v>8000</v>
      </c>
      <c r="K141" s="186"/>
      <c r="L141" s="187"/>
      <c r="M141" s="187"/>
      <c r="N141" s="258"/>
      <c r="O141" s="88"/>
    </row>
    <row r="142" spans="1:15" s="95" customFormat="1">
      <c r="A142" s="157"/>
      <c r="B142" s="158"/>
      <c r="C142" s="167"/>
      <c r="D142" s="167"/>
      <c r="E142" s="167"/>
      <c r="F142" s="329"/>
      <c r="G142" s="167"/>
      <c r="H142" s="167"/>
      <c r="I142" s="167"/>
      <c r="J142" s="329"/>
      <c r="K142" s="167"/>
      <c r="L142" s="167"/>
      <c r="M142" s="167"/>
      <c r="N142" s="258"/>
      <c r="O142" s="88"/>
    </row>
    <row r="143" spans="1:15" s="95" customFormat="1" ht="30.5">
      <c r="A143" s="278">
        <v>2500</v>
      </c>
      <c r="B143" s="279" t="s">
        <v>238</v>
      </c>
      <c r="C143" s="280">
        <f>SUM(C144)</f>
        <v>0</v>
      </c>
      <c r="D143" s="280">
        <f>SUM(D144)</f>
        <v>291</v>
      </c>
      <c r="E143" s="280">
        <f>SUM(C143:D143)</f>
        <v>291</v>
      </c>
      <c r="F143" s="323">
        <f t="shared" ref="F143:L144" si="55">SUM(F144)</f>
        <v>291</v>
      </c>
      <c r="G143" s="280">
        <f t="shared" si="55"/>
        <v>0</v>
      </c>
      <c r="H143" s="280">
        <f t="shared" si="55"/>
        <v>0</v>
      </c>
      <c r="I143" s="280">
        <f>SUM(I144)</f>
        <v>0</v>
      </c>
      <c r="J143" s="323">
        <f t="shared" si="55"/>
        <v>291</v>
      </c>
      <c r="K143" s="280">
        <f t="shared" si="55"/>
        <v>0</v>
      </c>
      <c r="L143" s="280">
        <f t="shared" si="55"/>
        <v>0</v>
      </c>
      <c r="M143" s="280">
        <f>SUM(M144)</f>
        <v>0</v>
      </c>
      <c r="N143" s="240"/>
      <c r="O143" s="88"/>
    </row>
    <row r="144" spans="1:15" s="95" customFormat="1" ht="31">
      <c r="A144" s="271">
        <v>2510</v>
      </c>
      <c r="B144" s="272" t="s">
        <v>239</v>
      </c>
      <c r="C144" s="273">
        <f>SUM(C145)</f>
        <v>0</v>
      </c>
      <c r="D144" s="273">
        <f>SUM(D145)</f>
        <v>291</v>
      </c>
      <c r="E144" s="273">
        <f>SUM(C144:D144)</f>
        <v>291</v>
      </c>
      <c r="F144" s="324">
        <f t="shared" si="55"/>
        <v>291</v>
      </c>
      <c r="G144" s="273">
        <f t="shared" si="55"/>
        <v>0</v>
      </c>
      <c r="H144" s="273">
        <f t="shared" si="55"/>
        <v>0</v>
      </c>
      <c r="I144" s="256">
        <f>SUM(G144:H144)</f>
        <v>0</v>
      </c>
      <c r="J144" s="324">
        <f t="shared" si="55"/>
        <v>291</v>
      </c>
      <c r="K144" s="273">
        <f t="shared" si="55"/>
        <v>0</v>
      </c>
      <c r="L144" s="273">
        <f t="shared" si="55"/>
        <v>0</v>
      </c>
      <c r="M144" s="256">
        <f>SUM(K144:L144)</f>
        <v>0</v>
      </c>
      <c r="N144" s="240"/>
      <c r="O144" s="88"/>
    </row>
    <row r="145" spans="1:15" s="95" customFormat="1" ht="31">
      <c r="A145" s="274">
        <v>2519</v>
      </c>
      <c r="B145" s="272" t="s">
        <v>240</v>
      </c>
      <c r="C145" s="275">
        <v>0</v>
      </c>
      <c r="D145" s="275">
        <v>291</v>
      </c>
      <c r="E145" s="273">
        <f t="shared" ref="E145" si="56">SUM(C145:D145)</f>
        <v>291</v>
      </c>
      <c r="F145" s="325">
        <v>291</v>
      </c>
      <c r="G145" s="276"/>
      <c r="H145" s="276"/>
      <c r="I145" s="277">
        <f>SUM(G145:H145)</f>
        <v>0</v>
      </c>
      <c r="J145" s="325">
        <v>291</v>
      </c>
      <c r="K145" s="276"/>
      <c r="L145" s="276"/>
      <c r="M145" s="277">
        <f>SUM(K145:L145)</f>
        <v>0</v>
      </c>
      <c r="N145" s="240" t="s">
        <v>241</v>
      </c>
      <c r="O145" s="88"/>
    </row>
    <row r="146" spans="1:15" s="95" customFormat="1">
      <c r="A146" s="368">
        <v>7700</v>
      </c>
      <c r="B146" s="369" t="s">
        <v>215</v>
      </c>
      <c r="C146" s="370">
        <f>C147</f>
        <v>4125</v>
      </c>
      <c r="D146" s="371"/>
      <c r="E146" s="370">
        <f>SUM(C146:D146)</f>
        <v>4125</v>
      </c>
      <c r="F146" s="334">
        <f>F147</f>
        <v>4125</v>
      </c>
      <c r="G146" s="372"/>
      <c r="H146" s="373"/>
      <c r="I146" s="373">
        <f>SUM(I147)</f>
        <v>0</v>
      </c>
      <c r="J146" s="334">
        <f>J147</f>
        <v>4125</v>
      </c>
      <c r="K146" s="374"/>
      <c r="L146" s="374"/>
      <c r="M146" s="375">
        <f>SUM(M147)</f>
        <v>0</v>
      </c>
      <c r="N146" s="1"/>
      <c r="O146" s="88"/>
    </row>
    <row r="147" spans="1:15" s="95" customFormat="1" ht="31">
      <c r="A147" s="157">
        <v>7710</v>
      </c>
      <c r="B147" s="157" t="s">
        <v>216</v>
      </c>
      <c r="C147" s="197">
        <v>4125</v>
      </c>
      <c r="D147" s="191"/>
      <c r="E147" s="197">
        <f>SUM(C147:D147)</f>
        <v>4125</v>
      </c>
      <c r="F147" s="334">
        <v>4125</v>
      </c>
      <c r="G147" s="157"/>
      <c r="H147" s="192"/>
      <c r="I147" s="265">
        <f>SUM(I148)</f>
        <v>0</v>
      </c>
      <c r="J147" s="334">
        <v>4125</v>
      </c>
      <c r="K147" s="193"/>
      <c r="L147" s="193"/>
      <c r="M147" s="266">
        <f>SUM(M148)</f>
        <v>0</v>
      </c>
      <c r="N147" s="268"/>
      <c r="O147" s="88"/>
    </row>
    <row r="148" spans="1:15" s="95" customFormat="1" ht="31">
      <c r="A148" s="194">
        <v>7711</v>
      </c>
      <c r="B148" s="195" t="s">
        <v>217</v>
      </c>
      <c r="C148" s="196">
        <v>4125</v>
      </c>
      <c r="D148" s="188"/>
      <c r="E148" s="198">
        <f>SUM(C148:D148)</f>
        <v>4125</v>
      </c>
      <c r="F148" s="334">
        <v>4125</v>
      </c>
      <c r="G148" s="188"/>
      <c r="H148" s="189"/>
      <c r="I148" s="189">
        <f>SUM(G148:H148)</f>
        <v>0</v>
      </c>
      <c r="J148" s="334">
        <v>4125</v>
      </c>
      <c r="K148" s="190"/>
      <c r="L148" s="190"/>
      <c r="M148" s="267">
        <f>SUM(K148:L148)</f>
        <v>0</v>
      </c>
      <c r="N148" s="268" t="s">
        <v>218</v>
      </c>
      <c r="O148" s="88"/>
    </row>
    <row r="149" spans="1:15" s="95" customFormat="1">
      <c r="A149" s="376" t="s">
        <v>204</v>
      </c>
      <c r="B149" s="377" t="s">
        <v>205</v>
      </c>
      <c r="C149" s="378">
        <f>C150</f>
        <v>28798</v>
      </c>
      <c r="D149" s="378">
        <f>D150</f>
        <v>0</v>
      </c>
      <c r="E149" s="378">
        <f>SUM(C149:D149)</f>
        <v>28798</v>
      </c>
      <c r="F149" s="335">
        <f>F150</f>
        <v>78598</v>
      </c>
      <c r="G149" s="378">
        <f t="shared" ref="G149:M149" si="57">G150</f>
        <v>0</v>
      </c>
      <c r="H149" s="379">
        <f t="shared" si="57"/>
        <v>49800</v>
      </c>
      <c r="I149" s="379">
        <f t="shared" si="57"/>
        <v>49800</v>
      </c>
      <c r="J149" s="335">
        <f t="shared" si="57"/>
        <v>154798</v>
      </c>
      <c r="K149" s="379">
        <f t="shared" si="57"/>
        <v>0</v>
      </c>
      <c r="L149" s="379">
        <f t="shared" si="57"/>
        <v>126000</v>
      </c>
      <c r="M149" s="379">
        <f t="shared" si="57"/>
        <v>126000</v>
      </c>
      <c r="N149" s="255"/>
      <c r="O149" s="88"/>
    </row>
    <row r="150" spans="1:15" s="95" customFormat="1">
      <c r="A150" s="261" t="s">
        <v>206</v>
      </c>
      <c r="B150" s="262" t="s">
        <v>207</v>
      </c>
      <c r="C150" s="263">
        <f>SUM(C151)</f>
        <v>28798</v>
      </c>
      <c r="D150" s="263">
        <f>SUM(D151)</f>
        <v>0</v>
      </c>
      <c r="E150" s="263">
        <f>SUM(C150:D150)</f>
        <v>28798</v>
      </c>
      <c r="F150" s="335">
        <f>SUM(F151)</f>
        <v>78598</v>
      </c>
      <c r="G150" s="263">
        <f>SUM(G151)</f>
        <v>0</v>
      </c>
      <c r="H150" s="263">
        <f>SUM(H151)</f>
        <v>49800</v>
      </c>
      <c r="I150" s="263">
        <f>SUM(I151)</f>
        <v>49800</v>
      </c>
      <c r="J150" s="335">
        <f>SUM(J151)</f>
        <v>154798</v>
      </c>
      <c r="K150" s="263"/>
      <c r="L150" s="263">
        <f>SUM(L151)</f>
        <v>126000</v>
      </c>
      <c r="M150" s="264">
        <f>SUM(K150:L150)</f>
        <v>126000</v>
      </c>
      <c r="N150" s="255"/>
      <c r="O150" s="88"/>
    </row>
    <row r="151" spans="1:15" s="95" customFormat="1">
      <c r="A151" s="346" t="s">
        <v>208</v>
      </c>
      <c r="B151" s="347" t="s">
        <v>209</v>
      </c>
      <c r="C151" s="348">
        <f>SUM(C152+C153)</f>
        <v>28798</v>
      </c>
      <c r="D151" s="348">
        <f>SUM(D152+D153)</f>
        <v>0</v>
      </c>
      <c r="E151" s="348">
        <f>SUM(E152+E153)</f>
        <v>28798</v>
      </c>
      <c r="F151" s="335">
        <f>SUM(F152+F153)</f>
        <v>78598</v>
      </c>
      <c r="G151" s="348"/>
      <c r="H151" s="348">
        <f t="shared" ref="H151:M151" si="58">SUM(H152+H153)</f>
        <v>49800</v>
      </c>
      <c r="I151" s="348">
        <f t="shared" si="58"/>
        <v>49800</v>
      </c>
      <c r="J151" s="335">
        <f t="shared" si="58"/>
        <v>154798</v>
      </c>
      <c r="K151" s="348">
        <f t="shared" si="58"/>
        <v>0</v>
      </c>
      <c r="L151" s="348">
        <f t="shared" si="58"/>
        <v>126000</v>
      </c>
      <c r="M151" s="348">
        <f t="shared" si="58"/>
        <v>126000</v>
      </c>
      <c r="N151" s="256"/>
      <c r="O151" s="88"/>
    </row>
    <row r="152" spans="1:15" s="95" customFormat="1" ht="143.25" customHeight="1">
      <c r="A152" s="222" t="s">
        <v>210</v>
      </c>
      <c r="B152" s="223" t="s">
        <v>211</v>
      </c>
      <c r="C152" s="225">
        <v>16816</v>
      </c>
      <c r="D152" s="225">
        <v>0</v>
      </c>
      <c r="E152" s="225">
        <f>SUM(C152:D152)</f>
        <v>16816</v>
      </c>
      <c r="F152" s="336">
        <v>44116</v>
      </c>
      <c r="G152" s="225">
        <v>0</v>
      </c>
      <c r="H152" s="226">
        <v>27300</v>
      </c>
      <c r="I152" s="226">
        <f>SUM(G152:H152)</f>
        <v>27300</v>
      </c>
      <c r="J152" s="336">
        <v>16816</v>
      </c>
      <c r="K152" s="225">
        <v>0</v>
      </c>
      <c r="L152" s="225">
        <v>0</v>
      </c>
      <c r="M152" s="225">
        <f>SUM(K152:L152)</f>
        <v>0</v>
      </c>
      <c r="N152" s="339" t="s">
        <v>250</v>
      </c>
      <c r="O152" s="88"/>
    </row>
    <row r="153" spans="1:15" s="95" customFormat="1">
      <c r="A153" s="222">
        <v>5230</v>
      </c>
      <c r="B153" s="223" t="s">
        <v>212</v>
      </c>
      <c r="C153" s="225">
        <f t="shared" ref="C153:M153" si="59">SUM(C154:C155)</f>
        <v>11982</v>
      </c>
      <c r="D153" s="225">
        <f t="shared" si="59"/>
        <v>0</v>
      </c>
      <c r="E153" s="225">
        <f t="shared" si="59"/>
        <v>11982</v>
      </c>
      <c r="F153" s="336">
        <f t="shared" si="59"/>
        <v>34482</v>
      </c>
      <c r="G153" s="225">
        <f t="shared" si="59"/>
        <v>0</v>
      </c>
      <c r="H153" s="226">
        <f t="shared" si="59"/>
        <v>22500</v>
      </c>
      <c r="I153" s="226">
        <f t="shared" si="59"/>
        <v>22500</v>
      </c>
      <c r="J153" s="336">
        <f t="shared" si="59"/>
        <v>137982</v>
      </c>
      <c r="K153" s="225">
        <f t="shared" si="59"/>
        <v>0</v>
      </c>
      <c r="L153" s="225">
        <f t="shared" si="59"/>
        <v>126000</v>
      </c>
      <c r="M153" s="225">
        <f t="shared" si="59"/>
        <v>126000</v>
      </c>
      <c r="N153" s="256"/>
      <c r="O153" s="88"/>
    </row>
    <row r="154" spans="1:15" s="95" customFormat="1" ht="83.25" customHeight="1">
      <c r="A154" s="344">
        <v>5238</v>
      </c>
      <c r="B154" s="345" t="s">
        <v>213</v>
      </c>
      <c r="C154" s="340"/>
      <c r="D154" s="340"/>
      <c r="E154" s="340">
        <f>SUM(C154:D154)</f>
        <v>0</v>
      </c>
      <c r="F154" s="349">
        <v>22500</v>
      </c>
      <c r="G154" s="341">
        <f t="shared" ref="G154" si="60">C154</f>
        <v>0</v>
      </c>
      <c r="H154" s="340">
        <v>22500</v>
      </c>
      <c r="I154" s="340">
        <f>SUM(G154:H154)</f>
        <v>22500</v>
      </c>
      <c r="J154" s="349">
        <v>126000</v>
      </c>
      <c r="K154" s="342"/>
      <c r="L154" s="340">
        <v>126000</v>
      </c>
      <c r="M154" s="224">
        <f>SUM(K154:L154)</f>
        <v>126000</v>
      </c>
      <c r="N154" s="235" t="s">
        <v>257</v>
      </c>
      <c r="O154" s="88"/>
    </row>
    <row r="155" spans="1:15" s="95" customFormat="1" ht="33.75" customHeight="1">
      <c r="A155" s="344">
        <v>5239</v>
      </c>
      <c r="B155" s="345" t="s">
        <v>214</v>
      </c>
      <c r="C155" s="340">
        <v>11982</v>
      </c>
      <c r="D155" s="340"/>
      <c r="E155" s="340">
        <f>SUM(C155:D155)</f>
        <v>11982</v>
      </c>
      <c r="F155" s="349">
        <v>11982</v>
      </c>
      <c r="G155" s="341"/>
      <c r="H155" s="340"/>
      <c r="I155" s="340">
        <f>SUM(G155:H155)</f>
        <v>0</v>
      </c>
      <c r="J155" s="349">
        <v>11982</v>
      </c>
      <c r="K155" s="343"/>
      <c r="L155" s="343"/>
      <c r="M155" s="224"/>
      <c r="N155" s="256"/>
      <c r="O155" s="88"/>
    </row>
    <row r="156" spans="1:15" s="95" customFormat="1">
      <c r="A156" s="96"/>
      <c r="B156" s="88"/>
      <c r="C156" s="91"/>
      <c r="D156" s="89"/>
      <c r="E156" s="89"/>
      <c r="F156" s="110"/>
      <c r="G156" s="89"/>
      <c r="H156" s="89"/>
      <c r="I156" s="89"/>
      <c r="J156" s="110"/>
      <c r="K156" s="88"/>
      <c r="L156" s="88"/>
      <c r="M156" s="88"/>
    </row>
    <row r="157" spans="1:15" s="95" customFormat="1">
      <c r="A157" s="96"/>
      <c r="C157" s="91"/>
      <c r="D157" s="89"/>
      <c r="E157" s="89"/>
      <c r="F157" s="110"/>
      <c r="G157" s="89"/>
      <c r="H157" s="89"/>
      <c r="I157" s="89"/>
      <c r="J157" s="110"/>
      <c r="K157" s="88"/>
      <c r="L157" s="88"/>
      <c r="M157" s="88"/>
    </row>
    <row r="158" spans="1:15" s="95" customFormat="1">
      <c r="A158" s="88" t="s">
        <v>260</v>
      </c>
      <c r="B158" s="88"/>
      <c r="D158" s="89"/>
      <c r="E158" s="89"/>
      <c r="F158" s="110"/>
      <c r="G158" s="89"/>
      <c r="H158" s="89"/>
      <c r="I158" s="89"/>
      <c r="J158" s="110"/>
      <c r="K158" s="88"/>
      <c r="L158" s="88"/>
      <c r="M158" s="88"/>
    </row>
    <row r="159" spans="1:15" s="95" customFormat="1">
      <c r="A159" s="96"/>
      <c r="B159" s="88"/>
      <c r="C159" s="91"/>
      <c r="D159" s="89"/>
      <c r="E159" s="89"/>
      <c r="F159" s="110"/>
      <c r="G159" s="89"/>
      <c r="H159" s="89"/>
      <c r="I159" s="89"/>
      <c r="J159" s="110"/>
      <c r="K159" s="88"/>
      <c r="L159" s="88"/>
      <c r="M159" s="88"/>
    </row>
    <row r="160" spans="1:15" s="95" customFormat="1">
      <c r="A160" s="96"/>
      <c r="B160" s="88"/>
      <c r="C160" s="88"/>
      <c r="D160" s="89"/>
      <c r="E160" s="89"/>
      <c r="F160" s="110"/>
      <c r="G160" s="89"/>
      <c r="H160" s="89"/>
      <c r="I160" s="89"/>
      <c r="J160" s="110"/>
      <c r="K160" s="88"/>
      <c r="L160" s="88"/>
      <c r="M160" s="88"/>
    </row>
    <row r="161" spans="1:13" s="95" customFormat="1">
      <c r="A161" s="96"/>
      <c r="B161" s="88"/>
      <c r="C161" s="91"/>
      <c r="D161" s="89"/>
      <c r="E161" s="89"/>
      <c r="F161" s="110"/>
      <c r="G161" s="89"/>
      <c r="H161" s="89"/>
      <c r="I161" s="89"/>
      <c r="J161" s="110"/>
      <c r="K161" s="88"/>
      <c r="L161" s="88"/>
      <c r="M161" s="88"/>
    </row>
    <row r="162" spans="1:13" s="95" customFormat="1">
      <c r="A162" s="96"/>
      <c r="B162" s="88"/>
      <c r="C162" s="91"/>
      <c r="D162" s="89"/>
      <c r="E162" s="89"/>
      <c r="F162" s="110"/>
      <c r="G162" s="89"/>
      <c r="H162" s="89"/>
      <c r="I162" s="89"/>
      <c r="J162" s="110"/>
      <c r="K162" s="88"/>
      <c r="L162" s="88"/>
      <c r="M162" s="88"/>
    </row>
    <row r="163" spans="1:13" s="95" customFormat="1">
      <c r="A163" s="96"/>
      <c r="B163" s="88"/>
      <c r="C163" s="91"/>
      <c r="D163" s="89"/>
      <c r="E163" s="89"/>
      <c r="F163" s="110"/>
      <c r="G163" s="89"/>
      <c r="H163" s="89"/>
      <c r="I163" s="89"/>
      <c r="J163" s="110"/>
      <c r="K163" s="88"/>
      <c r="L163" s="88"/>
      <c r="M163" s="88"/>
    </row>
    <row r="164" spans="1:13" s="95" customFormat="1">
      <c r="A164" s="96"/>
      <c r="B164" s="88"/>
      <c r="C164" s="91"/>
      <c r="D164" s="89"/>
      <c r="E164" s="89"/>
      <c r="F164" s="110"/>
      <c r="G164" s="89"/>
      <c r="H164" s="89"/>
      <c r="I164" s="89"/>
      <c r="J164" s="110"/>
      <c r="K164" s="88"/>
      <c r="L164" s="88"/>
      <c r="M164" s="88"/>
    </row>
    <row r="165" spans="1:13" s="95" customFormat="1">
      <c r="A165" s="96"/>
      <c r="B165" s="88"/>
      <c r="C165" s="91"/>
      <c r="D165" s="89"/>
      <c r="E165" s="89"/>
      <c r="F165" s="110"/>
      <c r="G165" s="89"/>
      <c r="H165" s="89"/>
      <c r="I165" s="89"/>
      <c r="J165" s="110"/>
      <c r="K165" s="88"/>
      <c r="L165" s="88"/>
      <c r="M165" s="88"/>
    </row>
    <row r="166" spans="1:13" s="95" customFormat="1">
      <c r="A166" s="96"/>
      <c r="B166" s="88"/>
      <c r="C166" s="91"/>
      <c r="D166" s="89"/>
      <c r="E166" s="89"/>
      <c r="F166" s="110"/>
      <c r="G166" s="89"/>
      <c r="H166" s="89"/>
      <c r="I166" s="89"/>
      <c r="J166" s="110"/>
      <c r="K166" s="88"/>
      <c r="L166" s="88"/>
      <c r="M166" s="88"/>
    </row>
    <row r="167" spans="1:13" s="95" customFormat="1">
      <c r="A167" s="96"/>
      <c r="B167" s="88"/>
      <c r="C167" s="91"/>
      <c r="D167" s="89"/>
      <c r="E167" s="89"/>
      <c r="F167" s="110"/>
      <c r="G167" s="89"/>
      <c r="H167" s="89"/>
      <c r="I167" s="89"/>
      <c r="J167" s="110"/>
      <c r="K167" s="88"/>
      <c r="L167" s="88"/>
      <c r="M167" s="88"/>
    </row>
    <row r="168" spans="1:13" s="95" customFormat="1">
      <c r="A168" s="96"/>
      <c r="B168" s="88"/>
      <c r="C168" s="91"/>
      <c r="D168" s="89"/>
      <c r="E168" s="89"/>
      <c r="F168" s="110"/>
      <c r="G168" s="89"/>
      <c r="H168" s="89"/>
      <c r="I168" s="89"/>
      <c r="J168" s="110"/>
      <c r="K168" s="88"/>
      <c r="L168" s="88"/>
      <c r="M168" s="88"/>
    </row>
    <row r="169" spans="1:13" s="95" customFormat="1">
      <c r="A169" s="96"/>
      <c r="B169" s="88"/>
      <c r="C169" s="91"/>
      <c r="D169" s="89"/>
      <c r="E169" s="89"/>
      <c r="F169" s="110"/>
      <c r="G169" s="89"/>
      <c r="H169" s="89"/>
      <c r="I169" s="89"/>
      <c r="J169" s="110"/>
      <c r="K169" s="88"/>
      <c r="L169" s="88"/>
      <c r="M169" s="88"/>
    </row>
    <row r="170" spans="1:13" s="95" customFormat="1">
      <c r="A170" s="96"/>
      <c r="B170" s="88"/>
      <c r="C170" s="91"/>
      <c r="D170" s="89"/>
      <c r="E170" s="89"/>
      <c r="F170" s="110"/>
      <c r="G170" s="89"/>
      <c r="H170" s="89"/>
      <c r="I170" s="89"/>
      <c r="J170" s="110"/>
      <c r="K170" s="88"/>
      <c r="L170" s="88"/>
      <c r="M170" s="88"/>
    </row>
    <row r="171" spans="1:13" s="95" customFormat="1">
      <c r="A171" s="96"/>
      <c r="B171" s="88"/>
      <c r="C171" s="91"/>
      <c r="D171" s="89"/>
      <c r="E171" s="89"/>
      <c r="F171" s="110"/>
      <c r="G171" s="89"/>
      <c r="H171" s="89"/>
      <c r="I171" s="89"/>
      <c r="J171" s="110"/>
      <c r="K171" s="88"/>
      <c r="L171" s="88"/>
      <c r="M171" s="88"/>
    </row>
    <row r="172" spans="1:13" s="95" customFormat="1">
      <c r="A172" s="96"/>
      <c r="B172" s="88"/>
      <c r="C172" s="91"/>
      <c r="D172" s="89"/>
      <c r="E172" s="89"/>
      <c r="F172" s="110"/>
      <c r="G172" s="89"/>
      <c r="H172" s="89"/>
      <c r="I172" s="89"/>
      <c r="J172" s="110"/>
      <c r="K172" s="88"/>
      <c r="L172" s="88"/>
      <c r="M172" s="88"/>
    </row>
    <row r="173" spans="1:13" s="95" customFormat="1">
      <c r="A173" s="96"/>
      <c r="B173" s="88"/>
      <c r="C173" s="91"/>
      <c r="D173" s="89"/>
      <c r="E173" s="89"/>
      <c r="F173" s="110"/>
      <c r="G173" s="89"/>
      <c r="H173" s="89"/>
      <c r="I173" s="89"/>
      <c r="J173" s="110"/>
      <c r="K173" s="88"/>
      <c r="L173" s="88"/>
      <c r="M173" s="88"/>
    </row>
    <row r="174" spans="1:13" s="95" customFormat="1">
      <c r="A174" s="96"/>
      <c r="B174" s="88"/>
      <c r="C174" s="91"/>
      <c r="D174" s="89"/>
      <c r="E174" s="89"/>
      <c r="F174" s="110"/>
      <c r="G174" s="89"/>
      <c r="H174" s="89"/>
      <c r="I174" s="89"/>
      <c r="J174" s="110"/>
      <c r="K174" s="88"/>
      <c r="L174" s="88"/>
      <c r="M174" s="88"/>
    </row>
    <row r="175" spans="1:13" s="95" customFormat="1">
      <c r="A175" s="96"/>
      <c r="B175" s="88"/>
      <c r="C175" s="91"/>
      <c r="D175" s="89"/>
      <c r="E175" s="89"/>
      <c r="F175" s="110"/>
      <c r="G175" s="89"/>
      <c r="H175" s="89"/>
      <c r="I175" s="89"/>
      <c r="J175" s="110"/>
      <c r="K175" s="88"/>
      <c r="L175" s="88"/>
      <c r="M175" s="88"/>
    </row>
    <row r="176" spans="1:13" s="95" customFormat="1">
      <c r="A176" s="96"/>
      <c r="B176" s="88"/>
      <c r="C176" s="91"/>
      <c r="D176" s="89"/>
      <c r="E176" s="89"/>
      <c r="F176" s="110"/>
      <c r="G176" s="89"/>
      <c r="H176" s="89"/>
      <c r="I176" s="89"/>
      <c r="J176" s="110"/>
      <c r="K176" s="88"/>
      <c r="L176" s="88"/>
      <c r="M176" s="88"/>
    </row>
    <row r="177" spans="1:13" s="95" customFormat="1">
      <c r="A177" s="96"/>
      <c r="B177" s="88"/>
      <c r="C177" s="91"/>
      <c r="D177" s="89"/>
      <c r="E177" s="89"/>
      <c r="F177" s="110"/>
      <c r="G177" s="89"/>
      <c r="H177" s="89"/>
      <c r="I177" s="89"/>
      <c r="J177" s="110"/>
      <c r="K177" s="88"/>
      <c r="L177" s="88"/>
      <c r="M177" s="88"/>
    </row>
    <row r="178" spans="1:13" s="95" customFormat="1">
      <c r="A178" s="96"/>
      <c r="B178" s="88"/>
      <c r="C178" s="91"/>
      <c r="D178" s="89"/>
      <c r="E178" s="89"/>
      <c r="F178" s="110"/>
      <c r="G178" s="89"/>
      <c r="H178" s="89"/>
      <c r="I178" s="89"/>
      <c r="J178" s="110"/>
      <c r="K178" s="88"/>
      <c r="L178" s="88"/>
      <c r="M178" s="88"/>
    </row>
    <row r="179" spans="1:13" s="95" customFormat="1">
      <c r="A179" s="96"/>
      <c r="B179" s="88"/>
      <c r="C179" s="91"/>
      <c r="D179" s="89"/>
      <c r="E179" s="89"/>
      <c r="F179" s="110"/>
      <c r="G179" s="89"/>
      <c r="H179" s="89"/>
      <c r="I179" s="89"/>
      <c r="J179" s="110"/>
      <c r="K179" s="88"/>
      <c r="L179" s="88"/>
      <c r="M179" s="88"/>
    </row>
    <row r="180" spans="1:13" s="95" customFormat="1">
      <c r="A180" s="96"/>
      <c r="B180" s="88"/>
      <c r="C180" s="91"/>
      <c r="D180" s="89"/>
      <c r="E180" s="89"/>
      <c r="F180" s="110"/>
      <c r="G180" s="89"/>
      <c r="H180" s="89"/>
      <c r="I180" s="89"/>
      <c r="J180" s="110"/>
      <c r="K180" s="88"/>
      <c r="L180" s="88"/>
      <c r="M180" s="88"/>
    </row>
    <row r="181" spans="1:13" s="95" customFormat="1">
      <c r="A181" s="96"/>
      <c r="B181" s="88"/>
      <c r="C181" s="91"/>
      <c r="D181" s="89"/>
      <c r="E181" s="89"/>
      <c r="F181" s="110"/>
      <c r="G181" s="89"/>
      <c r="H181" s="89"/>
      <c r="I181" s="89"/>
      <c r="J181" s="110"/>
      <c r="K181" s="88"/>
      <c r="L181" s="88"/>
      <c r="M181" s="88"/>
    </row>
    <row r="182" spans="1:13" s="95" customFormat="1">
      <c r="A182" s="96"/>
      <c r="B182" s="88"/>
      <c r="C182" s="91"/>
      <c r="D182" s="89"/>
      <c r="E182" s="89"/>
      <c r="F182" s="110"/>
      <c r="G182" s="89"/>
      <c r="H182" s="89"/>
      <c r="I182" s="89"/>
      <c r="J182" s="110"/>
      <c r="K182" s="88"/>
      <c r="L182" s="88"/>
      <c r="M182" s="88"/>
    </row>
    <row r="183" spans="1:13" s="95" customFormat="1">
      <c r="A183" s="96"/>
      <c r="B183" s="88"/>
      <c r="C183" s="91"/>
      <c r="D183" s="89"/>
      <c r="E183" s="89"/>
      <c r="F183" s="110"/>
      <c r="G183" s="89"/>
      <c r="H183" s="89"/>
      <c r="I183" s="89"/>
      <c r="J183" s="110"/>
      <c r="K183" s="88"/>
      <c r="L183" s="88"/>
      <c r="M183" s="88"/>
    </row>
    <row r="184" spans="1:13" s="95" customFormat="1">
      <c r="A184" s="96"/>
      <c r="B184" s="88"/>
      <c r="C184" s="91"/>
      <c r="D184" s="89"/>
      <c r="E184" s="89"/>
      <c r="F184" s="110"/>
      <c r="G184" s="89"/>
      <c r="H184" s="89"/>
      <c r="I184" s="89"/>
      <c r="J184" s="110"/>
      <c r="K184" s="88"/>
      <c r="L184" s="88"/>
      <c r="M184" s="88"/>
    </row>
    <row r="185" spans="1:13" s="95" customFormat="1">
      <c r="A185" s="96"/>
      <c r="B185" s="88"/>
      <c r="C185" s="91"/>
      <c r="D185" s="89"/>
      <c r="E185" s="89"/>
      <c r="F185" s="110"/>
      <c r="G185" s="89"/>
      <c r="H185" s="89"/>
      <c r="I185" s="89"/>
      <c r="J185" s="110"/>
      <c r="K185" s="88"/>
      <c r="L185" s="88"/>
      <c r="M185" s="88"/>
    </row>
    <row r="186" spans="1:13" s="95" customFormat="1">
      <c r="A186" s="96"/>
      <c r="B186" s="88"/>
      <c r="C186" s="91"/>
      <c r="D186" s="89"/>
      <c r="E186" s="89"/>
      <c r="F186" s="110"/>
      <c r="G186" s="89"/>
      <c r="H186" s="89"/>
      <c r="I186" s="89"/>
      <c r="J186" s="110"/>
      <c r="K186" s="88"/>
      <c r="L186" s="88"/>
      <c r="M186" s="88"/>
    </row>
    <row r="187" spans="1:13" s="95" customFormat="1">
      <c r="A187" s="96"/>
      <c r="B187" s="88"/>
      <c r="C187" s="91"/>
      <c r="D187" s="89"/>
      <c r="E187" s="89"/>
      <c r="F187" s="110"/>
      <c r="G187" s="89"/>
      <c r="H187" s="89"/>
      <c r="I187" s="89"/>
      <c r="J187" s="110"/>
      <c r="K187" s="88"/>
      <c r="L187" s="88"/>
      <c r="M187" s="88"/>
    </row>
    <row r="188" spans="1:13" s="95" customFormat="1">
      <c r="A188" s="96"/>
      <c r="B188" s="88"/>
      <c r="C188" s="91"/>
      <c r="D188" s="89"/>
      <c r="E188" s="89"/>
      <c r="F188" s="110"/>
      <c r="G188" s="89"/>
      <c r="H188" s="89"/>
      <c r="I188" s="89"/>
      <c r="J188" s="110"/>
      <c r="K188" s="88"/>
      <c r="L188" s="88"/>
      <c r="M188" s="88"/>
    </row>
    <row r="189" spans="1:13" s="95" customFormat="1">
      <c r="A189" s="96"/>
      <c r="B189" s="88"/>
      <c r="C189" s="91"/>
      <c r="D189" s="89"/>
      <c r="E189" s="89"/>
      <c r="F189" s="110"/>
      <c r="G189" s="89"/>
      <c r="H189" s="89"/>
      <c r="I189" s="89"/>
      <c r="J189" s="110"/>
      <c r="K189" s="88"/>
      <c r="L189" s="88"/>
      <c r="M189" s="88"/>
    </row>
    <row r="190" spans="1:13" s="95" customFormat="1">
      <c r="A190" s="96"/>
      <c r="B190" s="88"/>
      <c r="C190" s="92"/>
      <c r="D190" s="89"/>
      <c r="E190" s="89"/>
      <c r="F190" s="111"/>
      <c r="G190" s="89"/>
      <c r="H190" s="89"/>
      <c r="I190" s="89"/>
      <c r="J190" s="111"/>
      <c r="K190" s="88"/>
      <c r="L190" s="88"/>
      <c r="M190" s="88"/>
    </row>
    <row r="191" spans="1:13" s="95" customFormat="1">
      <c r="A191" s="96"/>
      <c r="B191" s="88"/>
      <c r="C191" s="91"/>
      <c r="D191" s="89"/>
      <c r="E191" s="89"/>
      <c r="F191" s="110"/>
      <c r="G191" s="89"/>
      <c r="H191" s="89"/>
      <c r="I191" s="89"/>
      <c r="J191" s="110"/>
      <c r="K191" s="88"/>
      <c r="L191" s="88"/>
      <c r="M191" s="88"/>
    </row>
    <row r="192" spans="1:13" s="95" customFormat="1">
      <c r="A192" s="96"/>
      <c r="B192" s="88"/>
      <c r="C192" s="91"/>
      <c r="D192" s="89"/>
      <c r="E192" s="89"/>
      <c r="F192" s="110"/>
      <c r="G192" s="89"/>
      <c r="H192" s="89"/>
      <c r="I192" s="89"/>
      <c r="J192" s="110"/>
      <c r="K192" s="88"/>
      <c r="L192" s="88"/>
      <c r="M192" s="88"/>
    </row>
    <row r="193" spans="1:13" s="95" customFormat="1">
      <c r="A193" s="96"/>
      <c r="B193" s="88"/>
      <c r="C193" s="91"/>
      <c r="D193" s="89"/>
      <c r="E193" s="89"/>
      <c r="F193" s="110"/>
      <c r="G193" s="89"/>
      <c r="H193" s="89"/>
      <c r="I193" s="89"/>
      <c r="J193" s="110"/>
      <c r="K193" s="88"/>
      <c r="L193" s="88"/>
      <c r="M193" s="88"/>
    </row>
    <row r="194" spans="1:13" s="95" customFormat="1">
      <c r="A194" s="96"/>
      <c r="B194" s="88"/>
      <c r="C194" s="91"/>
      <c r="D194" s="89"/>
      <c r="E194" s="89"/>
      <c r="F194" s="110"/>
      <c r="G194" s="89"/>
      <c r="H194" s="89"/>
      <c r="I194" s="89"/>
      <c r="J194" s="110"/>
      <c r="K194" s="88"/>
      <c r="L194" s="88"/>
      <c r="M194" s="88"/>
    </row>
    <row r="195" spans="1:13" s="95" customFormat="1">
      <c r="A195" s="96"/>
      <c r="B195" s="88"/>
      <c r="C195" s="91"/>
      <c r="D195" s="89"/>
      <c r="E195" s="89"/>
      <c r="F195" s="110"/>
      <c r="G195" s="89"/>
      <c r="H195" s="89"/>
      <c r="I195" s="89"/>
      <c r="J195" s="110"/>
      <c r="K195" s="88"/>
      <c r="L195" s="88"/>
      <c r="M195" s="88"/>
    </row>
    <row r="196" spans="1:13" s="95" customFormat="1">
      <c r="A196" s="96"/>
      <c r="B196" s="88"/>
      <c r="C196" s="91"/>
      <c r="D196" s="89"/>
      <c r="E196" s="89"/>
      <c r="F196" s="110"/>
      <c r="G196" s="89"/>
      <c r="H196" s="89"/>
      <c r="I196" s="89"/>
      <c r="J196" s="110"/>
      <c r="K196" s="88"/>
      <c r="L196" s="88"/>
      <c r="M196" s="88"/>
    </row>
    <row r="197" spans="1:13" s="95" customFormat="1">
      <c r="A197" s="96"/>
      <c r="B197" s="88"/>
      <c r="C197" s="91"/>
      <c r="D197" s="89"/>
      <c r="E197" s="89"/>
      <c r="F197" s="110"/>
      <c r="G197" s="89"/>
      <c r="H197" s="89"/>
      <c r="I197" s="89"/>
      <c r="J197" s="110"/>
      <c r="K197" s="88"/>
      <c r="L197" s="88"/>
      <c r="M197" s="88"/>
    </row>
    <row r="198" spans="1:13" s="95" customFormat="1">
      <c r="A198" s="96"/>
      <c r="B198" s="88"/>
      <c r="C198" s="91"/>
      <c r="D198" s="89"/>
      <c r="E198" s="89"/>
      <c r="F198" s="110"/>
      <c r="G198" s="89"/>
      <c r="H198" s="89"/>
      <c r="I198" s="89"/>
      <c r="J198" s="110"/>
      <c r="K198" s="88"/>
      <c r="L198" s="88"/>
      <c r="M198" s="88"/>
    </row>
    <row r="199" spans="1:13" s="95" customFormat="1">
      <c r="A199" s="96"/>
      <c r="B199" s="88"/>
      <c r="C199" s="91"/>
      <c r="D199" s="89"/>
      <c r="E199" s="89"/>
      <c r="F199" s="110"/>
      <c r="G199" s="89"/>
      <c r="H199" s="89"/>
      <c r="I199" s="89"/>
      <c r="J199" s="110"/>
      <c r="K199" s="88"/>
      <c r="L199" s="88"/>
      <c r="M199" s="88"/>
    </row>
    <row r="200" spans="1:13" s="95" customFormat="1">
      <c r="A200" s="96"/>
      <c r="B200" s="88"/>
      <c r="C200" s="91"/>
      <c r="D200" s="89"/>
      <c r="E200" s="89"/>
      <c r="F200" s="110"/>
      <c r="G200" s="89"/>
      <c r="H200" s="89"/>
      <c r="I200" s="89"/>
      <c r="J200" s="110"/>
      <c r="K200" s="88"/>
      <c r="L200" s="88"/>
      <c r="M200" s="88"/>
    </row>
    <row r="201" spans="1:13" s="95" customFormat="1">
      <c r="A201" s="96"/>
      <c r="B201" s="88"/>
      <c r="C201" s="91"/>
      <c r="D201" s="89"/>
      <c r="E201" s="89"/>
      <c r="F201" s="110"/>
      <c r="G201" s="89"/>
      <c r="H201" s="89"/>
      <c r="I201" s="89"/>
      <c r="J201" s="110"/>
      <c r="K201" s="88"/>
      <c r="L201" s="88"/>
      <c r="M201" s="88"/>
    </row>
    <row r="202" spans="1:13" s="95" customFormat="1">
      <c r="A202" s="96"/>
      <c r="B202" s="88"/>
      <c r="C202" s="91"/>
      <c r="D202" s="89"/>
      <c r="E202" s="89"/>
      <c r="F202" s="110"/>
      <c r="G202" s="89"/>
      <c r="H202" s="89"/>
      <c r="I202" s="89"/>
      <c r="J202" s="110"/>
      <c r="K202" s="88"/>
      <c r="L202" s="88"/>
      <c r="M202" s="88"/>
    </row>
    <row r="203" spans="1:13" s="95" customFormat="1">
      <c r="A203" s="96"/>
      <c r="B203" s="88"/>
      <c r="C203" s="91"/>
      <c r="D203" s="89"/>
      <c r="E203" s="89"/>
      <c r="F203" s="110"/>
      <c r="G203" s="89"/>
      <c r="H203" s="89"/>
      <c r="I203" s="89"/>
      <c r="J203" s="110"/>
      <c r="K203" s="88"/>
      <c r="L203" s="88"/>
      <c r="M203" s="88"/>
    </row>
    <row r="204" spans="1:13" s="95" customFormat="1">
      <c r="A204" s="96"/>
      <c r="B204" s="88"/>
      <c r="C204" s="91"/>
      <c r="D204" s="89"/>
      <c r="E204" s="89"/>
      <c r="F204" s="110"/>
      <c r="G204" s="89"/>
      <c r="H204" s="89"/>
      <c r="I204" s="89"/>
      <c r="J204" s="110"/>
      <c r="K204" s="88"/>
      <c r="L204" s="88"/>
      <c r="M204" s="88"/>
    </row>
    <row r="205" spans="1:13" s="95" customFormat="1">
      <c r="A205" s="96"/>
      <c r="B205" s="88"/>
      <c r="C205" s="91"/>
      <c r="D205" s="89"/>
      <c r="E205" s="89"/>
      <c r="F205" s="110"/>
      <c r="G205" s="89"/>
      <c r="H205" s="89"/>
      <c r="I205" s="89"/>
      <c r="J205" s="110"/>
      <c r="K205" s="88"/>
      <c r="L205" s="88"/>
      <c r="M205" s="88"/>
    </row>
    <row r="206" spans="1:13" s="95" customFormat="1">
      <c r="A206" s="96"/>
      <c r="B206" s="88"/>
      <c r="C206" s="91"/>
      <c r="D206" s="89"/>
      <c r="E206" s="89"/>
      <c r="F206" s="110"/>
      <c r="G206" s="89"/>
      <c r="H206" s="89"/>
      <c r="I206" s="89"/>
      <c r="J206" s="110"/>
      <c r="K206" s="88"/>
      <c r="L206" s="88"/>
      <c r="M206" s="88"/>
    </row>
    <row r="207" spans="1:13" s="95" customFormat="1">
      <c r="A207" s="96"/>
      <c r="B207" s="88"/>
      <c r="C207" s="91"/>
      <c r="D207" s="89"/>
      <c r="E207" s="89"/>
      <c r="F207" s="110"/>
      <c r="G207" s="89"/>
      <c r="H207" s="89"/>
      <c r="I207" s="89"/>
      <c r="J207" s="110"/>
      <c r="K207" s="88"/>
      <c r="L207" s="88"/>
      <c r="M207" s="88"/>
    </row>
    <row r="208" spans="1:13" s="95" customFormat="1">
      <c r="A208" s="96"/>
      <c r="B208" s="88"/>
      <c r="C208" s="91"/>
      <c r="D208" s="89"/>
      <c r="E208" s="89"/>
      <c r="F208" s="110"/>
      <c r="G208" s="89"/>
      <c r="H208" s="89"/>
      <c r="I208" s="89"/>
      <c r="J208" s="110"/>
      <c r="K208" s="88"/>
      <c r="L208" s="88"/>
      <c r="M208" s="88"/>
    </row>
    <row r="209" spans="1:13" s="95" customFormat="1">
      <c r="A209" s="96"/>
      <c r="B209" s="88"/>
      <c r="C209" s="91"/>
      <c r="D209" s="89"/>
      <c r="E209" s="89"/>
      <c r="F209" s="110"/>
      <c r="G209" s="89"/>
      <c r="H209" s="89"/>
      <c r="I209" s="89"/>
      <c r="J209" s="110"/>
      <c r="K209" s="88"/>
      <c r="L209" s="88"/>
      <c r="M209" s="88"/>
    </row>
    <row r="210" spans="1:13" s="95" customFormat="1">
      <c r="A210" s="96"/>
      <c r="B210" s="88"/>
      <c r="C210" s="91"/>
      <c r="D210" s="89"/>
      <c r="E210" s="89"/>
      <c r="F210" s="110"/>
      <c r="G210" s="89"/>
      <c r="H210" s="89"/>
      <c r="I210" s="89"/>
      <c r="J210" s="110"/>
      <c r="K210" s="88"/>
      <c r="L210" s="88"/>
      <c r="M210" s="88"/>
    </row>
    <row r="211" spans="1:13" s="95" customFormat="1">
      <c r="A211" s="96"/>
      <c r="B211" s="88"/>
      <c r="C211" s="91"/>
      <c r="D211" s="89"/>
      <c r="E211" s="89"/>
      <c r="F211" s="110"/>
      <c r="G211" s="89"/>
      <c r="H211" s="89"/>
      <c r="I211" s="89"/>
      <c r="J211" s="110"/>
      <c r="K211" s="88"/>
      <c r="L211" s="88"/>
      <c r="M211" s="88"/>
    </row>
    <row r="212" spans="1:13" s="95" customFormat="1">
      <c r="A212" s="96"/>
      <c r="B212" s="88"/>
      <c r="C212" s="91"/>
      <c r="D212" s="89"/>
      <c r="E212" s="89"/>
      <c r="F212" s="110"/>
      <c r="G212" s="89"/>
      <c r="H212" s="89"/>
      <c r="I212" s="89"/>
      <c r="J212" s="110"/>
      <c r="K212" s="88"/>
      <c r="L212" s="88"/>
      <c r="M212" s="88"/>
    </row>
    <row r="213" spans="1:13" s="95" customFormat="1">
      <c r="A213" s="96"/>
      <c r="B213" s="88"/>
      <c r="C213" s="91"/>
      <c r="D213" s="89"/>
      <c r="E213" s="89"/>
      <c r="F213" s="110"/>
      <c r="G213" s="89"/>
      <c r="H213" s="89"/>
      <c r="I213" s="89"/>
      <c r="J213" s="110"/>
      <c r="K213" s="88"/>
      <c r="L213" s="88"/>
      <c r="M213" s="88"/>
    </row>
    <row r="214" spans="1:13" s="95" customFormat="1">
      <c r="A214" s="96"/>
      <c r="B214" s="88"/>
      <c r="C214" s="91"/>
      <c r="D214" s="89"/>
      <c r="E214" s="89"/>
      <c r="F214" s="110"/>
      <c r="G214" s="89"/>
      <c r="H214" s="89"/>
      <c r="I214" s="89"/>
      <c r="J214" s="110"/>
      <c r="K214" s="88"/>
      <c r="L214" s="88"/>
      <c r="M214" s="88"/>
    </row>
    <row r="215" spans="1:13" s="95" customFormat="1">
      <c r="A215" s="96"/>
      <c r="B215" s="88"/>
      <c r="C215" s="91"/>
      <c r="D215" s="89"/>
      <c r="E215" s="89"/>
      <c r="F215" s="110"/>
      <c r="G215" s="89"/>
      <c r="H215" s="89"/>
      <c r="I215" s="89"/>
      <c r="J215" s="110"/>
      <c r="K215" s="88"/>
      <c r="L215" s="88"/>
      <c r="M215" s="88"/>
    </row>
    <row r="216" spans="1:13" s="95" customFormat="1">
      <c r="A216" s="96"/>
      <c r="B216" s="88"/>
      <c r="C216" s="91"/>
      <c r="D216" s="89"/>
      <c r="E216" s="89"/>
      <c r="F216" s="110"/>
      <c r="G216" s="89"/>
      <c r="H216" s="89"/>
      <c r="I216" s="89"/>
      <c r="J216" s="110"/>
      <c r="K216" s="88"/>
      <c r="L216" s="88"/>
      <c r="M216" s="88"/>
    </row>
    <row r="217" spans="1:13" s="95" customFormat="1">
      <c r="A217" s="96"/>
      <c r="B217" s="88"/>
      <c r="C217" s="91"/>
      <c r="D217" s="89"/>
      <c r="E217" s="89"/>
      <c r="F217" s="110"/>
      <c r="G217" s="89"/>
      <c r="H217" s="89"/>
      <c r="I217" s="89"/>
      <c r="J217" s="110"/>
      <c r="K217" s="88"/>
      <c r="L217" s="88"/>
      <c r="M217" s="88"/>
    </row>
    <row r="218" spans="1:13" s="95" customFormat="1">
      <c r="A218" s="96"/>
      <c r="B218" s="88"/>
      <c r="C218" s="91"/>
      <c r="D218" s="89"/>
      <c r="E218" s="89"/>
      <c r="F218" s="110"/>
      <c r="G218" s="89"/>
      <c r="H218" s="89"/>
      <c r="I218" s="89"/>
      <c r="J218" s="110"/>
      <c r="K218" s="88"/>
      <c r="L218" s="88"/>
      <c r="M218" s="88"/>
    </row>
    <row r="219" spans="1:13" s="95" customFormat="1">
      <c r="A219" s="96"/>
      <c r="B219" s="88"/>
      <c r="C219" s="91"/>
      <c r="D219" s="89"/>
      <c r="E219" s="89"/>
      <c r="F219" s="110"/>
      <c r="G219" s="89"/>
      <c r="H219" s="89"/>
      <c r="I219" s="89"/>
      <c r="J219" s="110"/>
      <c r="K219" s="88"/>
      <c r="L219" s="88"/>
      <c r="M219" s="88"/>
    </row>
    <row r="220" spans="1:13" s="95" customFormat="1">
      <c r="A220" s="96"/>
      <c r="B220" s="88"/>
      <c r="C220" s="91"/>
      <c r="D220" s="89"/>
      <c r="E220" s="89"/>
      <c r="F220" s="110"/>
      <c r="G220" s="89"/>
      <c r="H220" s="89"/>
      <c r="I220" s="89"/>
      <c r="J220" s="110"/>
      <c r="K220" s="88"/>
      <c r="L220" s="88"/>
      <c r="M220" s="88"/>
    </row>
    <row r="221" spans="1:13" s="95" customFormat="1">
      <c r="A221" s="96"/>
      <c r="B221" s="88"/>
      <c r="C221" s="91"/>
      <c r="D221" s="89"/>
      <c r="E221" s="89"/>
      <c r="F221" s="110"/>
      <c r="G221" s="89"/>
      <c r="H221" s="89"/>
      <c r="I221" s="89"/>
      <c r="J221" s="110"/>
      <c r="K221" s="88"/>
      <c r="L221" s="88"/>
      <c r="M221" s="88"/>
    </row>
    <row r="222" spans="1:13" s="95" customFormat="1">
      <c r="A222" s="96"/>
      <c r="B222" s="88"/>
      <c r="C222" s="91"/>
      <c r="D222" s="89"/>
      <c r="E222" s="89"/>
      <c r="F222" s="110"/>
      <c r="G222" s="89"/>
      <c r="H222" s="89"/>
      <c r="I222" s="89"/>
      <c r="J222" s="110"/>
      <c r="K222" s="88"/>
      <c r="L222" s="88"/>
      <c r="M222" s="88"/>
    </row>
    <row r="223" spans="1:13" s="95" customFormat="1">
      <c r="A223" s="96"/>
      <c r="B223" s="88"/>
      <c r="C223" s="91"/>
      <c r="D223" s="89"/>
      <c r="E223" s="89"/>
      <c r="F223" s="110"/>
      <c r="G223" s="89"/>
      <c r="H223" s="89"/>
      <c r="I223" s="89"/>
      <c r="J223" s="110"/>
      <c r="K223" s="88"/>
      <c r="L223" s="88"/>
      <c r="M223" s="88"/>
    </row>
    <row r="224" spans="1:13" s="95" customFormat="1">
      <c r="A224" s="96"/>
      <c r="B224" s="88"/>
      <c r="C224" s="91"/>
      <c r="D224" s="89"/>
      <c r="E224" s="89"/>
      <c r="F224" s="110"/>
      <c r="G224" s="89"/>
      <c r="H224" s="89"/>
      <c r="I224" s="89"/>
      <c r="J224" s="110"/>
      <c r="K224" s="88"/>
      <c r="L224" s="88"/>
      <c r="M224" s="88"/>
    </row>
    <row r="225" spans="1:13" s="95" customFormat="1">
      <c r="A225" s="96"/>
      <c r="B225" s="88"/>
      <c r="C225" s="91"/>
      <c r="D225" s="89"/>
      <c r="E225" s="89"/>
      <c r="F225" s="110"/>
      <c r="G225" s="89"/>
      <c r="H225" s="89"/>
      <c r="I225" s="89"/>
      <c r="J225" s="110"/>
      <c r="K225" s="88"/>
      <c r="L225" s="88"/>
      <c r="M225" s="88"/>
    </row>
    <row r="226" spans="1:13" s="95" customFormat="1">
      <c r="A226" s="96"/>
      <c r="B226" s="88"/>
      <c r="C226" s="91"/>
      <c r="D226" s="89"/>
      <c r="E226" s="89"/>
      <c r="F226" s="110"/>
      <c r="G226" s="89"/>
      <c r="H226" s="89"/>
      <c r="I226" s="89"/>
      <c r="J226" s="110"/>
      <c r="K226" s="88"/>
      <c r="L226" s="88"/>
      <c r="M226" s="88"/>
    </row>
    <row r="227" spans="1:13" s="95" customFormat="1">
      <c r="A227" s="96"/>
      <c r="B227" s="88"/>
      <c r="C227" s="91"/>
      <c r="D227" s="89"/>
      <c r="E227" s="89"/>
      <c r="F227" s="110"/>
      <c r="G227" s="89"/>
      <c r="H227" s="89"/>
      <c r="I227" s="89"/>
      <c r="J227" s="110"/>
      <c r="K227" s="88"/>
      <c r="L227" s="88"/>
      <c r="M227" s="88"/>
    </row>
    <row r="228" spans="1:13" s="95" customFormat="1">
      <c r="A228" s="96"/>
      <c r="B228" s="88"/>
      <c r="C228" s="91"/>
      <c r="D228" s="89"/>
      <c r="E228" s="89"/>
      <c r="F228" s="110"/>
      <c r="G228" s="89"/>
      <c r="H228" s="89"/>
      <c r="I228" s="89"/>
      <c r="J228" s="110"/>
      <c r="K228" s="88"/>
      <c r="L228" s="88"/>
      <c r="M228" s="88"/>
    </row>
    <row r="229" spans="1:13" s="95" customFormat="1">
      <c r="A229" s="96"/>
      <c r="B229" s="88"/>
      <c r="C229" s="91"/>
      <c r="D229" s="89"/>
      <c r="E229" s="89"/>
      <c r="F229" s="110"/>
      <c r="G229" s="89"/>
      <c r="H229" s="89"/>
      <c r="I229" s="89"/>
      <c r="J229" s="110"/>
      <c r="K229" s="88"/>
      <c r="L229" s="88"/>
      <c r="M229" s="88"/>
    </row>
    <row r="230" spans="1:13" s="95" customFormat="1">
      <c r="A230" s="96"/>
      <c r="B230" s="88"/>
      <c r="C230" s="91"/>
      <c r="D230" s="89"/>
      <c r="E230" s="89"/>
      <c r="F230" s="110"/>
      <c r="G230" s="89"/>
      <c r="H230" s="89"/>
      <c r="I230" s="89"/>
      <c r="J230" s="110"/>
      <c r="K230" s="88"/>
      <c r="L230" s="88"/>
      <c r="M230" s="88"/>
    </row>
    <row r="231" spans="1:13" s="95" customFormat="1">
      <c r="A231" s="96"/>
      <c r="B231" s="88"/>
      <c r="C231" s="91"/>
      <c r="D231" s="89"/>
      <c r="E231" s="89"/>
      <c r="F231" s="110"/>
      <c r="G231" s="89"/>
      <c r="H231" s="89"/>
      <c r="I231" s="89"/>
      <c r="J231" s="110"/>
      <c r="K231" s="88"/>
      <c r="L231" s="88"/>
      <c r="M231" s="88"/>
    </row>
    <row r="232" spans="1:13" s="95" customFormat="1">
      <c r="A232" s="96"/>
      <c r="B232" s="88"/>
      <c r="C232" s="91"/>
      <c r="D232" s="89"/>
      <c r="E232" s="89"/>
      <c r="F232" s="110"/>
      <c r="G232" s="89"/>
      <c r="H232" s="89"/>
      <c r="I232" s="89"/>
      <c r="J232" s="110"/>
      <c r="K232" s="88"/>
      <c r="L232" s="88"/>
      <c r="M232" s="88"/>
    </row>
    <row r="233" spans="1:13" s="95" customFormat="1">
      <c r="A233" s="96"/>
      <c r="B233" s="88"/>
      <c r="C233" s="91"/>
      <c r="D233" s="89"/>
      <c r="E233" s="89"/>
      <c r="F233" s="110"/>
      <c r="G233" s="89"/>
      <c r="H233" s="89"/>
      <c r="I233" s="89"/>
      <c r="J233" s="110"/>
      <c r="K233" s="88"/>
      <c r="L233" s="88"/>
      <c r="M233" s="88"/>
    </row>
    <row r="234" spans="1:13" s="95" customFormat="1">
      <c r="A234" s="96"/>
      <c r="B234" s="88"/>
      <c r="C234" s="91"/>
      <c r="D234" s="89"/>
      <c r="E234" s="89"/>
      <c r="F234" s="110"/>
      <c r="G234" s="89"/>
      <c r="H234" s="89"/>
      <c r="I234" s="89"/>
      <c r="J234" s="110"/>
      <c r="K234" s="88"/>
      <c r="L234" s="88"/>
      <c r="M234" s="88"/>
    </row>
    <row r="235" spans="1:13" s="95" customFormat="1">
      <c r="A235" s="96"/>
      <c r="B235" s="88"/>
      <c r="C235" s="91"/>
      <c r="D235" s="89"/>
      <c r="E235" s="89"/>
      <c r="F235" s="110"/>
      <c r="G235" s="89"/>
      <c r="H235" s="89"/>
      <c r="I235" s="89"/>
      <c r="J235" s="110"/>
      <c r="K235" s="88"/>
      <c r="L235" s="88"/>
      <c r="M235" s="88"/>
    </row>
    <row r="236" spans="1:13" s="95" customFormat="1">
      <c r="A236" s="96"/>
      <c r="B236" s="88"/>
      <c r="C236" s="91"/>
      <c r="D236" s="89"/>
      <c r="E236" s="89"/>
      <c r="F236" s="110"/>
      <c r="G236" s="89"/>
      <c r="H236" s="89"/>
      <c r="I236" s="89"/>
      <c r="J236" s="110"/>
      <c r="K236" s="88"/>
      <c r="L236" s="88"/>
      <c r="M236" s="88"/>
    </row>
    <row r="237" spans="1:13" s="95" customFormat="1">
      <c r="A237" s="96"/>
      <c r="B237" s="88"/>
      <c r="C237" s="91"/>
      <c r="D237" s="89"/>
      <c r="E237" s="89"/>
      <c r="F237" s="110"/>
      <c r="G237" s="89"/>
      <c r="H237" s="89"/>
      <c r="I237" s="89"/>
      <c r="J237" s="110"/>
      <c r="K237" s="88"/>
      <c r="L237" s="88"/>
      <c r="M237" s="88"/>
    </row>
    <row r="238" spans="1:13" s="95" customFormat="1">
      <c r="A238" s="96"/>
      <c r="B238" s="88"/>
      <c r="C238" s="91"/>
      <c r="D238" s="89"/>
      <c r="E238" s="89"/>
      <c r="F238" s="110"/>
      <c r="G238" s="89"/>
      <c r="H238" s="89"/>
      <c r="I238" s="89"/>
      <c r="J238" s="110"/>
      <c r="K238" s="88"/>
      <c r="L238" s="88"/>
      <c r="M238" s="88"/>
    </row>
    <row r="239" spans="1:13" s="95" customFormat="1">
      <c r="A239" s="96"/>
      <c r="B239" s="88"/>
      <c r="C239" s="91"/>
      <c r="D239" s="89"/>
      <c r="E239" s="89"/>
      <c r="F239" s="110"/>
      <c r="G239" s="89"/>
      <c r="H239" s="89"/>
      <c r="I239" s="89"/>
      <c r="J239" s="110"/>
      <c r="K239" s="88"/>
      <c r="L239" s="88"/>
      <c r="M239" s="88"/>
    </row>
    <row r="240" spans="1:13" s="95" customFormat="1">
      <c r="A240" s="96"/>
      <c r="B240" s="88"/>
      <c r="C240" s="91"/>
      <c r="D240" s="89"/>
      <c r="E240" s="89"/>
      <c r="F240" s="110"/>
      <c r="G240" s="89"/>
      <c r="H240" s="89"/>
      <c r="I240" s="89"/>
      <c r="J240" s="110"/>
      <c r="K240" s="88"/>
      <c r="L240" s="88"/>
      <c r="M240" s="88"/>
    </row>
    <row r="241" spans="1:13" s="95" customFormat="1">
      <c r="A241" s="96"/>
      <c r="B241" s="88"/>
      <c r="C241" s="91"/>
      <c r="D241" s="89"/>
      <c r="E241" s="89"/>
      <c r="F241" s="110"/>
      <c r="G241" s="89"/>
      <c r="H241" s="89"/>
      <c r="I241" s="89"/>
      <c r="J241" s="110"/>
      <c r="K241" s="88"/>
      <c r="L241" s="88"/>
      <c r="M241" s="88"/>
    </row>
    <row r="242" spans="1:13" s="95" customFormat="1">
      <c r="A242" s="96"/>
      <c r="B242" s="88"/>
      <c r="C242" s="91"/>
      <c r="D242" s="89"/>
      <c r="E242" s="89"/>
      <c r="F242" s="110"/>
      <c r="G242" s="89"/>
      <c r="H242" s="89"/>
      <c r="I242" s="89"/>
      <c r="J242" s="110"/>
      <c r="K242" s="88"/>
      <c r="L242" s="88"/>
      <c r="M242" s="88"/>
    </row>
    <row r="243" spans="1:13" s="95" customFormat="1">
      <c r="A243" s="96"/>
      <c r="B243" s="88"/>
      <c r="C243" s="91"/>
      <c r="D243" s="89"/>
      <c r="E243" s="89"/>
      <c r="F243" s="110"/>
      <c r="G243" s="89"/>
      <c r="H243" s="89"/>
      <c r="I243" s="89"/>
      <c r="J243" s="110"/>
      <c r="K243" s="88"/>
      <c r="L243" s="88"/>
      <c r="M243" s="88"/>
    </row>
    <row r="244" spans="1:13" s="95" customFormat="1">
      <c r="A244" s="96"/>
      <c r="B244" s="88"/>
      <c r="C244" s="91"/>
      <c r="D244" s="89"/>
      <c r="E244" s="89"/>
      <c r="F244" s="110"/>
      <c r="G244" s="89"/>
      <c r="H244" s="89"/>
      <c r="I244" s="89"/>
      <c r="J244" s="110"/>
      <c r="K244" s="88"/>
      <c r="L244" s="88"/>
      <c r="M244" s="88"/>
    </row>
    <row r="245" spans="1:13" s="95" customFormat="1">
      <c r="A245" s="96"/>
      <c r="B245" s="88"/>
      <c r="C245" s="91"/>
      <c r="D245" s="89"/>
      <c r="E245" s="89"/>
      <c r="F245" s="110"/>
      <c r="G245" s="89"/>
      <c r="H245" s="89"/>
      <c r="I245" s="89"/>
      <c r="J245" s="110"/>
      <c r="K245" s="88"/>
      <c r="L245" s="88"/>
      <c r="M245" s="88"/>
    </row>
    <row r="246" spans="1:13" s="95" customFormat="1">
      <c r="A246" s="96"/>
      <c r="B246" s="88"/>
      <c r="C246" s="91"/>
      <c r="D246" s="89"/>
      <c r="E246" s="89"/>
      <c r="F246" s="110"/>
      <c r="G246" s="89"/>
      <c r="H246" s="89"/>
      <c r="I246" s="89"/>
      <c r="J246" s="110"/>
      <c r="K246" s="88"/>
      <c r="L246" s="88"/>
      <c r="M246" s="88"/>
    </row>
    <row r="247" spans="1:13" s="95" customFormat="1">
      <c r="A247" s="96"/>
      <c r="B247" s="88"/>
      <c r="C247" s="91"/>
      <c r="D247" s="89"/>
      <c r="E247" s="89"/>
      <c r="F247" s="110"/>
      <c r="G247" s="89"/>
      <c r="H247" s="89"/>
      <c r="I247" s="89"/>
      <c r="J247" s="110"/>
      <c r="K247" s="88"/>
      <c r="L247" s="88"/>
      <c r="M247" s="88"/>
    </row>
    <row r="248" spans="1:13" s="95" customFormat="1">
      <c r="A248" s="96"/>
      <c r="B248" s="88"/>
      <c r="C248" s="91"/>
      <c r="D248" s="89"/>
      <c r="E248" s="89"/>
      <c r="F248" s="110"/>
      <c r="G248" s="89"/>
      <c r="H248" s="89"/>
      <c r="I248" s="89"/>
      <c r="J248" s="110"/>
      <c r="K248" s="88"/>
      <c r="L248" s="88"/>
      <c r="M248" s="88"/>
    </row>
    <row r="249" spans="1:13" s="95" customFormat="1">
      <c r="A249" s="96"/>
      <c r="B249" s="88"/>
      <c r="C249" s="91"/>
      <c r="D249" s="89"/>
      <c r="E249" s="89"/>
      <c r="F249" s="110"/>
      <c r="G249" s="89"/>
      <c r="H249" s="89"/>
      <c r="I249" s="89"/>
      <c r="J249" s="110"/>
      <c r="K249" s="88"/>
      <c r="L249" s="88"/>
      <c r="M249" s="88"/>
    </row>
    <row r="250" spans="1:13" s="95" customFormat="1">
      <c r="A250" s="96"/>
      <c r="B250" s="88"/>
      <c r="C250" s="91"/>
      <c r="D250" s="89"/>
      <c r="E250" s="89"/>
      <c r="F250" s="110"/>
      <c r="G250" s="89"/>
      <c r="H250" s="89"/>
      <c r="I250" s="89"/>
      <c r="J250" s="110"/>
      <c r="K250" s="88"/>
      <c r="L250" s="88"/>
      <c r="M250" s="88"/>
    </row>
    <row r="251" spans="1:13" s="95" customFormat="1">
      <c r="A251" s="96"/>
      <c r="B251" s="88"/>
      <c r="C251" s="92"/>
      <c r="D251" s="89"/>
      <c r="E251" s="89"/>
      <c r="F251" s="111"/>
      <c r="G251" s="89"/>
      <c r="H251" s="89"/>
      <c r="I251" s="89"/>
      <c r="J251" s="111"/>
      <c r="K251" s="88"/>
      <c r="L251" s="88"/>
      <c r="M251" s="88"/>
    </row>
  </sheetData>
  <mergeCells count="1">
    <mergeCell ref="A3:N3"/>
  </mergeCells>
  <phoneticPr fontId="43" type="noConversion"/>
  <pageMargins left="0.74803149606299213" right="0.23622047244094491" top="0.51181102362204722" bottom="0.39370078740157483" header="0.51181102362204722" footer="0.51181102362204722"/>
  <pageSetup paperSize="9" scale="56" fitToHeight="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45EA9-0E81-48E4-B5FC-F53D85061F38}">
  <sheetPr>
    <tabColor rgb="FF92D050"/>
    <pageSetUpPr fitToPage="1"/>
  </sheetPr>
  <dimension ref="A3:O251"/>
  <sheetViews>
    <sheetView tabSelected="1" zoomScale="55" zoomScaleNormal="55" workbookViewId="0">
      <pane ySplit="7" topLeftCell="A8" activePane="bottomLeft" state="frozen"/>
      <selection activeCell="C1" sqref="C1:C1048576"/>
      <selection pane="bottomLeft" activeCell="O8" sqref="O8"/>
    </sheetView>
  </sheetViews>
  <sheetFormatPr defaultRowHeight="15.5"/>
  <cols>
    <col min="1" max="1" width="13.54296875" style="96" customWidth="1"/>
    <col min="2" max="2" width="33.453125" style="88" customWidth="1"/>
    <col min="3" max="3" width="15.81640625" style="88" customWidth="1"/>
    <col min="4" max="4" width="15" style="89" customWidth="1"/>
    <col min="5" max="5" width="19" style="89" customWidth="1"/>
    <col min="6" max="6" width="18.453125" style="94" hidden="1" customWidth="1"/>
    <col min="7" max="8" width="18" style="89" hidden="1" customWidth="1"/>
    <col min="9" max="9" width="18" style="89" customWidth="1"/>
    <col min="10" max="10" width="16.81640625" style="94" hidden="1" customWidth="1"/>
    <col min="11" max="12" width="18.1796875" style="88" hidden="1" customWidth="1"/>
    <col min="13" max="13" width="18.1796875" style="88" customWidth="1"/>
    <col min="14" max="14" width="43.453125" style="88" hidden="1" customWidth="1"/>
    <col min="15" max="15" width="18.1796875" style="88" customWidth="1"/>
    <col min="16" max="16" width="12.81640625" style="88" bestFit="1" customWidth="1"/>
    <col min="17" max="19" width="8.7265625" style="88"/>
    <col min="20" max="20" width="26.453125" style="88" customWidth="1"/>
    <col min="21" max="21" width="46.54296875" style="88" customWidth="1"/>
    <col min="22" max="23" width="13.54296875" style="88" customWidth="1"/>
    <col min="24" max="24" width="14.1796875" style="88" customWidth="1"/>
    <col min="25" max="25" width="15.453125" style="88" customWidth="1"/>
    <col min="26" max="26" width="39" style="88" customWidth="1"/>
    <col min="27" max="27" width="8.7265625" style="88"/>
    <col min="28" max="28" width="14.1796875" style="88" customWidth="1"/>
    <col min="29" max="275" width="8.7265625" style="88"/>
    <col min="276" max="276" width="26.453125" style="88" customWidth="1"/>
    <col min="277" max="277" width="46.54296875" style="88" customWidth="1"/>
    <col min="278" max="279" width="13.54296875" style="88" customWidth="1"/>
    <col min="280" max="280" width="14.1796875" style="88" customWidth="1"/>
    <col min="281" max="281" width="15.453125" style="88" customWidth="1"/>
    <col min="282" max="282" width="39" style="88" customWidth="1"/>
    <col min="283" max="283" width="8.7265625" style="88"/>
    <col min="284" max="284" width="14.1796875" style="88" customWidth="1"/>
    <col min="285" max="531" width="8.7265625" style="88"/>
    <col min="532" max="532" width="26.453125" style="88" customWidth="1"/>
    <col min="533" max="533" width="46.54296875" style="88" customWidth="1"/>
    <col min="534" max="535" width="13.54296875" style="88" customWidth="1"/>
    <col min="536" max="536" width="14.1796875" style="88" customWidth="1"/>
    <col min="537" max="537" width="15.453125" style="88" customWidth="1"/>
    <col min="538" max="538" width="39" style="88" customWidth="1"/>
    <col min="539" max="539" width="8.7265625" style="88"/>
    <col min="540" max="540" width="14.1796875" style="88" customWidth="1"/>
    <col min="541" max="787" width="8.7265625" style="88"/>
    <col min="788" max="788" width="26.453125" style="88" customWidth="1"/>
    <col min="789" max="789" width="46.54296875" style="88" customWidth="1"/>
    <col min="790" max="791" width="13.54296875" style="88" customWidth="1"/>
    <col min="792" max="792" width="14.1796875" style="88" customWidth="1"/>
    <col min="793" max="793" width="15.453125" style="88" customWidth="1"/>
    <col min="794" max="794" width="39" style="88" customWidth="1"/>
    <col min="795" max="795" width="8.7265625" style="88"/>
    <col min="796" max="796" width="14.1796875" style="88" customWidth="1"/>
    <col min="797" max="1043" width="8.7265625" style="88"/>
    <col min="1044" max="1044" width="26.453125" style="88" customWidth="1"/>
    <col min="1045" max="1045" width="46.54296875" style="88" customWidth="1"/>
    <col min="1046" max="1047" width="13.54296875" style="88" customWidth="1"/>
    <col min="1048" max="1048" width="14.1796875" style="88" customWidth="1"/>
    <col min="1049" max="1049" width="15.453125" style="88" customWidth="1"/>
    <col min="1050" max="1050" width="39" style="88" customWidth="1"/>
    <col min="1051" max="1051" width="8.7265625" style="88"/>
    <col min="1052" max="1052" width="14.1796875" style="88" customWidth="1"/>
    <col min="1053" max="1299" width="8.7265625" style="88"/>
    <col min="1300" max="1300" width="26.453125" style="88" customWidth="1"/>
    <col min="1301" max="1301" width="46.54296875" style="88" customWidth="1"/>
    <col min="1302" max="1303" width="13.54296875" style="88" customWidth="1"/>
    <col min="1304" max="1304" width="14.1796875" style="88" customWidth="1"/>
    <col min="1305" max="1305" width="15.453125" style="88" customWidth="1"/>
    <col min="1306" max="1306" width="39" style="88" customWidth="1"/>
    <col min="1307" max="1307" width="8.7265625" style="88"/>
    <col min="1308" max="1308" width="14.1796875" style="88" customWidth="1"/>
    <col min="1309" max="1555" width="8.7265625" style="88"/>
    <col min="1556" max="1556" width="26.453125" style="88" customWidth="1"/>
    <col min="1557" max="1557" width="46.54296875" style="88" customWidth="1"/>
    <col min="1558" max="1559" width="13.54296875" style="88" customWidth="1"/>
    <col min="1560" max="1560" width="14.1796875" style="88" customWidth="1"/>
    <col min="1561" max="1561" width="15.453125" style="88" customWidth="1"/>
    <col min="1562" max="1562" width="39" style="88" customWidth="1"/>
    <col min="1563" max="1563" width="8.7265625" style="88"/>
    <col min="1564" max="1564" width="14.1796875" style="88" customWidth="1"/>
    <col min="1565" max="1811" width="8.7265625" style="88"/>
    <col min="1812" max="1812" width="26.453125" style="88" customWidth="1"/>
    <col min="1813" max="1813" width="46.54296875" style="88" customWidth="1"/>
    <col min="1814" max="1815" width="13.54296875" style="88" customWidth="1"/>
    <col min="1816" max="1816" width="14.1796875" style="88" customWidth="1"/>
    <col min="1817" max="1817" width="15.453125" style="88" customWidth="1"/>
    <col min="1818" max="1818" width="39" style="88" customWidth="1"/>
    <col min="1819" max="1819" width="8.7265625" style="88"/>
    <col min="1820" max="1820" width="14.1796875" style="88" customWidth="1"/>
    <col min="1821" max="2067" width="8.7265625" style="88"/>
    <col min="2068" max="2068" width="26.453125" style="88" customWidth="1"/>
    <col min="2069" max="2069" width="46.54296875" style="88" customWidth="1"/>
    <col min="2070" max="2071" width="13.54296875" style="88" customWidth="1"/>
    <col min="2072" max="2072" width="14.1796875" style="88" customWidth="1"/>
    <col min="2073" max="2073" width="15.453125" style="88" customWidth="1"/>
    <col min="2074" max="2074" width="39" style="88" customWidth="1"/>
    <col min="2075" max="2075" width="8.7265625" style="88"/>
    <col min="2076" max="2076" width="14.1796875" style="88" customWidth="1"/>
    <col min="2077" max="2323" width="8.7265625" style="88"/>
    <col min="2324" max="2324" width="26.453125" style="88" customWidth="1"/>
    <col min="2325" max="2325" width="46.54296875" style="88" customWidth="1"/>
    <col min="2326" max="2327" width="13.54296875" style="88" customWidth="1"/>
    <col min="2328" max="2328" width="14.1796875" style="88" customWidth="1"/>
    <col min="2329" max="2329" width="15.453125" style="88" customWidth="1"/>
    <col min="2330" max="2330" width="39" style="88" customWidth="1"/>
    <col min="2331" max="2331" width="8.7265625" style="88"/>
    <col min="2332" max="2332" width="14.1796875" style="88" customWidth="1"/>
    <col min="2333" max="2579" width="8.7265625" style="88"/>
    <col min="2580" max="2580" width="26.453125" style="88" customWidth="1"/>
    <col min="2581" max="2581" width="46.54296875" style="88" customWidth="1"/>
    <col min="2582" max="2583" width="13.54296875" style="88" customWidth="1"/>
    <col min="2584" max="2584" width="14.1796875" style="88" customWidth="1"/>
    <col min="2585" max="2585" width="15.453125" style="88" customWidth="1"/>
    <col min="2586" max="2586" width="39" style="88" customWidth="1"/>
    <col min="2587" max="2587" width="8.7265625" style="88"/>
    <col min="2588" max="2588" width="14.1796875" style="88" customWidth="1"/>
    <col min="2589" max="2835" width="8.7265625" style="88"/>
    <col min="2836" max="2836" width="26.453125" style="88" customWidth="1"/>
    <col min="2837" max="2837" width="46.54296875" style="88" customWidth="1"/>
    <col min="2838" max="2839" width="13.54296875" style="88" customWidth="1"/>
    <col min="2840" max="2840" width="14.1796875" style="88" customWidth="1"/>
    <col min="2841" max="2841" width="15.453125" style="88" customWidth="1"/>
    <col min="2842" max="2842" width="39" style="88" customWidth="1"/>
    <col min="2843" max="2843" width="8.7265625" style="88"/>
    <col min="2844" max="2844" width="14.1796875" style="88" customWidth="1"/>
    <col min="2845" max="3091" width="8.7265625" style="88"/>
    <col min="3092" max="3092" width="26.453125" style="88" customWidth="1"/>
    <col min="3093" max="3093" width="46.54296875" style="88" customWidth="1"/>
    <col min="3094" max="3095" width="13.54296875" style="88" customWidth="1"/>
    <col min="3096" max="3096" width="14.1796875" style="88" customWidth="1"/>
    <col min="3097" max="3097" width="15.453125" style="88" customWidth="1"/>
    <col min="3098" max="3098" width="39" style="88" customWidth="1"/>
    <col min="3099" max="3099" width="8.7265625" style="88"/>
    <col min="3100" max="3100" width="14.1796875" style="88" customWidth="1"/>
    <col min="3101" max="3347" width="8.7265625" style="88"/>
    <col min="3348" max="3348" width="26.453125" style="88" customWidth="1"/>
    <col min="3349" max="3349" width="46.54296875" style="88" customWidth="1"/>
    <col min="3350" max="3351" width="13.54296875" style="88" customWidth="1"/>
    <col min="3352" max="3352" width="14.1796875" style="88" customWidth="1"/>
    <col min="3353" max="3353" width="15.453125" style="88" customWidth="1"/>
    <col min="3354" max="3354" width="39" style="88" customWidth="1"/>
    <col min="3355" max="3355" width="8.7265625" style="88"/>
    <col min="3356" max="3356" width="14.1796875" style="88" customWidth="1"/>
    <col min="3357" max="3603" width="8.7265625" style="88"/>
    <col min="3604" max="3604" width="26.453125" style="88" customWidth="1"/>
    <col min="3605" max="3605" width="46.54296875" style="88" customWidth="1"/>
    <col min="3606" max="3607" width="13.54296875" style="88" customWidth="1"/>
    <col min="3608" max="3608" width="14.1796875" style="88" customWidth="1"/>
    <col min="3609" max="3609" width="15.453125" style="88" customWidth="1"/>
    <col min="3610" max="3610" width="39" style="88" customWidth="1"/>
    <col min="3611" max="3611" width="8.7265625" style="88"/>
    <col min="3612" max="3612" width="14.1796875" style="88" customWidth="1"/>
    <col min="3613" max="3859" width="8.7265625" style="88"/>
    <col min="3860" max="3860" width="26.453125" style="88" customWidth="1"/>
    <col min="3861" max="3861" width="46.54296875" style="88" customWidth="1"/>
    <col min="3862" max="3863" width="13.54296875" style="88" customWidth="1"/>
    <col min="3864" max="3864" width="14.1796875" style="88" customWidth="1"/>
    <col min="3865" max="3865" width="15.453125" style="88" customWidth="1"/>
    <col min="3866" max="3866" width="39" style="88" customWidth="1"/>
    <col min="3867" max="3867" width="8.7265625" style="88"/>
    <col min="3868" max="3868" width="14.1796875" style="88" customWidth="1"/>
    <col min="3869" max="4115" width="8.7265625" style="88"/>
    <col min="4116" max="4116" width="26.453125" style="88" customWidth="1"/>
    <col min="4117" max="4117" width="46.54296875" style="88" customWidth="1"/>
    <col min="4118" max="4119" width="13.54296875" style="88" customWidth="1"/>
    <col min="4120" max="4120" width="14.1796875" style="88" customWidth="1"/>
    <col min="4121" max="4121" width="15.453125" style="88" customWidth="1"/>
    <col min="4122" max="4122" width="39" style="88" customWidth="1"/>
    <col min="4123" max="4123" width="8.7265625" style="88"/>
    <col min="4124" max="4124" width="14.1796875" style="88" customWidth="1"/>
    <col min="4125" max="4371" width="8.7265625" style="88"/>
    <col min="4372" max="4372" width="26.453125" style="88" customWidth="1"/>
    <col min="4373" max="4373" width="46.54296875" style="88" customWidth="1"/>
    <col min="4374" max="4375" width="13.54296875" style="88" customWidth="1"/>
    <col min="4376" max="4376" width="14.1796875" style="88" customWidth="1"/>
    <col min="4377" max="4377" width="15.453125" style="88" customWidth="1"/>
    <col min="4378" max="4378" width="39" style="88" customWidth="1"/>
    <col min="4379" max="4379" width="8.7265625" style="88"/>
    <col min="4380" max="4380" width="14.1796875" style="88" customWidth="1"/>
    <col min="4381" max="4627" width="8.7265625" style="88"/>
    <col min="4628" max="4628" width="26.453125" style="88" customWidth="1"/>
    <col min="4629" max="4629" width="46.54296875" style="88" customWidth="1"/>
    <col min="4630" max="4631" width="13.54296875" style="88" customWidth="1"/>
    <col min="4632" max="4632" width="14.1796875" style="88" customWidth="1"/>
    <col min="4633" max="4633" width="15.453125" style="88" customWidth="1"/>
    <col min="4634" max="4634" width="39" style="88" customWidth="1"/>
    <col min="4635" max="4635" width="8.7265625" style="88"/>
    <col min="4636" max="4636" width="14.1796875" style="88" customWidth="1"/>
    <col min="4637" max="4883" width="8.7265625" style="88"/>
    <col min="4884" max="4884" width="26.453125" style="88" customWidth="1"/>
    <col min="4885" max="4885" width="46.54296875" style="88" customWidth="1"/>
    <col min="4886" max="4887" width="13.54296875" style="88" customWidth="1"/>
    <col min="4888" max="4888" width="14.1796875" style="88" customWidth="1"/>
    <col min="4889" max="4889" width="15.453125" style="88" customWidth="1"/>
    <col min="4890" max="4890" width="39" style="88" customWidth="1"/>
    <col min="4891" max="4891" width="8.7265625" style="88"/>
    <col min="4892" max="4892" width="14.1796875" style="88" customWidth="1"/>
    <col min="4893" max="5139" width="8.7265625" style="88"/>
    <col min="5140" max="5140" width="26.453125" style="88" customWidth="1"/>
    <col min="5141" max="5141" width="46.54296875" style="88" customWidth="1"/>
    <col min="5142" max="5143" width="13.54296875" style="88" customWidth="1"/>
    <col min="5144" max="5144" width="14.1796875" style="88" customWidth="1"/>
    <col min="5145" max="5145" width="15.453125" style="88" customWidth="1"/>
    <col min="5146" max="5146" width="39" style="88" customWidth="1"/>
    <col min="5147" max="5147" width="8.7265625" style="88"/>
    <col min="5148" max="5148" width="14.1796875" style="88" customWidth="1"/>
    <col min="5149" max="5395" width="8.7265625" style="88"/>
    <col min="5396" max="5396" width="26.453125" style="88" customWidth="1"/>
    <col min="5397" max="5397" width="46.54296875" style="88" customWidth="1"/>
    <col min="5398" max="5399" width="13.54296875" style="88" customWidth="1"/>
    <col min="5400" max="5400" width="14.1796875" style="88" customWidth="1"/>
    <col min="5401" max="5401" width="15.453125" style="88" customWidth="1"/>
    <col min="5402" max="5402" width="39" style="88" customWidth="1"/>
    <col min="5403" max="5403" width="8.7265625" style="88"/>
    <col min="5404" max="5404" width="14.1796875" style="88" customWidth="1"/>
    <col min="5405" max="5651" width="8.7265625" style="88"/>
    <col min="5652" max="5652" width="26.453125" style="88" customWidth="1"/>
    <col min="5653" max="5653" width="46.54296875" style="88" customWidth="1"/>
    <col min="5654" max="5655" width="13.54296875" style="88" customWidth="1"/>
    <col min="5656" max="5656" width="14.1796875" style="88" customWidth="1"/>
    <col min="5657" max="5657" width="15.453125" style="88" customWidth="1"/>
    <col min="5658" max="5658" width="39" style="88" customWidth="1"/>
    <col min="5659" max="5659" width="8.7265625" style="88"/>
    <col min="5660" max="5660" width="14.1796875" style="88" customWidth="1"/>
    <col min="5661" max="5907" width="8.7265625" style="88"/>
    <col min="5908" max="5908" width="26.453125" style="88" customWidth="1"/>
    <col min="5909" max="5909" width="46.54296875" style="88" customWidth="1"/>
    <col min="5910" max="5911" width="13.54296875" style="88" customWidth="1"/>
    <col min="5912" max="5912" width="14.1796875" style="88" customWidth="1"/>
    <col min="5913" max="5913" width="15.453125" style="88" customWidth="1"/>
    <col min="5914" max="5914" width="39" style="88" customWidth="1"/>
    <col min="5915" max="5915" width="8.7265625" style="88"/>
    <col min="5916" max="5916" width="14.1796875" style="88" customWidth="1"/>
    <col min="5917" max="6163" width="8.7265625" style="88"/>
    <col min="6164" max="6164" width="26.453125" style="88" customWidth="1"/>
    <col min="6165" max="6165" width="46.54296875" style="88" customWidth="1"/>
    <col min="6166" max="6167" width="13.54296875" style="88" customWidth="1"/>
    <col min="6168" max="6168" width="14.1796875" style="88" customWidth="1"/>
    <col min="6169" max="6169" width="15.453125" style="88" customWidth="1"/>
    <col min="6170" max="6170" width="39" style="88" customWidth="1"/>
    <col min="6171" max="6171" width="8.7265625" style="88"/>
    <col min="6172" max="6172" width="14.1796875" style="88" customWidth="1"/>
    <col min="6173" max="6419" width="8.7265625" style="88"/>
    <col min="6420" max="6420" width="26.453125" style="88" customWidth="1"/>
    <col min="6421" max="6421" width="46.54296875" style="88" customWidth="1"/>
    <col min="6422" max="6423" width="13.54296875" style="88" customWidth="1"/>
    <col min="6424" max="6424" width="14.1796875" style="88" customWidth="1"/>
    <col min="6425" max="6425" width="15.453125" style="88" customWidth="1"/>
    <col min="6426" max="6426" width="39" style="88" customWidth="1"/>
    <col min="6427" max="6427" width="8.7265625" style="88"/>
    <col min="6428" max="6428" width="14.1796875" style="88" customWidth="1"/>
    <col min="6429" max="6675" width="8.7265625" style="88"/>
    <col min="6676" max="6676" width="26.453125" style="88" customWidth="1"/>
    <col min="6677" max="6677" width="46.54296875" style="88" customWidth="1"/>
    <col min="6678" max="6679" width="13.54296875" style="88" customWidth="1"/>
    <col min="6680" max="6680" width="14.1796875" style="88" customWidth="1"/>
    <col min="6681" max="6681" width="15.453125" style="88" customWidth="1"/>
    <col min="6682" max="6682" width="39" style="88" customWidth="1"/>
    <col min="6683" max="6683" width="8.7265625" style="88"/>
    <col min="6684" max="6684" width="14.1796875" style="88" customWidth="1"/>
    <col min="6685" max="6931" width="8.7265625" style="88"/>
    <col min="6932" max="6932" width="26.453125" style="88" customWidth="1"/>
    <col min="6933" max="6933" width="46.54296875" style="88" customWidth="1"/>
    <col min="6934" max="6935" width="13.54296875" style="88" customWidth="1"/>
    <col min="6936" max="6936" width="14.1796875" style="88" customWidth="1"/>
    <col min="6937" max="6937" width="15.453125" style="88" customWidth="1"/>
    <col min="6938" max="6938" width="39" style="88" customWidth="1"/>
    <col min="6939" max="6939" width="8.7265625" style="88"/>
    <col min="6940" max="6940" width="14.1796875" style="88" customWidth="1"/>
    <col min="6941" max="7187" width="8.7265625" style="88"/>
    <col min="7188" max="7188" width="26.453125" style="88" customWidth="1"/>
    <col min="7189" max="7189" width="46.54296875" style="88" customWidth="1"/>
    <col min="7190" max="7191" width="13.54296875" style="88" customWidth="1"/>
    <col min="7192" max="7192" width="14.1796875" style="88" customWidth="1"/>
    <col min="7193" max="7193" width="15.453125" style="88" customWidth="1"/>
    <col min="7194" max="7194" width="39" style="88" customWidth="1"/>
    <col min="7195" max="7195" width="8.7265625" style="88"/>
    <col min="7196" max="7196" width="14.1796875" style="88" customWidth="1"/>
    <col min="7197" max="7443" width="8.7265625" style="88"/>
    <col min="7444" max="7444" width="26.453125" style="88" customWidth="1"/>
    <col min="7445" max="7445" width="46.54296875" style="88" customWidth="1"/>
    <col min="7446" max="7447" width="13.54296875" style="88" customWidth="1"/>
    <col min="7448" max="7448" width="14.1796875" style="88" customWidth="1"/>
    <col min="7449" max="7449" width="15.453125" style="88" customWidth="1"/>
    <col min="7450" max="7450" width="39" style="88" customWidth="1"/>
    <col min="7451" max="7451" width="8.7265625" style="88"/>
    <col min="7452" max="7452" width="14.1796875" style="88" customWidth="1"/>
    <col min="7453" max="7699" width="8.7265625" style="88"/>
    <col min="7700" max="7700" width="26.453125" style="88" customWidth="1"/>
    <col min="7701" max="7701" width="46.54296875" style="88" customWidth="1"/>
    <col min="7702" max="7703" width="13.54296875" style="88" customWidth="1"/>
    <col min="7704" max="7704" width="14.1796875" style="88" customWidth="1"/>
    <col min="7705" max="7705" width="15.453125" style="88" customWidth="1"/>
    <col min="7706" max="7706" width="39" style="88" customWidth="1"/>
    <col min="7707" max="7707" width="8.7265625" style="88"/>
    <col min="7708" max="7708" width="14.1796875" style="88" customWidth="1"/>
    <col min="7709" max="7955" width="8.7265625" style="88"/>
    <col min="7956" max="7956" width="26.453125" style="88" customWidth="1"/>
    <col min="7957" max="7957" width="46.54296875" style="88" customWidth="1"/>
    <col min="7958" max="7959" width="13.54296875" style="88" customWidth="1"/>
    <col min="7960" max="7960" width="14.1796875" style="88" customWidth="1"/>
    <col min="7961" max="7961" width="15.453125" style="88" customWidth="1"/>
    <col min="7962" max="7962" width="39" style="88" customWidth="1"/>
    <col min="7963" max="7963" width="8.7265625" style="88"/>
    <col min="7964" max="7964" width="14.1796875" style="88" customWidth="1"/>
    <col min="7965" max="8211" width="8.7265625" style="88"/>
    <col min="8212" max="8212" width="26.453125" style="88" customWidth="1"/>
    <col min="8213" max="8213" width="46.54296875" style="88" customWidth="1"/>
    <col min="8214" max="8215" width="13.54296875" style="88" customWidth="1"/>
    <col min="8216" max="8216" width="14.1796875" style="88" customWidth="1"/>
    <col min="8217" max="8217" width="15.453125" style="88" customWidth="1"/>
    <col min="8218" max="8218" width="39" style="88" customWidth="1"/>
    <col min="8219" max="8219" width="8.7265625" style="88"/>
    <col min="8220" max="8220" width="14.1796875" style="88" customWidth="1"/>
    <col min="8221" max="8467" width="8.7265625" style="88"/>
    <col min="8468" max="8468" width="26.453125" style="88" customWidth="1"/>
    <col min="8469" max="8469" width="46.54296875" style="88" customWidth="1"/>
    <col min="8470" max="8471" width="13.54296875" style="88" customWidth="1"/>
    <col min="8472" max="8472" width="14.1796875" style="88" customWidth="1"/>
    <col min="8473" max="8473" width="15.453125" style="88" customWidth="1"/>
    <col min="8474" max="8474" width="39" style="88" customWidth="1"/>
    <col min="8475" max="8475" width="8.7265625" style="88"/>
    <col min="8476" max="8476" width="14.1796875" style="88" customWidth="1"/>
    <col min="8477" max="8723" width="8.7265625" style="88"/>
    <col min="8724" max="8724" width="26.453125" style="88" customWidth="1"/>
    <col min="8725" max="8725" width="46.54296875" style="88" customWidth="1"/>
    <col min="8726" max="8727" width="13.54296875" style="88" customWidth="1"/>
    <col min="8728" max="8728" width="14.1796875" style="88" customWidth="1"/>
    <col min="8729" max="8729" width="15.453125" style="88" customWidth="1"/>
    <col min="8730" max="8730" width="39" style="88" customWidth="1"/>
    <col min="8731" max="8731" width="8.7265625" style="88"/>
    <col min="8732" max="8732" width="14.1796875" style="88" customWidth="1"/>
    <col min="8733" max="8979" width="8.7265625" style="88"/>
    <col min="8980" max="8980" width="26.453125" style="88" customWidth="1"/>
    <col min="8981" max="8981" width="46.54296875" style="88" customWidth="1"/>
    <col min="8982" max="8983" width="13.54296875" style="88" customWidth="1"/>
    <col min="8984" max="8984" width="14.1796875" style="88" customWidth="1"/>
    <col min="8985" max="8985" width="15.453125" style="88" customWidth="1"/>
    <col min="8986" max="8986" width="39" style="88" customWidth="1"/>
    <col min="8987" max="8987" width="8.7265625" style="88"/>
    <col min="8988" max="8988" width="14.1796875" style="88" customWidth="1"/>
    <col min="8989" max="9235" width="8.7265625" style="88"/>
    <col min="9236" max="9236" width="26.453125" style="88" customWidth="1"/>
    <col min="9237" max="9237" width="46.54296875" style="88" customWidth="1"/>
    <col min="9238" max="9239" width="13.54296875" style="88" customWidth="1"/>
    <col min="9240" max="9240" width="14.1796875" style="88" customWidth="1"/>
    <col min="9241" max="9241" width="15.453125" style="88" customWidth="1"/>
    <col min="9242" max="9242" width="39" style="88" customWidth="1"/>
    <col min="9243" max="9243" width="8.7265625" style="88"/>
    <col min="9244" max="9244" width="14.1796875" style="88" customWidth="1"/>
    <col min="9245" max="9491" width="8.7265625" style="88"/>
    <col min="9492" max="9492" width="26.453125" style="88" customWidth="1"/>
    <col min="9493" max="9493" width="46.54296875" style="88" customWidth="1"/>
    <col min="9494" max="9495" width="13.54296875" style="88" customWidth="1"/>
    <col min="9496" max="9496" width="14.1796875" style="88" customWidth="1"/>
    <col min="9497" max="9497" width="15.453125" style="88" customWidth="1"/>
    <col min="9498" max="9498" width="39" style="88" customWidth="1"/>
    <col min="9499" max="9499" width="8.7265625" style="88"/>
    <col min="9500" max="9500" width="14.1796875" style="88" customWidth="1"/>
    <col min="9501" max="9747" width="8.7265625" style="88"/>
    <col min="9748" max="9748" width="26.453125" style="88" customWidth="1"/>
    <col min="9749" max="9749" width="46.54296875" style="88" customWidth="1"/>
    <col min="9750" max="9751" width="13.54296875" style="88" customWidth="1"/>
    <col min="9752" max="9752" width="14.1796875" style="88" customWidth="1"/>
    <col min="9753" max="9753" width="15.453125" style="88" customWidth="1"/>
    <col min="9754" max="9754" width="39" style="88" customWidth="1"/>
    <col min="9755" max="9755" width="8.7265625" style="88"/>
    <col min="9756" max="9756" width="14.1796875" style="88" customWidth="1"/>
    <col min="9757" max="10003" width="8.7265625" style="88"/>
    <col min="10004" max="10004" width="26.453125" style="88" customWidth="1"/>
    <col min="10005" max="10005" width="46.54296875" style="88" customWidth="1"/>
    <col min="10006" max="10007" width="13.54296875" style="88" customWidth="1"/>
    <col min="10008" max="10008" width="14.1796875" style="88" customWidth="1"/>
    <col min="10009" max="10009" width="15.453125" style="88" customWidth="1"/>
    <col min="10010" max="10010" width="39" style="88" customWidth="1"/>
    <col min="10011" max="10011" width="8.7265625" style="88"/>
    <col min="10012" max="10012" width="14.1796875" style="88" customWidth="1"/>
    <col min="10013" max="10259" width="8.7265625" style="88"/>
    <col min="10260" max="10260" width="26.453125" style="88" customWidth="1"/>
    <col min="10261" max="10261" width="46.54296875" style="88" customWidth="1"/>
    <col min="10262" max="10263" width="13.54296875" style="88" customWidth="1"/>
    <col min="10264" max="10264" width="14.1796875" style="88" customWidth="1"/>
    <col min="10265" max="10265" width="15.453125" style="88" customWidth="1"/>
    <col min="10266" max="10266" width="39" style="88" customWidth="1"/>
    <col min="10267" max="10267" width="8.7265625" style="88"/>
    <col min="10268" max="10268" width="14.1796875" style="88" customWidth="1"/>
    <col min="10269" max="10515" width="8.7265625" style="88"/>
    <col min="10516" max="10516" width="26.453125" style="88" customWidth="1"/>
    <col min="10517" max="10517" width="46.54296875" style="88" customWidth="1"/>
    <col min="10518" max="10519" width="13.54296875" style="88" customWidth="1"/>
    <col min="10520" max="10520" width="14.1796875" style="88" customWidth="1"/>
    <col min="10521" max="10521" width="15.453125" style="88" customWidth="1"/>
    <col min="10522" max="10522" width="39" style="88" customWidth="1"/>
    <col min="10523" max="10523" width="8.7265625" style="88"/>
    <col min="10524" max="10524" width="14.1796875" style="88" customWidth="1"/>
    <col min="10525" max="10771" width="8.7265625" style="88"/>
    <col min="10772" max="10772" width="26.453125" style="88" customWidth="1"/>
    <col min="10773" max="10773" width="46.54296875" style="88" customWidth="1"/>
    <col min="10774" max="10775" width="13.54296875" style="88" customWidth="1"/>
    <col min="10776" max="10776" width="14.1796875" style="88" customWidth="1"/>
    <col min="10777" max="10777" width="15.453125" style="88" customWidth="1"/>
    <col min="10778" max="10778" width="39" style="88" customWidth="1"/>
    <col min="10779" max="10779" width="8.7265625" style="88"/>
    <col min="10780" max="10780" width="14.1796875" style="88" customWidth="1"/>
    <col min="10781" max="11027" width="8.7265625" style="88"/>
    <col min="11028" max="11028" width="26.453125" style="88" customWidth="1"/>
    <col min="11029" max="11029" width="46.54296875" style="88" customWidth="1"/>
    <col min="11030" max="11031" width="13.54296875" style="88" customWidth="1"/>
    <col min="11032" max="11032" width="14.1796875" style="88" customWidth="1"/>
    <col min="11033" max="11033" width="15.453125" style="88" customWidth="1"/>
    <col min="11034" max="11034" width="39" style="88" customWidth="1"/>
    <col min="11035" max="11035" width="8.7265625" style="88"/>
    <col min="11036" max="11036" width="14.1796875" style="88" customWidth="1"/>
    <col min="11037" max="11283" width="8.7265625" style="88"/>
    <col min="11284" max="11284" width="26.453125" style="88" customWidth="1"/>
    <col min="11285" max="11285" width="46.54296875" style="88" customWidth="1"/>
    <col min="11286" max="11287" width="13.54296875" style="88" customWidth="1"/>
    <col min="11288" max="11288" width="14.1796875" style="88" customWidth="1"/>
    <col min="11289" max="11289" width="15.453125" style="88" customWidth="1"/>
    <col min="11290" max="11290" width="39" style="88" customWidth="1"/>
    <col min="11291" max="11291" width="8.7265625" style="88"/>
    <col min="11292" max="11292" width="14.1796875" style="88" customWidth="1"/>
    <col min="11293" max="11539" width="8.7265625" style="88"/>
    <col min="11540" max="11540" width="26.453125" style="88" customWidth="1"/>
    <col min="11541" max="11541" width="46.54296875" style="88" customWidth="1"/>
    <col min="11542" max="11543" width="13.54296875" style="88" customWidth="1"/>
    <col min="11544" max="11544" width="14.1796875" style="88" customWidth="1"/>
    <col min="11545" max="11545" width="15.453125" style="88" customWidth="1"/>
    <col min="11546" max="11546" width="39" style="88" customWidth="1"/>
    <col min="11547" max="11547" width="8.7265625" style="88"/>
    <col min="11548" max="11548" width="14.1796875" style="88" customWidth="1"/>
    <col min="11549" max="11795" width="8.7265625" style="88"/>
    <col min="11796" max="11796" width="26.453125" style="88" customWidth="1"/>
    <col min="11797" max="11797" width="46.54296875" style="88" customWidth="1"/>
    <col min="11798" max="11799" width="13.54296875" style="88" customWidth="1"/>
    <col min="11800" max="11800" width="14.1796875" style="88" customWidth="1"/>
    <col min="11801" max="11801" width="15.453125" style="88" customWidth="1"/>
    <col min="11802" max="11802" width="39" style="88" customWidth="1"/>
    <col min="11803" max="11803" width="8.7265625" style="88"/>
    <col min="11804" max="11804" width="14.1796875" style="88" customWidth="1"/>
    <col min="11805" max="12051" width="8.7265625" style="88"/>
    <col min="12052" max="12052" width="26.453125" style="88" customWidth="1"/>
    <col min="12053" max="12053" width="46.54296875" style="88" customWidth="1"/>
    <col min="12054" max="12055" width="13.54296875" style="88" customWidth="1"/>
    <col min="12056" max="12056" width="14.1796875" style="88" customWidth="1"/>
    <col min="12057" max="12057" width="15.453125" style="88" customWidth="1"/>
    <col min="12058" max="12058" width="39" style="88" customWidth="1"/>
    <col min="12059" max="12059" width="8.7265625" style="88"/>
    <col min="12060" max="12060" width="14.1796875" style="88" customWidth="1"/>
    <col min="12061" max="12307" width="8.7265625" style="88"/>
    <col min="12308" max="12308" width="26.453125" style="88" customWidth="1"/>
    <col min="12309" max="12309" width="46.54296875" style="88" customWidth="1"/>
    <col min="12310" max="12311" width="13.54296875" style="88" customWidth="1"/>
    <col min="12312" max="12312" width="14.1796875" style="88" customWidth="1"/>
    <col min="12313" max="12313" width="15.453125" style="88" customWidth="1"/>
    <col min="12314" max="12314" width="39" style="88" customWidth="1"/>
    <col min="12315" max="12315" width="8.7265625" style="88"/>
    <col min="12316" max="12316" width="14.1796875" style="88" customWidth="1"/>
    <col min="12317" max="12563" width="8.7265625" style="88"/>
    <col min="12564" max="12564" width="26.453125" style="88" customWidth="1"/>
    <col min="12565" max="12565" width="46.54296875" style="88" customWidth="1"/>
    <col min="12566" max="12567" width="13.54296875" style="88" customWidth="1"/>
    <col min="12568" max="12568" width="14.1796875" style="88" customWidth="1"/>
    <col min="12569" max="12569" width="15.453125" style="88" customWidth="1"/>
    <col min="12570" max="12570" width="39" style="88" customWidth="1"/>
    <col min="12571" max="12571" width="8.7265625" style="88"/>
    <col min="12572" max="12572" width="14.1796875" style="88" customWidth="1"/>
    <col min="12573" max="12819" width="8.7265625" style="88"/>
    <col min="12820" max="12820" width="26.453125" style="88" customWidth="1"/>
    <col min="12821" max="12821" width="46.54296875" style="88" customWidth="1"/>
    <col min="12822" max="12823" width="13.54296875" style="88" customWidth="1"/>
    <col min="12824" max="12824" width="14.1796875" style="88" customWidth="1"/>
    <col min="12825" max="12825" width="15.453125" style="88" customWidth="1"/>
    <col min="12826" max="12826" width="39" style="88" customWidth="1"/>
    <col min="12827" max="12827" width="8.7265625" style="88"/>
    <col min="12828" max="12828" width="14.1796875" style="88" customWidth="1"/>
    <col min="12829" max="13075" width="8.7265625" style="88"/>
    <col min="13076" max="13076" width="26.453125" style="88" customWidth="1"/>
    <col min="13077" max="13077" width="46.54296875" style="88" customWidth="1"/>
    <col min="13078" max="13079" width="13.54296875" style="88" customWidth="1"/>
    <col min="13080" max="13080" width="14.1796875" style="88" customWidth="1"/>
    <col min="13081" max="13081" width="15.453125" style="88" customWidth="1"/>
    <col min="13082" max="13082" width="39" style="88" customWidth="1"/>
    <col min="13083" max="13083" width="8.7265625" style="88"/>
    <col min="13084" max="13084" width="14.1796875" style="88" customWidth="1"/>
    <col min="13085" max="13331" width="8.7265625" style="88"/>
    <col min="13332" max="13332" width="26.453125" style="88" customWidth="1"/>
    <col min="13333" max="13333" width="46.54296875" style="88" customWidth="1"/>
    <col min="13334" max="13335" width="13.54296875" style="88" customWidth="1"/>
    <col min="13336" max="13336" width="14.1796875" style="88" customWidth="1"/>
    <col min="13337" max="13337" width="15.453125" style="88" customWidth="1"/>
    <col min="13338" max="13338" width="39" style="88" customWidth="1"/>
    <col min="13339" max="13339" width="8.7265625" style="88"/>
    <col min="13340" max="13340" width="14.1796875" style="88" customWidth="1"/>
    <col min="13341" max="13587" width="8.7265625" style="88"/>
    <col min="13588" max="13588" width="26.453125" style="88" customWidth="1"/>
    <col min="13589" max="13589" width="46.54296875" style="88" customWidth="1"/>
    <col min="13590" max="13591" width="13.54296875" style="88" customWidth="1"/>
    <col min="13592" max="13592" width="14.1796875" style="88" customWidth="1"/>
    <col min="13593" max="13593" width="15.453125" style="88" customWidth="1"/>
    <col min="13594" max="13594" width="39" style="88" customWidth="1"/>
    <col min="13595" max="13595" width="8.7265625" style="88"/>
    <col min="13596" max="13596" width="14.1796875" style="88" customWidth="1"/>
    <col min="13597" max="13843" width="8.7265625" style="88"/>
    <col min="13844" max="13844" width="26.453125" style="88" customWidth="1"/>
    <col min="13845" max="13845" width="46.54296875" style="88" customWidth="1"/>
    <col min="13846" max="13847" width="13.54296875" style="88" customWidth="1"/>
    <col min="13848" max="13848" width="14.1796875" style="88" customWidth="1"/>
    <col min="13849" max="13849" width="15.453125" style="88" customWidth="1"/>
    <col min="13850" max="13850" width="39" style="88" customWidth="1"/>
    <col min="13851" max="13851" width="8.7265625" style="88"/>
    <col min="13852" max="13852" width="14.1796875" style="88" customWidth="1"/>
    <col min="13853" max="14099" width="8.7265625" style="88"/>
    <col min="14100" max="14100" width="26.453125" style="88" customWidth="1"/>
    <col min="14101" max="14101" width="46.54296875" style="88" customWidth="1"/>
    <col min="14102" max="14103" width="13.54296875" style="88" customWidth="1"/>
    <col min="14104" max="14104" width="14.1796875" style="88" customWidth="1"/>
    <col min="14105" max="14105" width="15.453125" style="88" customWidth="1"/>
    <col min="14106" max="14106" width="39" style="88" customWidth="1"/>
    <col min="14107" max="14107" width="8.7265625" style="88"/>
    <col min="14108" max="14108" width="14.1796875" style="88" customWidth="1"/>
    <col min="14109" max="14355" width="8.7265625" style="88"/>
    <col min="14356" max="14356" width="26.453125" style="88" customWidth="1"/>
    <col min="14357" max="14357" width="46.54296875" style="88" customWidth="1"/>
    <col min="14358" max="14359" width="13.54296875" style="88" customWidth="1"/>
    <col min="14360" max="14360" width="14.1796875" style="88" customWidth="1"/>
    <col min="14361" max="14361" width="15.453125" style="88" customWidth="1"/>
    <col min="14362" max="14362" width="39" style="88" customWidth="1"/>
    <col min="14363" max="14363" width="8.7265625" style="88"/>
    <col min="14364" max="14364" width="14.1796875" style="88" customWidth="1"/>
    <col min="14365" max="14611" width="8.7265625" style="88"/>
    <col min="14612" max="14612" width="26.453125" style="88" customWidth="1"/>
    <col min="14613" max="14613" width="46.54296875" style="88" customWidth="1"/>
    <col min="14614" max="14615" width="13.54296875" style="88" customWidth="1"/>
    <col min="14616" max="14616" width="14.1796875" style="88" customWidth="1"/>
    <col min="14617" max="14617" width="15.453125" style="88" customWidth="1"/>
    <col min="14618" max="14618" width="39" style="88" customWidth="1"/>
    <col min="14619" max="14619" width="8.7265625" style="88"/>
    <col min="14620" max="14620" width="14.1796875" style="88" customWidth="1"/>
    <col min="14621" max="14867" width="8.7265625" style="88"/>
    <col min="14868" max="14868" width="26.453125" style="88" customWidth="1"/>
    <col min="14869" max="14869" width="46.54296875" style="88" customWidth="1"/>
    <col min="14870" max="14871" width="13.54296875" style="88" customWidth="1"/>
    <col min="14872" max="14872" width="14.1796875" style="88" customWidth="1"/>
    <col min="14873" max="14873" width="15.453125" style="88" customWidth="1"/>
    <col min="14874" max="14874" width="39" style="88" customWidth="1"/>
    <col min="14875" max="14875" width="8.7265625" style="88"/>
    <col min="14876" max="14876" width="14.1796875" style="88" customWidth="1"/>
    <col min="14877" max="15123" width="8.7265625" style="88"/>
    <col min="15124" max="15124" width="26.453125" style="88" customWidth="1"/>
    <col min="15125" max="15125" width="46.54296875" style="88" customWidth="1"/>
    <col min="15126" max="15127" width="13.54296875" style="88" customWidth="1"/>
    <col min="15128" max="15128" width="14.1796875" style="88" customWidth="1"/>
    <col min="15129" max="15129" width="15.453125" style="88" customWidth="1"/>
    <col min="15130" max="15130" width="39" style="88" customWidth="1"/>
    <col min="15131" max="15131" width="8.7265625" style="88"/>
    <col min="15132" max="15132" width="14.1796875" style="88" customWidth="1"/>
    <col min="15133" max="15379" width="8.7265625" style="88"/>
    <col min="15380" max="15380" width="26.453125" style="88" customWidth="1"/>
    <col min="15381" max="15381" width="46.54296875" style="88" customWidth="1"/>
    <col min="15382" max="15383" width="13.54296875" style="88" customWidth="1"/>
    <col min="15384" max="15384" width="14.1796875" style="88" customWidth="1"/>
    <col min="15385" max="15385" width="15.453125" style="88" customWidth="1"/>
    <col min="15386" max="15386" width="39" style="88" customWidth="1"/>
    <col min="15387" max="15387" width="8.7265625" style="88"/>
    <col min="15388" max="15388" width="14.1796875" style="88" customWidth="1"/>
    <col min="15389" max="15635" width="8.7265625" style="88"/>
    <col min="15636" max="15636" width="26.453125" style="88" customWidth="1"/>
    <col min="15637" max="15637" width="46.54296875" style="88" customWidth="1"/>
    <col min="15638" max="15639" width="13.54296875" style="88" customWidth="1"/>
    <col min="15640" max="15640" width="14.1796875" style="88" customWidth="1"/>
    <col min="15641" max="15641" width="15.453125" style="88" customWidth="1"/>
    <col min="15642" max="15642" width="39" style="88" customWidth="1"/>
    <col min="15643" max="15643" width="8.7265625" style="88"/>
    <col min="15644" max="15644" width="14.1796875" style="88" customWidth="1"/>
    <col min="15645" max="15891" width="8.7265625" style="88"/>
    <col min="15892" max="16384" width="8.81640625" style="88" customWidth="1"/>
  </cols>
  <sheetData>
    <row r="3" spans="1:15">
      <c r="A3" s="421" t="s">
        <v>259</v>
      </c>
      <c r="B3" s="421"/>
      <c r="C3" s="421"/>
      <c r="D3" s="421"/>
      <c r="E3" s="421"/>
      <c r="F3" s="421"/>
      <c r="G3" s="421"/>
      <c r="H3" s="421"/>
      <c r="I3" s="421"/>
      <c r="J3" s="421"/>
      <c r="K3" s="421"/>
      <c r="L3" s="421"/>
      <c r="M3" s="421"/>
      <c r="N3" s="421"/>
    </row>
    <row r="5" spans="1:15">
      <c r="A5" s="355"/>
      <c r="B5" s="312"/>
      <c r="C5" s="313"/>
      <c r="D5" s="313"/>
      <c r="E5" s="313"/>
      <c r="F5" s="314"/>
      <c r="G5" s="315"/>
      <c r="H5" s="5"/>
      <c r="N5" s="311"/>
    </row>
    <row r="7" spans="1:15" ht="84" customHeight="1">
      <c r="A7" s="310" t="s">
        <v>80</v>
      </c>
      <c r="B7" s="135" t="s">
        <v>81</v>
      </c>
      <c r="C7" s="135" t="s">
        <v>82</v>
      </c>
      <c r="D7" s="135" t="s">
        <v>254</v>
      </c>
      <c r="E7" s="135" t="s">
        <v>220</v>
      </c>
      <c r="F7" s="316" t="s">
        <v>252</v>
      </c>
      <c r="G7" s="136" t="s">
        <v>99</v>
      </c>
      <c r="H7" s="136" t="s">
        <v>174</v>
      </c>
      <c r="I7" s="136" t="s">
        <v>267</v>
      </c>
      <c r="J7" s="337" t="s">
        <v>253</v>
      </c>
      <c r="K7" s="201" t="s">
        <v>258</v>
      </c>
      <c r="L7" s="136" t="s">
        <v>83</v>
      </c>
      <c r="M7" s="260" t="s">
        <v>270</v>
      </c>
      <c r="N7" s="270" t="s">
        <v>221</v>
      </c>
      <c r="O7" s="201" t="s">
        <v>274</v>
      </c>
    </row>
    <row r="8" spans="1:15" ht="47.25" customHeight="1">
      <c r="A8" s="307" t="s">
        <v>242</v>
      </c>
      <c r="B8" s="308" t="s">
        <v>243</v>
      </c>
      <c r="C8" s="309">
        <f t="shared" ref="C8:M8" si="0">SUM(C9+C149)</f>
        <v>2128599</v>
      </c>
      <c r="D8" s="309">
        <f t="shared" si="0"/>
        <v>3771599</v>
      </c>
      <c r="E8" s="309">
        <f t="shared" si="0"/>
        <v>5900198</v>
      </c>
      <c r="F8" s="317">
        <f t="shared" si="0"/>
        <v>7045534</v>
      </c>
      <c r="G8" s="309">
        <f t="shared" si="0"/>
        <v>1004436</v>
      </c>
      <c r="H8" s="309">
        <f t="shared" si="0"/>
        <v>140900</v>
      </c>
      <c r="I8" s="309">
        <f t="shared" si="0"/>
        <v>1145336</v>
      </c>
      <c r="J8" s="317">
        <f t="shared" si="0"/>
        <v>8999862</v>
      </c>
      <c r="K8" s="309">
        <f t="shared" si="0"/>
        <v>2798034</v>
      </c>
      <c r="L8" s="309">
        <f t="shared" si="0"/>
        <v>301630</v>
      </c>
      <c r="M8" s="309">
        <f t="shared" si="0"/>
        <v>3099664</v>
      </c>
      <c r="N8" s="269"/>
      <c r="O8" s="309">
        <v>2798034</v>
      </c>
    </row>
    <row r="9" spans="1:15" ht="50.25" hidden="1" customHeight="1">
      <c r="A9" s="307" t="s">
        <v>244</v>
      </c>
      <c r="B9" s="307" t="s">
        <v>245</v>
      </c>
      <c r="C9" s="309">
        <f t="shared" ref="C9:M9" si="1">SUM(C10+C146)</f>
        <v>2099801</v>
      </c>
      <c r="D9" s="309">
        <f t="shared" si="1"/>
        <v>3771599</v>
      </c>
      <c r="E9" s="309">
        <f t="shared" si="1"/>
        <v>5871400</v>
      </c>
      <c r="F9" s="317">
        <f t="shared" si="1"/>
        <v>6966936</v>
      </c>
      <c r="G9" s="309">
        <f t="shared" si="1"/>
        <v>1004436</v>
      </c>
      <c r="H9" s="309">
        <f t="shared" si="1"/>
        <v>91100</v>
      </c>
      <c r="I9" s="309">
        <f t="shared" si="1"/>
        <v>1095536</v>
      </c>
      <c r="J9" s="317">
        <f t="shared" si="1"/>
        <v>8845064</v>
      </c>
      <c r="K9" s="309">
        <f t="shared" si="1"/>
        <v>2798034</v>
      </c>
      <c r="L9" s="309">
        <f t="shared" si="1"/>
        <v>175630</v>
      </c>
      <c r="M9" s="309">
        <f t="shared" si="1"/>
        <v>2973664</v>
      </c>
      <c r="N9" s="269"/>
      <c r="O9" s="309">
        <v>2798034</v>
      </c>
    </row>
    <row r="10" spans="1:15" ht="39" hidden="1" customHeight="1">
      <c r="A10" s="307" t="s">
        <v>246</v>
      </c>
      <c r="B10" s="307" t="s">
        <v>247</v>
      </c>
      <c r="C10" s="309">
        <f>SUM(C11+C40)</f>
        <v>2095676</v>
      </c>
      <c r="D10" s="309">
        <f t="shared" ref="D10:M10" si="2">SUM(D11+D40)</f>
        <v>3771599</v>
      </c>
      <c r="E10" s="309">
        <f t="shared" si="2"/>
        <v>5867275</v>
      </c>
      <c r="F10" s="317">
        <f>SUM(F11+F40)</f>
        <v>6962811</v>
      </c>
      <c r="G10" s="309">
        <f t="shared" si="2"/>
        <v>1004436</v>
      </c>
      <c r="H10" s="309">
        <f t="shared" si="2"/>
        <v>91100</v>
      </c>
      <c r="I10" s="309">
        <f t="shared" si="2"/>
        <v>1095536</v>
      </c>
      <c r="J10" s="317">
        <f t="shared" si="2"/>
        <v>8840939</v>
      </c>
      <c r="K10" s="309">
        <f t="shared" si="2"/>
        <v>2798034</v>
      </c>
      <c r="L10" s="309">
        <f t="shared" si="2"/>
        <v>175630</v>
      </c>
      <c r="M10" s="309">
        <f t="shared" si="2"/>
        <v>2973664</v>
      </c>
      <c r="N10" s="269"/>
      <c r="O10" s="309">
        <v>2798034</v>
      </c>
    </row>
    <row r="11" spans="1:15" s="137" customFormat="1" ht="60.75" customHeight="1">
      <c r="A11" s="362">
        <v>1000</v>
      </c>
      <c r="B11" s="363" t="s">
        <v>33</v>
      </c>
      <c r="C11" s="364">
        <f>C12+C29</f>
        <v>1660376</v>
      </c>
      <c r="D11" s="364">
        <f>D12+D29</f>
        <v>3424906</v>
      </c>
      <c r="E11" s="364">
        <f>C11+D11</f>
        <v>5085282</v>
      </c>
      <c r="F11" s="318">
        <f>F12+F29</f>
        <v>5437466</v>
      </c>
      <c r="G11" s="364">
        <f>SUM(G12+G29)</f>
        <v>352184</v>
      </c>
      <c r="H11" s="364"/>
      <c r="I11" s="364">
        <f>SUM(G11:H11)</f>
        <v>352184</v>
      </c>
      <c r="J11" s="318">
        <f>J12+J29</f>
        <v>7092095</v>
      </c>
      <c r="K11" s="364">
        <f>SUM(K12+K29)</f>
        <v>2006813</v>
      </c>
      <c r="L11" s="364"/>
      <c r="M11" s="364">
        <f>SUM(K11:L11)</f>
        <v>2006813</v>
      </c>
      <c r="N11" s="354" t="s">
        <v>251</v>
      </c>
      <c r="O11" s="364">
        <v>2006813</v>
      </c>
    </row>
    <row r="12" spans="1:15" ht="38.25" hidden="1" customHeight="1">
      <c r="A12" s="285">
        <v>1100</v>
      </c>
      <c r="B12" s="230" t="s">
        <v>34</v>
      </c>
      <c r="C12" s="231">
        <f>C13+C17+C28</f>
        <v>1266472</v>
      </c>
      <c r="D12" s="231">
        <f>D13+D17+D28</f>
        <v>2636876</v>
      </c>
      <c r="E12" s="231">
        <f>E13+E17+E28</f>
        <v>3903348</v>
      </c>
      <c r="F12" s="318">
        <f>SUM(E12+G12)</f>
        <v>4194713</v>
      </c>
      <c r="G12" s="231">
        <v>291365</v>
      </c>
      <c r="H12" s="231"/>
      <c r="I12" s="231">
        <f>SUM(G12:H12)</f>
        <v>291365</v>
      </c>
      <c r="J12" s="318">
        <f>J13+J17</f>
        <v>5518975</v>
      </c>
      <c r="K12" s="231">
        <f>SUM(J12-E12)</f>
        <v>1615627</v>
      </c>
      <c r="L12" s="231"/>
      <c r="M12" s="231">
        <f>SUM(K12:L12)</f>
        <v>1615627</v>
      </c>
      <c r="N12" s="235" t="s">
        <v>277</v>
      </c>
      <c r="O12" s="231">
        <v>1615627</v>
      </c>
    </row>
    <row r="13" spans="1:15" hidden="1">
      <c r="A13" s="102">
        <v>1110</v>
      </c>
      <c r="B13" s="104" t="s">
        <v>35</v>
      </c>
      <c r="C13" s="125">
        <f>SUM(C14:C16)</f>
        <v>1183200</v>
      </c>
      <c r="D13" s="125">
        <f t="shared" ref="D13:E13" si="3">SUM(D14:D16)</f>
        <v>2407356</v>
      </c>
      <c r="E13" s="125">
        <f t="shared" si="3"/>
        <v>3590556</v>
      </c>
      <c r="F13" s="318"/>
      <c r="G13" s="125"/>
      <c r="H13" s="125"/>
      <c r="I13" s="125">
        <f>SUM(G13:H13)</f>
        <v>0</v>
      </c>
      <c r="J13" s="318">
        <f>SUM(J14:J16)</f>
        <v>4744152</v>
      </c>
      <c r="K13" s="125">
        <f>SUM(J13-E13)</f>
        <v>1153596</v>
      </c>
      <c r="L13" s="125"/>
      <c r="M13" s="130">
        <f>SUM(K13:L13)</f>
        <v>1153596</v>
      </c>
      <c r="N13" s="235"/>
      <c r="O13" s="125">
        <v>1153596</v>
      </c>
    </row>
    <row r="14" spans="1:15" ht="31" hidden="1">
      <c r="A14" s="97">
        <v>1114</v>
      </c>
      <c r="B14" s="100" t="s">
        <v>85</v>
      </c>
      <c r="C14" s="126">
        <v>267655</v>
      </c>
      <c r="D14" s="126"/>
      <c r="E14" s="126">
        <f t="shared" ref="E14:E28" si="4">C14+D14</f>
        <v>267655</v>
      </c>
      <c r="F14" s="319"/>
      <c r="G14" s="151"/>
      <c r="H14" s="151"/>
      <c r="I14" s="151"/>
      <c r="J14" s="319">
        <f>Atlidziba_aprekins_2027!H38</f>
        <v>297648</v>
      </c>
      <c r="K14" s="151"/>
      <c r="L14" s="151"/>
      <c r="M14" s="151">
        <f>SUM(K14:L14)</f>
        <v>0</v>
      </c>
      <c r="N14" s="233"/>
      <c r="O14" s="151"/>
    </row>
    <row r="15" spans="1:15" ht="31" hidden="1">
      <c r="A15" s="97">
        <v>1116</v>
      </c>
      <c r="B15" s="100" t="s">
        <v>41</v>
      </c>
      <c r="C15" s="126">
        <v>0</v>
      </c>
      <c r="D15" s="133">
        <v>1174872</v>
      </c>
      <c r="E15" s="126">
        <f t="shared" si="4"/>
        <v>1174872</v>
      </c>
      <c r="F15" s="320"/>
      <c r="G15" s="286"/>
      <c r="H15" s="286"/>
      <c r="I15" s="286"/>
      <c r="J15" s="321"/>
      <c r="K15" s="151"/>
      <c r="L15" s="151"/>
      <c r="M15" s="151"/>
      <c r="N15" s="233"/>
      <c r="O15" s="151"/>
    </row>
    <row r="16" spans="1:15" ht="31" hidden="1">
      <c r="A16" s="97">
        <v>1119</v>
      </c>
      <c r="B16" s="100" t="s">
        <v>45</v>
      </c>
      <c r="C16" s="126">
        <v>915545</v>
      </c>
      <c r="D16" s="129">
        <v>1232484</v>
      </c>
      <c r="E16" s="126">
        <f t="shared" si="4"/>
        <v>2148029</v>
      </c>
      <c r="F16" s="319"/>
      <c r="G16" s="286"/>
      <c r="H16" s="286"/>
      <c r="I16" s="286"/>
      <c r="J16" s="319">
        <f>Atlidziba_aprekins_2027!H44</f>
        <v>4446504</v>
      </c>
      <c r="K16" s="151"/>
      <c r="L16" s="151"/>
      <c r="M16" s="151"/>
      <c r="N16" s="233"/>
      <c r="O16" s="151"/>
    </row>
    <row r="17" spans="1:15" ht="31" hidden="1">
      <c r="A17" s="105">
        <v>1140</v>
      </c>
      <c r="B17" s="103" t="s">
        <v>48</v>
      </c>
      <c r="C17" s="125">
        <f>SUM(C18:C27)</f>
        <v>81322</v>
      </c>
      <c r="D17" s="125">
        <f t="shared" ref="D17" si="5">SUM(D18:D27)</f>
        <v>229520</v>
      </c>
      <c r="E17" s="236">
        <f t="shared" si="4"/>
        <v>310842</v>
      </c>
      <c r="F17" s="350"/>
      <c r="G17" s="125"/>
      <c r="H17" s="125"/>
      <c r="I17" s="125">
        <f>SUM(G17:H17)</f>
        <v>0</v>
      </c>
      <c r="J17" s="318">
        <f>SUM(J18:J27)</f>
        <v>774823</v>
      </c>
      <c r="K17" s="125">
        <f>SUM(J17-E17)</f>
        <v>463981</v>
      </c>
      <c r="L17" s="125"/>
      <c r="M17" s="130">
        <f>SUM(K17:L17)</f>
        <v>463981</v>
      </c>
      <c r="N17" s="235"/>
      <c r="O17" s="125">
        <v>463981</v>
      </c>
    </row>
    <row r="18" spans="1:15" hidden="1">
      <c r="A18" s="97">
        <v>1141</v>
      </c>
      <c r="B18" s="93" t="s">
        <v>86</v>
      </c>
      <c r="C18" s="128">
        <v>0</v>
      </c>
      <c r="D18" s="126"/>
      <c r="E18" s="126">
        <f t="shared" si="4"/>
        <v>0</v>
      </c>
      <c r="F18" s="353"/>
      <c r="G18" s="287"/>
      <c r="H18" s="287"/>
      <c r="I18" s="287"/>
      <c r="J18" s="321"/>
      <c r="K18" s="90"/>
      <c r="L18" s="90"/>
      <c r="M18" s="90"/>
      <c r="N18" s="233"/>
      <c r="O18" s="90"/>
    </row>
    <row r="19" spans="1:15" ht="46.5" hidden="1">
      <c r="A19" s="97">
        <v>1143</v>
      </c>
      <c r="B19" s="93" t="s">
        <v>53</v>
      </c>
      <c r="C19" s="128">
        <v>0</v>
      </c>
      <c r="D19" s="126"/>
      <c r="E19" s="126">
        <f t="shared" si="4"/>
        <v>0</v>
      </c>
      <c r="F19" s="353"/>
      <c r="G19" s="287"/>
      <c r="H19" s="287"/>
      <c r="I19" s="287"/>
      <c r="J19" s="321"/>
      <c r="K19" s="90"/>
      <c r="L19" s="90"/>
      <c r="M19" s="90"/>
      <c r="N19" s="233"/>
      <c r="O19" s="90"/>
    </row>
    <row r="20" spans="1:15" hidden="1">
      <c r="A20" s="97">
        <v>1144</v>
      </c>
      <c r="B20" s="93" t="s">
        <v>54</v>
      </c>
      <c r="C20" s="128">
        <v>0</v>
      </c>
      <c r="D20" s="126"/>
      <c r="E20" s="126">
        <f t="shared" si="4"/>
        <v>0</v>
      </c>
      <c r="F20" s="353"/>
      <c r="G20" s="287"/>
      <c r="H20" s="287"/>
      <c r="I20" s="287"/>
      <c r="J20" s="321"/>
      <c r="K20" s="90"/>
      <c r="L20" s="90"/>
      <c r="M20" s="90"/>
      <c r="N20" s="233"/>
      <c r="O20" s="90"/>
    </row>
    <row r="21" spans="1:15" ht="31" hidden="1">
      <c r="A21" s="97">
        <v>1142</v>
      </c>
      <c r="B21" s="100" t="s">
        <v>50</v>
      </c>
      <c r="C21" s="126">
        <v>0</v>
      </c>
      <c r="D21" s="126"/>
      <c r="E21" s="126">
        <f t="shared" si="4"/>
        <v>0</v>
      </c>
      <c r="F21" s="353"/>
      <c r="G21" s="286"/>
      <c r="H21" s="286"/>
      <c r="I21" s="286"/>
      <c r="J21" s="321">
        <f>Atlidziba_aprekins_2027!H49</f>
        <v>0</v>
      </c>
      <c r="K21" s="151"/>
      <c r="L21" s="151"/>
      <c r="M21" s="151"/>
      <c r="N21" s="233"/>
      <c r="O21" s="151"/>
    </row>
    <row r="22" spans="1:15" s="99" customFormat="1" ht="35.25" hidden="1" customHeight="1">
      <c r="A22" s="98">
        <v>1143</v>
      </c>
      <c r="B22" s="101" t="s">
        <v>53</v>
      </c>
      <c r="C22" s="126"/>
      <c r="D22" s="129">
        <v>55956</v>
      </c>
      <c r="E22" s="126">
        <f t="shared" si="4"/>
        <v>55956</v>
      </c>
      <c r="F22" s="353"/>
      <c r="G22" s="138"/>
      <c r="H22" s="138"/>
      <c r="I22" s="138"/>
      <c r="J22" s="321">
        <v>0</v>
      </c>
      <c r="K22" s="139"/>
      <c r="L22" s="139"/>
      <c r="M22" s="139"/>
      <c r="N22" s="234"/>
      <c r="O22" s="139"/>
    </row>
    <row r="23" spans="1:15" ht="32.25" hidden="1" customHeight="1">
      <c r="A23" s="97">
        <v>1145</v>
      </c>
      <c r="B23" s="100" t="s">
        <v>55</v>
      </c>
      <c r="C23" s="126">
        <v>0</v>
      </c>
      <c r="D23" s="129">
        <v>173564</v>
      </c>
      <c r="E23" s="126">
        <f t="shared" si="4"/>
        <v>173564</v>
      </c>
      <c r="F23" s="352"/>
      <c r="G23" s="286"/>
      <c r="H23" s="286"/>
      <c r="I23" s="286"/>
      <c r="J23" s="319">
        <f>Atlidziba_aprekins_2027!H54</f>
        <v>63201</v>
      </c>
      <c r="K23" s="151"/>
      <c r="L23" s="151"/>
      <c r="M23" s="151"/>
      <c r="N23" s="233"/>
      <c r="O23" s="151"/>
    </row>
    <row r="24" spans="1:15" ht="31.5" hidden="1" customHeight="1">
      <c r="A24" s="97">
        <v>1146</v>
      </c>
      <c r="B24" s="100" t="s">
        <v>87</v>
      </c>
      <c r="C24" s="126">
        <v>0</v>
      </c>
      <c r="D24" s="126"/>
      <c r="E24" s="126">
        <f t="shared" si="4"/>
        <v>0</v>
      </c>
      <c r="F24" s="353"/>
      <c r="G24" s="286"/>
      <c r="H24" s="286"/>
      <c r="I24" s="286"/>
      <c r="J24" s="321">
        <v>0</v>
      </c>
      <c r="K24" s="151"/>
      <c r="L24" s="151"/>
      <c r="M24" s="151"/>
      <c r="N24" s="233"/>
      <c r="O24" s="151"/>
    </row>
    <row r="25" spans="1:15" hidden="1">
      <c r="A25" s="97">
        <v>1147</v>
      </c>
      <c r="B25" s="100" t="s">
        <v>56</v>
      </c>
      <c r="C25" s="126">
        <v>13430</v>
      </c>
      <c r="D25" s="126"/>
      <c r="E25" s="126">
        <f t="shared" si="4"/>
        <v>13430</v>
      </c>
      <c r="F25" s="353"/>
      <c r="G25" s="286"/>
      <c r="H25" s="286"/>
      <c r="I25" s="286"/>
      <c r="J25" s="321">
        <f>Atlidziba_aprekins_2027!H55</f>
        <v>0</v>
      </c>
      <c r="K25" s="151"/>
      <c r="L25" s="151"/>
      <c r="M25" s="151"/>
      <c r="N25" s="233"/>
      <c r="O25" s="151"/>
    </row>
    <row r="26" spans="1:15" hidden="1">
      <c r="A26" s="97">
        <v>1148</v>
      </c>
      <c r="B26" s="100" t="s">
        <v>88</v>
      </c>
      <c r="C26" s="126">
        <f>15266+50350</f>
        <v>65616</v>
      </c>
      <c r="D26" s="126"/>
      <c r="E26" s="126">
        <f t="shared" si="4"/>
        <v>65616</v>
      </c>
      <c r="F26" s="352"/>
      <c r="G26" s="286"/>
      <c r="H26" s="286"/>
      <c r="I26" s="286"/>
      <c r="J26" s="319">
        <f>Atlidziba_aprekins_2027!H56</f>
        <v>474415</v>
      </c>
      <c r="K26" s="151"/>
      <c r="L26" s="151"/>
      <c r="M26" s="151"/>
      <c r="N26" s="233"/>
      <c r="O26" s="151"/>
    </row>
    <row r="27" spans="1:15" ht="46.5" hidden="1">
      <c r="A27" s="97">
        <v>1149</v>
      </c>
      <c r="B27" s="100" t="s">
        <v>59</v>
      </c>
      <c r="C27" s="126">
        <v>2276</v>
      </c>
      <c r="D27" s="126"/>
      <c r="E27" s="126">
        <f t="shared" si="4"/>
        <v>2276</v>
      </c>
      <c r="F27" s="352"/>
      <c r="G27" s="286"/>
      <c r="H27" s="286"/>
      <c r="I27" s="286"/>
      <c r="J27" s="319">
        <f>Atlidziba_aprekins_2027!H57</f>
        <v>237207</v>
      </c>
      <c r="K27" s="151"/>
      <c r="L27" s="151"/>
      <c r="M27" s="151"/>
      <c r="N27" s="233"/>
      <c r="O27" s="151"/>
    </row>
    <row r="28" spans="1:15" ht="62" hidden="1">
      <c r="A28" s="106">
        <v>1150</v>
      </c>
      <c r="B28" s="103" t="s">
        <v>89</v>
      </c>
      <c r="C28" s="127">
        <v>1950</v>
      </c>
      <c r="D28" s="127"/>
      <c r="E28" s="127">
        <f t="shared" si="4"/>
        <v>1950</v>
      </c>
      <c r="F28" s="353">
        <v>0</v>
      </c>
      <c r="G28" s="288"/>
      <c r="H28" s="288"/>
      <c r="I28" s="288">
        <f>SUM(G28:H28)</f>
        <v>0</v>
      </c>
      <c r="J28" s="321">
        <v>0</v>
      </c>
      <c r="K28" s="152"/>
      <c r="L28" s="152"/>
      <c r="M28" s="152"/>
      <c r="N28" s="233"/>
      <c r="O28" s="152"/>
    </row>
    <row r="29" spans="1:15" ht="81.75" hidden="1" customHeight="1">
      <c r="A29" s="289">
        <v>1200</v>
      </c>
      <c r="B29" s="230" t="s">
        <v>90</v>
      </c>
      <c r="C29" s="231">
        <f>C30+C31</f>
        <v>393904</v>
      </c>
      <c r="D29" s="231">
        <f t="shared" ref="D29:J29" si="6">D30+D31</f>
        <v>788030</v>
      </c>
      <c r="E29" s="231">
        <f t="shared" si="6"/>
        <v>1181934</v>
      </c>
      <c r="F29" s="350">
        <f>SUM(E29+G29)</f>
        <v>1242753</v>
      </c>
      <c r="G29" s="231">
        <f>SUM(G30:G31)</f>
        <v>60819</v>
      </c>
      <c r="H29" s="231"/>
      <c r="I29" s="231">
        <f>SUM(G29:H29)</f>
        <v>60819</v>
      </c>
      <c r="J29" s="318">
        <f t="shared" si="6"/>
        <v>1573120</v>
      </c>
      <c r="K29" s="231">
        <f>SUM(J29-E29)</f>
        <v>391186</v>
      </c>
      <c r="L29" s="231"/>
      <c r="M29" s="231">
        <f>SUM(K29:L29)</f>
        <v>391186</v>
      </c>
      <c r="N29" s="354" t="s">
        <v>251</v>
      </c>
      <c r="O29" s="231">
        <v>391186</v>
      </c>
    </row>
    <row r="30" spans="1:15" ht="46.5" hidden="1">
      <c r="A30" s="106">
        <v>1210</v>
      </c>
      <c r="B30" s="103" t="s">
        <v>62</v>
      </c>
      <c r="C30" s="130">
        <v>311620</v>
      </c>
      <c r="D30" s="130">
        <v>645696</v>
      </c>
      <c r="E30" s="130">
        <f>D30+C30</f>
        <v>957316</v>
      </c>
      <c r="F30" s="351"/>
      <c r="G30" s="422">
        <v>62232</v>
      </c>
      <c r="H30" s="130"/>
      <c r="I30" s="130">
        <f>SUM(G30:H30)</f>
        <v>62232</v>
      </c>
      <c r="J30" s="327">
        <f>Atlidziba_aprekins_2027!H60</f>
        <v>1335913</v>
      </c>
      <c r="K30" s="130">
        <f>SUM(J30-E30)</f>
        <v>378597</v>
      </c>
      <c r="L30" s="130"/>
      <c r="M30" s="130">
        <f>SUM(K30:L30)</f>
        <v>378597</v>
      </c>
      <c r="N30" s="235" t="s">
        <v>275</v>
      </c>
      <c r="O30" s="130">
        <v>378597</v>
      </c>
    </row>
    <row r="31" spans="1:15" ht="46.5" hidden="1">
      <c r="A31" s="106">
        <v>1220</v>
      </c>
      <c r="B31" s="103" t="s">
        <v>65</v>
      </c>
      <c r="C31" s="130">
        <f>SUM(C32:C39)</f>
        <v>82284</v>
      </c>
      <c r="D31" s="130">
        <f t="shared" ref="D31:E31" si="7">SUM(D32:D39)</f>
        <v>142334</v>
      </c>
      <c r="E31" s="130">
        <f t="shared" si="7"/>
        <v>224618</v>
      </c>
      <c r="F31" s="351"/>
      <c r="G31" s="422">
        <v>-1413</v>
      </c>
      <c r="H31" s="130"/>
      <c r="I31" s="130">
        <f>SUM(G31:H31)</f>
        <v>-1413</v>
      </c>
      <c r="J31" s="327">
        <f>SUM(J32:J39)</f>
        <v>237207</v>
      </c>
      <c r="K31" s="130">
        <f>SUM(J31-E31+K38)</f>
        <v>12589</v>
      </c>
      <c r="L31" s="130"/>
      <c r="M31" s="130">
        <f>SUM(K31:L31)</f>
        <v>12589</v>
      </c>
      <c r="N31" s="235" t="s">
        <v>276</v>
      </c>
      <c r="O31" s="130">
        <v>12589</v>
      </c>
    </row>
    <row r="32" spans="1:15" ht="77.5" hidden="1">
      <c r="A32" s="97">
        <v>1221</v>
      </c>
      <c r="B32" s="100" t="s">
        <v>91</v>
      </c>
      <c r="C32" s="131">
        <f>12666+45316</f>
        <v>57982</v>
      </c>
      <c r="D32" s="229">
        <v>100334</v>
      </c>
      <c r="E32" s="132">
        <f t="shared" ref="E32:E39" si="8">C32+D32</f>
        <v>158316</v>
      </c>
      <c r="F32" s="352"/>
      <c r="G32" s="229"/>
      <c r="H32" s="286"/>
      <c r="I32" s="286"/>
      <c r="J32" s="319">
        <f>Atlidziba_aprekins_2027!H63</f>
        <v>144072</v>
      </c>
      <c r="K32" s="151"/>
      <c r="L32" s="151"/>
      <c r="M32" s="151"/>
      <c r="N32" s="235"/>
      <c r="O32" s="151"/>
    </row>
    <row r="33" spans="1:15" ht="31" hidden="1">
      <c r="A33" s="97">
        <v>1222</v>
      </c>
      <c r="B33" s="100" t="s">
        <v>92</v>
      </c>
      <c r="C33" s="131"/>
      <c r="D33" s="168"/>
      <c r="E33" s="132">
        <f t="shared" si="8"/>
        <v>0</v>
      </c>
      <c r="F33" s="352"/>
      <c r="G33" s="286"/>
      <c r="H33" s="286"/>
      <c r="I33" s="286"/>
      <c r="J33" s="319"/>
      <c r="K33" s="151"/>
      <c r="L33" s="151"/>
      <c r="M33" s="151"/>
      <c r="N33" s="233"/>
      <c r="O33" s="151"/>
    </row>
    <row r="34" spans="1:15" hidden="1">
      <c r="A34" s="97">
        <v>1223</v>
      </c>
      <c r="B34" s="100" t="s">
        <v>93</v>
      </c>
      <c r="C34" s="131"/>
      <c r="D34" s="168"/>
      <c r="E34" s="132">
        <f t="shared" si="8"/>
        <v>0</v>
      </c>
      <c r="F34" s="352"/>
      <c r="G34" s="286"/>
      <c r="H34" s="286"/>
      <c r="I34" s="286"/>
      <c r="J34" s="319"/>
      <c r="K34" s="151"/>
      <c r="L34" s="151"/>
      <c r="M34" s="151"/>
      <c r="N34" s="233"/>
      <c r="O34" s="151"/>
    </row>
    <row r="35" spans="1:15" ht="31" hidden="1">
      <c r="A35" s="97">
        <v>1224</v>
      </c>
      <c r="B35" s="100" t="s">
        <v>94</v>
      </c>
      <c r="C35" s="131"/>
      <c r="D35" s="168"/>
      <c r="E35" s="132">
        <f t="shared" si="8"/>
        <v>0</v>
      </c>
      <c r="F35" s="352"/>
      <c r="G35" s="286"/>
      <c r="H35" s="286"/>
      <c r="I35" s="286"/>
      <c r="J35" s="319"/>
      <c r="K35" s="151"/>
      <c r="L35" s="151"/>
      <c r="M35" s="151"/>
      <c r="N35" s="233"/>
      <c r="O35" s="151"/>
    </row>
    <row r="36" spans="1:15" ht="31" hidden="1">
      <c r="A36" s="97">
        <v>1225</v>
      </c>
      <c r="B36" s="100" t="s">
        <v>95</v>
      </c>
      <c r="C36" s="131"/>
      <c r="D36" s="168"/>
      <c r="E36" s="132">
        <f t="shared" si="8"/>
        <v>0</v>
      </c>
      <c r="F36" s="352"/>
      <c r="G36" s="286"/>
      <c r="H36" s="286"/>
      <c r="I36" s="286"/>
      <c r="J36" s="319"/>
      <c r="K36" s="151"/>
      <c r="L36" s="151"/>
      <c r="M36" s="151"/>
      <c r="N36" s="233"/>
      <c r="O36" s="151"/>
    </row>
    <row r="37" spans="1:15" ht="46.5" hidden="1">
      <c r="A37" s="97">
        <v>1226</v>
      </c>
      <c r="B37" s="100" t="s">
        <v>96</v>
      </c>
      <c r="C37" s="131"/>
      <c r="D37" s="168"/>
      <c r="E37" s="132">
        <f t="shared" si="8"/>
        <v>0</v>
      </c>
      <c r="F37" s="352"/>
      <c r="G37" s="286"/>
      <c r="H37" s="286"/>
      <c r="I37" s="286"/>
      <c r="J37" s="319"/>
      <c r="K37" s="151"/>
      <c r="L37" s="151"/>
      <c r="M37" s="151"/>
      <c r="N37" s="233"/>
      <c r="O37" s="151"/>
    </row>
    <row r="38" spans="1:15" ht="75" hidden="1" customHeight="1">
      <c r="A38" s="97">
        <v>1227</v>
      </c>
      <c r="B38" s="100" t="s">
        <v>97</v>
      </c>
      <c r="C38" s="131">
        <f>3408+18744</f>
        <v>22152</v>
      </c>
      <c r="D38" s="229">
        <v>42000</v>
      </c>
      <c r="E38" s="132">
        <f t="shared" si="8"/>
        <v>64152</v>
      </c>
      <c r="F38" s="352"/>
      <c r="G38" s="229"/>
      <c r="H38" s="229"/>
      <c r="I38" s="229"/>
      <c r="J38" s="322">
        <f>SUM(Atlidziba_aprekins_2027!H70)</f>
        <v>93135</v>
      </c>
      <c r="K38" s="131"/>
      <c r="L38" s="131"/>
      <c r="M38" s="131"/>
      <c r="N38" s="232" t="s">
        <v>262</v>
      </c>
      <c r="O38" s="131"/>
    </row>
    <row r="39" spans="1:15" ht="45" hidden="1" customHeight="1">
      <c r="A39" s="97">
        <v>1228</v>
      </c>
      <c r="B39" s="100" t="s">
        <v>98</v>
      </c>
      <c r="C39" s="131">
        <f>430+1720</f>
        <v>2150</v>
      </c>
      <c r="D39" s="132"/>
      <c r="E39" s="132">
        <f t="shared" si="8"/>
        <v>2150</v>
      </c>
      <c r="F39" s="353"/>
      <c r="G39" s="286"/>
      <c r="H39" s="286"/>
      <c r="I39" s="286"/>
      <c r="J39" s="321"/>
      <c r="K39" s="151"/>
      <c r="L39" s="151"/>
      <c r="M39" s="151"/>
      <c r="N39" s="233"/>
      <c r="O39" s="151"/>
    </row>
    <row r="40" spans="1:15" ht="45" customHeight="1">
      <c r="A40" s="365">
        <v>2000</v>
      </c>
      <c r="B40" s="366" t="s">
        <v>219</v>
      </c>
      <c r="C40" s="367">
        <f>SUM(C41+C48+C113+C143)</f>
        <v>435300</v>
      </c>
      <c r="D40" s="367">
        <f>SUM(D41+D48+D113+D143)</f>
        <v>346693</v>
      </c>
      <c r="E40" s="367">
        <f>SUM(C40:D40)</f>
        <v>781993</v>
      </c>
      <c r="F40" s="323">
        <f t="shared" ref="F40:M40" si="9">SUM(F41+F48+F113+F143)</f>
        <v>1525345</v>
      </c>
      <c r="G40" s="367">
        <f t="shared" si="9"/>
        <v>652252</v>
      </c>
      <c r="H40" s="367">
        <f t="shared" si="9"/>
        <v>91100</v>
      </c>
      <c r="I40" s="367">
        <f t="shared" si="9"/>
        <v>743352</v>
      </c>
      <c r="J40" s="323">
        <f t="shared" si="9"/>
        <v>1748844</v>
      </c>
      <c r="K40" s="367">
        <f t="shared" si="9"/>
        <v>791221</v>
      </c>
      <c r="L40" s="367">
        <f t="shared" si="9"/>
        <v>175630</v>
      </c>
      <c r="M40" s="367">
        <f t="shared" si="9"/>
        <v>966851</v>
      </c>
      <c r="N40" s="240"/>
      <c r="O40" s="367">
        <v>791221</v>
      </c>
    </row>
    <row r="41" spans="1:15" ht="30.5" hidden="1">
      <c r="A41" s="278">
        <v>2100</v>
      </c>
      <c r="B41" s="279" t="s">
        <v>101</v>
      </c>
      <c r="C41" s="280">
        <f>SUM(C42+C45)</f>
        <v>23064</v>
      </c>
      <c r="D41" s="280">
        <f t="shared" ref="D41" si="10">SUM(D42+D45)</f>
        <v>4500</v>
      </c>
      <c r="E41" s="280">
        <f>SUM(C41:D41)</f>
        <v>27564</v>
      </c>
      <c r="F41" s="323">
        <f t="shared" ref="F41:M41" si="11">SUM(F42+F45)</f>
        <v>37064</v>
      </c>
      <c r="G41" s="280">
        <f t="shared" si="11"/>
        <v>9500</v>
      </c>
      <c r="H41" s="280">
        <f t="shared" si="11"/>
        <v>0</v>
      </c>
      <c r="I41" s="280">
        <f t="shared" si="11"/>
        <v>9500</v>
      </c>
      <c r="J41" s="323">
        <f t="shared" si="11"/>
        <v>46564</v>
      </c>
      <c r="K41" s="280">
        <f t="shared" si="11"/>
        <v>19000</v>
      </c>
      <c r="L41" s="280">
        <f t="shared" si="11"/>
        <v>0</v>
      </c>
      <c r="M41" s="280">
        <f t="shared" si="11"/>
        <v>19000</v>
      </c>
      <c r="N41" s="240" t="s">
        <v>223</v>
      </c>
      <c r="O41" s="280">
        <v>19000</v>
      </c>
    </row>
    <row r="42" spans="1:15" ht="46.5" hidden="1">
      <c r="A42" s="290">
        <v>2110</v>
      </c>
      <c r="B42" s="291" t="s">
        <v>102</v>
      </c>
      <c r="C42" s="292">
        <f t="shared" ref="C42:D42" si="12">C43+C44</f>
        <v>86</v>
      </c>
      <c r="D42" s="292">
        <f t="shared" si="12"/>
        <v>0</v>
      </c>
      <c r="E42" s="292">
        <f>SUM(C42:D42)</f>
        <v>86</v>
      </c>
      <c r="F42" s="324">
        <f t="shared" ref="F42:M42" si="13">F43+F44</f>
        <v>86</v>
      </c>
      <c r="G42" s="292">
        <f t="shared" si="13"/>
        <v>0</v>
      </c>
      <c r="H42" s="292">
        <f t="shared" si="13"/>
        <v>0</v>
      </c>
      <c r="I42" s="292">
        <f t="shared" si="13"/>
        <v>0</v>
      </c>
      <c r="J42" s="324">
        <f t="shared" si="13"/>
        <v>86</v>
      </c>
      <c r="K42" s="292">
        <f t="shared" si="13"/>
        <v>0</v>
      </c>
      <c r="L42" s="292">
        <f t="shared" si="13"/>
        <v>0</v>
      </c>
      <c r="M42" s="292">
        <f t="shared" si="13"/>
        <v>0</v>
      </c>
      <c r="N42" s="240"/>
      <c r="O42" s="292">
        <v>0</v>
      </c>
    </row>
    <row r="43" spans="1:15" hidden="1">
      <c r="A43" s="274">
        <v>2111</v>
      </c>
      <c r="B43" s="272" t="s">
        <v>103</v>
      </c>
      <c r="C43" s="275">
        <v>32</v>
      </c>
      <c r="D43" s="276"/>
      <c r="E43" s="273">
        <f t="shared" ref="E43:E45" si="14">SUM(C43:D43)</f>
        <v>32</v>
      </c>
      <c r="F43" s="325">
        <v>32</v>
      </c>
      <c r="G43" s="275"/>
      <c r="H43" s="276"/>
      <c r="I43" s="276"/>
      <c r="J43" s="325">
        <v>32</v>
      </c>
      <c r="K43" s="276"/>
      <c r="L43" s="276"/>
      <c r="M43" s="154">
        <f>SUM(K43:L43)</f>
        <v>0</v>
      </c>
      <c r="N43" s="240"/>
      <c r="O43" s="276"/>
    </row>
    <row r="44" spans="1:15" ht="31" hidden="1">
      <c r="A44" s="274">
        <v>2112</v>
      </c>
      <c r="B44" s="272" t="s">
        <v>104</v>
      </c>
      <c r="C44" s="275">
        <v>54</v>
      </c>
      <c r="D44" s="276"/>
      <c r="E44" s="273">
        <f t="shared" si="14"/>
        <v>54</v>
      </c>
      <c r="F44" s="325">
        <v>54</v>
      </c>
      <c r="G44" s="275"/>
      <c r="H44" s="276"/>
      <c r="I44" s="276"/>
      <c r="J44" s="325">
        <v>54</v>
      </c>
      <c r="K44" s="276"/>
      <c r="L44" s="276"/>
      <c r="M44" s="154">
        <f>SUM(K44:L44)</f>
        <v>0</v>
      </c>
      <c r="N44" s="240"/>
      <c r="O44" s="276"/>
    </row>
    <row r="45" spans="1:15" ht="52" hidden="1">
      <c r="A45" s="290">
        <v>2120</v>
      </c>
      <c r="B45" s="291" t="s">
        <v>105</v>
      </c>
      <c r="C45" s="259">
        <f>SUM(C46:C47)</f>
        <v>22978</v>
      </c>
      <c r="D45" s="259">
        <f>SUM(D46:D47)</f>
        <v>4500</v>
      </c>
      <c r="E45" s="292">
        <f t="shared" si="14"/>
        <v>27478</v>
      </c>
      <c r="F45" s="326">
        <f t="shared" ref="F45:M45" si="15">SUM(F46:F47)</f>
        <v>36978</v>
      </c>
      <c r="G45" s="259">
        <f t="shared" si="15"/>
        <v>9500</v>
      </c>
      <c r="H45" s="259">
        <f t="shared" si="15"/>
        <v>0</v>
      </c>
      <c r="I45" s="259">
        <f t="shared" si="15"/>
        <v>9500</v>
      </c>
      <c r="J45" s="326">
        <f t="shared" si="15"/>
        <v>46478</v>
      </c>
      <c r="K45" s="259">
        <f t="shared" si="15"/>
        <v>19000</v>
      </c>
      <c r="L45" s="259">
        <f t="shared" si="15"/>
        <v>0</v>
      </c>
      <c r="M45" s="259">
        <f t="shared" si="15"/>
        <v>19000</v>
      </c>
      <c r="N45" s="240" t="s">
        <v>106</v>
      </c>
      <c r="O45" s="259">
        <v>19000</v>
      </c>
    </row>
    <row r="46" spans="1:15" hidden="1">
      <c r="A46" s="274">
        <v>2121</v>
      </c>
      <c r="B46" s="272" t="s">
        <v>103</v>
      </c>
      <c r="C46" s="237">
        <v>4725</v>
      </c>
      <c r="D46" s="154">
        <v>600</v>
      </c>
      <c r="E46" s="273">
        <f>SUM(C46:D46)</f>
        <v>5325</v>
      </c>
      <c r="F46" s="327">
        <v>6937</v>
      </c>
      <c r="G46" s="154">
        <v>1612</v>
      </c>
      <c r="H46" s="154"/>
      <c r="I46" s="154">
        <f>SUM(G46:H46)</f>
        <v>1612</v>
      </c>
      <c r="J46" s="327">
        <v>8550</v>
      </c>
      <c r="K46" s="154">
        <v>3225</v>
      </c>
      <c r="L46" s="154"/>
      <c r="M46" s="154">
        <f>SUM(K46:L46)</f>
        <v>3225</v>
      </c>
      <c r="N46" s="240" t="s">
        <v>222</v>
      </c>
      <c r="O46" s="154">
        <v>3225</v>
      </c>
    </row>
    <row r="47" spans="1:15" ht="65" hidden="1">
      <c r="A47" s="274">
        <v>2122</v>
      </c>
      <c r="B47" s="272" t="s">
        <v>104</v>
      </c>
      <c r="C47" s="238">
        <v>18253</v>
      </c>
      <c r="D47" s="238">
        <v>3900</v>
      </c>
      <c r="E47" s="273">
        <f>SUM(C47:D47)</f>
        <v>22153</v>
      </c>
      <c r="F47" s="328">
        <v>30041</v>
      </c>
      <c r="G47" s="239">
        <v>7888</v>
      </c>
      <c r="H47" s="154"/>
      <c r="I47" s="154">
        <f>SUM(G47:H47)</f>
        <v>7888</v>
      </c>
      <c r="J47" s="328">
        <v>37928</v>
      </c>
      <c r="K47" s="154">
        <v>15775</v>
      </c>
      <c r="L47" s="154"/>
      <c r="M47" s="154">
        <f>SUM(K47:L47)</f>
        <v>15775</v>
      </c>
      <c r="N47" s="240" t="s">
        <v>224</v>
      </c>
      <c r="O47" s="154">
        <v>15775</v>
      </c>
    </row>
    <row r="48" spans="1:15" hidden="1">
      <c r="A48" s="281">
        <v>2200</v>
      </c>
      <c r="B48" s="282" t="s">
        <v>108</v>
      </c>
      <c r="C48" s="231">
        <f t="shared" ref="C48:H48" si="16">SUM(C49+C55+C60+C79+C104+C109)</f>
        <v>324012</v>
      </c>
      <c r="D48" s="231">
        <f t="shared" si="16"/>
        <v>146903</v>
      </c>
      <c r="E48" s="231">
        <f t="shared" si="16"/>
        <v>470915</v>
      </c>
      <c r="F48" s="318">
        <f t="shared" si="16"/>
        <v>1183667</v>
      </c>
      <c r="G48" s="231">
        <f t="shared" si="16"/>
        <v>642752</v>
      </c>
      <c r="H48" s="231">
        <f t="shared" si="16"/>
        <v>70000</v>
      </c>
      <c r="I48" s="231">
        <f>SUM(G48:H48)</f>
        <v>712752</v>
      </c>
      <c r="J48" s="318">
        <f>SUM(J49+J55+J60+J79+J104+J109)</f>
        <v>1302136</v>
      </c>
      <c r="K48" s="231">
        <f>SUM(K49+K55+K60+K79+K104+K109)</f>
        <v>772221</v>
      </c>
      <c r="L48" s="231">
        <f>SUM(L49+L55+L60+L79+L104+L109)</f>
        <v>59000</v>
      </c>
      <c r="M48" s="231">
        <f>SUM(K48:L48)</f>
        <v>831221</v>
      </c>
      <c r="N48" s="247"/>
      <c r="O48" s="231">
        <v>772221</v>
      </c>
    </row>
    <row r="49" spans="1:15" ht="31" hidden="1">
      <c r="A49" s="157">
        <v>2210</v>
      </c>
      <c r="B49" s="158" t="s">
        <v>109</v>
      </c>
      <c r="C49" s="167">
        <f>SUM(C50:C54)</f>
        <v>9415</v>
      </c>
      <c r="D49" s="167">
        <f>SUM(D50:D54)</f>
        <v>196</v>
      </c>
      <c r="E49" s="167">
        <f>SUM(C49:D49)</f>
        <v>9611</v>
      </c>
      <c r="F49" s="329">
        <f>SUM(F50:F54)</f>
        <v>10001</v>
      </c>
      <c r="G49" s="167">
        <f>SUM(G50:G54)</f>
        <v>390</v>
      </c>
      <c r="H49" s="167"/>
      <c r="I49" s="205">
        <f t="shared" ref="I49:I54" si="17">SUM(G49:G49)</f>
        <v>390</v>
      </c>
      <c r="J49" s="329">
        <f>SUM(J50:J54)</f>
        <v>10391</v>
      </c>
      <c r="K49" s="167">
        <f>SUM(K50:K54)</f>
        <v>780</v>
      </c>
      <c r="L49" s="167">
        <f>SUM(L50:L54)</f>
        <v>0</v>
      </c>
      <c r="M49" s="204">
        <f>SUM(K49:L49)</f>
        <v>780</v>
      </c>
      <c r="N49" s="246"/>
      <c r="O49" s="167">
        <v>780</v>
      </c>
    </row>
    <row r="50" spans="1:15" hidden="1">
      <c r="A50" s="159">
        <v>22101</v>
      </c>
      <c r="B50" s="160" t="s">
        <v>110</v>
      </c>
      <c r="C50" s="166">
        <v>308</v>
      </c>
      <c r="D50" s="166">
        <v>54</v>
      </c>
      <c r="E50" s="207">
        <f>SUM(C50:D50)</f>
        <v>362</v>
      </c>
      <c r="F50" s="330">
        <v>362</v>
      </c>
      <c r="G50" s="208"/>
      <c r="H50" s="209"/>
      <c r="I50" s="293">
        <f t="shared" si="17"/>
        <v>0</v>
      </c>
      <c r="J50" s="330">
        <v>362</v>
      </c>
      <c r="K50" s="208"/>
      <c r="L50" s="208"/>
      <c r="M50" s="208">
        <f>SUM(K50:L50)</f>
        <v>0</v>
      </c>
      <c r="N50" s="246"/>
      <c r="O50" s="208"/>
    </row>
    <row r="51" spans="1:15" ht="62" hidden="1">
      <c r="A51" s="159">
        <v>22102</v>
      </c>
      <c r="B51" s="160" t="s">
        <v>111</v>
      </c>
      <c r="C51" s="166">
        <v>1983</v>
      </c>
      <c r="D51" s="166"/>
      <c r="E51" s="207">
        <f t="shared" ref="E51:E54" si="18">SUM(C51:D51)</f>
        <v>1983</v>
      </c>
      <c r="F51" s="330">
        <v>2373</v>
      </c>
      <c r="G51" s="209">
        <v>390</v>
      </c>
      <c r="H51" s="209"/>
      <c r="I51" s="293">
        <f t="shared" si="17"/>
        <v>390</v>
      </c>
      <c r="J51" s="330">
        <v>2763</v>
      </c>
      <c r="K51" s="209">
        <v>780</v>
      </c>
      <c r="L51" s="209"/>
      <c r="M51" s="208">
        <f t="shared" ref="M51:O101" si="19">SUM(K51:L51)</f>
        <v>780</v>
      </c>
      <c r="N51" s="244" t="s">
        <v>231</v>
      </c>
      <c r="O51" s="209">
        <v>780</v>
      </c>
    </row>
    <row r="52" spans="1:15" ht="62" hidden="1">
      <c r="A52" s="159">
        <v>22103</v>
      </c>
      <c r="B52" s="160" t="s">
        <v>112</v>
      </c>
      <c r="C52" s="166">
        <v>460</v>
      </c>
      <c r="D52" s="166">
        <v>142</v>
      </c>
      <c r="E52" s="207">
        <f t="shared" si="18"/>
        <v>602</v>
      </c>
      <c r="F52" s="330">
        <v>602</v>
      </c>
      <c r="G52" s="209"/>
      <c r="H52" s="209"/>
      <c r="I52" s="293">
        <f t="shared" si="17"/>
        <v>0</v>
      </c>
      <c r="J52" s="330">
        <v>602</v>
      </c>
      <c r="K52" s="209"/>
      <c r="L52" s="209"/>
      <c r="M52" s="208">
        <f t="shared" si="19"/>
        <v>0</v>
      </c>
      <c r="N52" s="246"/>
      <c r="O52" s="209"/>
    </row>
    <row r="53" spans="1:15" ht="31" hidden="1">
      <c r="A53" s="159">
        <v>22104</v>
      </c>
      <c r="B53" s="160" t="s">
        <v>113</v>
      </c>
      <c r="C53" s="166">
        <v>6546</v>
      </c>
      <c r="D53" s="156"/>
      <c r="E53" s="207">
        <f t="shared" si="18"/>
        <v>6546</v>
      </c>
      <c r="F53" s="330">
        <v>6546</v>
      </c>
      <c r="G53" s="209"/>
      <c r="H53" s="209"/>
      <c r="I53" s="293">
        <f t="shared" si="17"/>
        <v>0</v>
      </c>
      <c r="J53" s="330">
        <v>6546</v>
      </c>
      <c r="K53" s="209"/>
      <c r="L53" s="209"/>
      <c r="M53" s="208">
        <f t="shared" si="19"/>
        <v>0</v>
      </c>
      <c r="N53" s="246"/>
      <c r="O53" s="209"/>
    </row>
    <row r="54" spans="1:15" ht="46.5" hidden="1">
      <c r="A54" s="159">
        <v>22109</v>
      </c>
      <c r="B54" s="160" t="s">
        <v>114</v>
      </c>
      <c r="C54" s="166">
        <v>118</v>
      </c>
      <c r="D54" s="156"/>
      <c r="E54" s="207">
        <f t="shared" si="18"/>
        <v>118</v>
      </c>
      <c r="F54" s="330">
        <v>118</v>
      </c>
      <c r="G54" s="209"/>
      <c r="H54" s="209"/>
      <c r="I54" s="293">
        <f t="shared" si="17"/>
        <v>0</v>
      </c>
      <c r="J54" s="330">
        <v>118</v>
      </c>
      <c r="K54" s="209"/>
      <c r="L54" s="209"/>
      <c r="M54" s="208">
        <f t="shared" si="19"/>
        <v>0</v>
      </c>
      <c r="N54" s="246"/>
      <c r="O54" s="209"/>
    </row>
    <row r="55" spans="1:15" ht="31" hidden="1">
      <c r="A55" s="157">
        <v>2220</v>
      </c>
      <c r="B55" s="158" t="s">
        <v>115</v>
      </c>
      <c r="C55" s="167">
        <f>C56+C57+C58+C59</f>
        <v>52184</v>
      </c>
      <c r="D55" s="167">
        <f>D56+D57+D58+D59</f>
        <v>426</v>
      </c>
      <c r="E55" s="167">
        <f>SUM(C55:D55)</f>
        <v>52610</v>
      </c>
      <c r="F55" s="329">
        <f>F56+F57+F58+F59</f>
        <v>148264</v>
      </c>
      <c r="G55" s="167">
        <f>G56+G57+G58+G59</f>
        <v>95654</v>
      </c>
      <c r="H55" s="167">
        <f>H56+H57+H58+H59</f>
        <v>0</v>
      </c>
      <c r="I55" s="204">
        <f>SUM(G55:H55)</f>
        <v>95654</v>
      </c>
      <c r="J55" s="329">
        <f>J56+J57+J58+J59</f>
        <v>212924</v>
      </c>
      <c r="K55" s="167">
        <f>K56+K57+K58+K59</f>
        <v>160314</v>
      </c>
      <c r="L55" s="167">
        <f>L56+L57+L58+L59</f>
        <v>0</v>
      </c>
      <c r="M55" s="204">
        <f>SUM(K55:L55)</f>
        <v>160314</v>
      </c>
      <c r="N55" s="246"/>
      <c r="O55" s="167">
        <v>160314</v>
      </c>
    </row>
    <row r="56" spans="1:15" ht="219" hidden="1" customHeight="1">
      <c r="A56" s="161">
        <v>2221</v>
      </c>
      <c r="B56" s="162" t="s">
        <v>116</v>
      </c>
      <c r="C56" s="131">
        <v>19630</v>
      </c>
      <c r="D56" s="131"/>
      <c r="E56" s="154">
        <f t="shared" ref="E56:E59" si="20">SUM(C56:D56)</f>
        <v>19630</v>
      </c>
      <c r="F56" s="327">
        <v>56872</v>
      </c>
      <c r="G56" s="132">
        <v>37242</v>
      </c>
      <c r="H56" s="253"/>
      <c r="I56" s="294">
        <f t="shared" ref="I56:I59" si="21">SUM(G56:G56)</f>
        <v>37242</v>
      </c>
      <c r="J56" s="327">
        <v>81434</v>
      </c>
      <c r="K56" s="254">
        <v>61804</v>
      </c>
      <c r="L56" s="254"/>
      <c r="M56" s="295">
        <f t="shared" si="19"/>
        <v>61804</v>
      </c>
      <c r="N56" s="244" t="s">
        <v>255</v>
      </c>
      <c r="O56" s="254">
        <v>61804</v>
      </c>
    </row>
    <row r="57" spans="1:15" ht="46.5" hidden="1">
      <c r="A57" s="161">
        <v>2222</v>
      </c>
      <c r="B57" s="162" t="s">
        <v>117</v>
      </c>
      <c r="C57" s="131">
        <v>1350</v>
      </c>
      <c r="D57" s="131"/>
      <c r="E57" s="154">
        <f t="shared" si="20"/>
        <v>1350</v>
      </c>
      <c r="F57" s="327">
        <v>3757</v>
      </c>
      <c r="G57" s="229">
        <v>2407</v>
      </c>
      <c r="H57" s="296"/>
      <c r="I57" s="294">
        <f t="shared" si="21"/>
        <v>2407</v>
      </c>
      <c r="J57" s="327">
        <v>6165</v>
      </c>
      <c r="K57" s="131">
        <v>4815</v>
      </c>
      <c r="L57" s="131"/>
      <c r="M57" s="295">
        <f t="shared" si="19"/>
        <v>4815</v>
      </c>
      <c r="N57" s="244" t="s">
        <v>228</v>
      </c>
      <c r="O57" s="131">
        <v>4815</v>
      </c>
    </row>
    <row r="58" spans="1:15" ht="85.5" hidden="1" customHeight="1">
      <c r="A58" s="161">
        <v>2223</v>
      </c>
      <c r="B58" s="162" t="s">
        <v>118</v>
      </c>
      <c r="C58" s="131">
        <v>28914</v>
      </c>
      <c r="D58" s="131"/>
      <c r="E58" s="154">
        <f t="shared" si="20"/>
        <v>28914</v>
      </c>
      <c r="F58" s="327">
        <v>81330</v>
      </c>
      <c r="G58" s="229">
        <v>52416</v>
      </c>
      <c r="H58" s="297"/>
      <c r="I58" s="294">
        <f t="shared" si="21"/>
        <v>52416</v>
      </c>
      <c r="J58" s="327">
        <v>115432</v>
      </c>
      <c r="K58" s="131">
        <v>86518</v>
      </c>
      <c r="L58" s="131"/>
      <c r="M58" s="295">
        <f t="shared" si="19"/>
        <v>86518</v>
      </c>
      <c r="N58" s="244" t="s">
        <v>229</v>
      </c>
      <c r="O58" s="131">
        <v>86518</v>
      </c>
    </row>
    <row r="59" spans="1:15" ht="93" hidden="1">
      <c r="A59" s="161">
        <v>2224</v>
      </c>
      <c r="B59" s="162" t="s">
        <v>119</v>
      </c>
      <c r="C59" s="131">
        <v>2290</v>
      </c>
      <c r="D59" s="131">
        <v>426</v>
      </c>
      <c r="E59" s="154">
        <f t="shared" si="20"/>
        <v>2716</v>
      </c>
      <c r="F59" s="327">
        <v>6305</v>
      </c>
      <c r="G59" s="229">
        <v>3589</v>
      </c>
      <c r="H59" s="297"/>
      <c r="I59" s="294">
        <f t="shared" si="21"/>
        <v>3589</v>
      </c>
      <c r="J59" s="327">
        <v>9893</v>
      </c>
      <c r="K59" s="131">
        <v>7177</v>
      </c>
      <c r="L59" s="131"/>
      <c r="M59" s="295">
        <f t="shared" si="19"/>
        <v>7177</v>
      </c>
      <c r="N59" s="244" t="s">
        <v>230</v>
      </c>
      <c r="O59" s="131">
        <v>7177</v>
      </c>
    </row>
    <row r="60" spans="1:15" hidden="1">
      <c r="A60" s="157">
        <v>2230</v>
      </c>
      <c r="B60" s="158" t="s">
        <v>120</v>
      </c>
      <c r="C60" s="167">
        <f t="shared" ref="C60:M60" si="22">C61+C64+C68+C69+C71+C73+C74</f>
        <v>23474</v>
      </c>
      <c r="D60" s="167">
        <f t="shared" si="22"/>
        <v>11363</v>
      </c>
      <c r="E60" s="167">
        <f t="shared" si="22"/>
        <v>34837</v>
      </c>
      <c r="F60" s="329">
        <f t="shared" si="22"/>
        <v>106354</v>
      </c>
      <c r="G60" s="167">
        <f t="shared" si="22"/>
        <v>1517</v>
      </c>
      <c r="H60" s="167">
        <f t="shared" si="22"/>
        <v>70000</v>
      </c>
      <c r="I60" s="204">
        <f t="shared" si="22"/>
        <v>71517</v>
      </c>
      <c r="J60" s="329">
        <f t="shared" si="22"/>
        <v>96871</v>
      </c>
      <c r="K60" s="167">
        <f t="shared" si="22"/>
        <v>3034</v>
      </c>
      <c r="L60" s="167">
        <f t="shared" si="22"/>
        <v>59000</v>
      </c>
      <c r="M60" s="204">
        <f t="shared" si="22"/>
        <v>62034</v>
      </c>
      <c r="N60" s="246"/>
      <c r="O60" s="167">
        <v>3034</v>
      </c>
    </row>
    <row r="61" spans="1:15" ht="46.5" hidden="1">
      <c r="A61" s="161">
        <v>2231</v>
      </c>
      <c r="B61" s="162" t="s">
        <v>121</v>
      </c>
      <c r="C61" s="131">
        <f>C62+C63</f>
        <v>1820</v>
      </c>
      <c r="D61" s="131">
        <f>D62+D63</f>
        <v>963</v>
      </c>
      <c r="E61" s="154">
        <f t="shared" ref="E61:F105" si="23">SUM(C61:D61)</f>
        <v>2783</v>
      </c>
      <c r="F61" s="321">
        <f>F62+F63</f>
        <v>2783</v>
      </c>
      <c r="G61" s="131">
        <f>G62+G63</f>
        <v>0</v>
      </c>
      <c r="H61" s="131"/>
      <c r="I61" s="294">
        <f t="shared" ref="I61:I68" si="24">SUM(G61:G61)</f>
        <v>0</v>
      </c>
      <c r="J61" s="321">
        <f>J62+J63</f>
        <v>2783</v>
      </c>
      <c r="K61" s="131">
        <f>K62+K63</f>
        <v>0</v>
      </c>
      <c r="L61" s="131">
        <f>L62+L63</f>
        <v>0</v>
      </c>
      <c r="M61" s="295">
        <f t="shared" si="19"/>
        <v>0</v>
      </c>
      <c r="N61" s="246"/>
      <c r="O61" s="131">
        <v>0</v>
      </c>
    </row>
    <row r="62" spans="1:15" ht="46.5" hidden="1">
      <c r="A62" s="159" t="s">
        <v>122</v>
      </c>
      <c r="B62" s="155" t="s">
        <v>123</v>
      </c>
      <c r="C62" s="166">
        <v>1120</v>
      </c>
      <c r="D62" s="153"/>
      <c r="E62" s="207">
        <f t="shared" si="23"/>
        <v>1120</v>
      </c>
      <c r="F62" s="330">
        <v>1120</v>
      </c>
      <c r="G62" s="298"/>
      <c r="H62" s="209"/>
      <c r="I62" s="293">
        <f t="shared" si="24"/>
        <v>0</v>
      </c>
      <c r="J62" s="330">
        <v>1120</v>
      </c>
      <c r="K62" s="210"/>
      <c r="L62" s="210"/>
      <c r="M62" s="208">
        <f t="shared" si="19"/>
        <v>0</v>
      </c>
      <c r="N62" s="246"/>
      <c r="O62" s="210"/>
    </row>
    <row r="63" spans="1:15" ht="46.5" hidden="1">
      <c r="A63" s="159">
        <v>22313</v>
      </c>
      <c r="B63" s="155" t="s">
        <v>124</v>
      </c>
      <c r="C63" s="166">
        <v>700</v>
      </c>
      <c r="D63" s="166">
        <v>963</v>
      </c>
      <c r="E63" s="207">
        <f t="shared" si="23"/>
        <v>1663</v>
      </c>
      <c r="F63" s="330">
        <v>1663</v>
      </c>
      <c r="G63" s="299"/>
      <c r="H63" s="300"/>
      <c r="I63" s="293">
        <f t="shared" si="24"/>
        <v>0</v>
      </c>
      <c r="J63" s="330">
        <v>1663</v>
      </c>
      <c r="K63" s="211"/>
      <c r="L63" s="211"/>
      <c r="M63" s="208">
        <f t="shared" si="19"/>
        <v>0</v>
      </c>
      <c r="N63" s="246"/>
      <c r="O63" s="211"/>
    </row>
    <row r="64" spans="1:15" ht="46.5" hidden="1">
      <c r="A64" s="161">
        <v>2232</v>
      </c>
      <c r="B64" s="163" t="s">
        <v>125</v>
      </c>
      <c r="C64" s="131">
        <f>SUM(C65:C67)</f>
        <v>16260</v>
      </c>
      <c r="D64" s="131">
        <f>SUM(D65:D67)</f>
        <v>3540</v>
      </c>
      <c r="E64" s="154">
        <f t="shared" si="23"/>
        <v>19800</v>
      </c>
      <c r="F64" s="321">
        <f>SUM(F65:F67)</f>
        <v>20817</v>
      </c>
      <c r="G64" s="131">
        <v>1017</v>
      </c>
      <c r="H64" s="131"/>
      <c r="I64" s="294">
        <f t="shared" si="24"/>
        <v>1017</v>
      </c>
      <c r="J64" s="321">
        <f>SUM(J65:J67)</f>
        <v>22334</v>
      </c>
      <c r="K64" s="131">
        <f>SUM(K65:K67)</f>
        <v>2534</v>
      </c>
      <c r="L64" s="252">
        <f>SUM(L65:L67)</f>
        <v>0</v>
      </c>
      <c r="M64" s="295">
        <f t="shared" si="19"/>
        <v>2534</v>
      </c>
      <c r="N64" s="248"/>
      <c r="O64" s="131">
        <v>2534</v>
      </c>
    </row>
    <row r="65" spans="1:15" ht="46.5" hidden="1">
      <c r="A65" s="159">
        <v>22325</v>
      </c>
      <c r="B65" s="155" t="s">
        <v>126</v>
      </c>
      <c r="C65" s="166">
        <v>1540</v>
      </c>
      <c r="D65" s="134"/>
      <c r="E65" s="207">
        <f t="shared" si="23"/>
        <v>1540</v>
      </c>
      <c r="F65" s="330">
        <v>1540</v>
      </c>
      <c r="G65" s="301"/>
      <c r="H65" s="302"/>
      <c r="I65" s="293">
        <f t="shared" si="24"/>
        <v>0</v>
      </c>
      <c r="J65" s="330">
        <v>1540</v>
      </c>
      <c r="K65" s="212"/>
      <c r="L65" s="212"/>
      <c r="M65" s="208">
        <f t="shared" si="19"/>
        <v>0</v>
      </c>
      <c r="N65" s="246"/>
      <c r="O65" s="212"/>
    </row>
    <row r="66" spans="1:15" ht="31" hidden="1">
      <c r="A66" s="159">
        <v>22326</v>
      </c>
      <c r="B66" s="155" t="s">
        <v>127</v>
      </c>
      <c r="C66" s="166">
        <v>11640</v>
      </c>
      <c r="D66" s="134"/>
      <c r="E66" s="207">
        <f t="shared" si="23"/>
        <v>11640</v>
      </c>
      <c r="F66" s="330">
        <v>11640</v>
      </c>
      <c r="G66" s="301"/>
      <c r="H66" s="302"/>
      <c r="I66" s="293">
        <f t="shared" si="24"/>
        <v>0</v>
      </c>
      <c r="J66" s="330">
        <v>11640</v>
      </c>
      <c r="K66" s="212"/>
      <c r="L66" s="212"/>
      <c r="M66" s="208">
        <f t="shared" si="19"/>
        <v>0</v>
      </c>
      <c r="N66" s="246"/>
      <c r="O66" s="212"/>
    </row>
    <row r="67" spans="1:15" ht="58.5" hidden="1" customHeight="1">
      <c r="A67" s="159">
        <v>22329</v>
      </c>
      <c r="B67" s="155" t="s">
        <v>128</v>
      </c>
      <c r="C67" s="166">
        <v>3080</v>
      </c>
      <c r="D67" s="166">
        <v>3540</v>
      </c>
      <c r="E67" s="207">
        <f t="shared" si="23"/>
        <v>6620</v>
      </c>
      <c r="F67" s="330">
        <v>7637</v>
      </c>
      <c r="G67" s="301">
        <v>1017</v>
      </c>
      <c r="H67" s="302"/>
      <c r="I67" s="293">
        <f t="shared" si="24"/>
        <v>1017</v>
      </c>
      <c r="J67" s="330">
        <v>9154</v>
      </c>
      <c r="K67" s="212">
        <v>2534</v>
      </c>
      <c r="L67" s="212"/>
      <c r="M67" s="208">
        <f t="shared" si="19"/>
        <v>2534</v>
      </c>
      <c r="N67" s="244" t="s">
        <v>232</v>
      </c>
      <c r="O67" s="212">
        <v>2534</v>
      </c>
    </row>
    <row r="68" spans="1:15" ht="31" hidden="1">
      <c r="A68" s="164">
        <v>2233</v>
      </c>
      <c r="B68" s="165" t="s">
        <v>129</v>
      </c>
      <c r="C68" s="169">
        <v>60</v>
      </c>
      <c r="D68" s="169">
        <v>0</v>
      </c>
      <c r="E68" s="242">
        <f t="shared" si="23"/>
        <v>60</v>
      </c>
      <c r="F68" s="321">
        <v>60</v>
      </c>
      <c r="G68" s="169"/>
      <c r="H68" s="169"/>
      <c r="I68" s="243">
        <f t="shared" si="24"/>
        <v>0</v>
      </c>
      <c r="J68" s="321">
        <v>60</v>
      </c>
      <c r="K68" s="169"/>
      <c r="L68" s="169"/>
      <c r="M68" s="303">
        <f t="shared" si="19"/>
        <v>0</v>
      </c>
      <c r="N68" s="246"/>
      <c r="O68" s="169"/>
    </row>
    <row r="69" spans="1:15" ht="62" hidden="1">
      <c r="A69" s="164">
        <v>2234</v>
      </c>
      <c r="B69" s="165" t="s">
        <v>130</v>
      </c>
      <c r="C69" s="169">
        <f>SUM(C70)</f>
        <v>0</v>
      </c>
      <c r="D69" s="169">
        <f>SUM(D70)</f>
        <v>0</v>
      </c>
      <c r="E69" s="242">
        <f t="shared" si="23"/>
        <v>0</v>
      </c>
      <c r="F69" s="321">
        <f>SUM(F70)</f>
        <v>500</v>
      </c>
      <c r="G69" s="242">
        <f>SUM(G70:G70)</f>
        <v>500</v>
      </c>
      <c r="H69" s="242">
        <f>SUM(H70:H70)</f>
        <v>0</v>
      </c>
      <c r="I69" s="243">
        <f>SUM(I70:I70)</f>
        <v>500</v>
      </c>
      <c r="J69" s="321">
        <f>SUM(J70)</f>
        <v>500</v>
      </c>
      <c r="K69" s="242">
        <f>SUM(K70:K70)</f>
        <v>500</v>
      </c>
      <c r="L69" s="242">
        <f>SUM(L70:L70)</f>
        <v>0</v>
      </c>
      <c r="M69" s="243">
        <f>SUM(M70:M70)</f>
        <v>500</v>
      </c>
      <c r="N69" s="246"/>
      <c r="O69" s="242">
        <v>500</v>
      </c>
    </row>
    <row r="70" spans="1:15" ht="46.5" hidden="1">
      <c r="A70" s="159">
        <v>22343</v>
      </c>
      <c r="B70" s="155" t="s">
        <v>131</v>
      </c>
      <c r="C70" s="166"/>
      <c r="D70" s="166"/>
      <c r="E70" s="154">
        <f t="shared" si="23"/>
        <v>0</v>
      </c>
      <c r="F70" s="327">
        <v>500</v>
      </c>
      <c r="G70" s="131">
        <v>500</v>
      </c>
      <c r="H70" s="131">
        <v>0</v>
      </c>
      <c r="I70" s="294">
        <f>SUM(G70:H70)</f>
        <v>500</v>
      </c>
      <c r="J70" s="327">
        <v>500</v>
      </c>
      <c r="K70" s="131">
        <v>500</v>
      </c>
      <c r="L70" s="131"/>
      <c r="M70" s="294">
        <f t="shared" si="19"/>
        <v>500</v>
      </c>
      <c r="N70" s="246" t="s">
        <v>233</v>
      </c>
      <c r="O70" s="131">
        <v>500</v>
      </c>
    </row>
    <row r="71" spans="1:15" s="95" customFormat="1" ht="31" hidden="1">
      <c r="A71" s="164">
        <v>2235</v>
      </c>
      <c r="B71" s="165" t="s">
        <v>132</v>
      </c>
      <c r="C71" s="169">
        <f>C72</f>
        <v>1660</v>
      </c>
      <c r="D71" s="169">
        <f>D72</f>
        <v>2500</v>
      </c>
      <c r="E71" s="242">
        <f t="shared" si="23"/>
        <v>4160</v>
      </c>
      <c r="F71" s="321">
        <f>F72</f>
        <v>4160</v>
      </c>
      <c r="G71" s="169"/>
      <c r="H71" s="169"/>
      <c r="I71" s="243">
        <f>SUM(G71:G71)</f>
        <v>0</v>
      </c>
      <c r="J71" s="321">
        <f>J72</f>
        <v>4160</v>
      </c>
      <c r="K71" s="169"/>
      <c r="L71" s="169"/>
      <c r="M71" s="303">
        <f t="shared" si="19"/>
        <v>0</v>
      </c>
      <c r="N71" s="246"/>
      <c r="O71" s="169"/>
    </row>
    <row r="72" spans="1:15" s="95" customFormat="1" ht="46.5" hidden="1">
      <c r="A72" s="159">
        <v>22352</v>
      </c>
      <c r="B72" s="160" t="s">
        <v>133</v>
      </c>
      <c r="C72" s="166">
        <v>1660</v>
      </c>
      <c r="D72" s="166">
        <v>2500</v>
      </c>
      <c r="E72" s="207">
        <f t="shared" si="23"/>
        <v>4160</v>
      </c>
      <c r="F72" s="330">
        <v>4160</v>
      </c>
      <c r="G72" s="212"/>
      <c r="H72" s="212"/>
      <c r="I72" s="293">
        <f>SUM(G72:G72)</f>
        <v>0</v>
      </c>
      <c r="J72" s="330">
        <v>4160</v>
      </c>
      <c r="K72" s="212"/>
      <c r="L72" s="212"/>
      <c r="M72" s="208">
        <f t="shared" si="19"/>
        <v>0</v>
      </c>
      <c r="N72" s="246"/>
      <c r="O72" s="212"/>
    </row>
    <row r="73" spans="1:15" s="95" customFormat="1" ht="31" hidden="1">
      <c r="A73" s="164">
        <v>2236</v>
      </c>
      <c r="B73" s="165" t="s">
        <v>134</v>
      </c>
      <c r="C73" s="169">
        <v>27</v>
      </c>
      <c r="D73" s="169">
        <v>0</v>
      </c>
      <c r="E73" s="242">
        <f t="shared" si="23"/>
        <v>27</v>
      </c>
      <c r="F73" s="327">
        <v>27</v>
      </c>
      <c r="G73" s="169"/>
      <c r="H73" s="169"/>
      <c r="I73" s="243">
        <f>SUM(G73:G73)</f>
        <v>0</v>
      </c>
      <c r="J73" s="327">
        <v>27</v>
      </c>
      <c r="K73" s="169"/>
      <c r="L73" s="169"/>
      <c r="M73" s="303">
        <f t="shared" si="19"/>
        <v>0</v>
      </c>
      <c r="N73" s="246"/>
      <c r="O73" s="169"/>
    </row>
    <row r="74" spans="1:15" s="95" customFormat="1" ht="31" hidden="1">
      <c r="A74" s="164">
        <v>2239</v>
      </c>
      <c r="B74" s="165" t="s">
        <v>135</v>
      </c>
      <c r="C74" s="169">
        <f>C75+C76+C77+C78</f>
        <v>3647</v>
      </c>
      <c r="D74" s="169">
        <f>D75+D76+D77+D78</f>
        <v>4360</v>
      </c>
      <c r="E74" s="242">
        <f t="shared" si="23"/>
        <v>8007</v>
      </c>
      <c r="F74" s="321">
        <f>F75+F76+F77+F78</f>
        <v>78007</v>
      </c>
      <c r="G74" s="169">
        <f>G75+G76+G77+G78</f>
        <v>0</v>
      </c>
      <c r="H74" s="169">
        <f>H75+H76+H77+H78</f>
        <v>70000</v>
      </c>
      <c r="I74" s="243">
        <f>SUM(G74:H74)</f>
        <v>70000</v>
      </c>
      <c r="J74" s="321">
        <f>J75+J76+J77+J78</f>
        <v>67007</v>
      </c>
      <c r="K74" s="169">
        <f>K75+K76+K77+K78</f>
        <v>0</v>
      </c>
      <c r="L74" s="169">
        <f>L75+L76+L77+L78</f>
        <v>59000</v>
      </c>
      <c r="M74" s="243">
        <f>SUM(K74:L74)</f>
        <v>59000</v>
      </c>
      <c r="N74" s="246"/>
      <c r="O74" s="169">
        <v>0</v>
      </c>
    </row>
    <row r="75" spans="1:15" s="95" customFormat="1" ht="46.5" hidden="1">
      <c r="A75" s="159">
        <v>22391</v>
      </c>
      <c r="B75" s="160" t="s">
        <v>136</v>
      </c>
      <c r="C75" s="166"/>
      <c r="D75" s="166">
        <v>360</v>
      </c>
      <c r="E75" s="207">
        <f t="shared" si="23"/>
        <v>360</v>
      </c>
      <c r="F75" s="330">
        <v>360</v>
      </c>
      <c r="G75" s="213"/>
      <c r="H75" s="214"/>
      <c r="I75" s="304">
        <f t="shared" ref="I75:I78" si="25">SUM(G75:H75)</f>
        <v>0</v>
      </c>
      <c r="J75" s="330">
        <v>360</v>
      </c>
      <c r="K75" s="215"/>
      <c r="L75" s="215"/>
      <c r="M75" s="305">
        <f t="shared" si="19"/>
        <v>0</v>
      </c>
      <c r="N75" s="246"/>
      <c r="O75" s="215"/>
    </row>
    <row r="76" spans="1:15" s="95" customFormat="1" ht="31" hidden="1">
      <c r="A76" s="159">
        <v>22393</v>
      </c>
      <c r="B76" s="160" t="s">
        <v>137</v>
      </c>
      <c r="C76" s="166">
        <v>384</v>
      </c>
      <c r="D76" s="166"/>
      <c r="E76" s="207">
        <f t="shared" si="23"/>
        <v>384</v>
      </c>
      <c r="F76" s="330">
        <v>384</v>
      </c>
      <c r="G76" s="213"/>
      <c r="H76" s="214"/>
      <c r="I76" s="304">
        <f t="shared" si="25"/>
        <v>0</v>
      </c>
      <c r="J76" s="330">
        <v>384</v>
      </c>
      <c r="K76" s="215"/>
      <c r="L76" s="215"/>
      <c r="M76" s="305">
        <f t="shared" si="19"/>
        <v>0</v>
      </c>
      <c r="N76" s="246"/>
      <c r="O76" s="215"/>
    </row>
    <row r="77" spans="1:15" s="95" customFormat="1" ht="31" hidden="1">
      <c r="A77" s="159">
        <v>22394</v>
      </c>
      <c r="B77" s="160" t="s">
        <v>138</v>
      </c>
      <c r="C77" s="166">
        <v>607</v>
      </c>
      <c r="D77" s="166"/>
      <c r="E77" s="207">
        <f t="shared" si="23"/>
        <v>607</v>
      </c>
      <c r="F77" s="330">
        <v>607</v>
      </c>
      <c r="G77" s="213"/>
      <c r="H77" s="214"/>
      <c r="I77" s="304">
        <f t="shared" si="25"/>
        <v>0</v>
      </c>
      <c r="J77" s="330">
        <v>607</v>
      </c>
      <c r="K77" s="215"/>
      <c r="L77" s="215"/>
      <c r="M77" s="305">
        <f t="shared" si="19"/>
        <v>0</v>
      </c>
      <c r="N77" s="246"/>
      <c r="O77" s="215"/>
    </row>
    <row r="78" spans="1:15" s="95" customFormat="1" ht="80.25" hidden="1" customHeight="1">
      <c r="A78" s="159">
        <v>22399</v>
      </c>
      <c r="B78" s="160" t="s">
        <v>139</v>
      </c>
      <c r="C78" s="170">
        <v>2656</v>
      </c>
      <c r="D78" s="170">
        <v>4000</v>
      </c>
      <c r="E78" s="207">
        <f t="shared" si="23"/>
        <v>6656</v>
      </c>
      <c r="F78" s="331">
        <v>76656</v>
      </c>
      <c r="G78" s="216">
        <v>0</v>
      </c>
      <c r="H78" s="216">
        <v>70000</v>
      </c>
      <c r="I78" s="304">
        <f t="shared" si="25"/>
        <v>70000</v>
      </c>
      <c r="J78" s="330">
        <v>65656</v>
      </c>
      <c r="K78" s="216">
        <v>0</v>
      </c>
      <c r="L78" s="213">
        <v>59000</v>
      </c>
      <c r="M78" s="305">
        <f t="shared" si="19"/>
        <v>59000</v>
      </c>
      <c r="N78" s="244" t="s">
        <v>248</v>
      </c>
      <c r="O78" s="216">
        <v>0</v>
      </c>
    </row>
    <row r="79" spans="1:15" s="95" customFormat="1" ht="46.5" hidden="1">
      <c r="A79" s="157">
        <v>2240</v>
      </c>
      <c r="B79" s="158" t="s">
        <v>140</v>
      </c>
      <c r="C79" s="167">
        <f>C80+C81+C88+C97+C102</f>
        <v>36708</v>
      </c>
      <c r="D79" s="167">
        <f>D80+D81+D88+D97+D102</f>
        <v>50406</v>
      </c>
      <c r="E79" s="174">
        <f t="shared" si="23"/>
        <v>87114</v>
      </c>
      <c r="F79" s="329">
        <f>F80+F81+F88+F97+F102</f>
        <v>160029</v>
      </c>
      <c r="G79" s="167">
        <f>G80+G81+G88+G97+G102</f>
        <v>72915</v>
      </c>
      <c r="H79" s="167">
        <f>H80+H81+H88+H97+H102</f>
        <v>0</v>
      </c>
      <c r="I79" s="205">
        <f t="shared" ref="I79" si="26">SUM(G79:H79)</f>
        <v>72915</v>
      </c>
      <c r="J79" s="329">
        <f>J80+J81+J88+J97+J102</f>
        <v>221786</v>
      </c>
      <c r="K79" s="167">
        <f>K80+K81+K88+K97+K102</f>
        <v>134672</v>
      </c>
      <c r="L79" s="167">
        <f>L80+L81+L88+L97+L102</f>
        <v>0</v>
      </c>
      <c r="M79" s="205">
        <f t="shared" ref="M79:O79" si="27">SUM(K79:L79)</f>
        <v>134672</v>
      </c>
      <c r="N79" s="246"/>
      <c r="O79" s="167">
        <v>134672</v>
      </c>
    </row>
    <row r="80" spans="1:15" s="95" customFormat="1" ht="31" hidden="1">
      <c r="A80" s="164">
        <v>2241</v>
      </c>
      <c r="B80" s="165" t="s">
        <v>141</v>
      </c>
      <c r="C80" s="169">
        <v>0</v>
      </c>
      <c r="D80" s="169">
        <v>0</v>
      </c>
      <c r="E80" s="242">
        <f t="shared" si="23"/>
        <v>0</v>
      </c>
      <c r="F80" s="327">
        <v>3535</v>
      </c>
      <c r="G80" s="249">
        <v>3535</v>
      </c>
      <c r="H80" s="250"/>
      <c r="I80" s="243">
        <f>SUM(G80:G80)</f>
        <v>3535</v>
      </c>
      <c r="J80" s="318">
        <v>7069</v>
      </c>
      <c r="K80" s="251">
        <v>7069</v>
      </c>
      <c r="L80" s="251"/>
      <c r="M80" s="303">
        <f t="shared" si="19"/>
        <v>7069</v>
      </c>
      <c r="N80" s="244" t="s">
        <v>234</v>
      </c>
      <c r="O80" s="251">
        <v>7069</v>
      </c>
    </row>
    <row r="81" spans="1:15" s="95" customFormat="1" ht="31" hidden="1">
      <c r="A81" s="164">
        <v>2242</v>
      </c>
      <c r="B81" s="165" t="s">
        <v>142</v>
      </c>
      <c r="C81" s="169">
        <f>SUM(C82:C87)</f>
        <v>1963</v>
      </c>
      <c r="D81" s="169">
        <f>SUM(D82:D87)</f>
        <v>1306</v>
      </c>
      <c r="E81" s="242">
        <f t="shared" si="23"/>
        <v>3269</v>
      </c>
      <c r="F81" s="321">
        <f>SUM(F82:F87)</f>
        <v>3269</v>
      </c>
      <c r="G81" s="169">
        <f>SUM(G82:G87)</f>
        <v>0</v>
      </c>
      <c r="H81" s="169">
        <f>SUM(H82:H87)</f>
        <v>0</v>
      </c>
      <c r="I81" s="243">
        <f t="shared" ref="I81:I87" si="28">SUM(G81:H81)</f>
        <v>0</v>
      </c>
      <c r="J81" s="321">
        <f>SUM(J82:J87)</f>
        <v>3269</v>
      </c>
      <c r="K81" s="169">
        <f>SUM(K82:K87)</f>
        <v>0</v>
      </c>
      <c r="L81" s="169">
        <f>SUM(L82:L87)</f>
        <v>0</v>
      </c>
      <c r="M81" s="303">
        <f t="shared" si="19"/>
        <v>0</v>
      </c>
      <c r="N81" s="246"/>
      <c r="O81" s="169">
        <v>0</v>
      </c>
    </row>
    <row r="82" spans="1:15" s="95" customFormat="1" ht="46.5" hidden="1">
      <c r="A82" s="159">
        <v>22421</v>
      </c>
      <c r="B82" s="202" t="s">
        <v>143</v>
      </c>
      <c r="C82" s="166">
        <v>635</v>
      </c>
      <c r="D82" s="166">
        <v>1306</v>
      </c>
      <c r="E82" s="217">
        <f t="shared" si="23"/>
        <v>1941</v>
      </c>
      <c r="F82" s="332">
        <v>1941</v>
      </c>
      <c r="G82" s="216"/>
      <c r="H82" s="214"/>
      <c r="I82" s="208">
        <f t="shared" si="28"/>
        <v>0</v>
      </c>
      <c r="J82" s="332">
        <v>1941</v>
      </c>
      <c r="K82" s="218"/>
      <c r="L82" s="218"/>
      <c r="M82" s="208">
        <f t="shared" si="19"/>
        <v>0</v>
      </c>
      <c r="N82" s="246"/>
      <c r="O82" s="218"/>
    </row>
    <row r="83" spans="1:15" s="95" customFormat="1" ht="31" hidden="1">
      <c r="A83" s="159">
        <v>22422</v>
      </c>
      <c r="B83" s="202" t="s">
        <v>144</v>
      </c>
      <c r="C83" s="166">
        <v>90</v>
      </c>
      <c r="D83" s="166"/>
      <c r="E83" s="217">
        <f t="shared" si="23"/>
        <v>90</v>
      </c>
      <c r="F83" s="332">
        <v>90</v>
      </c>
      <c r="G83" s="216"/>
      <c r="H83" s="214"/>
      <c r="I83" s="208">
        <f t="shared" si="28"/>
        <v>0</v>
      </c>
      <c r="J83" s="332">
        <v>90</v>
      </c>
      <c r="K83" s="218"/>
      <c r="L83" s="218"/>
      <c r="M83" s="208">
        <f t="shared" si="19"/>
        <v>0</v>
      </c>
      <c r="N83" s="246"/>
      <c r="O83" s="218"/>
    </row>
    <row r="84" spans="1:15" s="95" customFormat="1" ht="31" hidden="1">
      <c r="A84" s="159">
        <v>22423</v>
      </c>
      <c r="B84" s="202" t="s">
        <v>145</v>
      </c>
      <c r="C84" s="166">
        <v>16</v>
      </c>
      <c r="D84" s="166"/>
      <c r="E84" s="217">
        <f t="shared" si="23"/>
        <v>16</v>
      </c>
      <c r="F84" s="332">
        <v>16</v>
      </c>
      <c r="G84" s="216"/>
      <c r="H84" s="214"/>
      <c r="I84" s="208">
        <f t="shared" si="28"/>
        <v>0</v>
      </c>
      <c r="J84" s="332">
        <v>16</v>
      </c>
      <c r="K84" s="218"/>
      <c r="L84" s="218"/>
      <c r="M84" s="208">
        <f t="shared" si="19"/>
        <v>0</v>
      </c>
      <c r="N84" s="246"/>
      <c r="O84" s="218"/>
    </row>
    <row r="85" spans="1:15" s="95" customFormat="1" ht="31" hidden="1">
      <c r="A85" s="159">
        <v>22424</v>
      </c>
      <c r="B85" s="202" t="s">
        <v>146</v>
      </c>
      <c r="C85" s="166">
        <v>302</v>
      </c>
      <c r="D85" s="166"/>
      <c r="E85" s="217">
        <f t="shared" si="23"/>
        <v>302</v>
      </c>
      <c r="F85" s="332">
        <v>302</v>
      </c>
      <c r="G85" s="216"/>
      <c r="H85" s="214"/>
      <c r="I85" s="208">
        <f t="shared" si="28"/>
        <v>0</v>
      </c>
      <c r="J85" s="332">
        <v>302</v>
      </c>
      <c r="K85" s="218"/>
      <c r="L85" s="218"/>
      <c r="M85" s="208">
        <f t="shared" si="19"/>
        <v>0</v>
      </c>
      <c r="N85" s="246"/>
      <c r="O85" s="218"/>
    </row>
    <row r="86" spans="1:15" s="95" customFormat="1" ht="31" hidden="1">
      <c r="A86" s="159">
        <v>22425</v>
      </c>
      <c r="B86" s="202" t="s">
        <v>147</v>
      </c>
      <c r="C86" s="166">
        <v>711</v>
      </c>
      <c r="D86" s="166"/>
      <c r="E86" s="217">
        <f t="shared" si="23"/>
        <v>711</v>
      </c>
      <c r="F86" s="332">
        <v>711</v>
      </c>
      <c r="G86" s="216"/>
      <c r="H86" s="214"/>
      <c r="I86" s="208">
        <f t="shared" si="28"/>
        <v>0</v>
      </c>
      <c r="J86" s="332">
        <v>711</v>
      </c>
      <c r="K86" s="218"/>
      <c r="L86" s="218"/>
      <c r="M86" s="208">
        <f t="shared" si="19"/>
        <v>0</v>
      </c>
      <c r="N86" s="246"/>
      <c r="O86" s="218"/>
    </row>
    <row r="87" spans="1:15" s="95" customFormat="1" ht="31" hidden="1">
      <c r="A87" s="159">
        <v>22426</v>
      </c>
      <c r="B87" s="202" t="s">
        <v>148</v>
      </c>
      <c r="C87" s="166">
        <v>209</v>
      </c>
      <c r="D87" s="166"/>
      <c r="E87" s="217">
        <f t="shared" si="23"/>
        <v>209</v>
      </c>
      <c r="F87" s="332">
        <v>209</v>
      </c>
      <c r="G87" s="216"/>
      <c r="H87" s="214"/>
      <c r="I87" s="208">
        <f t="shared" si="28"/>
        <v>0</v>
      </c>
      <c r="J87" s="332">
        <v>209</v>
      </c>
      <c r="K87" s="218"/>
      <c r="L87" s="218"/>
      <c r="M87" s="208">
        <f t="shared" si="19"/>
        <v>0</v>
      </c>
      <c r="N87" s="246"/>
      <c r="O87" s="218"/>
    </row>
    <row r="88" spans="1:15" s="95" customFormat="1" ht="46.5" hidden="1">
      <c r="A88" s="164">
        <v>2243</v>
      </c>
      <c r="B88" s="165" t="s">
        <v>149</v>
      </c>
      <c r="C88" s="169">
        <f>C90+C91+C92+C93+C94+C95+C89</f>
        <v>28260</v>
      </c>
      <c r="D88" s="169">
        <f>D90+D91+D92+D93+D94+D95+D89</f>
        <v>48260</v>
      </c>
      <c r="E88" s="169">
        <f t="shared" ref="E88:L88" si="29">E90+E91+E92+E93+E94+E95+E89</f>
        <v>76520</v>
      </c>
      <c r="F88" s="321">
        <f>F90+F91+F92+F93+F94+F95+F89</f>
        <v>78416</v>
      </c>
      <c r="G88" s="169">
        <f>SUM(G89:G96)</f>
        <v>1896</v>
      </c>
      <c r="H88" s="169">
        <f t="shared" si="29"/>
        <v>0</v>
      </c>
      <c r="I88" s="206">
        <f>SUM(G88:H88)</f>
        <v>1896</v>
      </c>
      <c r="J88" s="321">
        <f>J90+J91+J92+J93+J94+J95+J89</f>
        <v>80312</v>
      </c>
      <c r="K88" s="169">
        <f>SUM(K89:K96)</f>
        <v>3792</v>
      </c>
      <c r="L88" s="169">
        <f t="shared" si="29"/>
        <v>0</v>
      </c>
      <c r="M88" s="206">
        <f>SUM(K88:L88)</f>
        <v>3792</v>
      </c>
      <c r="N88" s="248"/>
      <c r="O88" s="169">
        <v>3792</v>
      </c>
    </row>
    <row r="89" spans="1:15" s="95" customFormat="1" ht="77.5" hidden="1">
      <c r="A89" s="159">
        <v>22431</v>
      </c>
      <c r="B89" s="202" t="s">
        <v>150</v>
      </c>
      <c r="C89" s="166">
        <v>655</v>
      </c>
      <c r="D89" s="166"/>
      <c r="E89" s="217">
        <f t="shared" si="23"/>
        <v>655</v>
      </c>
      <c r="F89" s="332">
        <v>655</v>
      </c>
      <c r="G89" s="216"/>
      <c r="H89" s="214"/>
      <c r="I89" s="208">
        <f t="shared" ref="I89:J96" si="30">SUM(G89:H89)</f>
        <v>0</v>
      </c>
      <c r="J89" s="332">
        <v>655</v>
      </c>
      <c r="K89" s="218"/>
      <c r="L89" s="218"/>
      <c r="M89" s="208">
        <f t="shared" si="19"/>
        <v>0</v>
      </c>
      <c r="N89" s="246"/>
      <c r="O89" s="218"/>
    </row>
    <row r="90" spans="1:15" s="95" customFormat="1" ht="62" hidden="1">
      <c r="A90" s="159">
        <v>22432</v>
      </c>
      <c r="B90" s="202" t="s">
        <v>151</v>
      </c>
      <c r="C90" s="166">
        <v>0</v>
      </c>
      <c r="D90" s="166"/>
      <c r="E90" s="217">
        <f t="shared" si="23"/>
        <v>0</v>
      </c>
      <c r="F90" s="332">
        <f t="shared" si="23"/>
        <v>0</v>
      </c>
      <c r="G90" s="216"/>
      <c r="H90" s="214"/>
      <c r="I90" s="208">
        <f t="shared" si="30"/>
        <v>0</v>
      </c>
      <c r="J90" s="332">
        <f t="shared" si="30"/>
        <v>0</v>
      </c>
      <c r="K90" s="218"/>
      <c r="L90" s="218"/>
      <c r="M90" s="208">
        <f t="shared" si="19"/>
        <v>0</v>
      </c>
      <c r="N90" s="246"/>
      <c r="O90" s="218"/>
    </row>
    <row r="91" spans="1:15" s="95" customFormat="1" ht="62" hidden="1">
      <c r="A91" s="159">
        <v>22433</v>
      </c>
      <c r="B91" s="202" t="s">
        <v>152</v>
      </c>
      <c r="C91" s="166">
        <v>305</v>
      </c>
      <c r="D91" s="166"/>
      <c r="E91" s="217">
        <f t="shared" si="23"/>
        <v>305</v>
      </c>
      <c r="F91" s="332">
        <v>305</v>
      </c>
      <c r="G91" s="216"/>
      <c r="H91" s="214"/>
      <c r="I91" s="208">
        <f t="shared" si="30"/>
        <v>0</v>
      </c>
      <c r="J91" s="332">
        <v>305</v>
      </c>
      <c r="K91" s="218"/>
      <c r="L91" s="218"/>
      <c r="M91" s="208">
        <f t="shared" si="19"/>
        <v>0</v>
      </c>
      <c r="N91" s="246"/>
      <c r="O91" s="218"/>
    </row>
    <row r="92" spans="1:15" s="95" customFormat="1" ht="126" hidden="1" customHeight="1">
      <c r="A92" s="159">
        <v>22434</v>
      </c>
      <c r="B92" s="202" t="s">
        <v>153</v>
      </c>
      <c r="C92" s="166">
        <v>26785</v>
      </c>
      <c r="D92" s="166">
        <v>48260</v>
      </c>
      <c r="E92" s="217">
        <f t="shared" si="23"/>
        <v>75045</v>
      </c>
      <c r="F92" s="332">
        <v>75045</v>
      </c>
      <c r="G92" s="216"/>
      <c r="H92" s="214"/>
      <c r="I92" s="208">
        <f t="shared" si="30"/>
        <v>0</v>
      </c>
      <c r="J92" s="332">
        <v>75045</v>
      </c>
      <c r="K92" s="218"/>
      <c r="L92" s="218"/>
      <c r="M92" s="208">
        <f t="shared" si="19"/>
        <v>0</v>
      </c>
      <c r="N92" s="246"/>
      <c r="O92" s="218"/>
    </row>
    <row r="93" spans="1:15" s="95" customFormat="1" ht="62" hidden="1">
      <c r="A93" s="159">
        <v>22435</v>
      </c>
      <c r="B93" s="202" t="s">
        <v>154</v>
      </c>
      <c r="C93" s="166">
        <v>229</v>
      </c>
      <c r="D93" s="166"/>
      <c r="E93" s="217">
        <f t="shared" si="23"/>
        <v>229</v>
      </c>
      <c r="F93" s="332">
        <v>229</v>
      </c>
      <c r="G93" s="216"/>
      <c r="H93" s="214"/>
      <c r="I93" s="208">
        <f t="shared" si="30"/>
        <v>0</v>
      </c>
      <c r="J93" s="332">
        <v>229</v>
      </c>
      <c r="K93" s="218"/>
      <c r="L93" s="218"/>
      <c r="M93" s="208">
        <f t="shared" si="19"/>
        <v>0</v>
      </c>
      <c r="N93" s="246"/>
      <c r="O93" s="218"/>
    </row>
    <row r="94" spans="1:15" s="95" customFormat="1" ht="62" hidden="1">
      <c r="A94" s="159">
        <v>22436</v>
      </c>
      <c r="B94" s="202" t="s">
        <v>155</v>
      </c>
      <c r="C94" s="166">
        <v>211</v>
      </c>
      <c r="D94" s="166"/>
      <c r="E94" s="217">
        <f t="shared" si="23"/>
        <v>211</v>
      </c>
      <c r="F94" s="332">
        <v>211</v>
      </c>
      <c r="G94" s="216"/>
      <c r="H94" s="214"/>
      <c r="I94" s="208">
        <f t="shared" si="30"/>
        <v>0</v>
      </c>
      <c r="J94" s="332">
        <v>211</v>
      </c>
      <c r="K94" s="218"/>
      <c r="L94" s="218"/>
      <c r="M94" s="208">
        <f t="shared" si="19"/>
        <v>0</v>
      </c>
      <c r="N94" s="246"/>
      <c r="O94" s="218"/>
    </row>
    <row r="95" spans="1:15" s="95" customFormat="1" ht="31" hidden="1">
      <c r="A95" s="159">
        <v>22439</v>
      </c>
      <c r="B95" s="202" t="s">
        <v>156</v>
      </c>
      <c r="C95" s="166">
        <v>75</v>
      </c>
      <c r="D95" s="166"/>
      <c r="E95" s="217">
        <f t="shared" si="23"/>
        <v>75</v>
      </c>
      <c r="F95" s="332">
        <v>1971</v>
      </c>
      <c r="G95" s="216">
        <v>1896</v>
      </c>
      <c r="H95" s="214"/>
      <c r="I95" s="305">
        <f t="shared" si="30"/>
        <v>1896</v>
      </c>
      <c r="J95" s="332">
        <v>3867</v>
      </c>
      <c r="K95" s="218">
        <v>3792</v>
      </c>
      <c r="L95" s="218"/>
      <c r="M95" s="208">
        <f t="shared" si="19"/>
        <v>3792</v>
      </c>
      <c r="N95" s="244" t="s">
        <v>235</v>
      </c>
      <c r="O95" s="218">
        <v>3792</v>
      </c>
    </row>
    <row r="96" spans="1:15" s="95" customFormat="1" ht="31" hidden="1">
      <c r="A96" s="203">
        <v>22439</v>
      </c>
      <c r="B96" s="202" t="s">
        <v>157</v>
      </c>
      <c r="C96" s="171">
        <v>0</v>
      </c>
      <c r="D96" s="171">
        <v>0</v>
      </c>
      <c r="E96" s="217">
        <f t="shared" si="23"/>
        <v>0</v>
      </c>
      <c r="F96" s="332">
        <v>0</v>
      </c>
      <c r="G96" s="216"/>
      <c r="H96" s="214"/>
      <c r="I96" s="208">
        <f t="shared" si="30"/>
        <v>0</v>
      </c>
      <c r="J96" s="332">
        <v>0</v>
      </c>
      <c r="K96" s="218"/>
      <c r="L96" s="218"/>
      <c r="M96" s="208">
        <f t="shared" si="19"/>
        <v>0</v>
      </c>
      <c r="N96" s="246"/>
      <c r="O96" s="218"/>
    </row>
    <row r="97" spans="1:15" s="95" customFormat="1" ht="31" hidden="1">
      <c r="A97" s="164">
        <v>2244</v>
      </c>
      <c r="B97" s="165" t="s">
        <v>158</v>
      </c>
      <c r="C97" s="169">
        <f t="shared" ref="C97:H97" si="31">C98+C99+C100+C101</f>
        <v>4185</v>
      </c>
      <c r="D97" s="169">
        <f t="shared" si="31"/>
        <v>840</v>
      </c>
      <c r="E97" s="169">
        <f t="shared" si="31"/>
        <v>5025</v>
      </c>
      <c r="F97" s="321">
        <f t="shared" si="31"/>
        <v>70209</v>
      </c>
      <c r="G97" s="169">
        <f t="shared" si="31"/>
        <v>65184</v>
      </c>
      <c r="H97" s="169">
        <f t="shared" si="31"/>
        <v>0</v>
      </c>
      <c r="I97" s="169">
        <f>SUM(G97:H97)</f>
        <v>65184</v>
      </c>
      <c r="J97" s="321">
        <f>J98+J99+J100+J101</f>
        <v>126536</v>
      </c>
      <c r="K97" s="169">
        <f>K98+K99+K100+K101</f>
        <v>121511</v>
      </c>
      <c r="L97" s="169">
        <f>L98+L99+L100+L101</f>
        <v>0</v>
      </c>
      <c r="M97" s="206">
        <f>SUM(K97:L97)</f>
        <v>121511</v>
      </c>
      <c r="N97" s="246"/>
      <c r="O97" s="169">
        <v>121511</v>
      </c>
    </row>
    <row r="98" spans="1:15" s="95" customFormat="1" ht="78.5" hidden="1">
      <c r="A98" s="159">
        <v>22441</v>
      </c>
      <c r="B98" s="160" t="s">
        <v>159</v>
      </c>
      <c r="C98" s="166">
        <v>1360</v>
      </c>
      <c r="D98" s="209"/>
      <c r="E98" s="217">
        <f t="shared" si="23"/>
        <v>1360</v>
      </c>
      <c r="F98" s="332">
        <v>10216</v>
      </c>
      <c r="G98" s="216">
        <v>8856</v>
      </c>
      <c r="H98" s="214"/>
      <c r="I98" s="208">
        <f t="shared" ref="I98:I101" si="32">SUM(G98:H98)</f>
        <v>8856</v>
      </c>
      <c r="J98" s="332">
        <v>10216</v>
      </c>
      <c r="K98" s="218">
        <v>8856</v>
      </c>
      <c r="L98" s="218"/>
      <c r="M98" s="208">
        <f t="shared" si="19"/>
        <v>8856</v>
      </c>
      <c r="N98" s="241" t="s">
        <v>226</v>
      </c>
      <c r="O98" s="218">
        <v>8856</v>
      </c>
    </row>
    <row r="99" spans="1:15" s="95" customFormat="1" ht="46.5" hidden="1">
      <c r="A99" s="159">
        <v>22442</v>
      </c>
      <c r="B99" s="160" t="s">
        <v>160</v>
      </c>
      <c r="C99" s="166">
        <v>2100</v>
      </c>
      <c r="D99" s="209"/>
      <c r="E99" s="217">
        <f t="shared" si="23"/>
        <v>2100</v>
      </c>
      <c r="F99" s="332">
        <v>2100</v>
      </c>
      <c r="G99" s="216"/>
      <c r="H99" s="214"/>
      <c r="I99" s="208">
        <f t="shared" si="32"/>
        <v>0</v>
      </c>
      <c r="J99" s="332">
        <v>2100</v>
      </c>
      <c r="K99" s="218"/>
      <c r="L99" s="218"/>
      <c r="M99" s="208">
        <f t="shared" si="19"/>
        <v>0</v>
      </c>
      <c r="N99" s="245"/>
      <c r="O99" s="218"/>
    </row>
    <row r="100" spans="1:15" s="95" customFormat="1" ht="31" hidden="1">
      <c r="A100" s="159">
        <v>22444</v>
      </c>
      <c r="B100" s="160" t="s">
        <v>161</v>
      </c>
      <c r="C100" s="166">
        <v>725</v>
      </c>
      <c r="D100" s="209">
        <v>840</v>
      </c>
      <c r="E100" s="217">
        <f t="shared" si="23"/>
        <v>1565</v>
      </c>
      <c r="F100" s="332">
        <v>1565</v>
      </c>
      <c r="G100" s="216"/>
      <c r="H100" s="214"/>
      <c r="I100" s="208">
        <f t="shared" si="32"/>
        <v>0</v>
      </c>
      <c r="J100" s="332">
        <v>1565</v>
      </c>
      <c r="K100" s="218"/>
      <c r="L100" s="218"/>
      <c r="M100" s="208">
        <f t="shared" si="19"/>
        <v>0</v>
      </c>
      <c r="N100" s="245"/>
      <c r="O100" s="218"/>
    </row>
    <row r="101" spans="1:15" s="95" customFormat="1" ht="62" hidden="1">
      <c r="A101" s="159">
        <v>22449</v>
      </c>
      <c r="B101" s="160" t="s">
        <v>227</v>
      </c>
      <c r="C101" s="166"/>
      <c r="D101" s="209"/>
      <c r="E101" s="217"/>
      <c r="F101" s="332">
        <v>56328</v>
      </c>
      <c r="G101" s="216">
        <v>56328</v>
      </c>
      <c r="H101" s="214"/>
      <c r="I101" s="208">
        <f t="shared" si="32"/>
        <v>56328</v>
      </c>
      <c r="J101" s="332">
        <v>112655</v>
      </c>
      <c r="K101" s="218">
        <v>112655</v>
      </c>
      <c r="L101" s="218"/>
      <c r="M101" s="208">
        <f t="shared" si="19"/>
        <v>112655</v>
      </c>
      <c r="N101" s="244" t="s">
        <v>236</v>
      </c>
      <c r="O101" s="218">
        <v>112655</v>
      </c>
    </row>
    <row r="102" spans="1:15" s="95" customFormat="1" hidden="1">
      <c r="A102" s="164">
        <v>2247</v>
      </c>
      <c r="B102" s="165" t="s">
        <v>162</v>
      </c>
      <c r="C102" s="169">
        <f>C103</f>
        <v>2300</v>
      </c>
      <c r="D102" s="169">
        <f>D103</f>
        <v>0</v>
      </c>
      <c r="E102" s="169">
        <f t="shared" ref="E102:L102" si="33">E103</f>
        <v>2300</v>
      </c>
      <c r="F102" s="321">
        <f>F103</f>
        <v>4600</v>
      </c>
      <c r="G102" s="169">
        <v>2300</v>
      </c>
      <c r="H102" s="169">
        <f t="shared" si="33"/>
        <v>0</v>
      </c>
      <c r="I102" s="243">
        <f>SUM(G102:H102)</f>
        <v>2300</v>
      </c>
      <c r="J102" s="321">
        <f>J103</f>
        <v>4600</v>
      </c>
      <c r="K102" s="169">
        <v>2300</v>
      </c>
      <c r="L102" s="169">
        <f t="shared" si="33"/>
        <v>0</v>
      </c>
      <c r="M102" s="206">
        <f>SUM(K102:L102)</f>
        <v>2300</v>
      </c>
      <c r="N102" s="246"/>
      <c r="O102" s="169">
        <v>2300</v>
      </c>
    </row>
    <row r="103" spans="1:15" s="95" customFormat="1" ht="41.25" hidden="1" customHeight="1">
      <c r="A103" s="159">
        <v>22473</v>
      </c>
      <c r="B103" s="160" t="s">
        <v>163</v>
      </c>
      <c r="C103" s="166">
        <v>2300</v>
      </c>
      <c r="D103" s="166"/>
      <c r="E103" s="217">
        <f t="shared" si="23"/>
        <v>2300</v>
      </c>
      <c r="F103" s="332">
        <v>4600</v>
      </c>
      <c r="G103" s="216">
        <v>2300</v>
      </c>
      <c r="H103" s="214"/>
      <c r="I103" s="208">
        <f t="shared" ref="I103" si="34">SUM(G103:H103)</f>
        <v>2300</v>
      </c>
      <c r="J103" s="332">
        <v>4600</v>
      </c>
      <c r="K103" s="218">
        <v>2300</v>
      </c>
      <c r="L103" s="218"/>
      <c r="M103" s="208">
        <f t="shared" ref="M103:O108" si="35">SUM(K103:L103)</f>
        <v>2300</v>
      </c>
      <c r="N103" s="241" t="s">
        <v>249</v>
      </c>
      <c r="O103" s="218">
        <v>2300</v>
      </c>
    </row>
    <row r="104" spans="1:15" s="95" customFormat="1" ht="31" hidden="1">
      <c r="A104" s="157">
        <v>2250</v>
      </c>
      <c r="B104" s="158" t="s">
        <v>164</v>
      </c>
      <c r="C104" s="167">
        <f>SUM(C105:C108)</f>
        <v>50133</v>
      </c>
      <c r="D104" s="167">
        <f>SUM(D105:D108)</f>
        <v>83792</v>
      </c>
      <c r="E104" s="174">
        <f t="shared" si="23"/>
        <v>133925</v>
      </c>
      <c r="F104" s="329">
        <f>SUM(F105:F108)</f>
        <v>135072</v>
      </c>
      <c r="G104" s="167">
        <f t="shared" ref="G104:M104" si="36">SUM(G105:G108)</f>
        <v>1147</v>
      </c>
      <c r="H104" s="167">
        <f t="shared" si="36"/>
        <v>0</v>
      </c>
      <c r="I104" s="204">
        <f t="shared" si="36"/>
        <v>1147</v>
      </c>
      <c r="J104" s="329">
        <f>SUM(J105:J108)</f>
        <v>136217</v>
      </c>
      <c r="K104" s="167">
        <f t="shared" si="36"/>
        <v>2292</v>
      </c>
      <c r="L104" s="167">
        <f t="shared" si="36"/>
        <v>0</v>
      </c>
      <c r="M104" s="204">
        <f t="shared" si="36"/>
        <v>2292</v>
      </c>
      <c r="N104" s="245"/>
      <c r="O104" s="167">
        <v>2292</v>
      </c>
    </row>
    <row r="105" spans="1:15" s="95" customFormat="1" ht="31" hidden="1">
      <c r="A105" s="159">
        <v>22501</v>
      </c>
      <c r="B105" s="160" t="s">
        <v>165</v>
      </c>
      <c r="C105" s="166">
        <v>2425</v>
      </c>
      <c r="D105" s="166">
        <v>83792</v>
      </c>
      <c r="E105" s="217">
        <f t="shared" si="23"/>
        <v>86217</v>
      </c>
      <c r="F105" s="332">
        <v>86217</v>
      </c>
      <c r="G105" s="216"/>
      <c r="H105" s="214"/>
      <c r="I105" s="208">
        <f t="shared" ref="I105:I108" si="37">SUM(G105:H105)</f>
        <v>0</v>
      </c>
      <c r="J105" s="332">
        <v>86217</v>
      </c>
      <c r="K105" s="218"/>
      <c r="L105" s="218"/>
      <c r="M105" s="208">
        <f t="shared" si="35"/>
        <v>0</v>
      </c>
      <c r="N105" s="245"/>
      <c r="O105" s="218"/>
    </row>
    <row r="106" spans="1:15" s="95" customFormat="1" ht="31" hidden="1">
      <c r="A106" s="159">
        <v>22502</v>
      </c>
      <c r="B106" s="160" t="s">
        <v>166</v>
      </c>
      <c r="C106" s="166">
        <v>15060</v>
      </c>
      <c r="D106" s="166"/>
      <c r="E106" s="217">
        <f t="shared" ref="E106:E112" si="38">SUM(C106:D106)</f>
        <v>15060</v>
      </c>
      <c r="F106" s="332">
        <v>16207</v>
      </c>
      <c r="G106" s="216">
        <v>1147</v>
      </c>
      <c r="H106" s="214"/>
      <c r="I106" s="208">
        <f t="shared" si="37"/>
        <v>1147</v>
      </c>
      <c r="J106" s="332">
        <v>17352</v>
      </c>
      <c r="K106" s="218">
        <v>2292</v>
      </c>
      <c r="L106" s="218"/>
      <c r="M106" s="208">
        <f t="shared" si="35"/>
        <v>2292</v>
      </c>
      <c r="N106" s="241" t="s">
        <v>237</v>
      </c>
      <c r="O106" s="218">
        <v>2292</v>
      </c>
    </row>
    <row r="107" spans="1:15" s="95" customFormat="1" ht="62" hidden="1">
      <c r="A107" s="159">
        <v>22504</v>
      </c>
      <c r="B107" s="160" t="s">
        <v>167</v>
      </c>
      <c r="C107" s="166">
        <v>32344</v>
      </c>
      <c r="D107" s="166"/>
      <c r="E107" s="217">
        <f t="shared" si="38"/>
        <v>32344</v>
      </c>
      <c r="F107" s="332">
        <v>32344</v>
      </c>
      <c r="G107" s="216"/>
      <c r="H107" s="214"/>
      <c r="I107" s="208">
        <f t="shared" si="37"/>
        <v>0</v>
      </c>
      <c r="J107" s="332">
        <v>32344</v>
      </c>
      <c r="K107" s="218"/>
      <c r="L107" s="218"/>
      <c r="M107" s="208">
        <f t="shared" si="35"/>
        <v>0</v>
      </c>
      <c r="N107" s="245"/>
      <c r="O107" s="218"/>
    </row>
    <row r="108" spans="1:15" s="95" customFormat="1" hidden="1">
      <c r="A108" s="159">
        <v>22509</v>
      </c>
      <c r="B108" s="160" t="s">
        <v>168</v>
      </c>
      <c r="C108" s="166">
        <v>304</v>
      </c>
      <c r="D108" s="166"/>
      <c r="E108" s="217">
        <f t="shared" si="38"/>
        <v>304</v>
      </c>
      <c r="F108" s="332">
        <v>304</v>
      </c>
      <c r="G108" s="216"/>
      <c r="H108" s="214"/>
      <c r="I108" s="208">
        <f t="shared" si="37"/>
        <v>0</v>
      </c>
      <c r="J108" s="332">
        <v>304</v>
      </c>
      <c r="K108" s="218"/>
      <c r="L108" s="218"/>
      <c r="M108" s="208">
        <f t="shared" si="35"/>
        <v>0</v>
      </c>
      <c r="N108" s="245"/>
      <c r="O108" s="218"/>
    </row>
    <row r="109" spans="1:15" s="95" customFormat="1" hidden="1">
      <c r="A109" s="157">
        <v>2260</v>
      </c>
      <c r="B109" s="158" t="s">
        <v>169</v>
      </c>
      <c r="C109" s="167">
        <f>SUM(C110+C112)</f>
        <v>152098</v>
      </c>
      <c r="D109" s="167">
        <f>SUM(D110+D112)</f>
        <v>720</v>
      </c>
      <c r="E109" s="174">
        <f t="shared" si="38"/>
        <v>152818</v>
      </c>
      <c r="F109" s="329">
        <f t="shared" ref="F109:M109" si="39">SUM(F110+F112)</f>
        <v>623947</v>
      </c>
      <c r="G109" s="167">
        <f t="shared" si="39"/>
        <v>471129</v>
      </c>
      <c r="H109" s="167">
        <f t="shared" si="39"/>
        <v>0</v>
      </c>
      <c r="I109" s="167">
        <f t="shared" si="39"/>
        <v>471129</v>
      </c>
      <c r="J109" s="329">
        <f t="shared" si="39"/>
        <v>623947</v>
      </c>
      <c r="K109" s="167">
        <f t="shared" si="39"/>
        <v>471129</v>
      </c>
      <c r="L109" s="167">
        <f t="shared" si="39"/>
        <v>0</v>
      </c>
      <c r="M109" s="167">
        <f t="shared" si="39"/>
        <v>471129</v>
      </c>
      <c r="N109" s="245"/>
      <c r="O109" s="167">
        <v>471129</v>
      </c>
    </row>
    <row r="110" spans="1:15" s="95" customFormat="1" hidden="1">
      <c r="A110" s="164">
        <v>2261</v>
      </c>
      <c r="B110" s="165" t="s">
        <v>170</v>
      </c>
      <c r="C110" s="169">
        <f>SUM(C111)</f>
        <v>150938</v>
      </c>
      <c r="D110" s="169">
        <f>SUM(D111)</f>
        <v>0</v>
      </c>
      <c r="E110" s="169">
        <f>SUM(E111)</f>
        <v>150938</v>
      </c>
      <c r="F110" s="321">
        <f>SUM(F111)</f>
        <v>622067</v>
      </c>
      <c r="G110" s="169">
        <f>SUM(G111)</f>
        <v>471129</v>
      </c>
      <c r="H110" s="169">
        <f>SUM(H111:H111)</f>
        <v>0</v>
      </c>
      <c r="I110" s="206">
        <f>SUM(G110:H110)</f>
        <v>471129</v>
      </c>
      <c r="J110" s="321">
        <f>SUM(J111)</f>
        <v>622067</v>
      </c>
      <c r="K110" s="169">
        <f>SUM(K111)</f>
        <v>471129</v>
      </c>
      <c r="L110" s="169">
        <f>SUM(L111:L111)</f>
        <v>0</v>
      </c>
      <c r="M110" s="206">
        <f>SUM(K110:L110)</f>
        <v>471129</v>
      </c>
      <c r="N110" s="245"/>
      <c r="O110" s="169">
        <v>471129</v>
      </c>
    </row>
    <row r="111" spans="1:15" s="95" customFormat="1" ht="95.25" hidden="1" customHeight="1">
      <c r="A111" s="159" t="s">
        <v>171</v>
      </c>
      <c r="B111" s="160" t="s">
        <v>172</v>
      </c>
      <c r="C111" s="209">
        <v>150938</v>
      </c>
      <c r="D111" s="209"/>
      <c r="E111" s="217">
        <f t="shared" si="38"/>
        <v>150938</v>
      </c>
      <c r="F111" s="332">
        <v>622067</v>
      </c>
      <c r="G111" s="216">
        <v>471129</v>
      </c>
      <c r="H111" s="214"/>
      <c r="I111" s="305">
        <f>SUM(G111:H111)</f>
        <v>471129</v>
      </c>
      <c r="J111" s="332">
        <v>622067</v>
      </c>
      <c r="K111" s="218">
        <v>471129</v>
      </c>
      <c r="L111" s="218"/>
      <c r="M111" s="305">
        <f t="shared" ref="M111:O112" si="40">SUM(K111:L111)</f>
        <v>471129</v>
      </c>
      <c r="N111" s="241" t="s">
        <v>225</v>
      </c>
      <c r="O111" s="218">
        <v>471129</v>
      </c>
    </row>
    <row r="112" spans="1:15" s="95" customFormat="1" ht="31" hidden="1">
      <c r="A112" s="164">
        <v>2264</v>
      </c>
      <c r="B112" s="165" t="s">
        <v>173</v>
      </c>
      <c r="C112" s="169">
        <v>1160</v>
      </c>
      <c r="D112" s="169">
        <v>720</v>
      </c>
      <c r="E112" s="154">
        <f t="shared" si="38"/>
        <v>1880</v>
      </c>
      <c r="F112" s="327">
        <v>1880</v>
      </c>
      <c r="G112" s="126"/>
      <c r="H112" s="172"/>
      <c r="I112" s="294">
        <f t="shared" ref="I112" si="41">SUM(G112:H112)</f>
        <v>0</v>
      </c>
      <c r="J112" s="327">
        <v>1880</v>
      </c>
      <c r="K112" s="173"/>
      <c r="L112" s="173"/>
      <c r="M112" s="295">
        <f t="shared" si="40"/>
        <v>0</v>
      </c>
      <c r="N112" s="245"/>
      <c r="O112" s="173"/>
    </row>
    <row r="113" spans="1:15" s="95" customFormat="1" ht="60.5" hidden="1">
      <c r="A113" s="283">
        <v>2300</v>
      </c>
      <c r="B113" s="338" t="s">
        <v>175</v>
      </c>
      <c r="C113" s="231">
        <f>C114+C124+C128+C132+C139</f>
        <v>88224</v>
      </c>
      <c r="D113" s="231">
        <f>D114+D124+D128+D132+D139</f>
        <v>194999</v>
      </c>
      <c r="E113" s="231">
        <f>SUM(C113:D113)</f>
        <v>283223</v>
      </c>
      <c r="F113" s="318">
        <f>F114+F124+F128+F132+F139</f>
        <v>304323</v>
      </c>
      <c r="G113" s="284">
        <f>G114+G124+G128+G132+G139</f>
        <v>0</v>
      </c>
      <c r="H113" s="284">
        <f>H114+H124+H128+H132+H139</f>
        <v>21100</v>
      </c>
      <c r="I113" s="284">
        <f>SUM(G113:H113)</f>
        <v>21100</v>
      </c>
      <c r="J113" s="318">
        <f>J114+J124+J128+J132+J139</f>
        <v>399853</v>
      </c>
      <c r="K113" s="284">
        <f>K114+K124+K128+K132+K139</f>
        <v>0</v>
      </c>
      <c r="L113" s="284">
        <f>L114+L124+L128+L132+L139</f>
        <v>116630</v>
      </c>
      <c r="M113" s="284">
        <f>M114+M124+M128+M132+M139</f>
        <v>116630</v>
      </c>
      <c r="N113" s="257"/>
      <c r="O113" s="284">
        <v>0</v>
      </c>
    </row>
    <row r="114" spans="1:15" s="95" customFormat="1" ht="31" hidden="1">
      <c r="A114" s="157">
        <v>2310</v>
      </c>
      <c r="B114" s="158" t="s">
        <v>176</v>
      </c>
      <c r="C114" s="167">
        <f>C115+C120+C122+C123</f>
        <v>11412</v>
      </c>
      <c r="D114" s="167">
        <f>D115+D120+D122+D123</f>
        <v>31160</v>
      </c>
      <c r="E114" s="167">
        <f>SUM(C114:D114)</f>
        <v>42572</v>
      </c>
      <c r="F114" s="329">
        <f>F115+F120+F122+F123</f>
        <v>63672</v>
      </c>
      <c r="G114" s="167">
        <f>G115+G120+G122+G123</f>
        <v>0</v>
      </c>
      <c r="H114" s="183">
        <f>H115+H120+H122</f>
        <v>21100</v>
      </c>
      <c r="I114" s="183">
        <f>I115+I120+I122</f>
        <v>21100</v>
      </c>
      <c r="J114" s="329">
        <f>J115+J120+J122+J123</f>
        <v>159202</v>
      </c>
      <c r="K114" s="167">
        <f>K115+K120+K122+K123</f>
        <v>0</v>
      </c>
      <c r="L114" s="183">
        <f>L115+L120+L122</f>
        <v>116630</v>
      </c>
      <c r="M114" s="183">
        <f>M115+M120+M122</f>
        <v>116630</v>
      </c>
      <c r="N114" s="257"/>
      <c r="O114" s="167">
        <v>0</v>
      </c>
    </row>
    <row r="115" spans="1:15" s="95" customFormat="1" hidden="1">
      <c r="A115" s="164">
        <v>2311</v>
      </c>
      <c r="B115" s="165" t="s">
        <v>177</v>
      </c>
      <c r="C115" s="169">
        <f>SUM(C116:C119)</f>
        <v>4334</v>
      </c>
      <c r="D115" s="169">
        <f>SUM(D116:D119)</f>
        <v>2400</v>
      </c>
      <c r="E115" s="169">
        <f>SUM(C115:D115)</f>
        <v>6734</v>
      </c>
      <c r="F115" s="321">
        <f>SUM(F116:F119)</f>
        <v>6734</v>
      </c>
      <c r="G115" s="169">
        <f>SUM(G116:G119)</f>
        <v>0</v>
      </c>
      <c r="H115" s="184">
        <f>SUM(H116:H119)</f>
        <v>0</v>
      </c>
      <c r="I115" s="184">
        <f>SUM(G115:H115)</f>
        <v>0</v>
      </c>
      <c r="J115" s="321">
        <f>SUM(J116:J119)</f>
        <v>6734</v>
      </c>
      <c r="K115" s="169">
        <f>SUM(K116:K119)</f>
        <v>0</v>
      </c>
      <c r="L115" s="184">
        <f>SUM(L116:L119)</f>
        <v>0</v>
      </c>
      <c r="M115" s="184">
        <f>SUM(M116:M119)</f>
        <v>0</v>
      </c>
      <c r="N115" s="257"/>
      <c r="O115" s="169">
        <v>0</v>
      </c>
    </row>
    <row r="116" spans="1:15" s="95" customFormat="1" hidden="1">
      <c r="A116" s="159">
        <v>23111</v>
      </c>
      <c r="B116" s="160" t="s">
        <v>178</v>
      </c>
      <c r="C116" s="166">
        <v>1937</v>
      </c>
      <c r="D116" s="216">
        <f>200*12</f>
        <v>2400</v>
      </c>
      <c r="E116" s="216">
        <f>SUM(C116:D116)</f>
        <v>4337</v>
      </c>
      <c r="F116" s="333">
        <v>4337</v>
      </c>
      <c r="G116" s="199"/>
      <c r="H116" s="166"/>
      <c r="I116" s="166"/>
      <c r="J116" s="333">
        <v>4337</v>
      </c>
      <c r="K116" s="199"/>
      <c r="L116" s="166"/>
      <c r="M116" s="166"/>
      <c r="N116" s="257"/>
      <c r="O116" s="199"/>
    </row>
    <row r="117" spans="1:15" s="95" customFormat="1" hidden="1">
      <c r="A117" s="159">
        <v>23112</v>
      </c>
      <c r="B117" s="160" t="s">
        <v>179</v>
      </c>
      <c r="C117" s="166">
        <v>627</v>
      </c>
      <c r="D117" s="216"/>
      <c r="E117" s="216">
        <f t="shared" ref="E117:E119" si="42">SUM(C117:D117)</f>
        <v>627</v>
      </c>
      <c r="F117" s="333">
        <v>627</v>
      </c>
      <c r="G117" s="199"/>
      <c r="H117" s="166"/>
      <c r="I117" s="166"/>
      <c r="J117" s="333">
        <v>627</v>
      </c>
      <c r="K117" s="199"/>
      <c r="L117" s="166"/>
      <c r="M117" s="166"/>
      <c r="N117" s="257"/>
      <c r="O117" s="199"/>
    </row>
    <row r="118" spans="1:15" s="95" customFormat="1" ht="46.5" hidden="1">
      <c r="A118" s="159">
        <v>23113</v>
      </c>
      <c r="B118" s="160" t="s">
        <v>180</v>
      </c>
      <c r="C118" s="166">
        <v>1680</v>
      </c>
      <c r="D118" s="216"/>
      <c r="E118" s="216">
        <f t="shared" si="42"/>
        <v>1680</v>
      </c>
      <c r="F118" s="333">
        <v>1680</v>
      </c>
      <c r="G118" s="199"/>
      <c r="H118" s="166"/>
      <c r="I118" s="166"/>
      <c r="J118" s="333">
        <v>1680</v>
      </c>
      <c r="K118" s="199"/>
      <c r="L118" s="166"/>
      <c r="M118" s="166"/>
      <c r="N118" s="257"/>
      <c r="O118" s="199"/>
    </row>
    <row r="119" spans="1:15" s="95" customFormat="1" hidden="1">
      <c r="A119" s="159" t="s">
        <v>181</v>
      </c>
      <c r="B119" s="160" t="s">
        <v>182</v>
      </c>
      <c r="C119" s="166">
        <v>90</v>
      </c>
      <c r="D119" s="216"/>
      <c r="E119" s="216">
        <f t="shared" si="42"/>
        <v>90</v>
      </c>
      <c r="F119" s="333">
        <v>90</v>
      </c>
      <c r="G119" s="199"/>
      <c r="H119" s="166"/>
      <c r="I119" s="166"/>
      <c r="J119" s="333">
        <v>90</v>
      </c>
      <c r="K119" s="199"/>
      <c r="L119" s="166"/>
      <c r="M119" s="166"/>
      <c r="N119" s="258"/>
      <c r="O119" s="199"/>
    </row>
    <row r="120" spans="1:15" s="95" customFormat="1" hidden="1">
      <c r="A120" s="164">
        <v>2312</v>
      </c>
      <c r="B120" s="165" t="s">
        <v>183</v>
      </c>
      <c r="C120" s="169">
        <f t="shared" ref="C120:O120" si="43">SUM(C121:C121)</f>
        <v>6478</v>
      </c>
      <c r="D120" s="169">
        <f t="shared" si="43"/>
        <v>5000</v>
      </c>
      <c r="E120" s="169">
        <f t="shared" si="43"/>
        <v>11478</v>
      </c>
      <c r="F120" s="321">
        <f t="shared" si="43"/>
        <v>32578</v>
      </c>
      <c r="G120" s="169">
        <f t="shared" si="43"/>
        <v>0</v>
      </c>
      <c r="H120" s="184">
        <f t="shared" si="43"/>
        <v>21100</v>
      </c>
      <c r="I120" s="184">
        <f t="shared" si="43"/>
        <v>21100</v>
      </c>
      <c r="J120" s="321">
        <f t="shared" si="43"/>
        <v>128108</v>
      </c>
      <c r="K120" s="169">
        <f t="shared" si="43"/>
        <v>0</v>
      </c>
      <c r="L120" s="184">
        <f t="shared" si="43"/>
        <v>116630</v>
      </c>
      <c r="M120" s="184">
        <f t="shared" si="43"/>
        <v>116630</v>
      </c>
      <c r="N120" s="258"/>
      <c r="O120" s="169">
        <v>0</v>
      </c>
    </row>
    <row r="121" spans="1:15" s="95" customFormat="1" ht="148.5" hidden="1" customHeight="1">
      <c r="A121" s="159">
        <v>23121</v>
      </c>
      <c r="B121" s="160" t="s">
        <v>184</v>
      </c>
      <c r="C121" s="166">
        <v>6478</v>
      </c>
      <c r="D121" s="170">
        <v>5000</v>
      </c>
      <c r="E121" s="170">
        <f>SUM(C121:D121)</f>
        <v>11478</v>
      </c>
      <c r="F121" s="333">
        <v>32578</v>
      </c>
      <c r="G121" s="199"/>
      <c r="H121" s="166">
        <v>21100</v>
      </c>
      <c r="I121" s="209">
        <f>SUM(G121:H121)</f>
        <v>21100</v>
      </c>
      <c r="J121" s="333">
        <v>128108</v>
      </c>
      <c r="K121" s="306"/>
      <c r="L121" s="209">
        <v>116630</v>
      </c>
      <c r="M121" s="209">
        <f>SUM(K121:L121)</f>
        <v>116630</v>
      </c>
      <c r="N121" s="244" t="s">
        <v>256</v>
      </c>
      <c r="O121" s="306"/>
    </row>
    <row r="122" spans="1:15" s="95" customFormat="1" hidden="1">
      <c r="A122" s="164">
        <v>2313</v>
      </c>
      <c r="B122" s="165" t="s">
        <v>185</v>
      </c>
      <c r="C122" s="169">
        <v>0</v>
      </c>
      <c r="D122" s="169">
        <v>23760</v>
      </c>
      <c r="E122" s="169">
        <f t="shared" ref="E122:E138" si="44">SUM(C122:D122)</f>
        <v>23760</v>
      </c>
      <c r="F122" s="321">
        <v>23760</v>
      </c>
      <c r="G122" s="200"/>
      <c r="H122" s="184"/>
      <c r="I122" s="184"/>
      <c r="J122" s="321">
        <v>23760</v>
      </c>
      <c r="K122" s="200"/>
      <c r="L122" s="184"/>
      <c r="M122" s="184"/>
      <c r="N122" s="258"/>
      <c r="O122" s="200"/>
    </row>
    <row r="123" spans="1:15" s="95" customFormat="1" ht="46.5" hidden="1">
      <c r="A123" s="164">
        <v>2314</v>
      </c>
      <c r="B123" s="165" t="s">
        <v>186</v>
      </c>
      <c r="C123" s="169">
        <v>600</v>
      </c>
      <c r="D123" s="169">
        <v>0</v>
      </c>
      <c r="E123" s="169">
        <f t="shared" si="44"/>
        <v>600</v>
      </c>
      <c r="F123" s="321">
        <v>600</v>
      </c>
      <c r="G123" s="200"/>
      <c r="H123" s="184"/>
      <c r="I123" s="184"/>
      <c r="J123" s="321">
        <v>600</v>
      </c>
      <c r="K123" s="200"/>
      <c r="L123" s="184"/>
      <c r="M123" s="184"/>
      <c r="N123" s="258"/>
      <c r="O123" s="200"/>
    </row>
    <row r="124" spans="1:15" s="95" customFormat="1" ht="31" hidden="1">
      <c r="A124" s="157">
        <v>2320</v>
      </c>
      <c r="B124" s="158" t="s">
        <v>187</v>
      </c>
      <c r="C124" s="167">
        <f>SUM(C125)</f>
        <v>1985</v>
      </c>
      <c r="D124" s="167">
        <f>SUM(D125)</f>
        <v>1439</v>
      </c>
      <c r="E124" s="167">
        <f t="shared" si="44"/>
        <v>3424</v>
      </c>
      <c r="F124" s="329">
        <f t="shared" ref="F124:O124" si="45">SUM(F125)</f>
        <v>3424</v>
      </c>
      <c r="G124" s="167">
        <f t="shared" si="45"/>
        <v>0</v>
      </c>
      <c r="H124" s="167">
        <f t="shared" si="45"/>
        <v>0</v>
      </c>
      <c r="I124" s="167">
        <f t="shared" si="45"/>
        <v>0</v>
      </c>
      <c r="J124" s="329">
        <f t="shared" si="45"/>
        <v>3424</v>
      </c>
      <c r="K124" s="167">
        <f t="shared" si="45"/>
        <v>0</v>
      </c>
      <c r="L124" s="167">
        <f t="shared" si="45"/>
        <v>0</v>
      </c>
      <c r="M124" s="167">
        <f t="shared" si="45"/>
        <v>0</v>
      </c>
      <c r="N124" s="258"/>
      <c r="O124" s="167">
        <v>0</v>
      </c>
    </row>
    <row r="125" spans="1:15" s="95" customFormat="1" hidden="1">
      <c r="A125" s="164">
        <v>2322</v>
      </c>
      <c r="B125" s="165" t="s">
        <v>188</v>
      </c>
      <c r="C125" s="169">
        <f>SUM(C126:C127)</f>
        <v>1985</v>
      </c>
      <c r="D125" s="169">
        <f t="shared" ref="D125" si="46">SUM(D126:D127)</f>
        <v>1439</v>
      </c>
      <c r="E125" s="169">
        <f t="shared" si="44"/>
        <v>3424</v>
      </c>
      <c r="F125" s="321">
        <f>SUM(F126:F127)</f>
        <v>3424</v>
      </c>
      <c r="G125" s="169">
        <f t="shared" ref="G125" si="47">SUM(G126:G127)</f>
        <v>0</v>
      </c>
      <c r="H125" s="184">
        <f>SUM(H126:H127)</f>
        <v>0</v>
      </c>
      <c r="I125" s="184">
        <f>SUM(I126:I127)</f>
        <v>0</v>
      </c>
      <c r="J125" s="321">
        <f>SUM(J126:J127)</f>
        <v>3424</v>
      </c>
      <c r="K125" s="169">
        <f t="shared" ref="K125" si="48">SUM(K126:K127)</f>
        <v>0</v>
      </c>
      <c r="L125" s="184">
        <f>SUM(L126:L127)</f>
        <v>0</v>
      </c>
      <c r="M125" s="184">
        <f>SUM(M126:M127)</f>
        <v>0</v>
      </c>
      <c r="N125" s="258"/>
      <c r="O125" s="169">
        <v>0</v>
      </c>
    </row>
    <row r="126" spans="1:15" s="95" customFormat="1" hidden="1">
      <c r="A126" s="159">
        <v>23221</v>
      </c>
      <c r="B126" s="160" t="s">
        <v>189</v>
      </c>
      <c r="C126" s="166">
        <v>1400</v>
      </c>
      <c r="D126" s="216">
        <v>1439</v>
      </c>
      <c r="E126" s="216">
        <f t="shared" si="44"/>
        <v>2839</v>
      </c>
      <c r="F126" s="333">
        <v>2839</v>
      </c>
      <c r="G126" s="185"/>
      <c r="H126" s="166"/>
      <c r="I126" s="166">
        <f>SUM(G126:H126)</f>
        <v>0</v>
      </c>
      <c r="J126" s="333">
        <v>2839</v>
      </c>
      <c r="K126" s="185"/>
      <c r="L126" s="166"/>
      <c r="M126" s="166"/>
      <c r="N126" s="258"/>
      <c r="O126" s="185"/>
    </row>
    <row r="127" spans="1:15" s="95" customFormat="1" hidden="1">
      <c r="A127" s="159">
        <v>23222</v>
      </c>
      <c r="B127" s="160" t="s">
        <v>190</v>
      </c>
      <c r="C127" s="166">
        <v>585</v>
      </c>
      <c r="D127" s="216"/>
      <c r="E127" s="216">
        <f t="shared" si="44"/>
        <v>585</v>
      </c>
      <c r="F127" s="333">
        <v>585</v>
      </c>
      <c r="G127" s="185"/>
      <c r="H127" s="166"/>
      <c r="I127" s="166">
        <f>SUM(G127:H127)</f>
        <v>0</v>
      </c>
      <c r="J127" s="333">
        <v>585</v>
      </c>
      <c r="K127" s="185"/>
      <c r="L127" s="166"/>
      <c r="M127" s="166"/>
      <c r="N127" s="258"/>
      <c r="O127" s="185"/>
    </row>
    <row r="128" spans="1:15" s="95" customFormat="1" ht="62" hidden="1">
      <c r="A128" s="157">
        <v>2340</v>
      </c>
      <c r="B128" s="158" t="s">
        <v>191</v>
      </c>
      <c r="C128" s="167">
        <f>C129</f>
        <v>58865</v>
      </c>
      <c r="D128" s="167">
        <f t="shared" ref="D128:G128" si="49">D129</f>
        <v>154400</v>
      </c>
      <c r="E128" s="167">
        <f t="shared" si="44"/>
        <v>213265</v>
      </c>
      <c r="F128" s="329">
        <f>F129</f>
        <v>213265</v>
      </c>
      <c r="G128" s="167">
        <f t="shared" si="49"/>
        <v>0</v>
      </c>
      <c r="H128" s="183">
        <f>H129</f>
        <v>0</v>
      </c>
      <c r="I128" s="183">
        <f>I129</f>
        <v>0</v>
      </c>
      <c r="J128" s="329">
        <f>J129</f>
        <v>213265</v>
      </c>
      <c r="K128" s="167">
        <f t="shared" ref="K128" si="50">K129</f>
        <v>0</v>
      </c>
      <c r="L128" s="183">
        <f>L129</f>
        <v>0</v>
      </c>
      <c r="M128" s="183">
        <f>M129</f>
        <v>0</v>
      </c>
      <c r="N128" s="258"/>
      <c r="O128" s="167">
        <v>0</v>
      </c>
    </row>
    <row r="129" spans="1:15" s="95" customFormat="1" ht="31" hidden="1">
      <c r="A129" s="164">
        <v>2341</v>
      </c>
      <c r="B129" s="165" t="s">
        <v>192</v>
      </c>
      <c r="C129" s="169">
        <f>SUM(C130:C131)</f>
        <v>58865</v>
      </c>
      <c r="D129" s="169">
        <f>SUM(D130:D131)</f>
        <v>154400</v>
      </c>
      <c r="E129" s="169">
        <f t="shared" si="44"/>
        <v>213265</v>
      </c>
      <c r="F129" s="321">
        <f t="shared" ref="F129:M129" si="51">SUM(F130:F131)</f>
        <v>213265</v>
      </c>
      <c r="G129" s="169">
        <f t="shared" si="51"/>
        <v>0</v>
      </c>
      <c r="H129" s="184">
        <f t="shared" si="51"/>
        <v>0</v>
      </c>
      <c r="I129" s="184">
        <f t="shared" si="51"/>
        <v>0</v>
      </c>
      <c r="J129" s="321">
        <f t="shared" si="51"/>
        <v>213265</v>
      </c>
      <c r="K129" s="169">
        <f t="shared" si="51"/>
        <v>0</v>
      </c>
      <c r="L129" s="184">
        <f t="shared" si="51"/>
        <v>0</v>
      </c>
      <c r="M129" s="184">
        <f t="shared" si="51"/>
        <v>0</v>
      </c>
      <c r="N129" s="258"/>
      <c r="O129" s="169">
        <v>0</v>
      </c>
    </row>
    <row r="130" spans="1:15" s="95" customFormat="1" ht="46.5" hidden="1">
      <c r="A130" s="159">
        <v>23411</v>
      </c>
      <c r="B130" s="160" t="s">
        <v>193</v>
      </c>
      <c r="C130" s="166">
        <v>27248</v>
      </c>
      <c r="D130" s="219">
        <v>154400</v>
      </c>
      <c r="E130" s="219">
        <f t="shared" si="44"/>
        <v>181648</v>
      </c>
      <c r="F130" s="333">
        <v>181648</v>
      </c>
      <c r="G130" s="220"/>
      <c r="H130" s="166"/>
      <c r="I130" s="166"/>
      <c r="J130" s="333">
        <v>181648</v>
      </c>
      <c r="K130" s="220"/>
      <c r="L130" s="166"/>
      <c r="M130" s="166"/>
      <c r="N130" s="258"/>
      <c r="O130" s="220"/>
    </row>
    <row r="131" spans="1:15" s="95" customFormat="1" ht="31" hidden="1">
      <c r="A131" s="159">
        <v>23412</v>
      </c>
      <c r="B131" s="160" t="s">
        <v>194</v>
      </c>
      <c r="C131" s="166">
        <v>31617</v>
      </c>
      <c r="D131" s="221"/>
      <c r="E131" s="209">
        <f t="shared" si="44"/>
        <v>31617</v>
      </c>
      <c r="F131" s="333">
        <v>31617</v>
      </c>
      <c r="G131" s="220"/>
      <c r="H131" s="166"/>
      <c r="I131" s="166"/>
      <c r="J131" s="333">
        <v>31617</v>
      </c>
      <c r="K131" s="220"/>
      <c r="L131" s="166"/>
      <c r="M131" s="166"/>
      <c r="N131" s="258"/>
      <c r="O131" s="220"/>
    </row>
    <row r="132" spans="1:15" s="95" customFormat="1" ht="31" hidden="1">
      <c r="A132" s="157">
        <v>2350</v>
      </c>
      <c r="B132" s="158" t="s">
        <v>195</v>
      </c>
      <c r="C132" s="167">
        <f>SUM(C133:C138)</f>
        <v>15962</v>
      </c>
      <c r="D132" s="167">
        <f>SUM(D133:D138)</f>
        <v>0</v>
      </c>
      <c r="E132" s="167">
        <f t="shared" si="44"/>
        <v>15962</v>
      </c>
      <c r="F132" s="329">
        <f>SUM(F133:F138)</f>
        <v>15962</v>
      </c>
      <c r="G132" s="167"/>
      <c r="H132" s="183">
        <f>SUM(H133:H138)</f>
        <v>0</v>
      </c>
      <c r="I132" s="183">
        <f>SUM(I133:I138)</f>
        <v>0</v>
      </c>
      <c r="J132" s="329">
        <f>SUM(J133:J138)</f>
        <v>15962</v>
      </c>
      <c r="K132" s="167"/>
      <c r="L132" s="183">
        <f>SUM(L133:L138)</f>
        <v>0</v>
      </c>
      <c r="M132" s="183">
        <f>SUM(M133:M138)</f>
        <v>0</v>
      </c>
      <c r="N132" s="258"/>
      <c r="O132" s="167"/>
    </row>
    <row r="133" spans="1:15" s="95" customFormat="1" ht="62" hidden="1">
      <c r="A133" s="159">
        <v>23501</v>
      </c>
      <c r="B133" s="160" t="s">
        <v>196</v>
      </c>
      <c r="C133" s="166">
        <v>350</v>
      </c>
      <c r="D133" s="166">
        <v>0</v>
      </c>
      <c r="E133" s="169">
        <f t="shared" si="44"/>
        <v>350</v>
      </c>
      <c r="F133" s="333">
        <v>350</v>
      </c>
      <c r="G133" s="166"/>
      <c r="H133" s="166"/>
      <c r="I133" s="166">
        <f t="shared" ref="I133:I137" si="52">SUM(G133:H133)</f>
        <v>0</v>
      </c>
      <c r="J133" s="333">
        <v>350</v>
      </c>
      <c r="K133" s="166"/>
      <c r="L133" s="166"/>
      <c r="M133" s="166"/>
      <c r="N133" s="258"/>
      <c r="O133" s="166"/>
    </row>
    <row r="134" spans="1:15" s="95" customFormat="1" ht="62" hidden="1">
      <c r="A134" s="159">
        <v>23502</v>
      </c>
      <c r="B134" s="160" t="s">
        <v>197</v>
      </c>
      <c r="C134" s="166">
        <v>245</v>
      </c>
      <c r="D134" s="166">
        <v>0</v>
      </c>
      <c r="E134" s="169">
        <f t="shared" si="44"/>
        <v>245</v>
      </c>
      <c r="F134" s="333">
        <v>245</v>
      </c>
      <c r="G134" s="166"/>
      <c r="H134" s="166"/>
      <c r="I134" s="166">
        <f t="shared" si="52"/>
        <v>0</v>
      </c>
      <c r="J134" s="333">
        <v>245</v>
      </c>
      <c r="K134" s="166"/>
      <c r="L134" s="166"/>
      <c r="M134" s="166"/>
      <c r="N134" s="258"/>
      <c r="O134" s="166"/>
    </row>
    <row r="135" spans="1:15" s="95" customFormat="1" ht="62" hidden="1">
      <c r="A135" s="159">
        <v>23503</v>
      </c>
      <c r="B135" s="160" t="s">
        <v>198</v>
      </c>
      <c r="C135" s="166">
        <v>12562</v>
      </c>
      <c r="D135" s="166"/>
      <c r="E135" s="169">
        <f t="shared" si="44"/>
        <v>12562</v>
      </c>
      <c r="F135" s="333">
        <v>12562</v>
      </c>
      <c r="G135" s="166"/>
      <c r="H135" s="166"/>
      <c r="I135" s="166">
        <f t="shared" si="52"/>
        <v>0</v>
      </c>
      <c r="J135" s="333">
        <v>12562</v>
      </c>
      <c r="K135" s="166"/>
      <c r="L135" s="166"/>
      <c r="M135" s="166"/>
      <c r="N135" s="258"/>
      <c r="O135" s="166"/>
    </row>
    <row r="136" spans="1:15" s="95" customFormat="1" ht="31" hidden="1">
      <c r="A136" s="159">
        <v>23504</v>
      </c>
      <c r="B136" s="160" t="s">
        <v>199</v>
      </c>
      <c r="C136" s="166">
        <v>130</v>
      </c>
      <c r="D136" s="166">
        <v>0</v>
      </c>
      <c r="E136" s="169">
        <f t="shared" si="44"/>
        <v>130</v>
      </c>
      <c r="F136" s="333">
        <v>130</v>
      </c>
      <c r="G136" s="166"/>
      <c r="H136" s="166"/>
      <c r="I136" s="166">
        <f t="shared" si="52"/>
        <v>0</v>
      </c>
      <c r="J136" s="333">
        <v>130</v>
      </c>
      <c r="K136" s="166"/>
      <c r="L136" s="166"/>
      <c r="M136" s="166"/>
      <c r="N136" s="258"/>
      <c r="O136" s="166"/>
    </row>
    <row r="137" spans="1:15" s="95" customFormat="1" ht="31" hidden="1">
      <c r="A137" s="159">
        <v>23505</v>
      </c>
      <c r="B137" s="160" t="s">
        <v>195</v>
      </c>
      <c r="C137" s="166">
        <v>1880</v>
      </c>
      <c r="D137" s="166">
        <v>0</v>
      </c>
      <c r="E137" s="169">
        <f t="shared" si="44"/>
        <v>1880</v>
      </c>
      <c r="F137" s="333">
        <v>1880</v>
      </c>
      <c r="G137" s="166"/>
      <c r="H137" s="166"/>
      <c r="I137" s="166">
        <f t="shared" si="52"/>
        <v>0</v>
      </c>
      <c r="J137" s="333">
        <v>1880</v>
      </c>
      <c r="K137" s="166"/>
      <c r="L137" s="166"/>
      <c r="M137" s="166"/>
      <c r="N137" s="258"/>
      <c r="O137" s="166"/>
    </row>
    <row r="138" spans="1:15" s="95" customFormat="1" ht="62" hidden="1">
      <c r="A138" s="159">
        <v>23509</v>
      </c>
      <c r="B138" s="160" t="s">
        <v>200</v>
      </c>
      <c r="C138" s="166">
        <v>795</v>
      </c>
      <c r="D138" s="166">
        <v>0</v>
      </c>
      <c r="E138" s="169">
        <f t="shared" si="44"/>
        <v>795</v>
      </c>
      <c r="F138" s="333">
        <v>795</v>
      </c>
      <c r="G138" s="166"/>
      <c r="H138" s="166"/>
      <c r="I138" s="166">
        <f>SUM(G138:H138)</f>
        <v>0</v>
      </c>
      <c r="J138" s="333">
        <v>795</v>
      </c>
      <c r="K138" s="166"/>
      <c r="L138" s="166"/>
      <c r="M138" s="166">
        <f>K138+N138</f>
        <v>0</v>
      </c>
      <c r="N138" s="258"/>
      <c r="O138" s="166"/>
    </row>
    <row r="139" spans="1:15" s="95" customFormat="1" hidden="1">
      <c r="A139" s="157">
        <v>2380</v>
      </c>
      <c r="B139" s="158" t="s">
        <v>201</v>
      </c>
      <c r="C139" s="167">
        <f>C140+C141</f>
        <v>0</v>
      </c>
      <c r="D139" s="167">
        <f t="shared" ref="D139:I139" si="53">D140+D141</f>
        <v>8000</v>
      </c>
      <c r="E139" s="167">
        <f>SUM(C139:D139)</f>
        <v>8000</v>
      </c>
      <c r="F139" s="329">
        <f>F140+F141</f>
        <v>8000</v>
      </c>
      <c r="G139" s="167">
        <f t="shared" si="53"/>
        <v>0</v>
      </c>
      <c r="H139" s="167">
        <f t="shared" si="53"/>
        <v>0</v>
      </c>
      <c r="I139" s="167">
        <f t="shared" si="53"/>
        <v>0</v>
      </c>
      <c r="J139" s="329">
        <f>J140+J141</f>
        <v>8000</v>
      </c>
      <c r="K139" s="167">
        <f t="shared" ref="K139:M139" si="54">K140+K141</f>
        <v>0</v>
      </c>
      <c r="L139" s="167">
        <f t="shared" si="54"/>
        <v>0</v>
      </c>
      <c r="M139" s="167">
        <f t="shared" si="54"/>
        <v>0</v>
      </c>
      <c r="N139" s="258"/>
      <c r="O139" s="167">
        <v>0</v>
      </c>
    </row>
    <row r="140" spans="1:15" s="95" customFormat="1" hidden="1">
      <c r="A140" s="157">
        <v>2381</v>
      </c>
      <c r="B140" s="158" t="s">
        <v>202</v>
      </c>
      <c r="C140" s="167"/>
      <c r="D140" s="167"/>
      <c r="E140" s="167"/>
      <c r="F140" s="329"/>
      <c r="G140" s="167"/>
      <c r="H140" s="167"/>
      <c r="I140" s="167"/>
      <c r="J140" s="329"/>
      <c r="K140" s="167"/>
      <c r="L140" s="167"/>
      <c r="M140" s="167"/>
      <c r="N140" s="258"/>
      <c r="O140" s="167"/>
    </row>
    <row r="141" spans="1:15" s="95" customFormat="1" ht="31" hidden="1">
      <c r="A141" s="181">
        <v>2389</v>
      </c>
      <c r="B141" s="182" t="s">
        <v>203</v>
      </c>
      <c r="C141" s="186"/>
      <c r="D141" s="186">
        <v>8000</v>
      </c>
      <c r="E141" s="186">
        <f>SUM(C141:D141)</f>
        <v>8000</v>
      </c>
      <c r="F141" s="329">
        <v>8000</v>
      </c>
      <c r="G141" s="186"/>
      <c r="H141" s="187"/>
      <c r="I141" s="166">
        <f>SUM(G141:H141)</f>
        <v>0</v>
      </c>
      <c r="J141" s="329">
        <v>8000</v>
      </c>
      <c r="K141" s="186"/>
      <c r="L141" s="187"/>
      <c r="M141" s="187"/>
      <c r="N141" s="258"/>
      <c r="O141" s="186"/>
    </row>
    <row r="142" spans="1:15" s="95" customFormat="1" hidden="1">
      <c r="A142" s="157"/>
      <c r="B142" s="158"/>
      <c r="C142" s="167"/>
      <c r="D142" s="167"/>
      <c r="E142" s="167"/>
      <c r="F142" s="329"/>
      <c r="G142" s="167"/>
      <c r="H142" s="167"/>
      <c r="I142" s="167"/>
      <c r="J142" s="329"/>
      <c r="K142" s="167"/>
      <c r="L142" s="167"/>
      <c r="M142" s="167"/>
      <c r="N142" s="258"/>
      <c r="O142" s="167"/>
    </row>
    <row r="143" spans="1:15" s="95" customFormat="1" ht="30.5" hidden="1">
      <c r="A143" s="278">
        <v>2500</v>
      </c>
      <c r="B143" s="279" t="s">
        <v>238</v>
      </c>
      <c r="C143" s="280">
        <f>SUM(C144)</f>
        <v>0</v>
      </c>
      <c r="D143" s="280">
        <f>SUM(D144)</f>
        <v>291</v>
      </c>
      <c r="E143" s="280">
        <f>SUM(C143:D143)</f>
        <v>291</v>
      </c>
      <c r="F143" s="323">
        <f t="shared" ref="F143:L144" si="55">SUM(F144)</f>
        <v>291</v>
      </c>
      <c r="G143" s="280">
        <f t="shared" si="55"/>
        <v>0</v>
      </c>
      <c r="H143" s="280">
        <f t="shared" si="55"/>
        <v>0</v>
      </c>
      <c r="I143" s="280">
        <f>SUM(I144)</f>
        <v>0</v>
      </c>
      <c r="J143" s="323">
        <f t="shared" si="55"/>
        <v>291</v>
      </c>
      <c r="K143" s="280">
        <f t="shared" si="55"/>
        <v>0</v>
      </c>
      <c r="L143" s="280">
        <f t="shared" si="55"/>
        <v>0</v>
      </c>
      <c r="M143" s="280">
        <f>SUM(M144)</f>
        <v>0</v>
      </c>
      <c r="N143" s="240"/>
      <c r="O143" s="280">
        <v>0</v>
      </c>
    </row>
    <row r="144" spans="1:15" s="95" customFormat="1" ht="31" hidden="1">
      <c r="A144" s="271">
        <v>2510</v>
      </c>
      <c r="B144" s="272" t="s">
        <v>239</v>
      </c>
      <c r="C144" s="273">
        <f>SUM(C145)</f>
        <v>0</v>
      </c>
      <c r="D144" s="273">
        <f>SUM(D145)</f>
        <v>291</v>
      </c>
      <c r="E144" s="273">
        <f>SUM(C144:D144)</f>
        <v>291</v>
      </c>
      <c r="F144" s="324">
        <f t="shared" si="55"/>
        <v>291</v>
      </c>
      <c r="G144" s="273">
        <f t="shared" si="55"/>
        <v>0</v>
      </c>
      <c r="H144" s="273">
        <f t="shared" si="55"/>
        <v>0</v>
      </c>
      <c r="I144" s="256">
        <f>SUM(G144:H144)</f>
        <v>0</v>
      </c>
      <c r="J144" s="324">
        <f t="shared" si="55"/>
        <v>291</v>
      </c>
      <c r="K144" s="273">
        <f t="shared" si="55"/>
        <v>0</v>
      </c>
      <c r="L144" s="273">
        <f t="shared" si="55"/>
        <v>0</v>
      </c>
      <c r="M144" s="256">
        <f>SUM(K144:L144)</f>
        <v>0</v>
      </c>
      <c r="N144" s="240"/>
      <c r="O144" s="273">
        <v>0</v>
      </c>
    </row>
    <row r="145" spans="1:15" s="95" customFormat="1" ht="31" hidden="1">
      <c r="A145" s="274">
        <v>2519</v>
      </c>
      <c r="B145" s="272" t="s">
        <v>240</v>
      </c>
      <c r="C145" s="275">
        <v>0</v>
      </c>
      <c r="D145" s="275">
        <v>291</v>
      </c>
      <c r="E145" s="273">
        <f t="shared" ref="E145" si="56">SUM(C145:D145)</f>
        <v>291</v>
      </c>
      <c r="F145" s="325">
        <v>291</v>
      </c>
      <c r="G145" s="276"/>
      <c r="H145" s="276"/>
      <c r="I145" s="277">
        <f>SUM(G145:H145)</f>
        <v>0</v>
      </c>
      <c r="J145" s="325">
        <v>291</v>
      </c>
      <c r="K145" s="276"/>
      <c r="L145" s="276"/>
      <c r="M145" s="277">
        <f>SUM(K145:L145)</f>
        <v>0</v>
      </c>
      <c r="N145" s="240" t="s">
        <v>241</v>
      </c>
      <c r="O145" s="276"/>
    </row>
    <row r="146" spans="1:15" s="95" customFormat="1">
      <c r="A146" s="365">
        <v>7700</v>
      </c>
      <c r="B146" s="366" t="s">
        <v>215</v>
      </c>
      <c r="C146" s="367">
        <f>C147</f>
        <v>4125</v>
      </c>
      <c r="D146" s="367"/>
      <c r="E146" s="367">
        <f>SUM(C146:D146)</f>
        <v>4125</v>
      </c>
      <c r="F146" s="323">
        <f>F147</f>
        <v>4125</v>
      </c>
      <c r="G146" s="367"/>
      <c r="H146" s="367"/>
      <c r="I146" s="367">
        <f>SUM(I147)</f>
        <v>0</v>
      </c>
      <c r="J146" s="323">
        <f>J147</f>
        <v>4125</v>
      </c>
      <c r="K146" s="367"/>
      <c r="L146" s="367"/>
      <c r="M146" s="367">
        <f>SUM(M147)</f>
        <v>0</v>
      </c>
      <c r="N146" s="240"/>
      <c r="O146" s="367"/>
    </row>
    <row r="147" spans="1:15" s="95" customFormat="1" ht="31" hidden="1">
      <c r="A147" s="157">
        <v>7710</v>
      </c>
      <c r="B147" s="157" t="s">
        <v>216</v>
      </c>
      <c r="C147" s="197">
        <v>4125</v>
      </c>
      <c r="D147" s="191"/>
      <c r="E147" s="197">
        <f>SUM(C147:D147)</f>
        <v>4125</v>
      </c>
      <c r="F147" s="334">
        <v>4125</v>
      </c>
      <c r="G147" s="157"/>
      <c r="H147" s="192"/>
      <c r="I147" s="265">
        <f>SUM(I148)</f>
        <v>0</v>
      </c>
      <c r="J147" s="334">
        <v>4125</v>
      </c>
      <c r="K147" s="193"/>
      <c r="L147" s="193"/>
      <c r="M147" s="266">
        <f>SUM(M148)</f>
        <v>0</v>
      </c>
      <c r="N147" s="268"/>
      <c r="O147" s="193"/>
    </row>
    <row r="148" spans="1:15" s="95" customFormat="1" ht="31" hidden="1">
      <c r="A148" s="194">
        <v>7711</v>
      </c>
      <c r="B148" s="195" t="s">
        <v>217</v>
      </c>
      <c r="C148" s="196">
        <v>4125</v>
      </c>
      <c r="D148" s="188"/>
      <c r="E148" s="198">
        <f>SUM(C148:D148)</f>
        <v>4125</v>
      </c>
      <c r="F148" s="334">
        <v>4125</v>
      </c>
      <c r="G148" s="188"/>
      <c r="H148" s="189"/>
      <c r="I148" s="189">
        <f>SUM(G148:H148)</f>
        <v>0</v>
      </c>
      <c r="J148" s="334">
        <v>4125</v>
      </c>
      <c r="K148" s="190"/>
      <c r="L148" s="190"/>
      <c r="M148" s="267">
        <f>SUM(K148:L148)</f>
        <v>0</v>
      </c>
      <c r="N148" s="268" t="s">
        <v>218</v>
      </c>
      <c r="O148" s="190"/>
    </row>
    <row r="149" spans="1:15" s="95" customFormat="1">
      <c r="A149" s="376" t="s">
        <v>204</v>
      </c>
      <c r="B149" s="377" t="s">
        <v>205</v>
      </c>
      <c r="C149" s="378">
        <f>C150</f>
        <v>28798</v>
      </c>
      <c r="D149" s="378">
        <f>D150</f>
        <v>0</v>
      </c>
      <c r="E149" s="378">
        <f>SUM(C149:D149)</f>
        <v>28798</v>
      </c>
      <c r="F149" s="335">
        <f>F150</f>
        <v>78598</v>
      </c>
      <c r="G149" s="378">
        <f t="shared" ref="G149:O149" si="57">G150</f>
        <v>0</v>
      </c>
      <c r="H149" s="379">
        <f t="shared" si="57"/>
        <v>49800</v>
      </c>
      <c r="I149" s="379">
        <f t="shared" si="57"/>
        <v>49800</v>
      </c>
      <c r="J149" s="335">
        <f t="shared" si="57"/>
        <v>154798</v>
      </c>
      <c r="K149" s="379">
        <f t="shared" si="57"/>
        <v>0</v>
      </c>
      <c r="L149" s="379">
        <f t="shared" si="57"/>
        <v>126000</v>
      </c>
      <c r="M149" s="379">
        <f t="shared" si="57"/>
        <v>126000</v>
      </c>
      <c r="N149" s="255"/>
      <c r="O149" s="379">
        <v>0</v>
      </c>
    </row>
    <row r="150" spans="1:15" s="95" customFormat="1" hidden="1">
      <c r="A150" s="261" t="s">
        <v>206</v>
      </c>
      <c r="B150" s="262" t="s">
        <v>207</v>
      </c>
      <c r="C150" s="263">
        <f>SUM(C151)</f>
        <v>28798</v>
      </c>
      <c r="D150" s="263">
        <f>SUM(D151)</f>
        <v>0</v>
      </c>
      <c r="E150" s="263">
        <f>SUM(C150:D150)</f>
        <v>28798</v>
      </c>
      <c r="F150" s="335">
        <f>SUM(F151)</f>
        <v>78598</v>
      </c>
      <c r="G150" s="263">
        <f>SUM(G151)</f>
        <v>0</v>
      </c>
      <c r="H150" s="263">
        <f>SUM(H151)</f>
        <v>49800</v>
      </c>
      <c r="I150" s="263">
        <f>SUM(I151)</f>
        <v>49800</v>
      </c>
      <c r="J150" s="335">
        <f>SUM(J151)</f>
        <v>154798</v>
      </c>
      <c r="K150" s="263"/>
      <c r="L150" s="263">
        <f>SUM(L151)</f>
        <v>126000</v>
      </c>
      <c r="M150" s="264">
        <f>SUM(K150:L150)</f>
        <v>126000</v>
      </c>
      <c r="N150" s="255"/>
      <c r="O150" s="263"/>
    </row>
    <row r="151" spans="1:15" s="95" customFormat="1" hidden="1">
      <c r="A151" s="346" t="s">
        <v>208</v>
      </c>
      <c r="B151" s="347" t="s">
        <v>209</v>
      </c>
      <c r="C151" s="348">
        <f>SUM(C152+C153)</f>
        <v>28798</v>
      </c>
      <c r="D151" s="348">
        <f>SUM(D152+D153)</f>
        <v>0</v>
      </c>
      <c r="E151" s="348">
        <f>SUM(E152+E153)</f>
        <v>28798</v>
      </c>
      <c r="F151" s="335">
        <f>SUM(F152+F153)</f>
        <v>78598</v>
      </c>
      <c r="G151" s="348"/>
      <c r="H151" s="348">
        <f t="shared" ref="H151:M151" si="58">SUM(H152+H153)</f>
        <v>49800</v>
      </c>
      <c r="I151" s="348">
        <f t="shared" si="58"/>
        <v>49800</v>
      </c>
      <c r="J151" s="335">
        <f t="shared" si="58"/>
        <v>154798</v>
      </c>
      <c r="K151" s="348">
        <f t="shared" si="58"/>
        <v>0</v>
      </c>
      <c r="L151" s="348">
        <f t="shared" si="58"/>
        <v>126000</v>
      </c>
      <c r="M151" s="348">
        <f t="shared" si="58"/>
        <v>126000</v>
      </c>
      <c r="N151" s="256"/>
      <c r="O151" s="348">
        <v>0</v>
      </c>
    </row>
    <row r="152" spans="1:15" s="95" customFormat="1" ht="143.25" hidden="1" customHeight="1">
      <c r="A152" s="222" t="s">
        <v>210</v>
      </c>
      <c r="B152" s="223" t="s">
        <v>211</v>
      </c>
      <c r="C152" s="225">
        <v>16816</v>
      </c>
      <c r="D152" s="225">
        <v>0</v>
      </c>
      <c r="E152" s="225">
        <f>SUM(C152:D152)</f>
        <v>16816</v>
      </c>
      <c r="F152" s="336">
        <v>44116</v>
      </c>
      <c r="G152" s="225">
        <v>0</v>
      </c>
      <c r="H152" s="226">
        <v>27300</v>
      </c>
      <c r="I152" s="226">
        <f>SUM(G152:H152)</f>
        <v>27300</v>
      </c>
      <c r="J152" s="336">
        <v>16816</v>
      </c>
      <c r="K152" s="225">
        <v>0</v>
      </c>
      <c r="L152" s="225">
        <v>0</v>
      </c>
      <c r="M152" s="225">
        <f>SUM(K152:L152)</f>
        <v>0</v>
      </c>
      <c r="N152" s="339" t="s">
        <v>250</v>
      </c>
      <c r="O152" s="225">
        <v>0</v>
      </c>
    </row>
    <row r="153" spans="1:15" s="95" customFormat="1" hidden="1">
      <c r="A153" s="222">
        <v>5230</v>
      </c>
      <c r="B153" s="223" t="s">
        <v>212</v>
      </c>
      <c r="C153" s="225">
        <f t="shared" ref="C153:M153" si="59">SUM(C154:C155)</f>
        <v>11982</v>
      </c>
      <c r="D153" s="225">
        <f t="shared" si="59"/>
        <v>0</v>
      </c>
      <c r="E153" s="225">
        <f t="shared" si="59"/>
        <v>11982</v>
      </c>
      <c r="F153" s="336">
        <f t="shared" si="59"/>
        <v>34482</v>
      </c>
      <c r="G153" s="225">
        <f t="shared" si="59"/>
        <v>0</v>
      </c>
      <c r="H153" s="226">
        <f t="shared" si="59"/>
        <v>22500</v>
      </c>
      <c r="I153" s="226">
        <f t="shared" si="59"/>
        <v>22500</v>
      </c>
      <c r="J153" s="336">
        <f t="shared" si="59"/>
        <v>137982</v>
      </c>
      <c r="K153" s="225">
        <f t="shared" si="59"/>
        <v>0</v>
      </c>
      <c r="L153" s="225">
        <f t="shared" si="59"/>
        <v>126000</v>
      </c>
      <c r="M153" s="225">
        <f t="shared" si="59"/>
        <v>126000</v>
      </c>
      <c r="N153" s="256"/>
      <c r="O153" s="225">
        <v>0</v>
      </c>
    </row>
    <row r="154" spans="1:15" s="95" customFormat="1" ht="83.25" hidden="1" customHeight="1">
      <c r="A154" s="344">
        <v>5238</v>
      </c>
      <c r="B154" s="345" t="s">
        <v>213</v>
      </c>
      <c r="C154" s="340"/>
      <c r="D154" s="340"/>
      <c r="E154" s="340">
        <f>SUM(C154:D154)</f>
        <v>0</v>
      </c>
      <c r="F154" s="349">
        <v>22500</v>
      </c>
      <c r="G154" s="341">
        <f t="shared" ref="G154" si="60">C154</f>
        <v>0</v>
      </c>
      <c r="H154" s="340">
        <v>22500</v>
      </c>
      <c r="I154" s="340">
        <f>SUM(G154:H154)</f>
        <v>22500</v>
      </c>
      <c r="J154" s="349">
        <v>126000</v>
      </c>
      <c r="K154" s="342"/>
      <c r="L154" s="340">
        <v>126000</v>
      </c>
      <c r="M154" s="224">
        <f>SUM(K154:L154)</f>
        <v>126000</v>
      </c>
      <c r="N154" s="235" t="s">
        <v>257</v>
      </c>
      <c r="O154" s="342"/>
    </row>
    <row r="155" spans="1:15" s="95" customFormat="1" ht="33.75" hidden="1" customHeight="1">
      <c r="A155" s="344">
        <v>5239</v>
      </c>
      <c r="B155" s="345" t="s">
        <v>214</v>
      </c>
      <c r="C155" s="340">
        <v>11982</v>
      </c>
      <c r="D155" s="340"/>
      <c r="E155" s="340">
        <f>SUM(C155:D155)</f>
        <v>11982</v>
      </c>
      <c r="F155" s="349">
        <v>11982</v>
      </c>
      <c r="G155" s="341"/>
      <c r="H155" s="340"/>
      <c r="I155" s="340">
        <f>SUM(G155:H155)</f>
        <v>0</v>
      </c>
      <c r="J155" s="349">
        <v>11982</v>
      </c>
      <c r="K155" s="343"/>
      <c r="L155" s="343"/>
      <c r="M155" s="224"/>
      <c r="N155" s="256"/>
      <c r="O155" s="343"/>
    </row>
    <row r="156" spans="1:15" s="95" customFormat="1" hidden="1">
      <c r="A156" s="96"/>
      <c r="B156" s="88"/>
      <c r="C156" s="91"/>
      <c r="D156" s="89"/>
      <c r="E156" s="89"/>
      <c r="F156" s="110"/>
      <c r="G156" s="89"/>
      <c r="H156" s="89"/>
      <c r="I156" s="89"/>
      <c r="J156" s="110"/>
      <c r="K156" s="88"/>
      <c r="L156" s="88"/>
      <c r="M156" s="88"/>
      <c r="O156" s="88"/>
    </row>
    <row r="157" spans="1:15" s="95" customFormat="1" hidden="1">
      <c r="A157" s="96"/>
      <c r="C157" s="91"/>
      <c r="D157" s="89"/>
      <c r="E157" s="89"/>
      <c r="F157" s="110"/>
      <c r="G157" s="89"/>
      <c r="H157" s="89"/>
      <c r="I157" s="89"/>
      <c r="J157" s="110"/>
      <c r="K157" s="88"/>
      <c r="L157" s="88"/>
      <c r="M157" s="88"/>
      <c r="O157" s="88"/>
    </row>
    <row r="158" spans="1:15" s="95" customFormat="1" hidden="1">
      <c r="A158" s="88" t="s">
        <v>260</v>
      </c>
      <c r="B158" s="88"/>
      <c r="D158" s="89"/>
      <c r="E158" s="89"/>
      <c r="F158" s="110"/>
      <c r="G158" s="89"/>
      <c r="H158" s="89"/>
      <c r="I158" s="89"/>
      <c r="J158" s="110"/>
      <c r="K158" s="88"/>
      <c r="L158" s="88"/>
      <c r="M158" s="88"/>
      <c r="O158" s="88"/>
    </row>
    <row r="159" spans="1:15" s="95" customFormat="1">
      <c r="A159" s="96"/>
      <c r="B159" s="88"/>
      <c r="C159" s="91"/>
      <c r="D159" s="89"/>
      <c r="E159" s="89"/>
      <c r="F159" s="110"/>
      <c r="G159" s="89"/>
      <c r="H159" s="89"/>
      <c r="I159" s="89"/>
      <c r="J159" s="110"/>
      <c r="K159" s="88"/>
      <c r="L159" s="88"/>
      <c r="M159" s="88"/>
      <c r="O159" s="88"/>
    </row>
    <row r="160" spans="1:15" s="95" customFormat="1">
      <c r="A160" s="96"/>
      <c r="B160" s="88"/>
      <c r="C160" s="88"/>
      <c r="D160" s="89"/>
      <c r="E160" s="89"/>
      <c r="F160" s="110"/>
      <c r="G160" s="89"/>
      <c r="H160" s="89"/>
      <c r="I160" s="89"/>
      <c r="J160" s="110"/>
      <c r="K160" s="88"/>
      <c r="L160" s="88"/>
      <c r="M160" s="88"/>
      <c r="O160" s="88"/>
    </row>
    <row r="161" spans="1:15" s="95" customFormat="1">
      <c r="A161" s="96"/>
      <c r="B161" s="88"/>
      <c r="C161" s="91"/>
      <c r="D161" s="89"/>
      <c r="E161" s="89"/>
      <c r="F161" s="110"/>
      <c r="G161" s="89"/>
      <c r="H161" s="89"/>
      <c r="I161" s="89"/>
      <c r="J161" s="110"/>
      <c r="K161" s="88"/>
      <c r="L161" s="88"/>
      <c r="M161" s="88"/>
      <c r="O161" s="88"/>
    </row>
    <row r="162" spans="1:15" s="95" customFormat="1">
      <c r="A162" s="96"/>
      <c r="B162" s="88"/>
      <c r="C162" s="91"/>
      <c r="D162" s="89"/>
      <c r="E162" s="89"/>
      <c r="F162" s="110"/>
      <c r="G162" s="89"/>
      <c r="H162" s="89"/>
      <c r="I162" s="89"/>
      <c r="J162" s="110"/>
      <c r="K162" s="88"/>
      <c r="L162" s="88"/>
      <c r="M162" s="88"/>
      <c r="O162" s="88"/>
    </row>
    <row r="163" spans="1:15" s="95" customFormat="1">
      <c r="A163" s="96"/>
      <c r="B163" s="88"/>
      <c r="C163" s="91"/>
      <c r="D163" s="89"/>
      <c r="E163" s="89"/>
      <c r="F163" s="110"/>
      <c r="G163" s="89"/>
      <c r="H163" s="89"/>
      <c r="I163" s="89"/>
      <c r="J163" s="110"/>
      <c r="K163" s="88"/>
      <c r="L163" s="88"/>
      <c r="M163" s="88"/>
      <c r="O163" s="88"/>
    </row>
    <row r="164" spans="1:15" s="95" customFormat="1">
      <c r="A164" s="96"/>
      <c r="B164" s="88"/>
      <c r="C164" s="91"/>
      <c r="D164" s="89"/>
      <c r="E164" s="89"/>
      <c r="F164" s="110"/>
      <c r="G164" s="89"/>
      <c r="H164" s="89"/>
      <c r="I164" s="89"/>
      <c r="J164" s="110"/>
      <c r="K164" s="88"/>
      <c r="L164" s="88"/>
      <c r="M164" s="88"/>
      <c r="O164" s="88"/>
    </row>
    <row r="165" spans="1:15" s="95" customFormat="1">
      <c r="A165" s="96"/>
      <c r="B165" s="88"/>
      <c r="C165" s="91"/>
      <c r="D165" s="89"/>
      <c r="E165" s="89"/>
      <c r="F165" s="110"/>
      <c r="G165" s="89"/>
      <c r="H165" s="89"/>
      <c r="I165" s="89"/>
      <c r="J165" s="110"/>
      <c r="K165" s="88"/>
      <c r="L165" s="88"/>
      <c r="M165" s="88"/>
      <c r="O165" s="88"/>
    </row>
    <row r="166" spans="1:15" s="95" customFormat="1">
      <c r="A166" s="96"/>
      <c r="B166" s="88"/>
      <c r="C166" s="91"/>
      <c r="D166" s="89"/>
      <c r="E166" s="89"/>
      <c r="F166" s="110"/>
      <c r="G166" s="89"/>
      <c r="H166" s="89"/>
      <c r="I166" s="89"/>
      <c r="J166" s="110"/>
      <c r="K166" s="88"/>
      <c r="L166" s="88"/>
      <c r="M166" s="88"/>
      <c r="O166" s="88"/>
    </row>
    <row r="167" spans="1:15" s="95" customFormat="1">
      <c r="A167" s="96"/>
      <c r="B167" s="88"/>
      <c r="C167" s="91"/>
      <c r="D167" s="89"/>
      <c r="E167" s="89"/>
      <c r="F167" s="110"/>
      <c r="G167" s="89"/>
      <c r="H167" s="89"/>
      <c r="I167" s="89"/>
      <c r="J167" s="110"/>
      <c r="K167" s="88"/>
      <c r="L167" s="88"/>
      <c r="M167" s="88"/>
      <c r="O167" s="88"/>
    </row>
    <row r="168" spans="1:15" s="95" customFormat="1">
      <c r="A168" s="96"/>
      <c r="B168" s="88"/>
      <c r="C168" s="91"/>
      <c r="D168" s="89"/>
      <c r="E168" s="89"/>
      <c r="F168" s="110"/>
      <c r="G168" s="89"/>
      <c r="H168" s="89"/>
      <c r="I168" s="89"/>
      <c r="J168" s="110"/>
      <c r="K168" s="88"/>
      <c r="L168" s="88"/>
      <c r="M168" s="88"/>
      <c r="O168" s="88"/>
    </row>
    <row r="169" spans="1:15" s="95" customFormat="1">
      <c r="A169" s="96"/>
      <c r="B169" s="88"/>
      <c r="C169" s="91"/>
      <c r="D169" s="89"/>
      <c r="E169" s="89"/>
      <c r="F169" s="110"/>
      <c r="G169" s="89"/>
      <c r="H169" s="89"/>
      <c r="I169" s="89"/>
      <c r="J169" s="110"/>
      <c r="K169" s="88"/>
      <c r="L169" s="88"/>
      <c r="M169" s="88"/>
      <c r="O169" s="88"/>
    </row>
    <row r="170" spans="1:15" s="95" customFormat="1">
      <c r="A170" s="96"/>
      <c r="B170" s="88"/>
      <c r="C170" s="91"/>
      <c r="D170" s="89"/>
      <c r="E170" s="89"/>
      <c r="F170" s="110"/>
      <c r="G170" s="89"/>
      <c r="H170" s="89"/>
      <c r="I170" s="89"/>
      <c r="J170" s="110"/>
      <c r="K170" s="88"/>
      <c r="L170" s="88"/>
      <c r="M170" s="88"/>
      <c r="O170" s="88"/>
    </row>
    <row r="171" spans="1:15" s="95" customFormat="1">
      <c r="A171" s="96"/>
      <c r="B171" s="88"/>
      <c r="C171" s="91"/>
      <c r="D171" s="89"/>
      <c r="E171" s="89"/>
      <c r="F171" s="110"/>
      <c r="G171" s="89"/>
      <c r="H171" s="89"/>
      <c r="I171" s="89"/>
      <c r="J171" s="110"/>
      <c r="K171" s="88"/>
      <c r="L171" s="88"/>
      <c r="M171" s="88"/>
      <c r="O171" s="88"/>
    </row>
    <row r="172" spans="1:15" s="95" customFormat="1">
      <c r="A172" s="96"/>
      <c r="B172" s="88"/>
      <c r="C172" s="91"/>
      <c r="D172" s="89"/>
      <c r="E172" s="89"/>
      <c r="F172" s="110"/>
      <c r="G172" s="89"/>
      <c r="H172" s="89"/>
      <c r="I172" s="89"/>
      <c r="J172" s="110"/>
      <c r="K172" s="88"/>
      <c r="L172" s="88"/>
      <c r="M172" s="88"/>
      <c r="O172" s="88"/>
    </row>
    <row r="173" spans="1:15" s="95" customFormat="1">
      <c r="A173" s="96"/>
      <c r="B173" s="88"/>
      <c r="C173" s="91"/>
      <c r="D173" s="89"/>
      <c r="E173" s="89"/>
      <c r="F173" s="110"/>
      <c r="G173" s="89"/>
      <c r="H173" s="89"/>
      <c r="I173" s="89"/>
      <c r="J173" s="110"/>
      <c r="K173" s="88"/>
      <c r="L173" s="88"/>
      <c r="M173" s="88"/>
      <c r="O173" s="88"/>
    </row>
    <row r="174" spans="1:15" s="95" customFormat="1">
      <c r="A174" s="96"/>
      <c r="B174" s="88"/>
      <c r="C174" s="91"/>
      <c r="D174" s="89"/>
      <c r="E174" s="89"/>
      <c r="F174" s="110"/>
      <c r="G174" s="89"/>
      <c r="H174" s="89"/>
      <c r="I174" s="89"/>
      <c r="J174" s="110"/>
      <c r="K174" s="88"/>
      <c r="L174" s="88"/>
      <c r="M174" s="88"/>
      <c r="O174" s="88"/>
    </row>
    <row r="175" spans="1:15" s="95" customFormat="1">
      <c r="A175" s="96"/>
      <c r="B175" s="88"/>
      <c r="C175" s="91"/>
      <c r="D175" s="89"/>
      <c r="E175" s="89"/>
      <c r="F175" s="110"/>
      <c r="G175" s="89"/>
      <c r="H175" s="89"/>
      <c r="I175" s="89"/>
      <c r="J175" s="110"/>
      <c r="K175" s="88"/>
      <c r="L175" s="88"/>
      <c r="M175" s="88"/>
      <c r="O175" s="88"/>
    </row>
    <row r="176" spans="1:15" s="95" customFormat="1">
      <c r="A176" s="96"/>
      <c r="B176" s="88"/>
      <c r="C176" s="91"/>
      <c r="D176" s="89"/>
      <c r="E176" s="89"/>
      <c r="F176" s="110"/>
      <c r="G176" s="89"/>
      <c r="H176" s="89"/>
      <c r="I176" s="89"/>
      <c r="J176" s="110"/>
      <c r="K176" s="88"/>
      <c r="L176" s="88"/>
      <c r="M176" s="88"/>
      <c r="O176" s="88"/>
    </row>
    <row r="177" spans="1:15" s="95" customFormat="1">
      <c r="A177" s="96"/>
      <c r="B177" s="88"/>
      <c r="C177" s="91"/>
      <c r="D177" s="89"/>
      <c r="E177" s="89"/>
      <c r="F177" s="110"/>
      <c r="G177" s="89"/>
      <c r="H177" s="89"/>
      <c r="I177" s="89"/>
      <c r="J177" s="110"/>
      <c r="K177" s="88"/>
      <c r="L177" s="88"/>
      <c r="M177" s="88"/>
      <c r="O177" s="88"/>
    </row>
    <row r="178" spans="1:15" s="95" customFormat="1">
      <c r="A178" s="96"/>
      <c r="B178" s="88"/>
      <c r="C178" s="91"/>
      <c r="D178" s="89"/>
      <c r="E178" s="89"/>
      <c r="F178" s="110"/>
      <c r="G178" s="89"/>
      <c r="H178" s="89"/>
      <c r="I178" s="89"/>
      <c r="J178" s="110"/>
      <c r="K178" s="88"/>
      <c r="L178" s="88"/>
      <c r="M178" s="88"/>
      <c r="O178" s="88"/>
    </row>
    <row r="179" spans="1:15" s="95" customFormat="1">
      <c r="A179" s="96"/>
      <c r="B179" s="88"/>
      <c r="C179" s="91"/>
      <c r="D179" s="89"/>
      <c r="E179" s="89"/>
      <c r="F179" s="110"/>
      <c r="G179" s="89"/>
      <c r="H179" s="89"/>
      <c r="I179" s="89"/>
      <c r="J179" s="110"/>
      <c r="K179" s="88"/>
      <c r="L179" s="88"/>
      <c r="M179" s="88"/>
      <c r="O179" s="88"/>
    </row>
    <row r="180" spans="1:15" s="95" customFormat="1">
      <c r="A180" s="96"/>
      <c r="B180" s="88"/>
      <c r="C180" s="91"/>
      <c r="D180" s="89"/>
      <c r="E180" s="89"/>
      <c r="F180" s="110"/>
      <c r="G180" s="89"/>
      <c r="H180" s="89"/>
      <c r="I180" s="89"/>
      <c r="J180" s="110"/>
      <c r="K180" s="88"/>
      <c r="L180" s="88"/>
      <c r="M180" s="88"/>
      <c r="O180" s="88"/>
    </row>
    <row r="181" spans="1:15" s="95" customFormat="1">
      <c r="A181" s="96"/>
      <c r="B181" s="88"/>
      <c r="C181" s="91"/>
      <c r="D181" s="89"/>
      <c r="E181" s="89"/>
      <c r="F181" s="110"/>
      <c r="G181" s="89"/>
      <c r="H181" s="89"/>
      <c r="I181" s="89"/>
      <c r="J181" s="110"/>
      <c r="K181" s="88"/>
      <c r="L181" s="88"/>
      <c r="M181" s="88"/>
      <c r="O181" s="88"/>
    </row>
    <row r="182" spans="1:15" s="95" customFormat="1">
      <c r="A182" s="96"/>
      <c r="B182" s="88"/>
      <c r="C182" s="91"/>
      <c r="D182" s="89"/>
      <c r="E182" s="89"/>
      <c r="F182" s="110"/>
      <c r="G182" s="89"/>
      <c r="H182" s="89"/>
      <c r="I182" s="89"/>
      <c r="J182" s="110"/>
      <c r="K182" s="88"/>
      <c r="L182" s="88"/>
      <c r="M182" s="88"/>
      <c r="O182" s="88"/>
    </row>
    <row r="183" spans="1:15" s="95" customFormat="1">
      <c r="A183" s="96"/>
      <c r="B183" s="88"/>
      <c r="C183" s="91"/>
      <c r="D183" s="89"/>
      <c r="E183" s="89"/>
      <c r="F183" s="110"/>
      <c r="G183" s="89"/>
      <c r="H183" s="89"/>
      <c r="I183" s="89"/>
      <c r="J183" s="110"/>
      <c r="K183" s="88"/>
      <c r="L183" s="88"/>
      <c r="M183" s="88"/>
      <c r="O183" s="88"/>
    </row>
    <row r="184" spans="1:15" s="95" customFormat="1">
      <c r="A184" s="96"/>
      <c r="B184" s="88"/>
      <c r="C184" s="91"/>
      <c r="D184" s="89"/>
      <c r="E184" s="89"/>
      <c r="F184" s="110"/>
      <c r="G184" s="89"/>
      <c r="H184" s="89"/>
      <c r="I184" s="89"/>
      <c r="J184" s="110"/>
      <c r="K184" s="88"/>
      <c r="L184" s="88"/>
      <c r="M184" s="88"/>
      <c r="O184" s="88"/>
    </row>
    <row r="185" spans="1:15" s="95" customFormat="1">
      <c r="A185" s="96"/>
      <c r="B185" s="88"/>
      <c r="C185" s="91"/>
      <c r="D185" s="89"/>
      <c r="E185" s="89"/>
      <c r="F185" s="110"/>
      <c r="G185" s="89"/>
      <c r="H185" s="89"/>
      <c r="I185" s="89"/>
      <c r="J185" s="110"/>
      <c r="K185" s="88"/>
      <c r="L185" s="88"/>
      <c r="M185" s="88"/>
      <c r="O185" s="88"/>
    </row>
    <row r="186" spans="1:15" s="95" customFormat="1">
      <c r="A186" s="96"/>
      <c r="B186" s="88"/>
      <c r="C186" s="91"/>
      <c r="D186" s="89"/>
      <c r="E186" s="89"/>
      <c r="F186" s="110"/>
      <c r="G186" s="89"/>
      <c r="H186" s="89"/>
      <c r="I186" s="89"/>
      <c r="J186" s="110"/>
      <c r="K186" s="88"/>
      <c r="L186" s="88"/>
      <c r="M186" s="88"/>
      <c r="O186" s="88"/>
    </row>
    <row r="187" spans="1:15" s="95" customFormat="1">
      <c r="A187" s="96"/>
      <c r="B187" s="88"/>
      <c r="C187" s="91"/>
      <c r="D187" s="89"/>
      <c r="E187" s="89"/>
      <c r="F187" s="110"/>
      <c r="G187" s="89"/>
      <c r="H187" s="89"/>
      <c r="I187" s="89"/>
      <c r="J187" s="110"/>
      <c r="K187" s="88"/>
      <c r="L187" s="88"/>
      <c r="M187" s="88"/>
      <c r="O187" s="88"/>
    </row>
    <row r="188" spans="1:15" s="95" customFormat="1">
      <c r="A188" s="96"/>
      <c r="B188" s="88"/>
      <c r="C188" s="91"/>
      <c r="D188" s="89"/>
      <c r="E188" s="89"/>
      <c r="F188" s="110"/>
      <c r="G188" s="89"/>
      <c r="H188" s="89"/>
      <c r="I188" s="89"/>
      <c r="J188" s="110"/>
      <c r="K188" s="88"/>
      <c r="L188" s="88"/>
      <c r="M188" s="88"/>
      <c r="O188" s="88"/>
    </row>
    <row r="189" spans="1:15" s="95" customFormat="1">
      <c r="A189" s="96"/>
      <c r="B189" s="88"/>
      <c r="C189" s="91"/>
      <c r="D189" s="89"/>
      <c r="E189" s="89"/>
      <c r="F189" s="110"/>
      <c r="G189" s="89"/>
      <c r="H189" s="89"/>
      <c r="I189" s="89"/>
      <c r="J189" s="110"/>
      <c r="K189" s="88"/>
      <c r="L189" s="88"/>
      <c r="M189" s="88"/>
      <c r="O189" s="88"/>
    </row>
    <row r="190" spans="1:15" s="95" customFormat="1">
      <c r="A190" s="96"/>
      <c r="B190" s="88"/>
      <c r="C190" s="92"/>
      <c r="D190" s="89"/>
      <c r="E190" s="89"/>
      <c r="F190" s="111"/>
      <c r="G190" s="89"/>
      <c r="H190" s="89"/>
      <c r="I190" s="89"/>
      <c r="J190" s="111"/>
      <c r="K190" s="88"/>
      <c r="L190" s="88"/>
      <c r="M190" s="88"/>
      <c r="O190" s="88"/>
    </row>
    <row r="191" spans="1:15" s="95" customFormat="1">
      <c r="A191" s="96"/>
      <c r="B191" s="88"/>
      <c r="C191" s="91"/>
      <c r="D191" s="89"/>
      <c r="E191" s="89"/>
      <c r="F191" s="110"/>
      <c r="G191" s="89"/>
      <c r="H191" s="89"/>
      <c r="I191" s="89"/>
      <c r="J191" s="110"/>
      <c r="K191" s="88"/>
      <c r="L191" s="88"/>
      <c r="M191" s="88"/>
      <c r="O191" s="88"/>
    </row>
    <row r="192" spans="1:15" s="95" customFormat="1">
      <c r="A192" s="96"/>
      <c r="B192" s="88"/>
      <c r="C192" s="91"/>
      <c r="D192" s="89"/>
      <c r="E192" s="89"/>
      <c r="F192" s="110"/>
      <c r="G192" s="89"/>
      <c r="H192" s="89"/>
      <c r="I192" s="89"/>
      <c r="J192" s="110"/>
      <c r="K192" s="88"/>
      <c r="L192" s="88"/>
      <c r="M192" s="88"/>
      <c r="O192" s="88"/>
    </row>
    <row r="193" spans="1:15" s="95" customFormat="1">
      <c r="A193" s="96"/>
      <c r="B193" s="88"/>
      <c r="C193" s="91"/>
      <c r="D193" s="89"/>
      <c r="E193" s="89"/>
      <c r="F193" s="110"/>
      <c r="G193" s="89"/>
      <c r="H193" s="89"/>
      <c r="I193" s="89"/>
      <c r="J193" s="110"/>
      <c r="K193" s="88"/>
      <c r="L193" s="88"/>
      <c r="M193" s="88"/>
      <c r="O193" s="88"/>
    </row>
    <row r="194" spans="1:15" s="95" customFormat="1">
      <c r="A194" s="96"/>
      <c r="B194" s="88"/>
      <c r="C194" s="91"/>
      <c r="D194" s="89"/>
      <c r="E194" s="89"/>
      <c r="F194" s="110"/>
      <c r="G194" s="89"/>
      <c r="H194" s="89"/>
      <c r="I194" s="89"/>
      <c r="J194" s="110"/>
      <c r="K194" s="88"/>
      <c r="L194" s="88"/>
      <c r="M194" s="88"/>
      <c r="O194" s="88"/>
    </row>
    <row r="195" spans="1:15" s="95" customFormat="1">
      <c r="A195" s="96"/>
      <c r="B195" s="88"/>
      <c r="C195" s="91"/>
      <c r="D195" s="89"/>
      <c r="E195" s="89"/>
      <c r="F195" s="110"/>
      <c r="G195" s="89"/>
      <c r="H195" s="89"/>
      <c r="I195" s="89"/>
      <c r="J195" s="110"/>
      <c r="K195" s="88"/>
      <c r="L195" s="88"/>
      <c r="M195" s="88"/>
      <c r="O195" s="88"/>
    </row>
    <row r="196" spans="1:15" s="95" customFormat="1">
      <c r="A196" s="96"/>
      <c r="B196" s="88"/>
      <c r="C196" s="91"/>
      <c r="D196" s="89"/>
      <c r="E196" s="89"/>
      <c r="F196" s="110"/>
      <c r="G196" s="89"/>
      <c r="H196" s="89"/>
      <c r="I196" s="89"/>
      <c r="J196" s="110"/>
      <c r="K196" s="88"/>
      <c r="L196" s="88"/>
      <c r="M196" s="88"/>
      <c r="O196" s="88"/>
    </row>
    <row r="197" spans="1:15" s="95" customFormat="1">
      <c r="A197" s="96"/>
      <c r="B197" s="88"/>
      <c r="C197" s="91"/>
      <c r="D197" s="89"/>
      <c r="E197" s="89"/>
      <c r="F197" s="110"/>
      <c r="G197" s="89"/>
      <c r="H197" s="89"/>
      <c r="I197" s="89"/>
      <c r="J197" s="110"/>
      <c r="K197" s="88"/>
      <c r="L197" s="88"/>
      <c r="M197" s="88"/>
      <c r="O197" s="88"/>
    </row>
    <row r="198" spans="1:15" s="95" customFormat="1">
      <c r="A198" s="96"/>
      <c r="B198" s="88"/>
      <c r="C198" s="91"/>
      <c r="D198" s="89"/>
      <c r="E198" s="89"/>
      <c r="F198" s="110"/>
      <c r="G198" s="89"/>
      <c r="H198" s="89"/>
      <c r="I198" s="89"/>
      <c r="J198" s="110"/>
      <c r="K198" s="88"/>
      <c r="L198" s="88"/>
      <c r="M198" s="88"/>
      <c r="O198" s="88"/>
    </row>
    <row r="199" spans="1:15" s="95" customFormat="1">
      <c r="A199" s="96"/>
      <c r="B199" s="88"/>
      <c r="C199" s="91"/>
      <c r="D199" s="89"/>
      <c r="E199" s="89"/>
      <c r="F199" s="110"/>
      <c r="G199" s="89"/>
      <c r="H199" s="89"/>
      <c r="I199" s="89"/>
      <c r="J199" s="110"/>
      <c r="K199" s="88"/>
      <c r="L199" s="88"/>
      <c r="M199" s="88"/>
      <c r="O199" s="88"/>
    </row>
    <row r="200" spans="1:15" s="95" customFormat="1">
      <c r="A200" s="96"/>
      <c r="B200" s="88"/>
      <c r="C200" s="91"/>
      <c r="D200" s="89"/>
      <c r="E200" s="89"/>
      <c r="F200" s="110"/>
      <c r="G200" s="89"/>
      <c r="H200" s="89"/>
      <c r="I200" s="89"/>
      <c r="J200" s="110"/>
      <c r="K200" s="88"/>
      <c r="L200" s="88"/>
      <c r="M200" s="88"/>
      <c r="O200" s="88"/>
    </row>
    <row r="201" spans="1:15" s="95" customFormat="1">
      <c r="A201" s="96"/>
      <c r="B201" s="88"/>
      <c r="C201" s="91"/>
      <c r="D201" s="89"/>
      <c r="E201" s="89"/>
      <c r="F201" s="110"/>
      <c r="G201" s="89"/>
      <c r="H201" s="89"/>
      <c r="I201" s="89"/>
      <c r="J201" s="110"/>
      <c r="K201" s="88"/>
      <c r="L201" s="88"/>
      <c r="M201" s="88"/>
      <c r="O201" s="88"/>
    </row>
    <row r="202" spans="1:15" s="95" customFormat="1">
      <c r="A202" s="96"/>
      <c r="B202" s="88"/>
      <c r="C202" s="91"/>
      <c r="D202" s="89"/>
      <c r="E202" s="89"/>
      <c r="F202" s="110"/>
      <c r="G202" s="89"/>
      <c r="H202" s="89"/>
      <c r="I202" s="89"/>
      <c r="J202" s="110"/>
      <c r="K202" s="88"/>
      <c r="L202" s="88"/>
      <c r="M202" s="88"/>
      <c r="O202" s="88"/>
    </row>
    <row r="203" spans="1:15" s="95" customFormat="1">
      <c r="A203" s="96"/>
      <c r="B203" s="88"/>
      <c r="C203" s="91"/>
      <c r="D203" s="89"/>
      <c r="E203" s="89"/>
      <c r="F203" s="110"/>
      <c r="G203" s="89"/>
      <c r="H203" s="89"/>
      <c r="I203" s="89"/>
      <c r="J203" s="110"/>
      <c r="K203" s="88"/>
      <c r="L203" s="88"/>
      <c r="M203" s="88"/>
      <c r="O203" s="88"/>
    </row>
    <row r="204" spans="1:15" s="95" customFormat="1">
      <c r="A204" s="96"/>
      <c r="B204" s="88"/>
      <c r="C204" s="91"/>
      <c r="D204" s="89"/>
      <c r="E204" s="89"/>
      <c r="F204" s="110"/>
      <c r="G204" s="89"/>
      <c r="H204" s="89"/>
      <c r="I204" s="89"/>
      <c r="J204" s="110"/>
      <c r="K204" s="88"/>
      <c r="L204" s="88"/>
      <c r="M204" s="88"/>
      <c r="O204" s="88"/>
    </row>
    <row r="205" spans="1:15" s="95" customFormat="1">
      <c r="A205" s="96"/>
      <c r="B205" s="88"/>
      <c r="C205" s="91"/>
      <c r="D205" s="89"/>
      <c r="E205" s="89"/>
      <c r="F205" s="110"/>
      <c r="G205" s="89"/>
      <c r="H205" s="89"/>
      <c r="I205" s="89"/>
      <c r="J205" s="110"/>
      <c r="K205" s="88"/>
      <c r="L205" s="88"/>
      <c r="M205" s="88"/>
      <c r="O205" s="88"/>
    </row>
    <row r="206" spans="1:15" s="95" customFormat="1">
      <c r="A206" s="96"/>
      <c r="B206" s="88"/>
      <c r="C206" s="91"/>
      <c r="D206" s="89"/>
      <c r="E206" s="89"/>
      <c r="F206" s="110"/>
      <c r="G206" s="89"/>
      <c r="H206" s="89"/>
      <c r="I206" s="89"/>
      <c r="J206" s="110"/>
      <c r="K206" s="88"/>
      <c r="L206" s="88"/>
      <c r="M206" s="88"/>
      <c r="O206" s="88"/>
    </row>
    <row r="207" spans="1:15" s="95" customFormat="1">
      <c r="A207" s="96"/>
      <c r="B207" s="88"/>
      <c r="C207" s="91"/>
      <c r="D207" s="89"/>
      <c r="E207" s="89"/>
      <c r="F207" s="110"/>
      <c r="G207" s="89"/>
      <c r="H207" s="89"/>
      <c r="I207" s="89"/>
      <c r="J207" s="110"/>
      <c r="K207" s="88"/>
      <c r="L207" s="88"/>
      <c r="M207" s="88"/>
      <c r="O207" s="88"/>
    </row>
    <row r="208" spans="1:15" s="95" customFormat="1">
      <c r="A208" s="96"/>
      <c r="B208" s="88"/>
      <c r="C208" s="91"/>
      <c r="D208" s="89"/>
      <c r="E208" s="89"/>
      <c r="F208" s="110"/>
      <c r="G208" s="89"/>
      <c r="H208" s="89"/>
      <c r="I208" s="89"/>
      <c r="J208" s="110"/>
      <c r="K208" s="88"/>
      <c r="L208" s="88"/>
      <c r="M208" s="88"/>
      <c r="O208" s="88"/>
    </row>
    <row r="209" spans="1:15" s="95" customFormat="1">
      <c r="A209" s="96"/>
      <c r="B209" s="88"/>
      <c r="C209" s="91"/>
      <c r="D209" s="89"/>
      <c r="E209" s="89"/>
      <c r="F209" s="110"/>
      <c r="G209" s="89"/>
      <c r="H209" s="89"/>
      <c r="I209" s="89"/>
      <c r="J209" s="110"/>
      <c r="K209" s="88"/>
      <c r="L209" s="88"/>
      <c r="M209" s="88"/>
      <c r="O209" s="88"/>
    </row>
    <row r="210" spans="1:15" s="95" customFormat="1">
      <c r="A210" s="96"/>
      <c r="B210" s="88"/>
      <c r="C210" s="91"/>
      <c r="D210" s="89"/>
      <c r="E210" s="89"/>
      <c r="F210" s="110"/>
      <c r="G210" s="89"/>
      <c r="H210" s="89"/>
      <c r="I210" s="89"/>
      <c r="J210" s="110"/>
      <c r="K210" s="88"/>
      <c r="L210" s="88"/>
      <c r="M210" s="88"/>
      <c r="O210" s="88"/>
    </row>
    <row r="211" spans="1:15" s="95" customFormat="1">
      <c r="A211" s="96"/>
      <c r="B211" s="88"/>
      <c r="C211" s="91"/>
      <c r="D211" s="89"/>
      <c r="E211" s="89"/>
      <c r="F211" s="110"/>
      <c r="G211" s="89"/>
      <c r="H211" s="89"/>
      <c r="I211" s="89"/>
      <c r="J211" s="110"/>
      <c r="K211" s="88"/>
      <c r="L211" s="88"/>
      <c r="M211" s="88"/>
      <c r="O211" s="88"/>
    </row>
    <row r="212" spans="1:15" s="95" customFormat="1">
      <c r="A212" s="96"/>
      <c r="B212" s="88"/>
      <c r="C212" s="91"/>
      <c r="D212" s="89"/>
      <c r="E212" s="89"/>
      <c r="F212" s="110"/>
      <c r="G212" s="89"/>
      <c r="H212" s="89"/>
      <c r="I212" s="89"/>
      <c r="J212" s="110"/>
      <c r="K212" s="88"/>
      <c r="L212" s="88"/>
      <c r="M212" s="88"/>
      <c r="O212" s="88"/>
    </row>
    <row r="213" spans="1:15" s="95" customFormat="1">
      <c r="A213" s="96"/>
      <c r="B213" s="88"/>
      <c r="C213" s="91"/>
      <c r="D213" s="89"/>
      <c r="E213" s="89"/>
      <c r="F213" s="110"/>
      <c r="G213" s="89"/>
      <c r="H213" s="89"/>
      <c r="I213" s="89"/>
      <c r="J213" s="110"/>
      <c r="K213" s="88"/>
      <c r="L213" s="88"/>
      <c r="M213" s="88"/>
      <c r="O213" s="88"/>
    </row>
    <row r="214" spans="1:15" s="95" customFormat="1">
      <c r="A214" s="96"/>
      <c r="B214" s="88"/>
      <c r="C214" s="91"/>
      <c r="D214" s="89"/>
      <c r="E214" s="89"/>
      <c r="F214" s="110"/>
      <c r="G214" s="89"/>
      <c r="H214" s="89"/>
      <c r="I214" s="89"/>
      <c r="J214" s="110"/>
      <c r="K214" s="88"/>
      <c r="L214" s="88"/>
      <c r="M214" s="88"/>
      <c r="O214" s="88"/>
    </row>
    <row r="215" spans="1:15" s="95" customFormat="1">
      <c r="A215" s="96"/>
      <c r="B215" s="88"/>
      <c r="C215" s="91"/>
      <c r="D215" s="89"/>
      <c r="E215" s="89"/>
      <c r="F215" s="110"/>
      <c r="G215" s="89"/>
      <c r="H215" s="89"/>
      <c r="I215" s="89"/>
      <c r="J215" s="110"/>
      <c r="K215" s="88"/>
      <c r="L215" s="88"/>
      <c r="M215" s="88"/>
      <c r="O215" s="88"/>
    </row>
    <row r="216" spans="1:15" s="95" customFormat="1">
      <c r="A216" s="96"/>
      <c r="B216" s="88"/>
      <c r="C216" s="91"/>
      <c r="D216" s="89"/>
      <c r="E216" s="89"/>
      <c r="F216" s="110"/>
      <c r="G216" s="89"/>
      <c r="H216" s="89"/>
      <c r="I216" s="89"/>
      <c r="J216" s="110"/>
      <c r="K216" s="88"/>
      <c r="L216" s="88"/>
      <c r="M216" s="88"/>
      <c r="O216" s="88"/>
    </row>
    <row r="217" spans="1:15" s="95" customFormat="1">
      <c r="A217" s="96"/>
      <c r="B217" s="88"/>
      <c r="C217" s="91"/>
      <c r="D217" s="89"/>
      <c r="E217" s="89"/>
      <c r="F217" s="110"/>
      <c r="G217" s="89"/>
      <c r="H217" s="89"/>
      <c r="I217" s="89"/>
      <c r="J217" s="110"/>
      <c r="K217" s="88"/>
      <c r="L217" s="88"/>
      <c r="M217" s="88"/>
      <c r="O217" s="88"/>
    </row>
    <row r="218" spans="1:15" s="95" customFormat="1">
      <c r="A218" s="96"/>
      <c r="B218" s="88"/>
      <c r="C218" s="91"/>
      <c r="D218" s="89"/>
      <c r="E218" s="89"/>
      <c r="F218" s="110"/>
      <c r="G218" s="89"/>
      <c r="H218" s="89"/>
      <c r="I218" s="89"/>
      <c r="J218" s="110"/>
      <c r="K218" s="88"/>
      <c r="L218" s="88"/>
      <c r="M218" s="88"/>
      <c r="O218" s="88"/>
    </row>
    <row r="219" spans="1:15" s="95" customFormat="1">
      <c r="A219" s="96"/>
      <c r="B219" s="88"/>
      <c r="C219" s="91"/>
      <c r="D219" s="89"/>
      <c r="E219" s="89"/>
      <c r="F219" s="110"/>
      <c r="G219" s="89"/>
      <c r="H219" s="89"/>
      <c r="I219" s="89"/>
      <c r="J219" s="110"/>
      <c r="K219" s="88"/>
      <c r="L219" s="88"/>
      <c r="M219" s="88"/>
      <c r="O219" s="88"/>
    </row>
    <row r="220" spans="1:15" s="95" customFormat="1">
      <c r="A220" s="96"/>
      <c r="B220" s="88"/>
      <c r="C220" s="91"/>
      <c r="D220" s="89"/>
      <c r="E220" s="89"/>
      <c r="F220" s="110"/>
      <c r="G220" s="89"/>
      <c r="H220" s="89"/>
      <c r="I220" s="89"/>
      <c r="J220" s="110"/>
      <c r="K220" s="88"/>
      <c r="L220" s="88"/>
      <c r="M220" s="88"/>
      <c r="O220" s="88"/>
    </row>
    <row r="221" spans="1:15" s="95" customFormat="1">
      <c r="A221" s="96"/>
      <c r="B221" s="88"/>
      <c r="C221" s="91"/>
      <c r="D221" s="89"/>
      <c r="E221" s="89"/>
      <c r="F221" s="110"/>
      <c r="G221" s="89"/>
      <c r="H221" s="89"/>
      <c r="I221" s="89"/>
      <c r="J221" s="110"/>
      <c r="K221" s="88"/>
      <c r="L221" s="88"/>
      <c r="M221" s="88"/>
      <c r="O221" s="88"/>
    </row>
    <row r="222" spans="1:15" s="95" customFormat="1">
      <c r="A222" s="96"/>
      <c r="B222" s="88"/>
      <c r="C222" s="91"/>
      <c r="D222" s="89"/>
      <c r="E222" s="89"/>
      <c r="F222" s="110"/>
      <c r="G222" s="89"/>
      <c r="H222" s="89"/>
      <c r="I222" s="89"/>
      <c r="J222" s="110"/>
      <c r="K222" s="88"/>
      <c r="L222" s="88"/>
      <c r="M222" s="88"/>
      <c r="O222" s="88"/>
    </row>
    <row r="223" spans="1:15" s="95" customFormat="1">
      <c r="A223" s="96"/>
      <c r="B223" s="88"/>
      <c r="C223" s="91"/>
      <c r="D223" s="89"/>
      <c r="E223" s="89"/>
      <c r="F223" s="110"/>
      <c r="G223" s="89"/>
      <c r="H223" s="89"/>
      <c r="I223" s="89"/>
      <c r="J223" s="110"/>
      <c r="K223" s="88"/>
      <c r="L223" s="88"/>
      <c r="M223" s="88"/>
      <c r="O223" s="88"/>
    </row>
    <row r="224" spans="1:15" s="95" customFormat="1">
      <c r="A224" s="96"/>
      <c r="B224" s="88"/>
      <c r="C224" s="91"/>
      <c r="D224" s="89"/>
      <c r="E224" s="89"/>
      <c r="F224" s="110"/>
      <c r="G224" s="89"/>
      <c r="H224" s="89"/>
      <c r="I224" s="89"/>
      <c r="J224" s="110"/>
      <c r="K224" s="88"/>
      <c r="L224" s="88"/>
      <c r="M224" s="88"/>
      <c r="O224" s="88"/>
    </row>
    <row r="225" spans="1:15" s="95" customFormat="1">
      <c r="A225" s="96"/>
      <c r="B225" s="88"/>
      <c r="C225" s="91"/>
      <c r="D225" s="89"/>
      <c r="E225" s="89"/>
      <c r="F225" s="110"/>
      <c r="G225" s="89"/>
      <c r="H225" s="89"/>
      <c r="I225" s="89"/>
      <c r="J225" s="110"/>
      <c r="K225" s="88"/>
      <c r="L225" s="88"/>
      <c r="M225" s="88"/>
      <c r="O225" s="88"/>
    </row>
    <row r="226" spans="1:15" s="95" customFormat="1">
      <c r="A226" s="96"/>
      <c r="B226" s="88"/>
      <c r="C226" s="91"/>
      <c r="D226" s="89"/>
      <c r="E226" s="89"/>
      <c r="F226" s="110"/>
      <c r="G226" s="89"/>
      <c r="H226" s="89"/>
      <c r="I226" s="89"/>
      <c r="J226" s="110"/>
      <c r="K226" s="88"/>
      <c r="L226" s="88"/>
      <c r="M226" s="88"/>
      <c r="O226" s="88"/>
    </row>
    <row r="227" spans="1:15" s="95" customFormat="1">
      <c r="A227" s="96"/>
      <c r="B227" s="88"/>
      <c r="C227" s="91"/>
      <c r="D227" s="89"/>
      <c r="E227" s="89"/>
      <c r="F227" s="110"/>
      <c r="G227" s="89"/>
      <c r="H227" s="89"/>
      <c r="I227" s="89"/>
      <c r="J227" s="110"/>
      <c r="K227" s="88"/>
      <c r="L227" s="88"/>
      <c r="M227" s="88"/>
      <c r="O227" s="88"/>
    </row>
    <row r="228" spans="1:15" s="95" customFormat="1">
      <c r="A228" s="96"/>
      <c r="B228" s="88"/>
      <c r="C228" s="91"/>
      <c r="D228" s="89"/>
      <c r="E228" s="89"/>
      <c r="F228" s="110"/>
      <c r="G228" s="89"/>
      <c r="H228" s="89"/>
      <c r="I228" s="89"/>
      <c r="J228" s="110"/>
      <c r="K228" s="88"/>
      <c r="L228" s="88"/>
      <c r="M228" s="88"/>
      <c r="O228" s="88"/>
    </row>
    <row r="229" spans="1:15" s="95" customFormat="1">
      <c r="A229" s="96"/>
      <c r="B229" s="88"/>
      <c r="C229" s="91"/>
      <c r="D229" s="89"/>
      <c r="E229" s="89"/>
      <c r="F229" s="110"/>
      <c r="G229" s="89"/>
      <c r="H229" s="89"/>
      <c r="I229" s="89"/>
      <c r="J229" s="110"/>
      <c r="K229" s="88"/>
      <c r="L229" s="88"/>
      <c r="M229" s="88"/>
      <c r="O229" s="88"/>
    </row>
    <row r="230" spans="1:15" s="95" customFormat="1">
      <c r="A230" s="96"/>
      <c r="B230" s="88"/>
      <c r="C230" s="91"/>
      <c r="D230" s="89"/>
      <c r="E230" s="89"/>
      <c r="F230" s="110"/>
      <c r="G230" s="89"/>
      <c r="H230" s="89"/>
      <c r="I230" s="89"/>
      <c r="J230" s="110"/>
      <c r="K230" s="88"/>
      <c r="L230" s="88"/>
      <c r="M230" s="88"/>
      <c r="O230" s="88"/>
    </row>
    <row r="231" spans="1:15" s="95" customFormat="1">
      <c r="A231" s="96"/>
      <c r="B231" s="88"/>
      <c r="C231" s="91"/>
      <c r="D231" s="89"/>
      <c r="E231" s="89"/>
      <c r="F231" s="110"/>
      <c r="G231" s="89"/>
      <c r="H231" s="89"/>
      <c r="I231" s="89"/>
      <c r="J231" s="110"/>
      <c r="K231" s="88"/>
      <c r="L231" s="88"/>
      <c r="M231" s="88"/>
      <c r="O231" s="88"/>
    </row>
    <row r="232" spans="1:15" s="95" customFormat="1">
      <c r="A232" s="96"/>
      <c r="B232" s="88"/>
      <c r="C232" s="91"/>
      <c r="D232" s="89"/>
      <c r="E232" s="89"/>
      <c r="F232" s="110"/>
      <c r="G232" s="89"/>
      <c r="H232" s="89"/>
      <c r="I232" s="89"/>
      <c r="J232" s="110"/>
      <c r="K232" s="88"/>
      <c r="L232" s="88"/>
      <c r="M232" s="88"/>
      <c r="O232" s="88"/>
    </row>
    <row r="233" spans="1:15" s="95" customFormat="1">
      <c r="A233" s="96"/>
      <c r="B233" s="88"/>
      <c r="C233" s="91"/>
      <c r="D233" s="89"/>
      <c r="E233" s="89"/>
      <c r="F233" s="110"/>
      <c r="G233" s="89"/>
      <c r="H233" s="89"/>
      <c r="I233" s="89"/>
      <c r="J233" s="110"/>
      <c r="K233" s="88"/>
      <c r="L233" s="88"/>
      <c r="M233" s="88"/>
      <c r="O233" s="88"/>
    </row>
    <row r="234" spans="1:15" s="95" customFormat="1">
      <c r="A234" s="96"/>
      <c r="B234" s="88"/>
      <c r="C234" s="91"/>
      <c r="D234" s="89"/>
      <c r="E234" s="89"/>
      <c r="F234" s="110"/>
      <c r="G234" s="89"/>
      <c r="H234" s="89"/>
      <c r="I234" s="89"/>
      <c r="J234" s="110"/>
      <c r="K234" s="88"/>
      <c r="L234" s="88"/>
      <c r="M234" s="88"/>
      <c r="O234" s="88"/>
    </row>
    <row r="235" spans="1:15" s="95" customFormat="1">
      <c r="A235" s="96"/>
      <c r="B235" s="88"/>
      <c r="C235" s="91"/>
      <c r="D235" s="89"/>
      <c r="E235" s="89"/>
      <c r="F235" s="110"/>
      <c r="G235" s="89"/>
      <c r="H235" s="89"/>
      <c r="I235" s="89"/>
      <c r="J235" s="110"/>
      <c r="K235" s="88"/>
      <c r="L235" s="88"/>
      <c r="M235" s="88"/>
      <c r="O235" s="88"/>
    </row>
    <row r="236" spans="1:15" s="95" customFormat="1">
      <c r="A236" s="96"/>
      <c r="B236" s="88"/>
      <c r="C236" s="91"/>
      <c r="D236" s="89"/>
      <c r="E236" s="89"/>
      <c r="F236" s="110"/>
      <c r="G236" s="89"/>
      <c r="H236" s="89"/>
      <c r="I236" s="89"/>
      <c r="J236" s="110"/>
      <c r="K236" s="88"/>
      <c r="L236" s="88"/>
      <c r="M236" s="88"/>
      <c r="O236" s="88"/>
    </row>
    <row r="237" spans="1:15" s="95" customFormat="1">
      <c r="A237" s="96"/>
      <c r="B237" s="88"/>
      <c r="C237" s="91"/>
      <c r="D237" s="89"/>
      <c r="E237" s="89"/>
      <c r="F237" s="110"/>
      <c r="G237" s="89"/>
      <c r="H237" s="89"/>
      <c r="I237" s="89"/>
      <c r="J237" s="110"/>
      <c r="K237" s="88"/>
      <c r="L237" s="88"/>
      <c r="M237" s="88"/>
      <c r="O237" s="88"/>
    </row>
    <row r="238" spans="1:15" s="95" customFormat="1">
      <c r="A238" s="96"/>
      <c r="B238" s="88"/>
      <c r="C238" s="91"/>
      <c r="D238" s="89"/>
      <c r="E238" s="89"/>
      <c r="F238" s="110"/>
      <c r="G238" s="89"/>
      <c r="H238" s="89"/>
      <c r="I238" s="89"/>
      <c r="J238" s="110"/>
      <c r="K238" s="88"/>
      <c r="L238" s="88"/>
      <c r="M238" s="88"/>
      <c r="O238" s="88"/>
    </row>
    <row r="239" spans="1:15" s="95" customFormat="1">
      <c r="A239" s="96"/>
      <c r="B239" s="88"/>
      <c r="C239" s="91"/>
      <c r="D239" s="89"/>
      <c r="E239" s="89"/>
      <c r="F239" s="110"/>
      <c r="G239" s="89"/>
      <c r="H239" s="89"/>
      <c r="I239" s="89"/>
      <c r="J239" s="110"/>
      <c r="K239" s="88"/>
      <c r="L239" s="88"/>
      <c r="M239" s="88"/>
      <c r="O239" s="88"/>
    </row>
    <row r="240" spans="1:15" s="95" customFormat="1">
      <c r="A240" s="96"/>
      <c r="B240" s="88"/>
      <c r="C240" s="91"/>
      <c r="D240" s="89"/>
      <c r="E240" s="89"/>
      <c r="F240" s="110"/>
      <c r="G240" s="89"/>
      <c r="H240" s="89"/>
      <c r="I240" s="89"/>
      <c r="J240" s="110"/>
      <c r="K240" s="88"/>
      <c r="L240" s="88"/>
      <c r="M240" s="88"/>
      <c r="O240" s="88"/>
    </row>
    <row r="241" spans="1:15" s="95" customFormat="1">
      <c r="A241" s="96"/>
      <c r="B241" s="88"/>
      <c r="C241" s="91"/>
      <c r="D241" s="89"/>
      <c r="E241" s="89"/>
      <c r="F241" s="110"/>
      <c r="G241" s="89"/>
      <c r="H241" s="89"/>
      <c r="I241" s="89"/>
      <c r="J241" s="110"/>
      <c r="K241" s="88"/>
      <c r="L241" s="88"/>
      <c r="M241" s="88"/>
      <c r="O241" s="88"/>
    </row>
    <row r="242" spans="1:15" s="95" customFormat="1">
      <c r="A242" s="96"/>
      <c r="B242" s="88"/>
      <c r="C242" s="91"/>
      <c r="D242" s="89"/>
      <c r="E242" s="89"/>
      <c r="F242" s="110"/>
      <c r="G242" s="89"/>
      <c r="H242" s="89"/>
      <c r="I242" s="89"/>
      <c r="J242" s="110"/>
      <c r="K242" s="88"/>
      <c r="L242" s="88"/>
      <c r="M242" s="88"/>
      <c r="O242" s="88"/>
    </row>
    <row r="243" spans="1:15" s="95" customFormat="1">
      <c r="A243" s="96"/>
      <c r="B243" s="88"/>
      <c r="C243" s="91"/>
      <c r="D243" s="89"/>
      <c r="E243" s="89"/>
      <c r="F243" s="110"/>
      <c r="G243" s="89"/>
      <c r="H243" s="89"/>
      <c r="I243" s="89"/>
      <c r="J243" s="110"/>
      <c r="K243" s="88"/>
      <c r="L243" s="88"/>
      <c r="M243" s="88"/>
      <c r="O243" s="88"/>
    </row>
    <row r="244" spans="1:15" s="95" customFormat="1">
      <c r="A244" s="96"/>
      <c r="B244" s="88"/>
      <c r="C244" s="91"/>
      <c r="D244" s="89"/>
      <c r="E244" s="89"/>
      <c r="F244" s="110"/>
      <c r="G244" s="89"/>
      <c r="H244" s="89"/>
      <c r="I244" s="89"/>
      <c r="J244" s="110"/>
      <c r="K244" s="88"/>
      <c r="L244" s="88"/>
      <c r="M244" s="88"/>
      <c r="O244" s="88"/>
    </row>
    <row r="245" spans="1:15" s="95" customFormat="1">
      <c r="A245" s="96"/>
      <c r="B245" s="88"/>
      <c r="C245" s="91"/>
      <c r="D245" s="89"/>
      <c r="E245" s="89"/>
      <c r="F245" s="110"/>
      <c r="G245" s="89"/>
      <c r="H245" s="89"/>
      <c r="I245" s="89"/>
      <c r="J245" s="110"/>
      <c r="K245" s="88"/>
      <c r="L245" s="88"/>
      <c r="M245" s="88"/>
      <c r="O245" s="88"/>
    </row>
    <row r="246" spans="1:15" s="95" customFormat="1">
      <c r="A246" s="96"/>
      <c r="B246" s="88"/>
      <c r="C246" s="91"/>
      <c r="D246" s="89"/>
      <c r="E246" s="89"/>
      <c r="F246" s="110"/>
      <c r="G246" s="89"/>
      <c r="H246" s="89"/>
      <c r="I246" s="89"/>
      <c r="J246" s="110"/>
      <c r="K246" s="88"/>
      <c r="L246" s="88"/>
      <c r="M246" s="88"/>
      <c r="O246" s="88"/>
    </row>
    <row r="247" spans="1:15" s="95" customFormat="1">
      <c r="A247" s="96"/>
      <c r="B247" s="88"/>
      <c r="C247" s="91"/>
      <c r="D247" s="89"/>
      <c r="E247" s="89"/>
      <c r="F247" s="110"/>
      <c r="G247" s="89"/>
      <c r="H247" s="89"/>
      <c r="I247" s="89"/>
      <c r="J247" s="110"/>
      <c r="K247" s="88"/>
      <c r="L247" s="88"/>
      <c r="M247" s="88"/>
      <c r="O247" s="88"/>
    </row>
    <row r="248" spans="1:15" s="95" customFormat="1">
      <c r="A248" s="96"/>
      <c r="B248" s="88"/>
      <c r="C248" s="91"/>
      <c r="D248" s="89"/>
      <c r="E248" s="89"/>
      <c r="F248" s="110"/>
      <c r="G248" s="89"/>
      <c r="H248" s="89"/>
      <c r="I248" s="89"/>
      <c r="J248" s="110"/>
      <c r="K248" s="88"/>
      <c r="L248" s="88"/>
      <c r="M248" s="88"/>
      <c r="O248" s="88"/>
    </row>
    <row r="249" spans="1:15" s="95" customFormat="1">
      <c r="A249" s="96"/>
      <c r="B249" s="88"/>
      <c r="C249" s="91"/>
      <c r="D249" s="89"/>
      <c r="E249" s="89"/>
      <c r="F249" s="110"/>
      <c r="G249" s="89"/>
      <c r="H249" s="89"/>
      <c r="I249" s="89"/>
      <c r="J249" s="110"/>
      <c r="K249" s="88"/>
      <c r="L249" s="88"/>
      <c r="M249" s="88"/>
      <c r="O249" s="88"/>
    </row>
    <row r="250" spans="1:15" s="95" customFormat="1">
      <c r="A250" s="96"/>
      <c r="B250" s="88"/>
      <c r="C250" s="91"/>
      <c r="D250" s="89"/>
      <c r="E250" s="89"/>
      <c r="F250" s="110"/>
      <c r="G250" s="89"/>
      <c r="H250" s="89"/>
      <c r="I250" s="89"/>
      <c r="J250" s="110"/>
      <c r="K250" s="88"/>
      <c r="L250" s="88"/>
      <c r="M250" s="88"/>
      <c r="O250" s="88"/>
    </row>
    <row r="251" spans="1:15" s="95" customFormat="1">
      <c r="A251" s="96"/>
      <c r="B251" s="88"/>
      <c r="C251" s="92"/>
      <c r="D251" s="89"/>
      <c r="E251" s="89"/>
      <c r="F251" s="111"/>
      <c r="G251" s="89"/>
      <c r="H251" s="89"/>
      <c r="I251" s="89"/>
      <c r="J251" s="111"/>
      <c r="K251" s="88"/>
      <c r="L251" s="88"/>
      <c r="M251" s="88"/>
      <c r="O251" s="88"/>
    </row>
  </sheetData>
  <mergeCells count="1">
    <mergeCell ref="A3:N3"/>
  </mergeCells>
  <pageMargins left="0.74803149606299213" right="0.23622047244094491" top="0.51181102362204722" bottom="0.39370078740157483" header="0.51181102362204722" footer="0.51181102362204722"/>
  <pageSetup paperSize="9" scale="56" fitToHeight="4"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4088D380FD478A4599D0C1C41C03D5FD" ma:contentTypeVersion="14" ma:contentTypeDescription="Izveidot jaunu dokumentu." ma:contentTypeScope="" ma:versionID="fd02688b2d64c0234acda25ea2b3e3ff">
  <xsd:schema xmlns:xsd="http://www.w3.org/2001/XMLSchema" xmlns:xs="http://www.w3.org/2001/XMLSchema" xmlns:p="http://schemas.microsoft.com/office/2006/metadata/properties" xmlns:ns2="ec239ab7-8cc4-4357-b458-5c9fa686af14" xmlns:ns3="fed9d6c4-5424-4da2-bf5e-f96482d0b03c" targetNamespace="http://schemas.microsoft.com/office/2006/metadata/properties" ma:root="true" ma:fieldsID="62d71065b991e96084f462811bed971b" ns2:_="" ns3:_="">
    <xsd:import namespace="ec239ab7-8cc4-4357-b458-5c9fa686af14"/>
    <xsd:import namespace="fed9d6c4-5424-4da2-bf5e-f96482d0b03c"/>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39ab7-8cc4-4357-b458-5c9fa686af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Attēlu atzīmes" ma:readOnly="false" ma:fieldId="{5cf76f15-5ced-4ddc-b409-7134ff3c332f}" ma:taxonomyMulti="true" ma:sspId="f2b9b02f-9abf-4f74-b798-1ff310cbf216"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d9d6c4-5424-4da2-bf5e-f96482d0b03c" elementFormDefault="qualified">
    <xsd:import namespace="http://schemas.microsoft.com/office/2006/documentManagement/types"/>
    <xsd:import namespace="http://schemas.microsoft.com/office/infopath/2007/PartnerControls"/>
    <xsd:element name="SharedWithUsers" ma:index="11"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Koplietots ar: detalizēti" ma:internalName="SharedWithDetails" ma:readOnly="true">
      <xsd:simpleType>
        <xsd:restriction base="dms:Note">
          <xsd:maxLength value="255"/>
        </xsd:restriction>
      </xsd:simpleType>
    </xsd:element>
    <xsd:element name="TaxCatchAll" ma:index="15" nillable="true" ma:displayName="Taxonomy Catch All Column" ma:hidden="true" ma:list="{6ccfbd54-a31b-42b9-941e-77680965c000}" ma:internalName="TaxCatchAll" ma:showField="CatchAllData" ma:web="fed9d6c4-5424-4da2-bf5e-f96482d0b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c239ab7-8cc4-4357-b458-5c9fa686af14">
      <Terms xmlns="http://schemas.microsoft.com/office/infopath/2007/PartnerControls"/>
    </lcf76f155ced4ddcb4097134ff3c332f>
    <TaxCatchAll xmlns="fed9d6c4-5424-4da2-bf5e-f96482d0b03c" xsi:nil="true"/>
  </documentManagement>
</p:properties>
</file>

<file path=customXml/itemProps1.xml><?xml version="1.0" encoding="utf-8"?>
<ds:datastoreItem xmlns:ds="http://schemas.openxmlformats.org/officeDocument/2006/customXml" ds:itemID="{61453FE5-0658-4ED5-A266-B6D92B2E6A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39ab7-8cc4-4357-b458-5c9fa686af14"/>
    <ds:schemaRef ds:uri="fed9d6c4-5424-4da2-bf5e-f96482d0b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6E6832-87B2-4EE4-BAA1-14A2A1BACCAF}">
  <ds:schemaRefs>
    <ds:schemaRef ds:uri="http://schemas.microsoft.com/sharepoint/v3/contenttype/forms"/>
  </ds:schemaRefs>
</ds:datastoreItem>
</file>

<file path=customXml/itemProps3.xml><?xml version="1.0" encoding="utf-8"?>
<ds:datastoreItem xmlns:ds="http://schemas.openxmlformats.org/officeDocument/2006/customXml" ds:itemID="{A6A8FC7A-7E01-4444-B8C1-9F8D3250DFE9}">
  <ds:schemaRefs>
    <ds:schemaRef ds:uri="http://schemas.microsoft.com/office/2006/metadata/properties"/>
    <ds:schemaRef ds:uri="http://schemas.microsoft.com/office/infopath/2007/PartnerControls"/>
    <ds:schemaRef ds:uri="2edd07f9-f6cc-46db-b2dd-5c004254552c"/>
    <ds:schemaRef ds:uri="ec239ab7-8cc4-4357-b458-5c9fa686af14"/>
    <ds:schemaRef ds:uri="fed9d6c4-5424-4da2-bf5e-f96482d0b03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2</vt:i4>
      </vt:variant>
    </vt:vector>
  </HeadingPairs>
  <TitlesOfParts>
    <vt:vector size="6" baseType="lpstr">
      <vt:lpstr>Atlidziba_aprekins_2026</vt:lpstr>
      <vt:lpstr>Atlidziba_aprekins_2027</vt:lpstr>
      <vt:lpstr>VTEI</vt:lpstr>
      <vt:lpstr>Īsais</vt:lpstr>
      <vt:lpstr>Īsais!Drukas_apgabals</vt:lpstr>
      <vt:lpstr>VTEI!Drukas_apgabals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Kārkliņa</dc:creator>
  <cp:keywords/>
  <dc:description/>
  <cp:lastModifiedBy>Laura Kārkliņa</cp:lastModifiedBy>
  <cp:revision/>
  <dcterms:created xsi:type="dcterms:W3CDTF">2015-06-05T18:19:34Z</dcterms:created>
  <dcterms:modified xsi:type="dcterms:W3CDTF">2025-12-03T12:11:27Z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0x0101004088D380FD478A4599D0C1C41C03D5FD</vt:lpwstr>
  </property>
  <property fmtid="{D5CDD505-2E9C-101B-9397-08002B2CF9AE}" pid="3" name="MediaServiceImageTags">
    <vt:lpwstr/>
  </property>
</Properties>
</file>