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ivars.neimanis\Documents\OIK, ETL, MKN\2022_OIK KZ\2022_09_01_KZ uz MK - precizēts\Bez IP\"/>
    </mc:Choice>
  </mc:AlternateContent>
  <xr:revisionPtr revIDLastSave="0" documentId="13_ncr:1_{D4CA1EA0-46CB-48B8-8639-E0CC47C5A6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. pielikums " sheetId="6" r:id="rId1"/>
  </sheets>
  <definedNames>
    <definedName name="_ftn1" localSheetId="0">'1. pielikums '!$B$24</definedName>
    <definedName name="_ftnref1" localSheetId="0">'1. pielikums '!$B$21</definedName>
    <definedName name="_Hlk108441919" localSheetId="0">'1. pielikums '!$B$19</definedName>
    <definedName name="_Hlk110272427" localSheetId="0">'1. pielikums '!$B$17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6" l="1"/>
  <c r="L9" i="6"/>
  <c r="E9" i="6" l="1"/>
  <c r="E10" i="6"/>
  <c r="E25" i="6"/>
  <c r="E22" i="6" s="1"/>
  <c r="E29" i="6" s="1"/>
  <c r="E27" i="6"/>
  <c r="H9" i="6"/>
  <c r="H10" i="6"/>
  <c r="H25" i="6"/>
  <c r="H22" i="6" s="1"/>
  <c r="H29" i="6" s="1"/>
  <c r="H27" i="6"/>
  <c r="I9" i="6"/>
  <c r="I6" i="6" s="1"/>
  <c r="I10" i="6"/>
  <c r="G10" i="6"/>
  <c r="E30" i="6" l="1"/>
  <c r="H30" i="6"/>
  <c r="F6" i="6"/>
  <c r="F14" i="6"/>
  <c r="F10" i="6" s="1"/>
  <c r="I25" i="6" l="1"/>
  <c r="F21" i="6" l="1"/>
  <c r="L7" i="6"/>
  <c r="M7" i="6" s="1"/>
  <c r="M6" i="6" s="1"/>
  <c r="M25" i="6"/>
  <c r="M22" i="6" s="1"/>
  <c r="F25" i="6"/>
  <c r="F22" i="6" l="1"/>
  <c r="L25" i="6"/>
  <c r="L22" i="6" s="1"/>
  <c r="M11" i="6" s="1"/>
  <c r="I22" i="6"/>
  <c r="K25" i="6"/>
  <c r="I27" i="6"/>
  <c r="F27" i="6"/>
  <c r="F9" i="6"/>
  <c r="L11" i="6" l="1"/>
  <c r="L10" i="6" s="1"/>
  <c r="L27" i="6"/>
  <c r="L29" i="6" s="1"/>
  <c r="F29" i="6"/>
  <c r="F30" i="6" s="1"/>
  <c r="M10" i="6"/>
  <c r="M27" i="6"/>
  <c r="M29" i="6" s="1"/>
  <c r="I29" i="6"/>
  <c r="I30" i="6" s="1"/>
  <c r="D10" i="6"/>
  <c r="K27" i="6"/>
  <c r="J27" i="6"/>
  <c r="K22" i="6"/>
  <c r="J25" i="6"/>
  <c r="J22" i="6" s="1"/>
  <c r="G25" i="6"/>
  <c r="G22" i="6" s="1"/>
  <c r="D25" i="6"/>
  <c r="D22" i="6" s="1"/>
  <c r="D27" i="6"/>
  <c r="K10" i="6"/>
  <c r="J10" i="6"/>
  <c r="G9" i="6"/>
  <c r="D9" i="6"/>
  <c r="L30" i="6" l="1"/>
  <c r="M30" i="6"/>
  <c r="J29" i="6"/>
  <c r="J30" i="6" s="1"/>
  <c r="K29" i="6"/>
  <c r="K30" i="6" s="1"/>
  <c r="D29" i="6"/>
  <c r="D30" i="6" s="1"/>
  <c r="G27" i="6"/>
  <c r="G29" i="6" s="1"/>
  <c r="G30" i="6" s="1"/>
  <c r="L6" i="6" l="1"/>
</calcChain>
</file>

<file path=xl/sharedStrings.xml><?xml version="1.0" encoding="utf-8"?>
<sst xmlns="http://schemas.openxmlformats.org/spreadsheetml/2006/main" count="66" uniqueCount="57">
  <si>
    <t>OIK ieņēmumu pārsniegums pār OI izmaksām,  milj. eiro</t>
  </si>
  <si>
    <t>Elektroenerģijas realizācijas neto ieņēmumi Nord Pool elektroenerģijas biržā, milj. eiro</t>
  </si>
  <si>
    <t xml:space="preserve">Elektroenerģijas iepirkuma izmaksas, t.sk. neto balansēšanas izmaksas, milj. eiro, t.sk.: </t>
  </si>
  <si>
    <t>Obligātā iepirkuma neto izmaksas (t.sk. balansēšanas izmaksas), milj. eiro</t>
  </si>
  <si>
    <t>Budžeta dotācija EPT</t>
  </si>
  <si>
    <t>Avansa maksājumi</t>
  </si>
  <si>
    <t>(1)</t>
  </si>
  <si>
    <t>(2)</t>
  </si>
  <si>
    <t>(7)</t>
  </si>
  <si>
    <t>EPT Ietekme uz B.9</t>
  </si>
  <si>
    <t xml:space="preserve">Latvenergo dividenžu daļa, kas novirzāma ar enerģētiku saistītiem pasākumiem </t>
  </si>
  <si>
    <t>(3)=(1)-(2)</t>
  </si>
  <si>
    <t>(5)</t>
  </si>
  <si>
    <t>(8)</t>
  </si>
  <si>
    <t>(4.1)</t>
  </si>
  <si>
    <t>(4.2)</t>
  </si>
  <si>
    <t>(4.3)</t>
  </si>
  <si>
    <t>(4.4)</t>
  </si>
  <si>
    <r>
      <t>(4)=</t>
    </r>
    <r>
      <rPr>
        <sz val="11"/>
        <color theme="1"/>
        <rFont val="Times New Roman"/>
        <family val="1"/>
        <charset val="186"/>
      </rPr>
      <t>Σ(4.i)</t>
    </r>
  </si>
  <si>
    <t>(10)</t>
  </si>
  <si>
    <t>(9)=(8)-(7)</t>
  </si>
  <si>
    <t>(6)=(5)-(9)</t>
  </si>
  <si>
    <t>Kopējā ietekme uz B.9</t>
  </si>
  <si>
    <t>Latvenergo</t>
  </si>
  <si>
    <t>EM budžeta programmas</t>
  </si>
  <si>
    <t>EPT</t>
  </si>
  <si>
    <t>(11)=(4.1)</t>
  </si>
  <si>
    <t>(12)</t>
  </si>
  <si>
    <t>(14)=(3)-(4)+(13)</t>
  </si>
  <si>
    <t>citas pozīcijas, ja attiecināmas uz B.9</t>
  </si>
  <si>
    <t>*- dotācija EPT gan OIK komponentes mazināšanai, bet bez atbalstam energointensīvajiem uzņēmumiem.</t>
  </si>
  <si>
    <t>OIK ieņēmumi no elektroenerģijas patērētājiem, milj. eiro **</t>
  </si>
  <si>
    <t>(13)=(6)+(10)+(11)-(12)</t>
  </si>
  <si>
    <t xml:space="preserve">** - Prognozētie ieņēmumi no elektroenerģijas patērētājiem, tai skaitā iekļauts atbalsts energoietilpīgajiem uzņēmumiem  </t>
  </si>
  <si>
    <t>VTBIL 2022-2024</t>
  </si>
  <si>
    <t>(4.5)</t>
  </si>
  <si>
    <t>(4.6)</t>
  </si>
  <si>
    <t>Latvenergo dividenžu daļa, kas novirzāma valsts budžeta kopējām vajadzībām</t>
  </si>
  <si>
    <t>Attiecināmās  budžeta programmas: 12. un 74.rsors.</t>
  </si>
  <si>
    <t>Valsts budžeta dotācija EPT * -12.r,29.02.00</t>
  </si>
  <si>
    <t>Aizsargāto lietotāju atbalsts - 12r.29.02.00</t>
  </si>
  <si>
    <t>Energoietilpīgo uzņēmumu atbalsts - 12r,29.02.00</t>
  </si>
  <si>
    <t>Pētniecības īstenošana, t.sk. administrēšanas vajadzībām -12.r,97.00.00</t>
  </si>
  <si>
    <t>enerģētikas un klimata politikas izstrādei pasākumu izpētei - 12.r,29.05.00</t>
  </si>
  <si>
    <t>Energoefektivitātes politikas ieviešana -12.r,29.04.00</t>
  </si>
  <si>
    <t>Finansējums EM neatliekamo pasākumu īstenošanai - 74.r, 09.00.00; 12.r,35.00.00;26.02.00;97.00.00;28.00.00;24.00.00;26.01.00.</t>
  </si>
  <si>
    <t>BVKB enerģētikas politikas administrēšana, samazinoties plānotajam finansēšanas avotam no valsts nodevas ieņēmumiem</t>
  </si>
  <si>
    <t>(new)</t>
  </si>
  <si>
    <t>ELWIND projekta īstenošanas izpētes darbi</t>
  </si>
  <si>
    <t>Klimatneitralitātes mērķu sasniegšanas aktivitātes, pētniecības ietvara u.c. pasākumu īstenošana enerģētikas jomā, tai skaitā ne-emisiju tehnoloģiju attīstība un administrēšanas vajadzības</t>
  </si>
  <si>
    <t>Neatliekamie pasākumi</t>
  </si>
  <si>
    <r>
      <t xml:space="preserve">Valsts atbalsta elektroenerģijas ražotājiem, aizsargātiem lietotājiem, klimatneitralitātes mērķu sasniegšanai un citu enerģētikas jomas pasākumu izdevumu ietekme uz valsts budžetu pēc Eiropas Nacionālo Kontu Sistēmas metodoloģijas, </t>
    </r>
    <r>
      <rPr>
        <b/>
        <i/>
        <sz val="11"/>
        <color theme="1"/>
        <rFont val="Calibri"/>
        <family val="2"/>
        <charset val="186"/>
        <scheme val="minor"/>
      </rPr>
      <t>euro</t>
    </r>
  </si>
  <si>
    <t>saskaņā ar 2022.gada KZ</t>
  </si>
  <si>
    <t>saskaņā ar 2021.gada  KZ</t>
  </si>
  <si>
    <t>saskaņā ar 2021.gada KZ</t>
  </si>
  <si>
    <t>Latvenergo dividendes***</t>
  </si>
  <si>
    <t>*** - 2022.gadā ieskaitot 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</si>
</sst>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2"/>
      <charset val="186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8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8"/>
      <color theme="1"/>
      <name val="Calibri Light"/>
      <family val="2"/>
      <charset val="186"/>
      <scheme val="major"/>
    </font>
    <font>
      <sz val="8"/>
      <color theme="1"/>
      <name val="Calibri Light"/>
      <family val="2"/>
      <charset val="186"/>
      <scheme val="major"/>
    </font>
    <font>
      <b/>
      <i/>
      <sz val="11"/>
      <color theme="1"/>
      <name val="Calibri"/>
      <family val="2"/>
      <charset val="186"/>
      <scheme val="minor"/>
    </font>
    <font>
      <i/>
      <sz val="8"/>
      <color theme="1"/>
      <name val="Calibri Light"/>
      <family val="2"/>
      <charset val="186"/>
      <scheme val="major"/>
    </font>
    <font>
      <b/>
      <sz val="20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2" fillId="0" borderId="0" xfId="0" applyFont="1" applyFill="1"/>
    <xf numFmtId="0" fontId="3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wrapText="1"/>
    </xf>
    <xf numFmtId="0" fontId="4" fillId="0" borderId="24" xfId="0" applyFont="1" applyFill="1" applyBorder="1" applyAlignment="1">
      <alignment horizontal="center" wrapText="1"/>
    </xf>
    <xf numFmtId="0" fontId="4" fillId="0" borderId="28" xfId="0" applyFont="1" applyFill="1" applyBorder="1" applyAlignment="1">
      <alignment horizontal="center" wrapText="1"/>
    </xf>
    <xf numFmtId="49" fontId="0" fillId="0" borderId="3" xfId="0" applyNumberFormat="1" applyFont="1" applyFill="1" applyBorder="1" applyAlignment="1">
      <alignment horizontal="left"/>
    </xf>
    <xf numFmtId="3" fontId="6" fillId="0" borderId="3" xfId="0" applyNumberFormat="1" applyFont="1" applyFill="1" applyBorder="1" applyAlignment="1">
      <alignment horizontal="right" vertical="center"/>
    </xf>
    <xf numFmtId="3" fontId="6" fillId="0" borderId="3" xfId="0" applyNumberFormat="1" applyFont="1" applyFill="1" applyBorder="1" applyAlignment="1">
      <alignment horizontal="right" vertical="center" wrapText="1"/>
    </xf>
    <xf numFmtId="3" fontId="6" fillId="0" borderId="7" xfId="0" applyNumberFormat="1" applyFont="1" applyFill="1" applyBorder="1" applyAlignment="1">
      <alignment horizontal="right" vertical="center" wrapText="1"/>
    </xf>
    <xf numFmtId="3" fontId="6" fillId="0" borderId="33" xfId="0" applyNumberFormat="1" applyFont="1" applyFill="1" applyBorder="1" applyAlignment="1">
      <alignment horizontal="right" vertical="center" wrapText="1"/>
    </xf>
    <xf numFmtId="49" fontId="0" fillId="0" borderId="4" xfId="0" applyNumberFormat="1" applyFont="1" applyFill="1" applyBorder="1" applyAlignment="1">
      <alignment horizontal="left"/>
    </xf>
    <xf numFmtId="3" fontId="6" fillId="0" borderId="4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 wrapText="1"/>
    </xf>
    <xf numFmtId="3" fontId="6" fillId="0" borderId="9" xfId="0" applyNumberFormat="1" applyFont="1" applyFill="1" applyBorder="1" applyAlignment="1">
      <alignment horizontal="right" vertical="center" wrapText="1"/>
    </xf>
    <xf numFmtId="3" fontId="6" fillId="0" borderId="34" xfId="0" applyNumberFormat="1" applyFont="1" applyFill="1" applyBorder="1" applyAlignment="1">
      <alignment horizontal="right" vertical="center" wrapText="1"/>
    </xf>
    <xf numFmtId="49" fontId="0" fillId="0" borderId="17" xfId="0" applyNumberFormat="1" applyFont="1" applyFill="1" applyBorder="1" applyAlignment="1">
      <alignment horizontal="left"/>
    </xf>
    <xf numFmtId="3" fontId="6" fillId="0" borderId="17" xfId="0" applyNumberFormat="1" applyFont="1" applyFill="1" applyBorder="1" applyAlignment="1">
      <alignment horizontal="right" vertical="center"/>
    </xf>
    <xf numFmtId="3" fontId="6" fillId="0" borderId="17" xfId="0" applyNumberFormat="1" applyFont="1" applyFill="1" applyBorder="1" applyAlignment="1">
      <alignment horizontal="right" vertical="center" wrapText="1"/>
    </xf>
    <xf numFmtId="3" fontId="6" fillId="0" borderId="20" xfId="0" applyNumberFormat="1" applyFont="1" applyFill="1" applyBorder="1" applyAlignment="1">
      <alignment horizontal="right" vertical="center" wrapText="1"/>
    </xf>
    <xf numFmtId="3" fontId="6" fillId="0" borderId="36" xfId="0" applyNumberFormat="1" applyFont="1" applyFill="1" applyBorder="1" applyAlignment="1">
      <alignment horizontal="right" vertical="center" wrapText="1"/>
    </xf>
    <xf numFmtId="49" fontId="0" fillId="0" borderId="11" xfId="0" applyNumberFormat="1" applyFont="1" applyFill="1" applyBorder="1" applyAlignment="1">
      <alignment horizontal="left"/>
    </xf>
    <xf numFmtId="3" fontId="6" fillId="0" borderId="11" xfId="0" applyNumberFormat="1" applyFont="1" applyFill="1" applyBorder="1" applyAlignment="1">
      <alignment horizontal="right" vertical="center" wrapText="1"/>
    </xf>
    <xf numFmtId="3" fontId="6" fillId="0" borderId="12" xfId="0" applyNumberFormat="1" applyFont="1" applyFill="1" applyBorder="1" applyAlignment="1">
      <alignment horizontal="right" vertical="center" wrapText="1"/>
    </xf>
    <xf numFmtId="3" fontId="6" fillId="0" borderId="35" xfId="0" applyNumberFormat="1" applyFont="1" applyFill="1" applyBorder="1" applyAlignment="1">
      <alignment horizontal="right" vertical="center" wrapText="1"/>
    </xf>
    <xf numFmtId="0" fontId="0" fillId="0" borderId="8" xfId="0" applyFont="1" applyFill="1" applyBorder="1" applyAlignment="1">
      <alignment horizontal="left" indent="3"/>
    </xf>
    <xf numFmtId="0" fontId="0" fillId="0" borderId="32" xfId="0" applyFont="1" applyFill="1" applyBorder="1" applyAlignment="1">
      <alignment horizontal="left" wrapText="1" indent="3"/>
    </xf>
    <xf numFmtId="0" fontId="0" fillId="0" borderId="10" xfId="0" applyFont="1" applyFill="1" applyBorder="1" applyAlignment="1">
      <alignment horizontal="left" wrapText="1" indent="3"/>
    </xf>
    <xf numFmtId="3" fontId="6" fillId="0" borderId="11" xfId="0" applyNumberFormat="1" applyFont="1" applyFill="1" applyBorder="1" applyAlignment="1">
      <alignment horizontal="right" vertical="center"/>
    </xf>
    <xf numFmtId="3" fontId="7" fillId="0" borderId="3" xfId="0" applyNumberFormat="1" applyFont="1" applyFill="1" applyBorder="1" applyAlignment="1">
      <alignment horizontal="right" vertical="center"/>
    </xf>
    <xf numFmtId="3" fontId="7" fillId="0" borderId="7" xfId="0" applyNumberFormat="1" applyFont="1" applyFill="1" applyBorder="1" applyAlignment="1">
      <alignment horizontal="right" vertical="center"/>
    </xf>
    <xf numFmtId="3" fontId="7" fillId="0" borderId="4" xfId="0" applyNumberFormat="1" applyFont="1" applyFill="1" applyBorder="1" applyAlignment="1">
      <alignment horizontal="right" vertical="center"/>
    </xf>
    <xf numFmtId="3" fontId="7" fillId="0" borderId="9" xfId="0" applyNumberFormat="1" applyFont="1" applyFill="1" applyBorder="1" applyAlignment="1">
      <alignment horizontal="right" vertical="center"/>
    </xf>
    <xf numFmtId="3" fontId="7" fillId="0" borderId="34" xfId="0" applyNumberFormat="1" applyFont="1" applyFill="1" applyBorder="1" applyAlignment="1">
      <alignment horizontal="right" vertical="center"/>
    </xf>
    <xf numFmtId="0" fontId="0" fillId="0" borderId="8" xfId="0" applyFont="1" applyFill="1" applyBorder="1"/>
    <xf numFmtId="49" fontId="0" fillId="0" borderId="4" xfId="0" applyNumberFormat="1" applyFont="1" applyFill="1" applyBorder="1" applyAlignment="1">
      <alignment horizontal="left" vertical="center"/>
    </xf>
    <xf numFmtId="0" fontId="2" fillId="0" borderId="16" xfId="0" applyFont="1" applyFill="1" applyBorder="1"/>
    <xf numFmtId="3" fontId="7" fillId="0" borderId="0" xfId="0" applyNumberFormat="1" applyFont="1" applyFill="1" applyBorder="1" applyAlignment="1">
      <alignment horizontal="center" vertical="center"/>
    </xf>
    <xf numFmtId="3" fontId="6" fillId="0" borderId="19" xfId="0" applyNumberFormat="1" applyFont="1" applyFill="1" applyBorder="1" applyAlignment="1">
      <alignment horizontal="right" vertical="center"/>
    </xf>
    <xf numFmtId="3" fontId="6" fillId="0" borderId="27" xfId="0" applyNumberFormat="1" applyFont="1" applyFill="1" applyBorder="1" applyAlignment="1">
      <alignment horizontal="right" vertical="center"/>
    </xf>
    <xf numFmtId="3" fontId="6" fillId="0" borderId="29" xfId="0" applyNumberFormat="1" applyFont="1" applyFill="1" applyBorder="1" applyAlignment="1">
      <alignment horizontal="right" vertical="center"/>
    </xf>
    <xf numFmtId="0" fontId="2" fillId="0" borderId="26" xfId="0" applyFont="1" applyFill="1" applyBorder="1"/>
    <xf numFmtId="0" fontId="2" fillId="0" borderId="18" xfId="0" applyFont="1" applyFill="1" applyBorder="1"/>
    <xf numFmtId="49" fontId="2" fillId="0" borderId="19" xfId="0" applyNumberFormat="1" applyFont="1" applyFill="1" applyBorder="1"/>
    <xf numFmtId="0" fontId="0" fillId="0" borderId="0" xfId="0" applyFont="1" applyFill="1"/>
    <xf numFmtId="0" fontId="0" fillId="0" borderId="10" xfId="0" applyFont="1" applyFill="1" applyBorder="1"/>
    <xf numFmtId="49" fontId="0" fillId="0" borderId="11" xfId="0" applyNumberFormat="1" applyFont="1" applyFill="1" applyBorder="1" applyAlignment="1">
      <alignment horizontal="left" vertical="center"/>
    </xf>
    <xf numFmtId="3" fontId="7" fillId="0" borderId="11" xfId="0" applyNumberFormat="1" applyFont="1" applyFill="1" applyBorder="1" applyAlignment="1">
      <alignment horizontal="right" vertical="center"/>
    </xf>
    <xf numFmtId="3" fontId="7" fillId="0" borderId="12" xfId="0" applyNumberFormat="1" applyFont="1" applyFill="1" applyBorder="1" applyAlignment="1">
      <alignment horizontal="right" vertical="center"/>
    </xf>
    <xf numFmtId="3" fontId="7" fillId="0" borderId="35" xfId="0" applyNumberFormat="1" applyFont="1" applyFill="1" applyBorder="1" applyAlignment="1">
      <alignment horizontal="right" vertical="center"/>
    </xf>
    <xf numFmtId="0" fontId="0" fillId="0" borderId="13" xfId="0" applyFont="1" applyFill="1" applyBorder="1"/>
    <xf numFmtId="0" fontId="0" fillId="0" borderId="1" xfId="0" applyFont="1" applyFill="1" applyBorder="1"/>
    <xf numFmtId="0" fontId="4" fillId="0" borderId="2" xfId="0" applyFont="1" applyFill="1" applyBorder="1" applyAlignment="1">
      <alignment horizontal="center" wrapText="1"/>
    </xf>
    <xf numFmtId="0" fontId="2" fillId="0" borderId="6" xfId="0" applyFont="1" applyFill="1" applyBorder="1"/>
    <xf numFmtId="0" fontId="2" fillId="0" borderId="8" xfId="0" applyFont="1" applyFill="1" applyBorder="1"/>
    <xf numFmtId="0" fontId="2" fillId="0" borderId="32" xfId="0" applyFont="1" applyFill="1" applyBorder="1"/>
    <xf numFmtId="0" fontId="2" fillId="0" borderId="10" xfId="0" applyFont="1" applyFill="1" applyBorder="1"/>
    <xf numFmtId="49" fontId="0" fillId="0" borderId="3" xfId="0" applyNumberFormat="1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wrapText="1"/>
    </xf>
    <xf numFmtId="49" fontId="0" fillId="0" borderId="4" xfId="0" applyNumberFormat="1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wrapText="1"/>
    </xf>
    <xf numFmtId="3" fontId="9" fillId="0" borderId="4" xfId="0" applyNumberFormat="1" applyFont="1" applyFill="1" applyBorder="1" applyAlignment="1">
      <alignment horizontal="right" vertical="center"/>
    </xf>
    <xf numFmtId="3" fontId="9" fillId="0" borderId="9" xfId="0" applyNumberFormat="1" applyFont="1" applyFill="1" applyBorder="1" applyAlignment="1">
      <alignment horizontal="right" vertical="center"/>
    </xf>
    <xf numFmtId="3" fontId="9" fillId="0" borderId="34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/>
    <xf numFmtId="0" fontId="0" fillId="0" borderId="0" xfId="0" applyFont="1" applyFill="1" applyBorder="1"/>
    <xf numFmtId="0" fontId="0" fillId="0" borderId="21" xfId="0" applyFont="1" applyFill="1" applyBorder="1"/>
    <xf numFmtId="0" fontId="0" fillId="0" borderId="16" xfId="0" applyFont="1" applyFill="1" applyBorder="1"/>
    <xf numFmtId="3" fontId="7" fillId="0" borderId="0" xfId="0" applyNumberFormat="1" applyFont="1" applyFill="1" applyBorder="1"/>
    <xf numFmtId="49" fontId="0" fillId="0" borderId="0" xfId="0" applyNumberFormat="1" applyFont="1" applyFill="1"/>
    <xf numFmtId="3" fontId="7" fillId="2" borderId="33" xfId="0" applyNumberFormat="1" applyFont="1" applyFill="1" applyBorder="1" applyAlignment="1">
      <alignment horizontal="right" vertical="center"/>
    </xf>
    <xf numFmtId="3" fontId="6" fillId="2" borderId="35" xfId="0" applyNumberFormat="1" applyFont="1" applyFill="1" applyBorder="1" applyAlignment="1">
      <alignment horizontal="right" vertical="center" wrapText="1"/>
    </xf>
    <xf numFmtId="3" fontId="7" fillId="2" borderId="37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9" fontId="0" fillId="0" borderId="22" xfId="0" applyNumberFormat="1" applyFont="1" applyFill="1" applyBorder="1" applyAlignment="1">
      <alignment horizontal="center"/>
    </xf>
    <xf numFmtId="49" fontId="0" fillId="0" borderId="23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1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"/>
  <sheetViews>
    <sheetView showGridLines="0" tabSelected="1" zoomScaleNormal="100" workbookViewId="0">
      <selection sqref="A1:M1"/>
    </sheetView>
  </sheetViews>
  <sheetFormatPr defaultColWidth="8.77734375" defaultRowHeight="14.4" x14ac:dyDescent="0.3"/>
  <cols>
    <col min="1" max="1" width="11.5546875" style="44" customWidth="1"/>
    <col min="2" max="2" width="67.77734375" style="44" customWidth="1"/>
    <col min="3" max="3" width="19.88671875" style="69" customWidth="1"/>
    <col min="4" max="4" width="9.33203125" style="44" bestFit="1" customWidth="1"/>
    <col min="5" max="5" width="10.33203125" style="44" bestFit="1" customWidth="1"/>
    <col min="6" max="6" width="10.33203125" style="44" customWidth="1"/>
    <col min="7" max="9" width="9.33203125" style="44" bestFit="1" customWidth="1"/>
    <col min="10" max="11" width="9.88671875" style="44" bestFit="1" customWidth="1"/>
    <col min="12" max="12" width="11" style="44" customWidth="1"/>
    <col min="13" max="13" width="10.88671875" style="44" customWidth="1"/>
    <col min="14" max="16384" width="8.77734375" style="44"/>
  </cols>
  <sheetData>
    <row r="1" spans="1:13" ht="38.4" customHeight="1" x14ac:dyDescent="0.3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s="1" customFormat="1" x14ac:dyDescent="0.3">
      <c r="B2" s="82" t="s">
        <v>51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13" s="1" customFormat="1" ht="15" thickBot="1" x14ac:dyDescent="0.35"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13" ht="16.2" thickBot="1" x14ac:dyDescent="0.35">
      <c r="A4" s="78"/>
      <c r="B4" s="50"/>
      <c r="C4" s="80"/>
      <c r="D4" s="84">
        <v>2022</v>
      </c>
      <c r="E4" s="85"/>
      <c r="F4" s="86"/>
      <c r="G4" s="84">
        <v>2023</v>
      </c>
      <c r="H4" s="85"/>
      <c r="I4" s="86"/>
      <c r="J4" s="84">
        <v>2024</v>
      </c>
      <c r="K4" s="85"/>
      <c r="L4" s="86"/>
      <c r="M4" s="2">
        <v>2025</v>
      </c>
    </row>
    <row r="5" spans="1:13" ht="22.2" thickBot="1" x14ac:dyDescent="0.35">
      <c r="A5" s="79"/>
      <c r="B5" s="51"/>
      <c r="C5" s="81"/>
      <c r="D5" s="3" t="s">
        <v>34</v>
      </c>
      <c r="E5" s="4" t="s">
        <v>53</v>
      </c>
      <c r="F5" s="52" t="s">
        <v>52</v>
      </c>
      <c r="G5" s="5" t="s">
        <v>34</v>
      </c>
      <c r="H5" s="4" t="s">
        <v>54</v>
      </c>
      <c r="I5" s="52" t="s">
        <v>52</v>
      </c>
      <c r="J5" s="5" t="s">
        <v>34</v>
      </c>
      <c r="K5" s="4" t="s">
        <v>54</v>
      </c>
      <c r="L5" s="3" t="s">
        <v>52</v>
      </c>
      <c r="M5" s="3" t="s">
        <v>52</v>
      </c>
    </row>
    <row r="6" spans="1:13" x14ac:dyDescent="0.3">
      <c r="A6" s="75" t="s">
        <v>23</v>
      </c>
      <c r="B6" s="53" t="s">
        <v>55</v>
      </c>
      <c r="C6" s="6" t="s">
        <v>6</v>
      </c>
      <c r="D6" s="7">
        <v>87700000</v>
      </c>
      <c r="E6" s="8">
        <v>87700000</v>
      </c>
      <c r="F6" s="8">
        <f>70160000/0.8</f>
        <v>87700000</v>
      </c>
      <c r="G6" s="7">
        <v>70954433</v>
      </c>
      <c r="H6" s="8">
        <v>70954433</v>
      </c>
      <c r="I6" s="7">
        <f>I7+I8+I9</f>
        <v>99544780</v>
      </c>
      <c r="J6" s="7"/>
      <c r="K6" s="9"/>
      <c r="L6" s="10">
        <f>L7+L9</f>
        <v>89502255</v>
      </c>
      <c r="M6" s="10">
        <f>M7+M9</f>
        <v>88293148</v>
      </c>
    </row>
    <row r="7" spans="1:13" x14ac:dyDescent="0.3">
      <c r="A7" s="76"/>
      <c r="B7" s="54" t="s">
        <v>37</v>
      </c>
      <c r="C7" s="11" t="s">
        <v>7</v>
      </c>
      <c r="D7" s="12">
        <v>15000000</v>
      </c>
      <c r="E7" s="13">
        <v>15000000</v>
      </c>
      <c r="F7" s="13">
        <v>15000000</v>
      </c>
      <c r="G7" s="12">
        <v>15000000</v>
      </c>
      <c r="H7" s="13">
        <v>15000000</v>
      </c>
      <c r="I7" s="13">
        <v>15000000</v>
      </c>
      <c r="J7" s="12"/>
      <c r="K7" s="14"/>
      <c r="L7" s="15">
        <f>I7</f>
        <v>15000000</v>
      </c>
      <c r="M7" s="15">
        <f>L7</f>
        <v>15000000</v>
      </c>
    </row>
    <row r="8" spans="1:13" x14ac:dyDescent="0.3">
      <c r="A8" s="87"/>
      <c r="B8" s="55" t="s">
        <v>50</v>
      </c>
      <c r="C8" s="16"/>
      <c r="D8" s="17"/>
      <c r="E8" s="18"/>
      <c r="F8" s="18"/>
      <c r="G8" s="17"/>
      <c r="H8" s="18"/>
      <c r="I8" s="17"/>
      <c r="J8" s="17"/>
      <c r="K8" s="19"/>
      <c r="L8" s="20"/>
      <c r="M8" s="20"/>
    </row>
    <row r="9" spans="1:13" ht="15" thickBot="1" x14ac:dyDescent="0.35">
      <c r="A9" s="77"/>
      <c r="B9" s="56" t="s">
        <v>10</v>
      </c>
      <c r="C9" s="21" t="s">
        <v>11</v>
      </c>
      <c r="D9" s="22">
        <f t="shared" ref="D9:G9" si="0">D6-D7</f>
        <v>72700000</v>
      </c>
      <c r="E9" s="22">
        <f t="shared" si="0"/>
        <v>72700000</v>
      </c>
      <c r="F9" s="22">
        <f t="shared" ref="F9" si="1">F6-F7</f>
        <v>72700000</v>
      </c>
      <c r="G9" s="22">
        <f t="shared" si="0"/>
        <v>55954433</v>
      </c>
      <c r="H9" s="22">
        <f>H6-H7</f>
        <v>55954433</v>
      </c>
      <c r="I9" s="22">
        <f>71940150+I20</f>
        <v>84544780</v>
      </c>
      <c r="J9" s="22"/>
      <c r="K9" s="23"/>
      <c r="L9" s="71">
        <f>57407615+(2.44*7006*1000)</f>
        <v>74502255</v>
      </c>
      <c r="M9" s="71">
        <f>49730068+(3.33*7076*1000)</f>
        <v>73293148</v>
      </c>
    </row>
    <row r="10" spans="1:13" x14ac:dyDescent="0.3">
      <c r="A10" s="88" t="s">
        <v>24</v>
      </c>
      <c r="B10" s="53" t="s">
        <v>38</v>
      </c>
      <c r="C10" s="6" t="s">
        <v>18</v>
      </c>
      <c r="D10" s="8">
        <f t="shared" ref="D10:K10" si="2">SUM(D11:D20)</f>
        <v>58888226</v>
      </c>
      <c r="E10" s="8">
        <f>SUM(E11:E20)</f>
        <v>58888226</v>
      </c>
      <c r="F10" s="8">
        <f>SUM(F11:F20)</f>
        <v>51724920</v>
      </c>
      <c r="G10" s="8">
        <f t="shared" ref="G10:H10" si="3">SUM(G11:G20)</f>
        <v>48101030</v>
      </c>
      <c r="H10" s="8">
        <f t="shared" si="3"/>
        <v>58251227</v>
      </c>
      <c r="I10" s="8">
        <f>SUM(I11:I20)</f>
        <v>41804645</v>
      </c>
      <c r="J10" s="8">
        <f t="shared" si="2"/>
        <v>0</v>
      </c>
      <c r="K10" s="9">
        <f t="shared" si="2"/>
        <v>0</v>
      </c>
      <c r="L10" s="10">
        <f>SUM(L11:L20)</f>
        <v>42315779</v>
      </c>
      <c r="M10" s="10">
        <f>SUM(M11:M20)</f>
        <v>53415432</v>
      </c>
    </row>
    <row r="11" spans="1:13" x14ac:dyDescent="0.3">
      <c r="A11" s="89"/>
      <c r="B11" s="25" t="s">
        <v>39</v>
      </c>
      <c r="C11" s="11" t="s">
        <v>14</v>
      </c>
      <c r="D11" s="13">
        <v>24688226</v>
      </c>
      <c r="E11" s="13">
        <v>7163306</v>
      </c>
      <c r="F11" s="13">
        <v>0</v>
      </c>
      <c r="G11" s="12">
        <v>14496400</v>
      </c>
      <c r="H11" s="13">
        <v>30646597</v>
      </c>
      <c r="I11" s="13">
        <v>0</v>
      </c>
      <c r="J11" s="12"/>
      <c r="K11" s="14"/>
      <c r="L11" s="15">
        <f>-I22</f>
        <v>17174231</v>
      </c>
      <c r="M11" s="15">
        <f>-L22</f>
        <v>23773885</v>
      </c>
    </row>
    <row r="12" spans="1:13" x14ac:dyDescent="0.3">
      <c r="A12" s="89"/>
      <c r="B12" s="25" t="s">
        <v>42</v>
      </c>
      <c r="C12" s="11" t="s">
        <v>15</v>
      </c>
      <c r="D12" s="12">
        <v>2000000</v>
      </c>
      <c r="E12" s="13">
        <v>2000000</v>
      </c>
      <c r="F12" s="13">
        <v>2000000</v>
      </c>
      <c r="G12" s="12">
        <v>2000000</v>
      </c>
      <c r="H12" s="13">
        <v>2000000</v>
      </c>
      <c r="I12" s="13"/>
      <c r="J12" s="12"/>
      <c r="K12" s="14"/>
      <c r="L12" s="15"/>
      <c r="M12" s="15"/>
    </row>
    <row r="13" spans="1:13" x14ac:dyDescent="0.3">
      <c r="A13" s="89"/>
      <c r="B13" s="25" t="s">
        <v>43</v>
      </c>
      <c r="C13" s="11" t="s">
        <v>16</v>
      </c>
      <c r="D13" s="12"/>
      <c r="E13" s="13"/>
      <c r="F13" s="13"/>
      <c r="G13" s="12"/>
      <c r="H13" s="13"/>
      <c r="I13" s="13"/>
      <c r="J13" s="12"/>
      <c r="K13" s="14"/>
      <c r="L13" s="15"/>
      <c r="M13" s="15"/>
    </row>
    <row r="14" spans="1:13" x14ac:dyDescent="0.3">
      <c r="A14" s="89"/>
      <c r="B14" s="25" t="s">
        <v>40</v>
      </c>
      <c r="C14" s="11" t="s">
        <v>17</v>
      </c>
      <c r="D14" s="12">
        <v>12000000</v>
      </c>
      <c r="E14" s="13">
        <v>29524920</v>
      </c>
      <c r="F14" s="13">
        <f>E14</f>
        <v>29524920</v>
      </c>
      <c r="G14" s="12">
        <v>12000000</v>
      </c>
      <c r="H14" s="13">
        <v>12000000</v>
      </c>
      <c r="I14" s="13">
        <v>21763090</v>
      </c>
      <c r="J14" s="12"/>
      <c r="K14" s="14"/>
      <c r="L14" s="15">
        <v>15203090</v>
      </c>
      <c r="M14" s="15">
        <v>15203090</v>
      </c>
    </row>
    <row r="15" spans="1:13" x14ac:dyDescent="0.3">
      <c r="A15" s="89"/>
      <c r="B15" s="25" t="s">
        <v>41</v>
      </c>
      <c r="C15" s="11" t="s">
        <v>17</v>
      </c>
      <c r="D15" s="12">
        <v>7000000</v>
      </c>
      <c r="E15" s="13">
        <v>7000000</v>
      </c>
      <c r="F15" s="13">
        <v>7000000</v>
      </c>
      <c r="G15" s="12">
        <v>7000000</v>
      </c>
      <c r="H15" s="13">
        <v>1000000</v>
      </c>
      <c r="I15" s="13">
        <v>0</v>
      </c>
      <c r="J15" s="12"/>
      <c r="K15" s="14"/>
      <c r="L15" s="15">
        <v>0</v>
      </c>
      <c r="M15" s="15">
        <v>0</v>
      </c>
    </row>
    <row r="16" spans="1:13" x14ac:dyDescent="0.3">
      <c r="A16" s="90"/>
      <c r="B16" s="25" t="s">
        <v>44</v>
      </c>
      <c r="C16" s="16" t="s">
        <v>35</v>
      </c>
      <c r="D16" s="17"/>
      <c r="E16" s="18"/>
      <c r="F16" s="18"/>
      <c r="G16" s="17"/>
      <c r="H16" s="18"/>
      <c r="I16" s="18"/>
      <c r="J16" s="17"/>
      <c r="K16" s="19"/>
      <c r="L16" s="20"/>
      <c r="M16" s="20"/>
    </row>
    <row r="17" spans="1:13" ht="28.8" x14ac:dyDescent="0.3">
      <c r="A17" s="90"/>
      <c r="B17" s="26" t="s">
        <v>46</v>
      </c>
      <c r="C17" s="16" t="s">
        <v>47</v>
      </c>
      <c r="D17" s="17"/>
      <c r="E17" s="18"/>
      <c r="F17" s="18"/>
      <c r="G17" s="18"/>
      <c r="H17" s="18"/>
      <c r="I17" s="17">
        <v>124200</v>
      </c>
      <c r="J17" s="17"/>
      <c r="K17" s="19"/>
      <c r="L17" s="20">
        <v>124200</v>
      </c>
      <c r="M17" s="20">
        <v>124200</v>
      </c>
    </row>
    <row r="18" spans="1:13" x14ac:dyDescent="0.3">
      <c r="A18" s="90"/>
      <c r="B18" s="26" t="s">
        <v>48</v>
      </c>
      <c r="C18" s="16" t="s">
        <v>47</v>
      </c>
      <c r="D18" s="17"/>
      <c r="E18" s="18"/>
      <c r="F18" s="18"/>
      <c r="G18" s="18"/>
      <c r="H18" s="18"/>
      <c r="I18" s="17">
        <v>1700807</v>
      </c>
      <c r="J18" s="12"/>
      <c r="K18" s="14"/>
      <c r="L18" s="20">
        <v>4692108</v>
      </c>
      <c r="M18" s="20">
        <v>9192107</v>
      </c>
    </row>
    <row r="19" spans="1:13" ht="43.2" x14ac:dyDescent="0.3">
      <c r="A19" s="90"/>
      <c r="B19" s="26" t="s">
        <v>49</v>
      </c>
      <c r="C19" s="16" t="s">
        <v>47</v>
      </c>
      <c r="D19" s="17"/>
      <c r="E19" s="18"/>
      <c r="F19" s="18"/>
      <c r="G19" s="18"/>
      <c r="H19" s="18"/>
      <c r="I19" s="17">
        <v>5611918</v>
      </c>
      <c r="J19" s="17"/>
      <c r="K19" s="19"/>
      <c r="L19" s="20">
        <v>5122150</v>
      </c>
      <c r="M19" s="20">
        <v>5122150</v>
      </c>
    </row>
    <row r="20" spans="1:13" ht="29.4" thickBot="1" x14ac:dyDescent="0.35">
      <c r="A20" s="91"/>
      <c r="B20" s="27" t="s">
        <v>45</v>
      </c>
      <c r="C20" s="21" t="s">
        <v>36</v>
      </c>
      <c r="D20" s="28">
        <v>13200000</v>
      </c>
      <c r="E20" s="22">
        <v>13200000</v>
      </c>
      <c r="F20" s="22">
        <v>13200000</v>
      </c>
      <c r="G20" s="28">
        <v>12604630</v>
      </c>
      <c r="H20" s="22">
        <v>12604630</v>
      </c>
      <c r="I20" s="22">
        <v>12604630</v>
      </c>
      <c r="J20" s="28"/>
      <c r="K20" s="23"/>
      <c r="L20" s="24"/>
      <c r="M20" s="24"/>
    </row>
    <row r="21" spans="1:13" x14ac:dyDescent="0.3">
      <c r="A21" s="75" t="s">
        <v>25</v>
      </c>
      <c r="B21" s="53" t="s">
        <v>31</v>
      </c>
      <c r="C21" s="57" t="s">
        <v>12</v>
      </c>
      <c r="D21" s="29">
        <v>102566026</v>
      </c>
      <c r="E21" s="29">
        <v>52550000</v>
      </c>
      <c r="F21" s="29">
        <f>53800000*8/12</f>
        <v>35866666.666666664</v>
      </c>
      <c r="G21" s="29">
        <v>95250064</v>
      </c>
      <c r="H21" s="29">
        <v>54100000</v>
      </c>
      <c r="I21" s="29">
        <v>0</v>
      </c>
      <c r="J21" s="29">
        <v>77759274</v>
      </c>
      <c r="K21" s="30">
        <v>55700000</v>
      </c>
      <c r="L21" s="70">
        <v>0</v>
      </c>
      <c r="M21" s="72">
        <v>0</v>
      </c>
    </row>
    <row r="22" spans="1:13" x14ac:dyDescent="0.3">
      <c r="A22" s="76"/>
      <c r="B22" s="58" t="s">
        <v>0</v>
      </c>
      <c r="C22" s="59" t="s">
        <v>21</v>
      </c>
      <c r="D22" s="31">
        <f t="shared" ref="D22:K22" si="4">D21-D25</f>
        <v>8152672</v>
      </c>
      <c r="E22" s="31">
        <f t="shared" si="4"/>
        <v>7250000</v>
      </c>
      <c r="F22" s="31">
        <f>F21-F25</f>
        <v>7466666.6666666642</v>
      </c>
      <c r="G22" s="31">
        <f t="shared" si="4"/>
        <v>18122921</v>
      </c>
      <c r="H22" s="31">
        <f t="shared" si="4"/>
        <v>-3800000</v>
      </c>
      <c r="I22" s="31">
        <f t="shared" ref="I22" si="5">I21-I25</f>
        <v>-17174231</v>
      </c>
      <c r="J22" s="31">
        <f t="shared" si="4"/>
        <v>7085539</v>
      </c>
      <c r="K22" s="32">
        <f t="shared" si="4"/>
        <v>-1500000</v>
      </c>
      <c r="L22" s="33">
        <f t="shared" ref="L22:M22" si="6">L21-L25</f>
        <v>-23773885</v>
      </c>
      <c r="M22" s="33">
        <f t="shared" si="6"/>
        <v>-18062580</v>
      </c>
    </row>
    <row r="23" spans="1:13" ht="32.549999999999997" customHeight="1" x14ac:dyDescent="0.3">
      <c r="A23" s="76"/>
      <c r="B23" s="60" t="s">
        <v>1</v>
      </c>
      <c r="C23" s="59" t="s">
        <v>8</v>
      </c>
      <c r="D23" s="31">
        <v>62225697</v>
      </c>
      <c r="E23" s="31">
        <v>101700000</v>
      </c>
      <c r="F23" s="31">
        <v>78847000</v>
      </c>
      <c r="G23" s="31">
        <v>51221550</v>
      </c>
      <c r="H23" s="31">
        <v>67400000</v>
      </c>
      <c r="I23" s="31">
        <v>72761000</v>
      </c>
      <c r="J23" s="31">
        <v>44137310</v>
      </c>
      <c r="K23" s="32">
        <v>54100000</v>
      </c>
      <c r="L23" s="33">
        <v>61695000</v>
      </c>
      <c r="M23" s="33">
        <v>55255000</v>
      </c>
    </row>
    <row r="24" spans="1:13" ht="36.450000000000003" customHeight="1" x14ac:dyDescent="0.3">
      <c r="A24" s="76"/>
      <c r="B24" s="60" t="s">
        <v>2</v>
      </c>
      <c r="C24" s="59" t="s">
        <v>13</v>
      </c>
      <c r="D24" s="31">
        <v>156639051</v>
      </c>
      <c r="E24" s="31">
        <v>147000000</v>
      </c>
      <c r="F24" s="31">
        <v>107247000</v>
      </c>
      <c r="G24" s="31">
        <v>128348693</v>
      </c>
      <c r="H24" s="31">
        <v>125300000</v>
      </c>
      <c r="I24" s="31">
        <v>89935231</v>
      </c>
      <c r="J24" s="31">
        <v>114811045</v>
      </c>
      <c r="K24" s="32">
        <v>111300000</v>
      </c>
      <c r="L24" s="33">
        <v>85468885</v>
      </c>
      <c r="M24" s="33">
        <v>73317580</v>
      </c>
    </row>
    <row r="25" spans="1:13" x14ac:dyDescent="0.3">
      <c r="A25" s="76"/>
      <c r="B25" s="58" t="s">
        <v>3</v>
      </c>
      <c r="C25" s="59" t="s">
        <v>20</v>
      </c>
      <c r="D25" s="31">
        <f t="shared" ref="D25:K25" si="7">D24-D23</f>
        <v>94413354</v>
      </c>
      <c r="E25" s="31">
        <f t="shared" si="7"/>
        <v>45300000</v>
      </c>
      <c r="F25" s="31">
        <f t="shared" si="7"/>
        <v>28400000</v>
      </c>
      <c r="G25" s="31">
        <f t="shared" si="7"/>
        <v>77127143</v>
      </c>
      <c r="H25" s="31">
        <f t="shared" si="7"/>
        <v>57900000</v>
      </c>
      <c r="I25" s="31">
        <f>I24-I23</f>
        <v>17174231</v>
      </c>
      <c r="J25" s="31">
        <f t="shared" si="7"/>
        <v>70673735</v>
      </c>
      <c r="K25" s="32">
        <f t="shared" si="7"/>
        <v>57200000</v>
      </c>
      <c r="L25" s="33">
        <f t="shared" ref="L25:M25" si="8">L24-L23</f>
        <v>23773885</v>
      </c>
      <c r="M25" s="33">
        <f t="shared" si="8"/>
        <v>18062580</v>
      </c>
    </row>
    <row r="26" spans="1:13" x14ac:dyDescent="0.3">
      <c r="A26" s="76"/>
      <c r="B26" s="58" t="s">
        <v>29</v>
      </c>
      <c r="C26" s="59" t="s">
        <v>19</v>
      </c>
      <c r="D26" s="31"/>
      <c r="E26" s="61"/>
      <c r="F26" s="61"/>
      <c r="G26" s="31"/>
      <c r="H26" s="61"/>
      <c r="I26" s="61"/>
      <c r="J26" s="31"/>
      <c r="K26" s="62"/>
      <c r="L26" s="63"/>
      <c r="M26" s="63"/>
    </row>
    <row r="27" spans="1:13" x14ac:dyDescent="0.3">
      <c r="A27" s="76"/>
      <c r="B27" s="34" t="s">
        <v>4</v>
      </c>
      <c r="C27" s="35" t="s">
        <v>26</v>
      </c>
      <c r="D27" s="31">
        <f t="shared" ref="D27:K27" si="9">D11</f>
        <v>24688226</v>
      </c>
      <c r="E27" s="31">
        <f t="shared" si="9"/>
        <v>7163306</v>
      </c>
      <c r="F27" s="31">
        <f>F11</f>
        <v>0</v>
      </c>
      <c r="G27" s="31">
        <f t="shared" si="9"/>
        <v>14496400</v>
      </c>
      <c r="H27" s="31">
        <f t="shared" si="9"/>
        <v>30646597</v>
      </c>
      <c r="I27" s="31">
        <f t="shared" ref="I27" si="10">I11</f>
        <v>0</v>
      </c>
      <c r="J27" s="31">
        <f t="shared" si="9"/>
        <v>0</v>
      </c>
      <c r="K27" s="32">
        <f t="shared" si="9"/>
        <v>0</v>
      </c>
      <c r="L27" s="33">
        <f t="shared" ref="L27:M27" si="11">L11</f>
        <v>17174231</v>
      </c>
      <c r="M27" s="33">
        <f t="shared" si="11"/>
        <v>23773885</v>
      </c>
    </row>
    <row r="28" spans="1:13" x14ac:dyDescent="0.3">
      <c r="A28" s="76"/>
      <c r="B28" s="34" t="s">
        <v>5</v>
      </c>
      <c r="C28" s="35" t="s">
        <v>27</v>
      </c>
      <c r="D28" s="31">
        <v>24003566</v>
      </c>
      <c r="E28" s="31">
        <v>24003566</v>
      </c>
      <c r="F28" s="31">
        <v>24003567</v>
      </c>
      <c r="G28" s="31">
        <v>24003566</v>
      </c>
      <c r="H28" s="31">
        <v>24003566</v>
      </c>
      <c r="I28" s="31">
        <v>24003567</v>
      </c>
      <c r="J28" s="31">
        <v>24003566</v>
      </c>
      <c r="K28" s="32">
        <v>24003566</v>
      </c>
      <c r="L28" s="33">
        <v>24003567</v>
      </c>
      <c r="M28" s="33">
        <v>24003568</v>
      </c>
    </row>
    <row r="29" spans="1:13" ht="15" thickBot="1" x14ac:dyDescent="0.35">
      <c r="A29" s="77"/>
      <c r="B29" s="45" t="s">
        <v>9</v>
      </c>
      <c r="C29" s="46" t="s">
        <v>32</v>
      </c>
      <c r="D29" s="47">
        <f t="shared" ref="D29:K29" si="12">D22+D26+D27-D28</f>
        <v>8837332</v>
      </c>
      <c r="E29" s="47">
        <f t="shared" si="12"/>
        <v>-9590260</v>
      </c>
      <c r="F29" s="47">
        <f>F22+F26+F27-F28</f>
        <v>-16536900.333333336</v>
      </c>
      <c r="G29" s="47">
        <f t="shared" si="12"/>
        <v>8615755</v>
      </c>
      <c r="H29" s="47">
        <f t="shared" si="12"/>
        <v>2843031</v>
      </c>
      <c r="I29" s="47">
        <f t="shared" ref="I29" si="13">I22+I26+I27-I28</f>
        <v>-41177798</v>
      </c>
      <c r="J29" s="47">
        <f t="shared" si="12"/>
        <v>-16918027</v>
      </c>
      <c r="K29" s="48">
        <f t="shared" si="12"/>
        <v>-25503566</v>
      </c>
      <c r="L29" s="49">
        <f t="shared" ref="L29:M29" si="14">L22+L26+L27-L28</f>
        <v>-30603221</v>
      </c>
      <c r="M29" s="49">
        <f t="shared" si="14"/>
        <v>-18292263</v>
      </c>
    </row>
    <row r="30" spans="1:13" ht="15" thickBot="1" x14ac:dyDescent="0.35">
      <c r="A30" s="41"/>
      <c r="B30" s="42" t="s">
        <v>22</v>
      </c>
      <c r="C30" s="43" t="s">
        <v>28</v>
      </c>
      <c r="D30" s="38">
        <f t="shared" ref="D30:K30" si="15">D9-D10+D29</f>
        <v>22649106</v>
      </c>
      <c r="E30" s="38">
        <f t="shared" si="15"/>
        <v>4221514</v>
      </c>
      <c r="F30" s="38">
        <f>F9-F10+F29</f>
        <v>4438179.6666666642</v>
      </c>
      <c r="G30" s="38">
        <f t="shared" si="15"/>
        <v>16469158</v>
      </c>
      <c r="H30" s="38">
        <f t="shared" si="15"/>
        <v>546237</v>
      </c>
      <c r="I30" s="38">
        <f>I9-I10+I29</f>
        <v>1562337</v>
      </c>
      <c r="J30" s="38">
        <f t="shared" si="15"/>
        <v>-16918027</v>
      </c>
      <c r="K30" s="39">
        <f t="shared" si="15"/>
        <v>-25503566</v>
      </c>
      <c r="L30" s="40">
        <f>L9-L10+L29</f>
        <v>1583255</v>
      </c>
      <c r="M30" s="40">
        <f t="shared" ref="M30" si="16">M9-M10+M29</f>
        <v>1585453</v>
      </c>
    </row>
    <row r="31" spans="1:13" x14ac:dyDescent="0.3">
      <c r="B31" s="36" t="s">
        <v>30</v>
      </c>
      <c r="C31" s="64"/>
      <c r="D31" s="65"/>
      <c r="E31" s="65"/>
      <c r="F31" s="65"/>
      <c r="G31" s="65"/>
      <c r="H31" s="65"/>
      <c r="I31" s="65"/>
      <c r="J31" s="65"/>
      <c r="K31" s="66"/>
    </row>
    <row r="32" spans="1:13" x14ac:dyDescent="0.3">
      <c r="B32" s="36" t="s">
        <v>33</v>
      </c>
      <c r="C32" s="64"/>
      <c r="D32" s="65"/>
      <c r="E32" s="65"/>
      <c r="F32" s="65"/>
      <c r="G32" s="37"/>
      <c r="H32" s="65"/>
      <c r="I32" s="65"/>
      <c r="J32" s="65"/>
      <c r="K32" s="66"/>
    </row>
    <row r="33" spans="1:13" x14ac:dyDescent="0.3">
      <c r="B33" s="36" t="s">
        <v>56</v>
      </c>
      <c r="C33" s="64"/>
      <c r="D33" s="65"/>
      <c r="E33" s="65"/>
      <c r="F33" s="65"/>
      <c r="G33" s="65"/>
      <c r="H33" s="65"/>
      <c r="I33" s="65"/>
      <c r="J33" s="65"/>
      <c r="K33" s="66"/>
    </row>
    <row r="34" spans="1:13" x14ac:dyDescent="0.3">
      <c r="B34" s="67"/>
      <c r="C34" s="64"/>
      <c r="D34" s="65"/>
      <c r="E34" s="68"/>
      <c r="F34" s="68"/>
      <c r="G34" s="65"/>
      <c r="H34" s="65"/>
      <c r="I34" s="65"/>
      <c r="J34" s="65"/>
      <c r="K34" s="66"/>
    </row>
    <row r="36" spans="1:13" ht="25.8" x14ac:dyDescent="0.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</row>
  </sheetData>
  <mergeCells count="11">
    <mergeCell ref="A1:M1"/>
    <mergeCell ref="A36:M36"/>
    <mergeCell ref="A21:A29"/>
    <mergeCell ref="A4:A5"/>
    <mergeCell ref="C4:C5"/>
    <mergeCell ref="B2:M3"/>
    <mergeCell ref="D4:F4"/>
    <mergeCell ref="G4:I4"/>
    <mergeCell ref="J4:L4"/>
    <mergeCell ref="A6:A9"/>
    <mergeCell ref="A10:A20"/>
  </mergeCells>
  <pageMargins left="0.70866141732283472" right="0.70866141732283472" top="0.74803149606299213" bottom="0.74803149606299213" header="0.31496062992125984" footer="0.31496062992125984"/>
  <pageSetup scale="61" fitToHeight="0" orientation="landscape" r:id="rId1"/>
  <ignoredErrors>
    <ignoredError sqref="I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1. pielikums </vt:lpstr>
      <vt:lpstr>'1. pielikums '!_ftn1</vt:lpstr>
      <vt:lpstr>'1. pielikums '!_ftnref1</vt:lpstr>
      <vt:lpstr>'1. pielikums '!_Hlk108441919</vt:lpstr>
      <vt:lpstr>'1. pielikums '!_Hlk110272427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Aivars Neimanis</cp:lastModifiedBy>
  <cp:lastPrinted>2022-08-29T12:01:00Z</cp:lastPrinted>
  <dcterms:created xsi:type="dcterms:W3CDTF">2021-11-11T12:04:08Z</dcterms:created>
  <dcterms:modified xsi:type="dcterms:W3CDTF">2022-09-02T10:03:19Z</dcterms:modified>
</cp:coreProperties>
</file>