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aija_timofejeva_kem_gov_lv/Documents/OIK/KZ/"/>
    </mc:Choice>
  </mc:AlternateContent>
  <xr:revisionPtr revIDLastSave="0" documentId="8_{0C72A002-195F-459C-988F-354796DCD77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. pielikums" sheetId="7" r:id="rId1"/>
    <sheet name="2. pielikums" sheetId="8" r:id="rId2"/>
  </sheets>
  <definedNames>
    <definedName name="_ftn1" localSheetId="0">'1. pielikums'!$B$25</definedName>
    <definedName name="_ftnref1" localSheetId="0">'1. pielikums'!$B$22</definedName>
    <definedName name="_Hlk108441919" localSheetId="0">'1. pielikums'!$B$17</definedName>
    <definedName name="_Hlk110272427" localSheetId="0">'1. pielikums'!$B$15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8" l="1"/>
  <c r="F18" i="8"/>
  <c r="H18" i="8" s="1"/>
  <c r="F17" i="8"/>
  <c r="G17" i="8" s="1"/>
  <c r="F16" i="8"/>
  <c r="G9" i="8"/>
  <c r="H9" i="8" s="1"/>
  <c r="G8" i="8"/>
  <c r="H8" i="8" s="1"/>
  <c r="G7" i="8"/>
  <c r="H7" i="8" s="1"/>
  <c r="G6" i="8"/>
  <c r="H6" i="8" s="1"/>
  <c r="G5" i="8"/>
  <c r="H5" i="8" s="1"/>
  <c r="H17" i="8" l="1"/>
  <c r="J5" i="8"/>
  <c r="I5" i="8"/>
  <c r="I6" i="8"/>
  <c r="J6" i="8"/>
  <c r="J7" i="8"/>
  <c r="I7" i="8"/>
  <c r="J9" i="8"/>
  <c r="I9" i="8"/>
  <c r="K9" i="8" s="1"/>
  <c r="I17" i="8"/>
  <c r="J17" i="8" s="1"/>
  <c r="I8" i="8"/>
  <c r="K8" i="8" s="1"/>
  <c r="J8" i="8"/>
  <c r="J16" i="8"/>
  <c r="G16" i="8"/>
  <c r="H16" i="8"/>
  <c r="I16" i="8"/>
  <c r="G18" i="8"/>
  <c r="G19" i="8"/>
  <c r="H19" i="8"/>
  <c r="I19" i="8" s="1"/>
  <c r="J19" i="8" s="1"/>
  <c r="K7" i="8" l="1"/>
  <c r="L7" i="8" s="1"/>
  <c r="K6" i="8"/>
  <c r="L6" i="8" s="1"/>
  <c r="L8" i="8"/>
  <c r="I18" i="8"/>
  <c r="J18" i="8" s="1"/>
  <c r="J20" i="8" s="1"/>
  <c r="L9" i="8"/>
  <c r="K5" i="8"/>
  <c r="L5" i="8" s="1"/>
  <c r="L10" i="8" l="1"/>
  <c r="O7" i="7" l="1"/>
  <c r="R5" i="7" l="1"/>
  <c r="O5" i="7"/>
  <c r="Q29" i="7"/>
  <c r="R29" i="7" s="1"/>
  <c r="L29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R26" i="7"/>
  <c r="R23" i="7" s="1"/>
  <c r="Q26" i="7"/>
  <c r="Q23" i="7" s="1"/>
  <c r="P26" i="7"/>
  <c r="O26" i="7"/>
  <c r="N26" i="7"/>
  <c r="M26" i="7"/>
  <c r="M23" i="7" s="1"/>
  <c r="L26" i="7"/>
  <c r="L23" i="7" s="1"/>
  <c r="K26" i="7"/>
  <c r="K23" i="7" s="1"/>
  <c r="J26" i="7"/>
  <c r="J23" i="7" s="1"/>
  <c r="I26" i="7"/>
  <c r="I23" i="7" s="1"/>
  <c r="H26" i="7"/>
  <c r="G26" i="7"/>
  <c r="G23" i="7" s="1"/>
  <c r="F26" i="7"/>
  <c r="F23" i="7" s="1"/>
  <c r="E26" i="7"/>
  <c r="E23" i="7" s="1"/>
  <c r="D26" i="7"/>
  <c r="D23" i="7" s="1"/>
  <c r="O23" i="7"/>
  <c r="H22" i="7"/>
  <c r="Q19" i="7"/>
  <c r="R19" i="7" s="1"/>
  <c r="Q18" i="7"/>
  <c r="R18" i="7" s="1"/>
  <c r="Q11" i="7"/>
  <c r="R11" i="7" s="1"/>
  <c r="R7" i="7" s="1"/>
  <c r="H11" i="7"/>
  <c r="H7" i="7" s="1"/>
  <c r="P7" i="7"/>
  <c r="N7" i="7"/>
  <c r="M7" i="7"/>
  <c r="L7" i="7"/>
  <c r="J7" i="7"/>
  <c r="I7" i="7"/>
  <c r="G7" i="7"/>
  <c r="F7" i="7"/>
  <c r="E7" i="7"/>
  <c r="D7" i="7"/>
  <c r="J5" i="7"/>
  <c r="I5" i="7"/>
  <c r="G5" i="7"/>
  <c r="F5" i="7"/>
  <c r="E5" i="7"/>
  <c r="D5" i="7"/>
  <c r="N4" i="7"/>
  <c r="N3" i="7" s="1"/>
  <c r="L4" i="7"/>
  <c r="L5" i="7" s="1"/>
  <c r="M3" i="7"/>
  <c r="K3" i="7"/>
  <c r="H3" i="7"/>
  <c r="H5" i="7" s="1"/>
  <c r="K30" i="7" l="1"/>
  <c r="K32" i="7" s="1"/>
  <c r="N23" i="7"/>
  <c r="N30" i="7" s="1"/>
  <c r="N32" i="7" s="1"/>
  <c r="J30" i="7"/>
  <c r="E30" i="7"/>
  <c r="G30" i="7"/>
  <c r="Q30" i="7"/>
  <c r="P4" i="7"/>
  <c r="F30" i="7"/>
  <c r="F32" i="7" s="1"/>
  <c r="F38" i="7" s="1"/>
  <c r="M30" i="7"/>
  <c r="M32" i="7" s="1"/>
  <c r="I30" i="7"/>
  <c r="I32" i="7" s="1"/>
  <c r="H23" i="7"/>
  <c r="H30" i="7" s="1"/>
  <c r="H32" i="7" s="1"/>
  <c r="O30" i="7"/>
  <c r="O32" i="7" s="1"/>
  <c r="R30" i="7"/>
  <c r="R32" i="7" s="1"/>
  <c r="P23" i="7"/>
  <c r="P30" i="7" s="1"/>
  <c r="P32" i="7" s="1"/>
  <c r="D30" i="7"/>
  <c r="D32" i="7" s="1"/>
  <c r="D38" i="7" s="1"/>
  <c r="L30" i="7"/>
  <c r="L32" i="7" s="1"/>
  <c r="E32" i="7"/>
  <c r="E38" i="7" s="1"/>
  <c r="G32" i="7"/>
  <c r="G38" i="7" s="1"/>
  <c r="Q7" i="7"/>
  <c r="P3" i="7" l="1"/>
  <c r="Q4" i="7"/>
  <c r="J32" i="7"/>
  <c r="J41" i="7" s="1"/>
  <c r="E39" i="7"/>
  <c r="G39" i="7"/>
  <c r="C39" i="7" s="1"/>
  <c r="Q5" i="7" l="1"/>
  <c r="Q32" i="7" s="1"/>
  <c r="I41" i="7"/>
  <c r="J42" i="7" s="1"/>
</calcChain>
</file>

<file path=xl/sharedStrings.xml><?xml version="1.0" encoding="utf-8"?>
<sst xmlns="http://schemas.openxmlformats.org/spreadsheetml/2006/main" count="125" uniqueCount="98">
  <si>
    <t>OIK ieņēmumu pārsniegums pār OI izmaksām,  milj. eiro</t>
  </si>
  <si>
    <t>Elektroenerģijas realizācijas neto ieņēmumi Nord Pool elektroenerģijas biržā, milj. eiro</t>
  </si>
  <si>
    <t xml:space="preserve">Elektroenerģijas iepirkuma izmaksas, t.sk. neto balansēšanas izmaksas, milj. eiro, t.sk.: </t>
  </si>
  <si>
    <t>Obligātā iepirkuma neto izmaksas (t.sk. balansēšanas izmaksas), milj. eiro</t>
  </si>
  <si>
    <t>Budžeta dotācija EPT</t>
  </si>
  <si>
    <t>Avansa maksājumi</t>
  </si>
  <si>
    <t>(1)</t>
  </si>
  <si>
    <t>(2)</t>
  </si>
  <si>
    <t>(3)</t>
  </si>
  <si>
    <t>(4)</t>
  </si>
  <si>
    <t>(6)</t>
  </si>
  <si>
    <t>(7)</t>
  </si>
  <si>
    <t>EPT Ietekme uz B.9</t>
  </si>
  <si>
    <t xml:space="preserve">Latvenergo dividenžu daļa, kas novirzāma ar enerģētiku saistītiem pasākumiem </t>
  </si>
  <si>
    <t>(3)=(1)-(2)</t>
  </si>
  <si>
    <t>(5)</t>
  </si>
  <si>
    <t>(8)</t>
  </si>
  <si>
    <t>(4.1)</t>
  </si>
  <si>
    <t>(4.2)</t>
  </si>
  <si>
    <t>(4.3)</t>
  </si>
  <si>
    <t>(4.4)</t>
  </si>
  <si>
    <t>(10)</t>
  </si>
  <si>
    <t>(9)=(8)-(7)</t>
  </si>
  <si>
    <t>(6)=(5)-(9)</t>
  </si>
  <si>
    <t>Kopējā ietekme uz B.9</t>
  </si>
  <si>
    <t>Latvenergo</t>
  </si>
  <si>
    <t>EPT</t>
  </si>
  <si>
    <t>(11)=(4.1)</t>
  </si>
  <si>
    <t>(12)</t>
  </si>
  <si>
    <t>(14)=(3)-(4)+(13)</t>
  </si>
  <si>
    <t>citas pozīcijas, ja attiecināmas uz B.9</t>
  </si>
  <si>
    <t>*- dotācija EPT gan OIK komponentes mazināšanai, bet bez atbalstam energointensīvajiem uzņēmumiem.</t>
  </si>
  <si>
    <t>OIK ieņēmumi no elektroenerģijas patērētājiem, milj. eiro **</t>
  </si>
  <si>
    <t>(13)=(6)+(10)+(11)-(12)</t>
  </si>
  <si>
    <t xml:space="preserve">** - Prognozētie ieņēmumi no elektroenerģijas patērētājiem, tai skaitā iekļauts atbalsts energoietilpīgajiem uzņēmumiem  </t>
  </si>
  <si>
    <t>(2)-(1)</t>
  </si>
  <si>
    <t>uz VTBIL 2022-2024 atjaunotā prognoze</t>
  </si>
  <si>
    <t>VTBIL 2022-2024</t>
  </si>
  <si>
    <t>(4.5)</t>
  </si>
  <si>
    <t>(4.6)</t>
  </si>
  <si>
    <t>Latvenergo dividenžu daļa, kas novirzāma valsts budžeta kopējām vajadzībām</t>
  </si>
  <si>
    <t>(4)-(3)</t>
  </si>
  <si>
    <t>(6)-(5)</t>
  </si>
  <si>
    <t>Kopējā ietekme uz B.9 2021. un 2022. gadā</t>
  </si>
  <si>
    <t xml:space="preserve">Ietekmes izmaiņas 2021-2022 kumulatīvi </t>
  </si>
  <si>
    <t>saskaņā ar 2022.gada IZ</t>
  </si>
  <si>
    <t>(new)</t>
  </si>
  <si>
    <t>saskaņā ar 2021 informatīvo ziņojumu</t>
  </si>
  <si>
    <t>2023. gada IZ</t>
  </si>
  <si>
    <t>Latvenergo dividendes</t>
  </si>
  <si>
    <t>EM/KEM budžeta programmas</t>
  </si>
  <si>
    <t>Aizsargāto lietotāju atbalsts - 03.00.00</t>
  </si>
  <si>
    <t>Latvijas un Igaunijas atkrastes vēja enerģijas kopprojekta “Elwind” attīstībai, tai skaitā kapacitātes stiprināšanai - 29.08.00</t>
  </si>
  <si>
    <t>Pētniecības īstenošana, t.sk. administrēšanas vajadzībām - 97.00.00</t>
  </si>
  <si>
    <t>enerģētikas un klimata politikas izstrādei pasākumu izpētei - 29.05.00</t>
  </si>
  <si>
    <t>Energoietilpīgo uzņēmumu atbalsts - 29.02.00</t>
  </si>
  <si>
    <t>Energoefektivitātes politikas ieviešana -29.04.00</t>
  </si>
  <si>
    <t>Kopējā ietekme uz B.9 2024. gadā</t>
  </si>
  <si>
    <t>Ietekmes izmaiņas 2023. gadā</t>
  </si>
  <si>
    <t xml:space="preserve">Valsts budžeta dotācija EPT * - 03.00.00 </t>
  </si>
  <si>
    <t>Klimatneitralitātes mērķu sasniegšanas aktivitātēm (attiecināma uz Klimata un enerģētikas ministriju un Ekonomikas ministriju) - 97.00.00</t>
  </si>
  <si>
    <t>Iestāšanās Starptautiskajā Enerģētikas aģentūrā (attiecināma uz Klimata un enerģētikas ministriju un Ekonomikas ministriju) - 97.00.00</t>
  </si>
  <si>
    <t>Attiecināmās  budžeta programmas:</t>
  </si>
  <si>
    <t>saskaņā ar 2021. gada konceptuālo ziņojumu</t>
  </si>
  <si>
    <t>saskaņā ar 2022. gada konceptuālo ziņojumu</t>
  </si>
  <si>
    <t>saskaņā ar 2023. gada konceptuālo ziņojumu</t>
  </si>
  <si>
    <t>Finansējums EM neatliekamo pasākumu īstenošanai - 74.r, 09.00.00; 12.r,35.00.00;26.02.00;97.00.00;28.00.00;24.00.00;26.01.00./</t>
  </si>
  <si>
    <t>Rezervētās dividendes atbalstam tarifu pieauguma mazināšanai</t>
  </si>
  <si>
    <t>Latvenergo dividenžu daļa, kas novirzāma izdevumiem saskaņā ar Ministru kabineta 15.08.2023. sēdes protokola Nr. 40, 43. §</t>
  </si>
  <si>
    <t>BVKB enerģētikas politikas administrēšanai - 29.06.00</t>
  </si>
  <si>
    <t>Energoresursu izmaksu kompensācijas informācijas sistēmas izveide un uzturēšana, t.sk. administrēšanas izdevumiem - 29.06.00</t>
  </si>
  <si>
    <t>Statistiskās informācijas nodrošināšana - 24.00.00</t>
  </si>
  <si>
    <t>Elektroenerģijas lietotāju atbalsts - 29.02.00</t>
  </si>
  <si>
    <t>Mēnešalgas grupa</t>
  </si>
  <si>
    <t>Amata saime</t>
  </si>
  <si>
    <t>Līmenis</t>
  </si>
  <si>
    <t>Slodze</t>
  </si>
  <si>
    <t>Esoša amatalga</t>
  </si>
  <si>
    <t>2024.g.viduspunkts</t>
  </si>
  <si>
    <t>Starpība</t>
  </si>
  <si>
    <t>Gadā</t>
  </si>
  <si>
    <t>10%</t>
  </si>
  <si>
    <t>Soc.garantijas 5%</t>
  </si>
  <si>
    <t xml:space="preserve">VSAOI </t>
  </si>
  <si>
    <t>Kopā, EUR</t>
  </si>
  <si>
    <t>IV</t>
  </si>
  <si>
    <t>IVA</t>
  </si>
  <si>
    <t>III</t>
  </si>
  <si>
    <t>IIA</t>
  </si>
  <si>
    <t>Kopā</t>
  </si>
  <si>
    <t>Mēnešalga</t>
  </si>
  <si>
    <t>V</t>
  </si>
  <si>
    <t>I</t>
  </si>
  <si>
    <t>(4)=Σ(4.i)</t>
  </si>
  <si>
    <r>
      <t xml:space="preserve">Preces un pakalpojumi </t>
    </r>
    <r>
      <rPr>
        <b/>
        <sz val="11"/>
        <color theme="1"/>
        <rFont val="Cambria"/>
        <family val="1"/>
        <charset val="186"/>
      </rPr>
      <t>200 103 EUR</t>
    </r>
    <r>
      <rPr>
        <sz val="11"/>
        <color theme="1"/>
        <rFont val="Cambria"/>
        <family val="1"/>
        <charset val="186"/>
      </rPr>
      <t>, lai nodrošinātu datu apstrādes modernizāciju ar atbilstošām rīkiem un licencēm.</t>
    </r>
  </si>
  <si>
    <t>EM un CSP amatu vietas tiks nodrošinātas budžeta programmu ietvaros.</t>
  </si>
  <si>
    <t>Ekonomikas ministrijas kapacitātei NEKP ietekmes tautsaimniecības izaugsmes vērtēšanai</t>
  </si>
  <si>
    <t>Centrālās statistikas pārvaldes kapacitātei NEKP mērķu progresa sasniegšanas mērījumiem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</si>
</sst>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Cambria"/>
      <family val="1"/>
      <charset val="186"/>
    </font>
    <font>
      <b/>
      <sz val="7"/>
      <color rgb="FF414142"/>
      <name val="Arial"/>
      <family val="2"/>
      <charset val="186"/>
    </font>
    <font>
      <sz val="10"/>
      <color rgb="FF000000"/>
      <name val="Cambria"/>
      <family val="1"/>
      <charset val="186"/>
    </font>
    <font>
      <sz val="11"/>
      <color rgb="FF414142"/>
      <name val="Arial"/>
      <family val="2"/>
      <charset val="186"/>
    </font>
    <font>
      <sz val="11"/>
      <color theme="1"/>
      <name val="Cambria"/>
      <family val="1"/>
      <charset val="186"/>
    </font>
    <font>
      <b/>
      <sz val="11"/>
      <color theme="1"/>
      <name val="Cambria"/>
      <family val="1"/>
      <charset val="186"/>
    </font>
    <font>
      <b/>
      <sz val="12"/>
      <color theme="1"/>
      <name val="Cambria"/>
      <family val="1"/>
      <charset val="186"/>
    </font>
    <font>
      <b/>
      <sz val="12"/>
      <name val="Cambria"/>
      <family val="1"/>
      <charset val="186"/>
    </font>
    <font>
      <b/>
      <sz val="8"/>
      <color theme="1"/>
      <name val="Cambria"/>
      <family val="1"/>
      <charset val="186"/>
    </font>
    <font>
      <b/>
      <sz val="8"/>
      <color rgb="FFFF0000"/>
      <name val="Cambria"/>
      <family val="1"/>
      <charset val="186"/>
    </font>
    <font>
      <b/>
      <sz val="8"/>
      <name val="Cambria"/>
      <family val="1"/>
      <charset val="186"/>
    </font>
    <font>
      <b/>
      <sz val="11"/>
      <color rgb="FF000000"/>
      <name val="Cambria"/>
      <family val="1"/>
      <charset val="186"/>
    </font>
    <font>
      <sz val="11"/>
      <color rgb="FF000000"/>
      <name val="Cambria"/>
      <family val="1"/>
      <charset val="186"/>
    </font>
    <font>
      <sz val="8"/>
      <color theme="1"/>
      <name val="Cambria"/>
      <family val="1"/>
      <charset val="186"/>
    </font>
    <font>
      <i/>
      <sz val="8"/>
      <color rgb="FF0070C0"/>
      <name val="Cambria"/>
      <family val="1"/>
      <charset val="186"/>
    </font>
    <font>
      <i/>
      <sz val="8"/>
      <color theme="1"/>
      <name val="Cambria"/>
      <family val="1"/>
      <charset val="186"/>
    </font>
    <font>
      <sz val="11"/>
      <name val="Cambria"/>
      <family val="1"/>
      <charset val="186"/>
    </font>
    <font>
      <sz val="11"/>
      <color rgb="FF0070C0"/>
      <name val="Cambria"/>
      <family val="1"/>
      <charset val="186"/>
    </font>
    <font>
      <sz val="8"/>
      <color rgb="FF0070C0"/>
      <name val="Cambria"/>
      <family val="1"/>
      <charset val="186"/>
    </font>
    <font>
      <sz val="8"/>
      <name val="Cambria"/>
      <family val="1"/>
      <charset val="186"/>
    </font>
    <font>
      <b/>
      <sz val="11"/>
      <name val="Cambria"/>
      <family val="1"/>
      <charset val="186"/>
    </font>
    <font>
      <b/>
      <sz val="11"/>
      <color rgb="FFFF0000"/>
      <name val="Cambria"/>
      <family val="1"/>
      <charset val="186"/>
    </font>
    <font>
      <sz val="11"/>
      <color rgb="FF7030A0"/>
      <name val="Cambria"/>
      <family val="1"/>
      <charset val="186"/>
    </font>
    <font>
      <sz val="8"/>
      <color rgb="FFFF0000"/>
      <name val="Cambria"/>
      <family val="1"/>
      <charset val="186"/>
    </font>
    <font>
      <sz val="8"/>
      <color rgb="FF7030A0"/>
      <name val="Cambria"/>
      <family val="1"/>
      <charset val="186"/>
    </font>
    <font>
      <i/>
      <sz val="11"/>
      <color theme="1"/>
      <name val="Cambria"/>
      <family val="1"/>
      <charset val="186"/>
    </font>
    <font>
      <b/>
      <i/>
      <sz val="8"/>
      <color theme="1"/>
      <name val="Cambria"/>
      <family val="1"/>
      <charset val="186"/>
    </font>
    <font>
      <b/>
      <i/>
      <sz val="8"/>
      <name val="Cambria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52">
    <xf numFmtId="0" fontId="0" fillId="0" borderId="0" xfId="0"/>
    <xf numFmtId="0" fontId="3" fillId="3" borderId="25" xfId="0" applyFont="1" applyFill="1" applyBorder="1"/>
    <xf numFmtId="0" fontId="2" fillId="0" borderId="0" xfId="0" applyFont="1" applyAlignment="1">
      <alignment vertical="center"/>
    </xf>
    <xf numFmtId="0" fontId="5" fillId="0" borderId="0" xfId="0" applyFont="1"/>
    <xf numFmtId="3" fontId="6" fillId="0" borderId="0" xfId="0" applyNumberFormat="1" applyFont="1"/>
    <xf numFmtId="3" fontId="7" fillId="0" borderId="0" xfId="0" applyNumberFormat="1" applyFont="1" applyAlignment="1">
      <alignment horizontal="center" vertical="center" wrapText="1"/>
    </xf>
    <xf numFmtId="3" fontId="8" fillId="0" borderId="0" xfId="0" applyNumberFormat="1" applyFont="1"/>
    <xf numFmtId="0" fontId="0" fillId="2" borderId="1" xfId="0" applyFill="1" applyBorder="1" applyAlignment="1">
      <alignment horizontal="center" vertical="center"/>
    </xf>
    <xf numFmtId="3" fontId="7" fillId="0" borderId="0" xfId="0" applyNumberFormat="1" applyFont="1"/>
    <xf numFmtId="0" fontId="9" fillId="0" borderId="11" xfId="0" applyFont="1" applyBorder="1"/>
    <xf numFmtId="0" fontId="9" fillId="0" borderId="14" xfId="0" applyFont="1" applyBorder="1"/>
    <xf numFmtId="0" fontId="13" fillId="0" borderId="29" xfId="0" applyFont="1" applyBorder="1" applyAlignment="1">
      <alignment horizontal="center" wrapText="1"/>
    </xf>
    <xf numFmtId="0" fontId="13" fillId="0" borderId="37" xfId="0" applyFont="1" applyBorder="1" applyAlignment="1">
      <alignment horizontal="center" wrapText="1"/>
    </xf>
    <xf numFmtId="0" fontId="13" fillId="0" borderId="53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3" fillId="0" borderId="41" xfId="0" applyFont="1" applyBorder="1" applyAlignment="1">
      <alignment horizontal="center" wrapText="1"/>
    </xf>
    <xf numFmtId="0" fontId="13" fillId="0" borderId="42" xfId="0" applyFont="1" applyBorder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0" borderId="42" xfId="0" applyFont="1" applyBorder="1" applyAlignment="1">
      <alignment horizontal="center" wrapText="1"/>
    </xf>
    <xf numFmtId="0" fontId="15" fillId="0" borderId="19" xfId="0" applyFont="1" applyBorder="1" applyAlignment="1">
      <alignment horizontal="center" wrapText="1"/>
    </xf>
    <xf numFmtId="0" fontId="16" fillId="4" borderId="55" xfId="0" applyFont="1" applyFill="1" applyBorder="1"/>
    <xf numFmtId="49" fontId="9" fillId="4" borderId="0" xfId="0" applyNumberFormat="1" applyFont="1" applyFill="1" applyAlignment="1">
      <alignment horizontal="left"/>
    </xf>
    <xf numFmtId="3" fontId="13" fillId="4" borderId="0" xfId="0" applyNumberFormat="1" applyFont="1" applyFill="1" applyAlignment="1">
      <alignment horizontal="right" vertical="center" wrapText="1"/>
    </xf>
    <xf numFmtId="3" fontId="13" fillId="4" borderId="0" xfId="0" applyNumberFormat="1" applyFont="1" applyFill="1" applyAlignment="1">
      <alignment horizontal="right" vertical="center"/>
    </xf>
    <xf numFmtId="3" fontId="13" fillId="4" borderId="57" xfId="0" applyNumberFormat="1" applyFont="1" applyFill="1" applyBorder="1" applyAlignment="1">
      <alignment horizontal="right" vertical="center"/>
    </xf>
    <xf numFmtId="3" fontId="13" fillId="4" borderId="58" xfId="0" applyNumberFormat="1" applyFont="1" applyFill="1" applyBorder="1" applyAlignment="1">
      <alignment horizontal="right" vertical="center" wrapText="1"/>
    </xf>
    <xf numFmtId="3" fontId="13" fillId="4" borderId="59" xfId="0" applyNumberFormat="1" applyFont="1" applyFill="1" applyBorder="1" applyAlignment="1">
      <alignment horizontal="right" vertical="center"/>
    </xf>
    <xf numFmtId="3" fontId="13" fillId="4" borderId="62" xfId="2" applyNumberFormat="1" applyFont="1" applyFill="1" applyBorder="1" applyAlignment="1">
      <alignment horizontal="right" vertical="center" wrapText="1"/>
    </xf>
    <xf numFmtId="3" fontId="13" fillId="4" borderId="57" xfId="2" applyNumberFormat="1" applyFont="1" applyFill="1" applyBorder="1" applyAlignment="1">
      <alignment horizontal="right" vertical="center"/>
    </xf>
    <xf numFmtId="3" fontId="13" fillId="4" borderId="58" xfId="2" applyNumberFormat="1" applyFont="1" applyFill="1" applyBorder="1" applyAlignment="1">
      <alignment horizontal="right" vertical="center" wrapText="1"/>
    </xf>
    <xf numFmtId="3" fontId="13" fillId="4" borderId="59" xfId="2" applyNumberFormat="1" applyFont="1" applyFill="1" applyBorder="1" applyAlignment="1">
      <alignment horizontal="right" vertical="center" wrapText="1"/>
    </xf>
    <xf numFmtId="0" fontId="16" fillId="4" borderId="30" xfId="0" applyFont="1" applyFill="1" applyBorder="1"/>
    <xf numFmtId="3" fontId="13" fillId="4" borderId="6" xfId="0" applyNumberFormat="1" applyFont="1" applyFill="1" applyBorder="1" applyAlignment="1">
      <alignment horizontal="right" vertical="center"/>
    </xf>
    <xf numFmtId="3" fontId="13" fillId="4" borderId="4" xfId="0" applyNumberFormat="1" applyFont="1" applyFill="1" applyBorder="1" applyAlignment="1">
      <alignment horizontal="right" vertical="center" wrapText="1"/>
    </xf>
    <xf numFmtId="3" fontId="13" fillId="4" borderId="7" xfId="0" applyNumberFormat="1" applyFont="1" applyFill="1" applyBorder="1" applyAlignment="1">
      <alignment horizontal="right" vertical="center" wrapText="1"/>
    </xf>
    <xf numFmtId="3" fontId="13" fillId="4" borderId="32" xfId="2" applyNumberFormat="1" applyFont="1" applyFill="1" applyBorder="1" applyAlignment="1">
      <alignment horizontal="right" vertical="center" wrapText="1"/>
    </xf>
    <xf numFmtId="3" fontId="13" fillId="4" borderId="6" xfId="2" applyNumberFormat="1" applyFont="1" applyFill="1" applyBorder="1" applyAlignment="1">
      <alignment horizontal="right" vertical="center"/>
    </xf>
    <xf numFmtId="3" fontId="13" fillId="4" borderId="4" xfId="2" applyNumberFormat="1" applyFont="1" applyFill="1" applyBorder="1" applyAlignment="1">
      <alignment horizontal="right" vertical="center" wrapText="1"/>
    </xf>
    <xf numFmtId="3" fontId="13" fillId="4" borderId="7" xfId="2" applyNumberFormat="1" applyFont="1" applyFill="1" applyBorder="1" applyAlignment="1">
      <alignment horizontal="right" vertical="center" wrapText="1"/>
    </xf>
    <xf numFmtId="3" fontId="13" fillId="4" borderId="6" xfId="0" applyNumberFormat="1" applyFont="1" applyFill="1" applyBorder="1" applyAlignment="1">
      <alignment horizontal="right" vertical="center" wrapText="1"/>
    </xf>
    <xf numFmtId="3" fontId="13" fillId="4" borderId="6" xfId="2" applyNumberFormat="1" applyFont="1" applyFill="1" applyBorder="1" applyAlignment="1">
      <alignment horizontal="right" vertical="center" wrapText="1"/>
    </xf>
    <xf numFmtId="0" fontId="16" fillId="4" borderId="31" xfId="0" applyFont="1" applyFill="1" applyBorder="1" applyAlignment="1">
      <alignment wrapText="1"/>
    </xf>
    <xf numFmtId="3" fontId="13" fillId="4" borderId="8" xfId="0" applyNumberFormat="1" applyFont="1" applyFill="1" applyBorder="1" applyAlignment="1">
      <alignment horizontal="right" vertical="center" wrapText="1"/>
    </xf>
    <xf numFmtId="3" fontId="13" fillId="4" borderId="9" xfId="0" applyNumberFormat="1" applyFont="1" applyFill="1" applyBorder="1" applyAlignment="1">
      <alignment horizontal="right" vertical="center" wrapText="1"/>
    </xf>
    <xf numFmtId="3" fontId="13" fillId="4" borderId="10" xfId="0" applyNumberFormat="1" applyFont="1" applyFill="1" applyBorder="1" applyAlignment="1">
      <alignment horizontal="right" vertical="center" wrapText="1"/>
    </xf>
    <xf numFmtId="3" fontId="13" fillId="4" borderId="33" xfId="2" applyNumberFormat="1" applyFont="1" applyFill="1" applyBorder="1" applyAlignment="1">
      <alignment horizontal="right" vertical="center" wrapText="1"/>
    </xf>
    <xf numFmtId="3" fontId="13" fillId="4" borderId="8" xfId="2" applyNumberFormat="1" applyFont="1" applyFill="1" applyBorder="1" applyAlignment="1">
      <alignment horizontal="right" vertical="center" wrapText="1"/>
    </xf>
    <xf numFmtId="3" fontId="13" fillId="4" borderId="9" xfId="2" applyNumberFormat="1" applyFont="1" applyFill="1" applyBorder="1" applyAlignment="1">
      <alignment horizontal="right" vertical="center" wrapText="1"/>
    </xf>
    <xf numFmtId="3" fontId="13" fillId="4" borderId="10" xfId="2" applyNumberFormat="1" applyFont="1" applyFill="1" applyBorder="1" applyAlignment="1">
      <alignment horizontal="right" vertical="center" wrapText="1"/>
    </xf>
    <xf numFmtId="0" fontId="16" fillId="5" borderId="45" xfId="0" applyFont="1" applyFill="1" applyBorder="1"/>
    <xf numFmtId="49" fontId="9" fillId="5" borderId="54" xfId="0" applyNumberFormat="1" applyFont="1" applyFill="1" applyBorder="1" applyAlignment="1">
      <alignment horizontal="left"/>
    </xf>
    <xf numFmtId="3" fontId="13" fillId="5" borderId="20" xfId="0" applyNumberFormat="1" applyFont="1" applyFill="1" applyBorder="1" applyAlignment="1">
      <alignment horizontal="right" vertical="center" wrapText="1"/>
    </xf>
    <xf numFmtId="3" fontId="13" fillId="5" borderId="40" xfId="0" applyNumberFormat="1" applyFont="1" applyFill="1" applyBorder="1" applyAlignment="1">
      <alignment horizontal="right" vertical="center" wrapText="1"/>
    </xf>
    <xf numFmtId="3" fontId="13" fillId="5" borderId="38" xfId="0" applyNumberFormat="1" applyFont="1" applyFill="1" applyBorder="1" applyAlignment="1">
      <alignment horizontal="right" vertical="center" wrapText="1"/>
    </xf>
    <xf numFmtId="3" fontId="13" fillId="5" borderId="39" xfId="0" applyNumberFormat="1" applyFont="1" applyFill="1" applyBorder="1" applyAlignment="1">
      <alignment horizontal="right" vertical="center" wrapText="1"/>
    </xf>
    <xf numFmtId="3" fontId="13" fillId="5" borderId="60" xfId="0" applyNumberFormat="1" applyFont="1" applyFill="1" applyBorder="1" applyAlignment="1">
      <alignment horizontal="right" vertical="center" wrapText="1"/>
    </xf>
    <xf numFmtId="3" fontId="13" fillId="5" borderId="39" xfId="2" applyNumberFormat="1" applyFont="1" applyFill="1" applyBorder="1" applyAlignment="1">
      <alignment horizontal="right" vertical="center" wrapText="1"/>
    </xf>
    <xf numFmtId="3" fontId="13" fillId="5" borderId="54" xfId="2" applyNumberFormat="1" applyFont="1" applyFill="1" applyBorder="1" applyAlignment="1">
      <alignment horizontal="right" vertical="center" wrapText="1"/>
    </xf>
    <xf numFmtId="3" fontId="13" fillId="5" borderId="63" xfId="2" applyNumberFormat="1" applyFont="1" applyFill="1" applyBorder="1" applyAlignment="1">
      <alignment horizontal="right" vertical="center" wrapText="1"/>
    </xf>
    <xf numFmtId="3" fontId="13" fillId="5" borderId="55" xfId="2" applyNumberFormat="1" applyFont="1" applyFill="1" applyBorder="1" applyAlignment="1">
      <alignment horizontal="right" vertical="center" wrapText="1"/>
    </xf>
    <xf numFmtId="0" fontId="17" fillId="5" borderId="30" xfId="0" applyFont="1" applyFill="1" applyBorder="1" applyAlignment="1">
      <alignment horizontal="left" indent="3"/>
    </xf>
    <xf numFmtId="49" fontId="9" fillId="5" borderId="48" xfId="0" applyNumberFormat="1" applyFont="1" applyFill="1" applyBorder="1" applyAlignment="1">
      <alignment horizontal="left"/>
    </xf>
    <xf numFmtId="3" fontId="13" fillId="5" borderId="4" xfId="0" applyNumberFormat="1" applyFont="1" applyFill="1" applyBorder="1" applyAlignment="1">
      <alignment horizontal="right" vertical="center" wrapText="1"/>
    </xf>
    <xf numFmtId="3" fontId="13" fillId="5" borderId="32" xfId="0" applyNumberFormat="1" applyFont="1" applyFill="1" applyBorder="1" applyAlignment="1">
      <alignment horizontal="right" vertical="center" wrapText="1"/>
    </xf>
    <xf numFmtId="3" fontId="13" fillId="5" borderId="6" xfId="0" applyNumberFormat="1" applyFont="1" applyFill="1" applyBorder="1" applyAlignment="1">
      <alignment horizontal="right" vertical="center"/>
    </xf>
    <xf numFmtId="3" fontId="13" fillId="5" borderId="7" xfId="0" applyNumberFormat="1" applyFont="1" applyFill="1" applyBorder="1" applyAlignment="1">
      <alignment horizontal="right" vertical="center"/>
    </xf>
    <xf numFmtId="3" fontId="13" fillId="5" borderId="46" xfId="0" applyNumberFormat="1" applyFont="1" applyFill="1" applyBorder="1" applyAlignment="1">
      <alignment horizontal="right" vertical="center"/>
    </xf>
    <xf numFmtId="3" fontId="13" fillId="5" borderId="4" xfId="0" applyNumberFormat="1" applyFont="1" applyFill="1" applyBorder="1" applyAlignment="1">
      <alignment horizontal="right" vertical="center"/>
    </xf>
    <xf numFmtId="3" fontId="13" fillId="5" borderId="7" xfId="2" applyNumberFormat="1" applyFont="1" applyFill="1" applyBorder="1" applyAlignment="1">
      <alignment horizontal="right" vertical="center"/>
    </xf>
    <xf numFmtId="3" fontId="13" fillId="5" borderId="48" xfId="2" applyNumberFormat="1" applyFont="1" applyFill="1" applyBorder="1" applyAlignment="1">
      <alignment horizontal="right" vertical="center"/>
    </xf>
    <xf numFmtId="3" fontId="13" fillId="5" borderId="30" xfId="2" applyNumberFormat="1" applyFont="1" applyFill="1" applyBorder="1" applyAlignment="1">
      <alignment horizontal="right" vertical="center"/>
    </xf>
    <xf numFmtId="0" fontId="9" fillId="5" borderId="30" xfId="0" applyFont="1" applyFill="1" applyBorder="1" applyAlignment="1">
      <alignment horizontal="left" indent="3"/>
    </xf>
    <xf numFmtId="3" fontId="13" fillId="5" borderId="7" xfId="0" applyNumberFormat="1" applyFont="1" applyFill="1" applyBorder="1" applyAlignment="1">
      <alignment horizontal="right" vertical="center" wrapText="1"/>
    </xf>
    <xf numFmtId="3" fontId="13" fillId="5" borderId="47" xfId="0" applyNumberFormat="1" applyFont="1" applyFill="1" applyBorder="1" applyAlignment="1">
      <alignment horizontal="right" vertical="center"/>
    </xf>
    <xf numFmtId="3" fontId="13" fillId="5" borderId="48" xfId="0" applyNumberFormat="1" applyFont="1" applyFill="1" applyBorder="1" applyAlignment="1">
      <alignment horizontal="right" vertical="center"/>
    </xf>
    <xf numFmtId="3" fontId="13" fillId="5" borderId="36" xfId="0" applyNumberFormat="1" applyFont="1" applyFill="1" applyBorder="1" applyAlignment="1">
      <alignment horizontal="right" vertical="center" wrapText="1"/>
    </xf>
    <xf numFmtId="3" fontId="13" fillId="5" borderId="30" xfId="0" applyNumberFormat="1" applyFont="1" applyFill="1" applyBorder="1" applyAlignment="1">
      <alignment horizontal="right" vertical="center" wrapText="1"/>
    </xf>
    <xf numFmtId="3" fontId="14" fillId="5" borderId="4" xfId="0" applyNumberFormat="1" applyFont="1" applyFill="1" applyBorder="1" applyAlignment="1">
      <alignment horizontal="right" vertical="center" wrapText="1"/>
    </xf>
    <xf numFmtId="3" fontId="14" fillId="5" borderId="32" xfId="0" applyNumberFormat="1" applyFont="1" applyFill="1" applyBorder="1" applyAlignment="1">
      <alignment horizontal="right" vertical="center" wrapText="1"/>
    </xf>
    <xf numFmtId="3" fontId="13" fillId="5" borderId="46" xfId="0" applyNumberFormat="1" applyFont="1" applyFill="1" applyBorder="1" applyAlignment="1">
      <alignment horizontal="right" vertical="center" wrapText="1"/>
    </xf>
    <xf numFmtId="3" fontId="13" fillId="5" borderId="7" xfId="2" applyNumberFormat="1" applyFont="1" applyFill="1" applyBorder="1" applyAlignment="1">
      <alignment horizontal="right" vertical="center" wrapText="1"/>
    </xf>
    <xf numFmtId="3" fontId="13" fillId="5" borderId="36" xfId="2" applyNumberFormat="1" applyFont="1" applyFill="1" applyBorder="1" applyAlignment="1">
      <alignment horizontal="right" vertical="center" wrapText="1"/>
    </xf>
    <xf numFmtId="3" fontId="13" fillId="5" borderId="30" xfId="2" applyNumberFormat="1" applyFont="1" applyFill="1" applyBorder="1" applyAlignment="1">
      <alignment horizontal="right" vertical="center" wrapText="1"/>
    </xf>
    <xf numFmtId="49" fontId="9" fillId="5" borderId="49" xfId="0" applyNumberFormat="1" applyFont="1" applyFill="1" applyBorder="1" applyAlignment="1">
      <alignment horizontal="left"/>
    </xf>
    <xf numFmtId="3" fontId="13" fillId="5" borderId="15" xfId="0" applyNumberFormat="1" applyFont="1" applyFill="1" applyBorder="1" applyAlignment="1">
      <alignment horizontal="right" vertical="center" wrapText="1"/>
    </xf>
    <xf numFmtId="3" fontId="13" fillId="5" borderId="15" xfId="0" applyNumberFormat="1" applyFont="1" applyFill="1" applyBorder="1" applyAlignment="1">
      <alignment horizontal="right" vertical="center"/>
    </xf>
    <xf numFmtId="3" fontId="13" fillId="5" borderId="34" xfId="0" applyNumberFormat="1" applyFont="1" applyFill="1" applyBorder="1" applyAlignment="1">
      <alignment horizontal="right" vertical="center" wrapText="1"/>
    </xf>
    <xf numFmtId="3" fontId="13" fillId="5" borderId="37" xfId="2" applyNumberFormat="1" applyFont="1" applyFill="1" applyBorder="1" applyAlignment="1">
      <alignment horizontal="right" vertical="center" wrapText="1"/>
    </xf>
    <xf numFmtId="3" fontId="13" fillId="5" borderId="56" xfId="2" applyNumberFormat="1" applyFont="1" applyFill="1" applyBorder="1" applyAlignment="1">
      <alignment horizontal="right" vertical="center" wrapText="1"/>
    </xf>
    <xf numFmtId="0" fontId="9" fillId="5" borderId="56" xfId="0" applyFont="1" applyFill="1" applyBorder="1" applyAlignment="1">
      <alignment horizontal="left" wrapText="1" indent="3"/>
    </xf>
    <xf numFmtId="3" fontId="13" fillId="5" borderId="6" xfId="0" applyNumberFormat="1" applyFont="1" applyFill="1" applyBorder="1" applyAlignment="1">
      <alignment horizontal="right" vertical="center" wrapText="1"/>
    </xf>
    <xf numFmtId="0" fontId="9" fillId="5" borderId="56" xfId="0" applyFont="1" applyFill="1" applyBorder="1" applyAlignment="1">
      <alignment horizontal="left" indent="3"/>
    </xf>
    <xf numFmtId="0" fontId="16" fillId="2" borderId="38" xfId="0" applyFont="1" applyFill="1" applyBorder="1"/>
    <xf numFmtId="49" fontId="17" fillId="2" borderId="20" xfId="0" applyNumberFormat="1" applyFont="1" applyFill="1" applyBorder="1" applyAlignment="1">
      <alignment horizontal="left" vertical="center"/>
    </xf>
    <xf numFmtId="3" fontId="18" fillId="2" borderId="20" xfId="0" applyNumberFormat="1" applyFont="1" applyFill="1" applyBorder="1" applyAlignment="1">
      <alignment horizontal="right" vertical="center"/>
    </xf>
    <xf numFmtId="3" fontId="18" fillId="8" borderId="40" xfId="0" applyNumberFormat="1" applyFont="1" applyFill="1" applyBorder="1" applyAlignment="1">
      <alignment horizontal="right" vertical="center"/>
    </xf>
    <xf numFmtId="3" fontId="18" fillId="2" borderId="38" xfId="0" applyNumberFormat="1" applyFont="1" applyFill="1" applyBorder="1" applyAlignment="1">
      <alignment horizontal="right" vertical="center"/>
    </xf>
    <xf numFmtId="3" fontId="18" fillId="2" borderId="40" xfId="0" applyNumberFormat="1" applyFont="1" applyFill="1" applyBorder="1" applyAlignment="1">
      <alignment horizontal="right" vertical="center"/>
    </xf>
    <xf numFmtId="3" fontId="18" fillId="2" borderId="39" xfId="0" applyNumberFormat="1" applyFont="1" applyFill="1" applyBorder="1" applyAlignment="1">
      <alignment horizontal="right" vertical="center"/>
    </xf>
    <xf numFmtId="3" fontId="18" fillId="2" borderId="45" xfId="0" applyNumberFormat="1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left" wrapText="1"/>
    </xf>
    <xf numFmtId="49" fontId="17" fillId="2" borderId="4" xfId="0" applyNumberFormat="1" applyFont="1" applyFill="1" applyBorder="1" applyAlignment="1">
      <alignment horizontal="left" vertical="center" wrapText="1"/>
    </xf>
    <xf numFmtId="3" fontId="18" fillId="2" borderId="4" xfId="0" applyNumberFormat="1" applyFont="1" applyFill="1" applyBorder="1" applyAlignment="1">
      <alignment horizontal="right" vertical="center"/>
    </xf>
    <xf numFmtId="3" fontId="18" fillId="8" borderId="32" xfId="0" applyNumberFormat="1" applyFont="1" applyFill="1" applyBorder="1" applyAlignment="1">
      <alignment horizontal="right" vertical="center"/>
    </xf>
    <xf numFmtId="3" fontId="18" fillId="2" borderId="6" xfId="0" applyNumberFormat="1" applyFont="1" applyFill="1" applyBorder="1" applyAlignment="1">
      <alignment horizontal="right" vertical="center"/>
    </xf>
    <xf numFmtId="3" fontId="18" fillId="2" borderId="32" xfId="0" applyNumberFormat="1" applyFont="1" applyFill="1" applyBorder="1" applyAlignment="1">
      <alignment horizontal="right" vertical="center"/>
    </xf>
    <xf numFmtId="3" fontId="18" fillId="2" borderId="7" xfId="0" applyNumberFormat="1" applyFont="1" applyFill="1" applyBorder="1" applyAlignment="1">
      <alignment horizontal="right" vertical="center"/>
    </xf>
    <xf numFmtId="3" fontId="18" fillId="2" borderId="30" xfId="0" applyNumberFormat="1" applyFont="1" applyFill="1" applyBorder="1" applyAlignment="1">
      <alignment horizontal="right" vertical="center"/>
    </xf>
    <xf numFmtId="0" fontId="16" fillId="2" borderId="6" xfId="0" applyFont="1" applyFill="1" applyBorder="1" applyAlignment="1">
      <alignment horizontal="left" vertical="center" wrapText="1"/>
    </xf>
    <xf numFmtId="3" fontId="19" fillId="2" borderId="4" xfId="0" applyNumberFormat="1" applyFont="1" applyFill="1" applyBorder="1" applyAlignment="1">
      <alignment horizontal="right" vertical="center"/>
    </xf>
    <xf numFmtId="3" fontId="19" fillId="2" borderId="32" xfId="0" applyNumberFormat="1" applyFont="1" applyFill="1" applyBorder="1" applyAlignment="1">
      <alignment horizontal="right" vertical="center"/>
    </xf>
    <xf numFmtId="3" fontId="20" fillId="2" borderId="4" xfId="0" applyNumberFormat="1" applyFont="1" applyFill="1" applyBorder="1" applyAlignment="1">
      <alignment horizontal="right" vertical="center"/>
    </xf>
    <xf numFmtId="3" fontId="20" fillId="2" borderId="7" xfId="0" applyNumberFormat="1" applyFont="1" applyFill="1" applyBorder="1" applyAlignment="1">
      <alignment horizontal="right" vertical="center"/>
    </xf>
    <xf numFmtId="3" fontId="20" fillId="2" borderId="30" xfId="0" applyNumberFormat="1" applyFont="1" applyFill="1" applyBorder="1" applyAlignment="1">
      <alignment horizontal="right" vertical="center"/>
    </xf>
    <xf numFmtId="0" fontId="9" fillId="2" borderId="6" xfId="0" applyFont="1" applyFill="1" applyBorder="1"/>
    <xf numFmtId="49" fontId="9" fillId="2" borderId="4" xfId="0" applyNumberFormat="1" applyFont="1" applyFill="1" applyBorder="1" applyAlignment="1">
      <alignment horizontal="left" vertical="center"/>
    </xf>
    <xf numFmtId="0" fontId="9" fillId="2" borderId="29" xfId="0" applyFont="1" applyFill="1" applyBorder="1"/>
    <xf numFmtId="49" fontId="9" fillId="2" borderId="15" xfId="0" applyNumberFormat="1" applyFont="1" applyFill="1" applyBorder="1" applyAlignment="1">
      <alignment horizontal="left" vertical="center"/>
    </xf>
    <xf numFmtId="3" fontId="18" fillId="2" borderId="15" xfId="0" applyNumberFormat="1" applyFont="1" applyFill="1" applyBorder="1" applyAlignment="1">
      <alignment horizontal="right" vertical="center"/>
    </xf>
    <xf numFmtId="3" fontId="18" fillId="2" borderId="34" xfId="0" applyNumberFormat="1" applyFont="1" applyFill="1" applyBorder="1" applyAlignment="1">
      <alignment horizontal="right" vertical="center"/>
    </xf>
    <xf numFmtId="3" fontId="18" fillId="2" borderId="29" xfId="0" applyNumberFormat="1" applyFont="1" applyFill="1" applyBorder="1" applyAlignment="1">
      <alignment horizontal="right" vertical="center"/>
    </xf>
    <xf numFmtId="3" fontId="18" fillId="2" borderId="67" xfId="0" applyNumberFormat="1" applyFont="1" applyFill="1" applyBorder="1" applyAlignment="1">
      <alignment horizontal="right" vertical="center"/>
    </xf>
    <xf numFmtId="3" fontId="18" fillId="2" borderId="56" xfId="0" applyNumberFormat="1" applyFont="1" applyFill="1" applyBorder="1" applyAlignment="1">
      <alignment horizontal="right" vertical="center"/>
    </xf>
    <xf numFmtId="0" fontId="21" fillId="3" borderId="16" xfId="0" applyFont="1" applyFill="1" applyBorder="1"/>
    <xf numFmtId="49" fontId="22" fillId="3" borderId="17" xfId="0" applyNumberFormat="1" applyFont="1" applyFill="1" applyBorder="1" applyAlignment="1">
      <alignment horizontal="left" vertical="center"/>
    </xf>
    <xf numFmtId="3" fontId="23" fillId="3" borderId="17" xfId="0" applyNumberFormat="1" applyFont="1" applyFill="1" applyBorder="1" applyAlignment="1">
      <alignment horizontal="right" vertical="center"/>
    </xf>
    <xf numFmtId="3" fontId="23" fillId="3" borderId="35" xfId="0" applyNumberFormat="1" applyFont="1" applyFill="1" applyBorder="1" applyAlignment="1">
      <alignment horizontal="right" vertical="center"/>
    </xf>
    <xf numFmtId="3" fontId="24" fillId="3" borderId="16" xfId="0" applyNumberFormat="1" applyFont="1" applyFill="1" applyBorder="1" applyAlignment="1">
      <alignment horizontal="right" vertical="center"/>
    </xf>
    <xf numFmtId="3" fontId="24" fillId="3" borderId="17" xfId="0" applyNumberFormat="1" applyFont="1" applyFill="1" applyBorder="1" applyAlignment="1">
      <alignment horizontal="right" vertical="center"/>
    </xf>
    <xf numFmtId="3" fontId="24" fillId="3" borderId="35" xfId="0" applyNumberFormat="1" applyFont="1" applyFill="1" applyBorder="1" applyAlignment="1">
      <alignment horizontal="right" vertical="center"/>
    </xf>
    <xf numFmtId="3" fontId="24" fillId="3" borderId="26" xfId="0" applyNumberFormat="1" applyFont="1" applyFill="1" applyBorder="1" applyAlignment="1">
      <alignment horizontal="right" vertical="center"/>
    </xf>
    <xf numFmtId="3" fontId="24" fillId="3" borderId="61" xfId="0" applyNumberFormat="1" applyFont="1" applyFill="1" applyBorder="1" applyAlignment="1">
      <alignment horizontal="right" vertical="center"/>
    </xf>
    <xf numFmtId="0" fontId="21" fillId="2" borderId="51" xfId="0" applyFont="1" applyFill="1" applyBorder="1"/>
    <xf numFmtId="49" fontId="22" fillId="2" borderId="52" xfId="0" applyNumberFormat="1" applyFont="1" applyFill="1" applyBorder="1" applyAlignment="1">
      <alignment horizontal="left" vertical="center"/>
    </xf>
    <xf numFmtId="3" fontId="23" fillId="2" borderId="52" xfId="0" applyNumberFormat="1" applyFont="1" applyFill="1" applyBorder="1" applyAlignment="1">
      <alignment horizontal="right" vertical="center"/>
    </xf>
    <xf numFmtId="3" fontId="23" fillId="2" borderId="22" xfId="0" applyNumberFormat="1" applyFont="1" applyFill="1" applyBorder="1" applyAlignment="1">
      <alignment horizontal="right" vertical="center"/>
    </xf>
    <xf numFmtId="3" fontId="24" fillId="2" borderId="65" xfId="0" applyNumberFormat="1" applyFont="1" applyFill="1" applyBorder="1" applyAlignment="1">
      <alignment horizontal="right" vertical="center"/>
    </xf>
    <xf numFmtId="3" fontId="24" fillId="2" borderId="43" xfId="0" applyNumberFormat="1" applyFont="1" applyFill="1" applyBorder="1" applyAlignment="1">
      <alignment horizontal="right" vertical="center"/>
    </xf>
    <xf numFmtId="3" fontId="24" fillId="2" borderId="22" xfId="0" applyNumberFormat="1" applyFont="1" applyFill="1" applyBorder="1" applyAlignment="1">
      <alignment horizontal="right" vertical="center"/>
    </xf>
    <xf numFmtId="3" fontId="24" fillId="2" borderId="66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4" fillId="2" borderId="53" xfId="0" applyNumberFormat="1" applyFont="1" applyFill="1" applyBorder="1" applyAlignment="1">
      <alignment horizontal="right" vertical="center"/>
    </xf>
    <xf numFmtId="3" fontId="24" fillId="2" borderId="3" xfId="0" applyNumberFormat="1" applyFont="1" applyFill="1" applyBorder="1" applyAlignment="1">
      <alignment horizontal="right" vertical="center"/>
    </xf>
    <xf numFmtId="0" fontId="25" fillId="3" borderId="16" xfId="0" applyFont="1" applyFill="1" applyBorder="1"/>
    <xf numFmtId="49" fontId="26" fillId="3" borderId="17" xfId="0" applyNumberFormat="1" applyFont="1" applyFill="1" applyBorder="1"/>
    <xf numFmtId="3" fontId="18" fillId="3" borderId="17" xfId="0" applyNumberFormat="1" applyFont="1" applyFill="1" applyBorder="1" applyAlignment="1">
      <alignment horizontal="right" vertical="center"/>
    </xf>
    <xf numFmtId="3" fontId="18" fillId="3" borderId="35" xfId="0" applyNumberFormat="1" applyFont="1" applyFill="1" applyBorder="1" applyAlignment="1">
      <alignment horizontal="right" vertical="center"/>
    </xf>
    <xf numFmtId="3" fontId="24" fillId="3" borderId="27" xfId="0" applyNumberFormat="1" applyFont="1" applyFill="1" applyBorder="1" applyAlignment="1">
      <alignment horizontal="right" vertical="center"/>
    </xf>
    <xf numFmtId="3" fontId="24" fillId="3" borderId="64" xfId="0" applyNumberFormat="1" applyFont="1" applyFill="1" applyBorder="1" applyAlignment="1">
      <alignment horizontal="right" vertical="center"/>
    </xf>
    <xf numFmtId="3" fontId="24" fillId="3" borderId="28" xfId="0" applyNumberFormat="1" applyFont="1" applyFill="1" applyBorder="1" applyAlignment="1">
      <alignment horizontal="right" vertical="center"/>
    </xf>
    <xf numFmtId="0" fontId="10" fillId="0" borderId="14" xfId="0" applyFont="1" applyBorder="1"/>
    <xf numFmtId="49" fontId="9" fillId="0" borderId="0" xfId="0" applyNumberFormat="1" applyFont="1"/>
    <xf numFmtId="0" fontId="9" fillId="0" borderId="0" xfId="0" applyFont="1"/>
    <xf numFmtId="3" fontId="27" fillId="0" borderId="0" xfId="0" applyNumberFormat="1" applyFont="1"/>
    <xf numFmtId="0" fontId="27" fillId="0" borderId="0" xfId="0" applyFont="1"/>
    <xf numFmtId="0" fontId="9" fillId="6" borderId="0" xfId="0" applyFont="1" applyFill="1"/>
    <xf numFmtId="3" fontId="18" fillId="6" borderId="0" xfId="0" applyNumberFormat="1" applyFont="1" applyFill="1" applyAlignment="1">
      <alignment horizontal="center" vertical="center"/>
    </xf>
    <xf numFmtId="3" fontId="23" fillId="6" borderId="0" xfId="0" applyNumberFormat="1" applyFont="1" applyFill="1"/>
    <xf numFmtId="49" fontId="18" fillId="0" borderId="0" xfId="0" applyNumberFormat="1" applyFont="1" applyAlignment="1">
      <alignment horizontal="center"/>
    </xf>
    <xf numFmtId="49" fontId="18" fillId="6" borderId="0" xfId="0" applyNumberFormat="1" applyFont="1" applyFill="1" applyAlignment="1">
      <alignment horizontal="center"/>
    </xf>
    <xf numFmtId="0" fontId="9" fillId="5" borderId="23" xfId="0" applyFont="1" applyFill="1" applyBorder="1"/>
    <xf numFmtId="0" fontId="9" fillId="5" borderId="11" xfId="0" applyFont="1" applyFill="1" applyBorder="1"/>
    <xf numFmtId="3" fontId="18" fillId="5" borderId="18" xfId="0" applyNumberFormat="1" applyFont="1" applyFill="1" applyBorder="1"/>
    <xf numFmtId="3" fontId="18" fillId="5" borderId="19" xfId="0" applyNumberFormat="1" applyFont="1" applyFill="1" applyBorder="1"/>
    <xf numFmtId="3" fontId="18" fillId="5" borderId="0" xfId="0" applyNumberFormat="1" applyFont="1" applyFill="1"/>
    <xf numFmtId="0" fontId="9" fillId="5" borderId="24" xfId="0" applyFont="1" applyFill="1" applyBorder="1"/>
    <xf numFmtId="3" fontId="28" fillId="5" borderId="1" xfId="0" applyNumberFormat="1" applyFont="1" applyFill="1" applyBorder="1"/>
    <xf numFmtId="49" fontId="18" fillId="5" borderId="2" xfId="0" applyNumberFormat="1" applyFont="1" applyFill="1" applyBorder="1" applyAlignment="1">
      <alignment horizontal="right"/>
    </xf>
    <xf numFmtId="3" fontId="18" fillId="7" borderId="2" xfId="0" applyNumberFormat="1" applyFont="1" applyFill="1" applyBorder="1"/>
    <xf numFmtId="3" fontId="18" fillId="7" borderId="3" xfId="0" applyNumberFormat="1" applyFont="1" applyFill="1" applyBorder="1"/>
    <xf numFmtId="3" fontId="18" fillId="7" borderId="0" xfId="0" applyNumberFormat="1" applyFont="1" applyFill="1"/>
    <xf numFmtId="49" fontId="9" fillId="5" borderId="18" xfId="0" applyNumberFormat="1" applyFont="1" applyFill="1" applyBorder="1"/>
    <xf numFmtId="0" fontId="9" fillId="5" borderId="18" xfId="0" applyFont="1" applyFill="1" applyBorder="1"/>
    <xf numFmtId="3" fontId="18" fillId="5" borderId="11" xfId="0" applyNumberFormat="1" applyFont="1" applyFill="1" applyBorder="1"/>
    <xf numFmtId="0" fontId="9" fillId="5" borderId="1" xfId="0" applyFont="1" applyFill="1" applyBorder="1"/>
    <xf numFmtId="49" fontId="9" fillId="5" borderId="2" xfId="0" applyNumberFormat="1" applyFont="1" applyFill="1" applyBorder="1"/>
    <xf numFmtId="3" fontId="9" fillId="5" borderId="2" xfId="0" applyNumberFormat="1" applyFont="1" applyFill="1" applyBorder="1"/>
    <xf numFmtId="0" fontId="9" fillId="5" borderId="2" xfId="0" applyFont="1" applyFill="1" applyBorder="1"/>
    <xf numFmtId="49" fontId="18" fillId="5" borderId="1" xfId="0" applyNumberFormat="1" applyFont="1" applyFill="1" applyBorder="1" applyAlignment="1">
      <alignment horizontal="right"/>
    </xf>
    <xf numFmtId="3" fontId="9" fillId="0" borderId="0" xfId="0" applyNumberFormat="1" applyFont="1"/>
    <xf numFmtId="0" fontId="9" fillId="0" borderId="1" xfId="0" applyFont="1" applyBorder="1"/>
    <xf numFmtId="49" fontId="9" fillId="0" borderId="2" xfId="0" applyNumberFormat="1" applyFont="1" applyBorder="1"/>
    <xf numFmtId="3" fontId="9" fillId="0" borderId="2" xfId="0" applyNumberFormat="1" applyFont="1" applyBorder="1"/>
    <xf numFmtId="0" fontId="9" fillId="0" borderId="2" xfId="0" applyFont="1" applyBorder="1"/>
    <xf numFmtId="3" fontId="2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3" fontId="10" fillId="0" borderId="0" xfId="0" applyNumberFormat="1" applyFont="1" applyAlignment="1">
      <alignment horizontal="center"/>
    </xf>
    <xf numFmtId="0" fontId="10" fillId="0" borderId="0" xfId="0" applyFont="1"/>
    <xf numFmtId="3" fontId="10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3" fontId="9" fillId="0" borderId="4" xfId="0" applyNumberFormat="1" applyFont="1" applyBorder="1" applyAlignment="1">
      <alignment horizontal="center"/>
    </xf>
    <xf numFmtId="3" fontId="9" fillId="0" borderId="4" xfId="0" applyNumberFormat="1" applyFont="1" applyBorder="1"/>
    <xf numFmtId="3" fontId="10" fillId="0" borderId="4" xfId="0" applyNumberFormat="1" applyFont="1" applyBorder="1"/>
    <xf numFmtId="0" fontId="9" fillId="0" borderId="4" xfId="0" applyFont="1" applyBorder="1"/>
    <xf numFmtId="3" fontId="9" fillId="0" borderId="4" xfId="0" applyNumberFormat="1" applyFont="1" applyBorder="1" applyAlignment="1">
      <alignment horizontal="right"/>
    </xf>
    <xf numFmtId="0" fontId="9" fillId="0" borderId="46" xfId="0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1" fontId="9" fillId="0" borderId="46" xfId="0" applyNumberFormat="1" applyFont="1" applyBorder="1" applyAlignment="1">
      <alignment horizontal="center"/>
    </xf>
    <xf numFmtId="1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12" fillId="0" borderId="61" xfId="0" applyFont="1" applyBorder="1" applyAlignment="1">
      <alignment horizontal="center" vertical="center"/>
    </xf>
    <xf numFmtId="0" fontId="30" fillId="5" borderId="30" xfId="0" applyFont="1" applyFill="1" applyBorder="1" applyAlignment="1">
      <alignment horizontal="left" indent="3"/>
    </xf>
    <xf numFmtId="49" fontId="30" fillId="5" borderId="48" xfId="0" applyNumberFormat="1" applyFont="1" applyFill="1" applyBorder="1" applyAlignment="1">
      <alignment horizontal="left"/>
    </xf>
    <xf numFmtId="3" fontId="31" fillId="5" borderId="4" xfId="0" applyNumberFormat="1" applyFont="1" applyFill="1" applyBorder="1" applyAlignment="1">
      <alignment horizontal="right" vertical="center" wrapText="1"/>
    </xf>
    <xf numFmtId="3" fontId="31" fillId="5" borderId="4" xfId="0" applyNumberFormat="1" applyFont="1" applyFill="1" applyBorder="1" applyAlignment="1">
      <alignment horizontal="right" vertical="center"/>
    </xf>
    <xf numFmtId="3" fontId="31" fillId="5" borderId="32" xfId="0" applyNumberFormat="1" applyFont="1" applyFill="1" applyBorder="1" applyAlignment="1">
      <alignment horizontal="right" vertical="center" wrapText="1"/>
    </xf>
    <xf numFmtId="3" fontId="31" fillId="5" borderId="6" xfId="0" applyNumberFormat="1" applyFont="1" applyFill="1" applyBorder="1" applyAlignment="1">
      <alignment horizontal="right" vertical="center"/>
    </xf>
    <xf numFmtId="3" fontId="31" fillId="5" borderId="7" xfId="0" applyNumberFormat="1" applyFont="1" applyFill="1" applyBorder="1" applyAlignment="1">
      <alignment horizontal="right" vertical="center" wrapText="1"/>
    </xf>
    <xf numFmtId="3" fontId="31" fillId="5" borderId="47" xfId="0" applyNumberFormat="1" applyFont="1" applyFill="1" applyBorder="1" applyAlignment="1">
      <alignment horizontal="right" vertical="center"/>
    </xf>
    <xf numFmtId="3" fontId="31" fillId="5" borderId="48" xfId="0" applyNumberFormat="1" applyFont="1" applyFill="1" applyBorder="1" applyAlignment="1">
      <alignment horizontal="right" vertical="center"/>
    </xf>
    <xf numFmtId="3" fontId="31" fillId="5" borderId="36" xfId="0" applyNumberFormat="1" applyFont="1" applyFill="1" applyBorder="1" applyAlignment="1">
      <alignment horizontal="right" vertical="center" wrapText="1"/>
    </xf>
    <xf numFmtId="3" fontId="31" fillId="5" borderId="30" xfId="0" applyNumberFormat="1" applyFont="1" applyFill="1" applyBorder="1" applyAlignment="1">
      <alignment horizontal="right" vertical="center" wrapText="1"/>
    </xf>
    <xf numFmtId="3" fontId="31" fillId="5" borderId="46" xfId="0" applyNumberFormat="1" applyFont="1" applyFill="1" applyBorder="1" applyAlignment="1">
      <alignment horizontal="right" vertical="center"/>
    </xf>
    <xf numFmtId="3" fontId="31" fillId="5" borderId="7" xfId="2" applyNumberFormat="1" applyFont="1" applyFill="1" applyBorder="1" applyAlignment="1">
      <alignment horizontal="right" vertical="center"/>
    </xf>
    <xf numFmtId="3" fontId="31" fillId="5" borderId="36" xfId="2" applyNumberFormat="1" applyFont="1" applyFill="1" applyBorder="1" applyAlignment="1">
      <alignment horizontal="right" vertical="center" wrapText="1"/>
    </xf>
    <xf numFmtId="3" fontId="31" fillId="5" borderId="30" xfId="2" applyNumberFormat="1" applyFont="1" applyFill="1" applyBorder="1" applyAlignment="1">
      <alignment horizontal="right" vertical="center" wrapText="1"/>
    </xf>
    <xf numFmtId="0" fontId="30" fillId="5" borderId="30" xfId="0" applyFont="1" applyFill="1" applyBorder="1" applyAlignment="1">
      <alignment horizontal="left" wrapText="1" indent="3"/>
    </xf>
    <xf numFmtId="49" fontId="30" fillId="5" borderId="49" xfId="0" applyNumberFormat="1" applyFont="1" applyFill="1" applyBorder="1" applyAlignment="1">
      <alignment horizontal="left"/>
    </xf>
    <xf numFmtId="3" fontId="31" fillId="5" borderId="15" xfId="0" applyNumberFormat="1" applyFont="1" applyFill="1" applyBorder="1" applyAlignment="1">
      <alignment horizontal="right" vertical="center" wrapText="1"/>
    </xf>
    <xf numFmtId="3" fontId="31" fillId="5" borderId="15" xfId="0" applyNumberFormat="1" applyFont="1" applyFill="1" applyBorder="1" applyAlignment="1">
      <alignment horizontal="right" vertical="center"/>
    </xf>
    <xf numFmtId="3" fontId="31" fillId="5" borderId="34" xfId="0" applyNumberFormat="1" applyFont="1" applyFill="1" applyBorder="1" applyAlignment="1">
      <alignment horizontal="right" vertical="center" wrapText="1"/>
    </xf>
    <xf numFmtId="3" fontId="31" fillId="5" borderId="7" xfId="0" applyNumberFormat="1" applyFont="1" applyFill="1" applyBorder="1" applyAlignment="1">
      <alignment horizontal="right" vertical="center"/>
    </xf>
    <xf numFmtId="3" fontId="32" fillId="5" borderId="48" xfId="0" applyNumberFormat="1" applyFont="1" applyFill="1" applyBorder="1" applyAlignment="1">
      <alignment horizontal="right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0" fillId="5" borderId="5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9" fillId="0" borderId="44" xfId="0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17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EE96-145A-4312-9BBE-DFBAD9D7F464}">
  <sheetPr>
    <pageSetUpPr fitToPage="1"/>
  </sheetPr>
  <dimension ref="A1:V47"/>
  <sheetViews>
    <sheetView showGridLines="0" tabSelected="1" topLeftCell="B1" zoomScale="110" zoomScaleNormal="110" workbookViewId="0">
      <selection activeCell="B21" sqref="B21:R21"/>
    </sheetView>
  </sheetViews>
  <sheetFormatPr defaultRowHeight="14.5" x14ac:dyDescent="0.35"/>
  <cols>
    <col min="1" max="1" width="13.1796875" customWidth="1"/>
    <col min="2" max="2" width="79.453125" style="152" customWidth="1"/>
    <col min="3" max="3" width="19.81640625" style="151" hidden="1" customWidth="1"/>
    <col min="4" max="4" width="10.7265625" style="152" hidden="1" customWidth="1"/>
    <col min="5" max="5" width="10" style="152" hidden="1" customWidth="1"/>
    <col min="6" max="6" width="10.54296875" style="152" hidden="1" customWidth="1"/>
    <col min="7" max="8" width="10.26953125" style="152" hidden="1" customWidth="1"/>
    <col min="9" max="9" width="10" style="152" customWidth="1"/>
    <col min="10" max="11" width="10.26953125" style="152" customWidth="1"/>
    <col min="12" max="12" width="10.81640625" style="152" hidden="1" customWidth="1"/>
    <col min="13" max="13" width="11" style="152" customWidth="1"/>
    <col min="14" max="14" width="12.1796875" style="152" customWidth="1"/>
    <col min="15" max="15" width="12.1796875" style="154" customWidth="1"/>
    <col min="16" max="16" width="11.26953125" style="152" customWidth="1"/>
    <col min="17" max="17" width="11.54296875" style="154" customWidth="1"/>
    <col min="18" max="18" width="12.26953125" style="154" customWidth="1"/>
    <col min="19" max="19" width="17.1796875" customWidth="1"/>
    <col min="20" max="20" width="10.54296875" customWidth="1"/>
    <col min="21" max="21" width="9.81640625" customWidth="1"/>
  </cols>
  <sheetData>
    <row r="1" spans="1:22" ht="16" thickBot="1" x14ac:dyDescent="0.4">
      <c r="A1" s="240"/>
      <c r="B1" s="9"/>
      <c r="C1" s="242"/>
      <c r="D1" s="244">
        <v>2021</v>
      </c>
      <c r="E1" s="245"/>
      <c r="F1" s="246">
        <v>2022</v>
      </c>
      <c r="G1" s="247"/>
      <c r="H1" s="248"/>
      <c r="I1" s="249">
        <v>2023</v>
      </c>
      <c r="J1" s="250"/>
      <c r="K1" s="250"/>
      <c r="L1" s="251"/>
      <c r="M1" s="246">
        <v>2024</v>
      </c>
      <c r="N1" s="247"/>
      <c r="O1" s="248"/>
      <c r="P1" s="233">
        <v>2025</v>
      </c>
      <c r="Q1" s="234"/>
      <c r="R1" s="210">
        <v>2026</v>
      </c>
      <c r="S1" s="2"/>
    </row>
    <row r="2" spans="1:22" ht="53.25" customHeight="1" thickBot="1" x14ac:dyDescent="0.4">
      <c r="A2" s="241"/>
      <c r="B2" s="10"/>
      <c r="C2" s="243"/>
      <c r="D2" s="11" t="s">
        <v>36</v>
      </c>
      <c r="E2" s="12" t="s">
        <v>47</v>
      </c>
      <c r="F2" s="13" t="s">
        <v>37</v>
      </c>
      <c r="G2" s="12" t="s">
        <v>47</v>
      </c>
      <c r="H2" s="14" t="s">
        <v>45</v>
      </c>
      <c r="I2" s="15" t="s">
        <v>37</v>
      </c>
      <c r="J2" s="16" t="s">
        <v>63</v>
      </c>
      <c r="K2" s="16" t="s">
        <v>64</v>
      </c>
      <c r="L2" s="17" t="s">
        <v>48</v>
      </c>
      <c r="M2" s="15" t="s">
        <v>37</v>
      </c>
      <c r="N2" s="18" t="s">
        <v>64</v>
      </c>
      <c r="O2" s="19" t="s">
        <v>65</v>
      </c>
      <c r="P2" s="18" t="s">
        <v>64</v>
      </c>
      <c r="Q2" s="19" t="s">
        <v>65</v>
      </c>
      <c r="R2" s="19" t="s">
        <v>65</v>
      </c>
    </row>
    <row r="3" spans="1:22" x14ac:dyDescent="0.35">
      <c r="A3" s="239" t="s">
        <v>25</v>
      </c>
      <c r="B3" s="20" t="s">
        <v>49</v>
      </c>
      <c r="C3" s="21" t="s">
        <v>6</v>
      </c>
      <c r="D3" s="22">
        <v>98246250</v>
      </c>
      <c r="E3" s="22">
        <v>98246250</v>
      </c>
      <c r="F3" s="23">
        <v>87700000</v>
      </c>
      <c r="G3" s="22">
        <v>87700000</v>
      </c>
      <c r="H3" s="22">
        <f>70160000/0.8</f>
        <v>87700000</v>
      </c>
      <c r="I3" s="24">
        <v>70954433</v>
      </c>
      <c r="J3" s="25">
        <v>70954433</v>
      </c>
      <c r="K3" s="26">
        <f>K4+K5</f>
        <v>99544870</v>
      </c>
      <c r="L3" s="23">
        <v>133991444</v>
      </c>
      <c r="M3" s="24">
        <f>SUM(M4:M5)</f>
        <v>89502255</v>
      </c>
      <c r="N3" s="25">
        <f>N4+N5</f>
        <v>89502255</v>
      </c>
      <c r="O3" s="27">
        <v>199261737</v>
      </c>
      <c r="P3" s="28">
        <f>P4+P5</f>
        <v>88293148</v>
      </c>
      <c r="Q3" s="29">
        <v>129231450</v>
      </c>
      <c r="R3" s="30">
        <v>129375751</v>
      </c>
    </row>
    <row r="4" spans="1:22" x14ac:dyDescent="0.35">
      <c r="A4" s="239"/>
      <c r="B4" s="31" t="s">
        <v>40</v>
      </c>
      <c r="C4" s="21" t="s">
        <v>7</v>
      </c>
      <c r="D4" s="22">
        <v>20000000</v>
      </c>
      <c r="E4" s="22">
        <v>20000000</v>
      </c>
      <c r="F4" s="23">
        <v>15000000</v>
      </c>
      <c r="G4" s="22">
        <v>15000000</v>
      </c>
      <c r="H4" s="22">
        <v>15000000</v>
      </c>
      <c r="I4" s="32">
        <v>15000000</v>
      </c>
      <c r="J4" s="33">
        <v>15000000</v>
      </c>
      <c r="K4" s="34">
        <v>15000000</v>
      </c>
      <c r="L4" s="22">
        <f>K4</f>
        <v>15000000</v>
      </c>
      <c r="M4" s="32">
        <v>15000000</v>
      </c>
      <c r="N4" s="33">
        <f>K4</f>
        <v>15000000</v>
      </c>
      <c r="O4" s="35">
        <v>35925547.51593484</v>
      </c>
      <c r="P4" s="36">
        <f>N4</f>
        <v>15000000</v>
      </c>
      <c r="Q4" s="37">
        <f>P4</f>
        <v>15000000</v>
      </c>
      <c r="R4" s="38">
        <v>15000000</v>
      </c>
    </row>
    <row r="5" spans="1:22" x14ac:dyDescent="0.35">
      <c r="A5" s="239"/>
      <c r="B5" s="31" t="s">
        <v>13</v>
      </c>
      <c r="C5" s="21" t="s">
        <v>14</v>
      </c>
      <c r="D5" s="22">
        <f>D3-D4</f>
        <v>78246250</v>
      </c>
      <c r="E5" s="22">
        <f t="shared" ref="E5:J5" si="0">E3-E4</f>
        <v>78246250</v>
      </c>
      <c r="F5" s="22">
        <f t="shared" si="0"/>
        <v>72700000</v>
      </c>
      <c r="G5" s="22">
        <f t="shared" si="0"/>
        <v>72700000</v>
      </c>
      <c r="H5" s="22">
        <f t="shared" si="0"/>
        <v>72700000</v>
      </c>
      <c r="I5" s="39">
        <f t="shared" si="0"/>
        <v>55954433</v>
      </c>
      <c r="J5" s="33">
        <f t="shared" si="0"/>
        <v>55954433</v>
      </c>
      <c r="K5" s="34">
        <v>84544870</v>
      </c>
      <c r="L5" s="22">
        <f>L3-L4</f>
        <v>118991444</v>
      </c>
      <c r="M5" s="39">
        <v>74502255</v>
      </c>
      <c r="N5" s="33">
        <v>74502255</v>
      </c>
      <c r="O5" s="35">
        <f>O3-O4-O6</f>
        <v>153337259.48406518</v>
      </c>
      <c r="P5" s="40">
        <v>73293148</v>
      </c>
      <c r="Q5" s="37">
        <f>Q3-Q4-Q6</f>
        <v>104232520</v>
      </c>
      <c r="R5" s="38">
        <f>R3-R4-R6</f>
        <v>104376821</v>
      </c>
      <c r="S5" s="4"/>
      <c r="T5" s="4"/>
    </row>
    <row r="6" spans="1:22" ht="29" thickBot="1" x14ac:dyDescent="0.4">
      <c r="A6" s="239"/>
      <c r="B6" s="41" t="s">
        <v>68</v>
      </c>
      <c r="C6" s="21"/>
      <c r="D6" s="22"/>
      <c r="E6" s="22"/>
      <c r="F6" s="22"/>
      <c r="G6" s="22"/>
      <c r="H6" s="22"/>
      <c r="I6" s="42"/>
      <c r="J6" s="43"/>
      <c r="K6" s="44"/>
      <c r="L6" s="22"/>
      <c r="M6" s="42"/>
      <c r="N6" s="43"/>
      <c r="O6" s="45">
        <v>9998930</v>
      </c>
      <c r="P6" s="46"/>
      <c r="Q6" s="47">
        <v>9998930</v>
      </c>
      <c r="R6" s="48">
        <v>9998930</v>
      </c>
      <c r="S6" s="4"/>
      <c r="T6" s="4"/>
    </row>
    <row r="7" spans="1:22" ht="15" customHeight="1" x14ac:dyDescent="0.35">
      <c r="A7" s="235" t="s">
        <v>50</v>
      </c>
      <c r="B7" s="49" t="s">
        <v>62</v>
      </c>
      <c r="C7" s="50" t="s">
        <v>93</v>
      </c>
      <c r="D7" s="51">
        <f t="shared" ref="D7:P7" si="1">SUM(D8:D21)</f>
        <v>42131281</v>
      </c>
      <c r="E7" s="51">
        <f t="shared" si="1"/>
        <v>42131281</v>
      </c>
      <c r="F7" s="51">
        <f t="shared" si="1"/>
        <v>58888226</v>
      </c>
      <c r="G7" s="51">
        <f t="shared" si="1"/>
        <v>58888226</v>
      </c>
      <c r="H7" s="52">
        <f t="shared" si="1"/>
        <v>51724920</v>
      </c>
      <c r="I7" s="53">
        <f t="shared" si="1"/>
        <v>48101030</v>
      </c>
      <c r="J7" s="51">
        <f t="shared" si="1"/>
        <v>58251227</v>
      </c>
      <c r="K7" s="54">
        <v>41804645</v>
      </c>
      <c r="L7" s="55">
        <f t="shared" si="1"/>
        <v>696656</v>
      </c>
      <c r="M7" s="53">
        <f t="shared" si="1"/>
        <v>42315779</v>
      </c>
      <c r="N7" s="51">
        <f t="shared" si="1"/>
        <v>42315779</v>
      </c>
      <c r="O7" s="56">
        <f>SUM(O8:O21)</f>
        <v>86208118</v>
      </c>
      <c r="P7" s="57">
        <f t="shared" si="1"/>
        <v>53415432</v>
      </c>
      <c r="Q7" s="58">
        <f>SUM(Q8:Q21)</f>
        <v>62893184.366189703</v>
      </c>
      <c r="R7" s="59">
        <f>SUM(R8:R21)</f>
        <v>63007198.9735962</v>
      </c>
    </row>
    <row r="8" spans="1:22" x14ac:dyDescent="0.35">
      <c r="A8" s="235"/>
      <c r="B8" s="60" t="s">
        <v>59</v>
      </c>
      <c r="C8" s="61" t="s">
        <v>17</v>
      </c>
      <c r="D8" s="62">
        <v>12576857</v>
      </c>
      <c r="E8" s="62">
        <v>9576857</v>
      </c>
      <c r="F8" s="62">
        <v>24688226</v>
      </c>
      <c r="G8" s="62">
        <v>7163306</v>
      </c>
      <c r="H8" s="63">
        <v>0</v>
      </c>
      <c r="I8" s="64">
        <v>14496400</v>
      </c>
      <c r="J8" s="62">
        <v>30646597</v>
      </c>
      <c r="K8" s="65">
        <v>0</v>
      </c>
      <c r="L8" s="66">
        <v>0</v>
      </c>
      <c r="M8" s="64">
        <v>17174231</v>
      </c>
      <c r="N8" s="67">
        <v>17174231</v>
      </c>
      <c r="O8" s="68">
        <v>54206019</v>
      </c>
      <c r="P8" s="69">
        <v>23773885</v>
      </c>
      <c r="Q8" s="68">
        <v>30039695.3661897</v>
      </c>
      <c r="R8" s="70">
        <v>30239964.9735962</v>
      </c>
      <c r="S8" s="5"/>
      <c r="T8" s="4"/>
      <c r="U8" s="5"/>
    </row>
    <row r="9" spans="1:22" x14ac:dyDescent="0.35">
      <c r="A9" s="235"/>
      <c r="B9" s="211" t="s">
        <v>53</v>
      </c>
      <c r="C9" s="212" t="s">
        <v>18</v>
      </c>
      <c r="D9" s="213">
        <v>1403014</v>
      </c>
      <c r="E9" s="213">
        <v>1403014</v>
      </c>
      <c r="F9" s="214">
        <v>2000000</v>
      </c>
      <c r="G9" s="213">
        <v>2000000</v>
      </c>
      <c r="H9" s="215">
        <v>2000000</v>
      </c>
      <c r="I9" s="216">
        <v>2000000</v>
      </c>
      <c r="J9" s="213">
        <v>2000000</v>
      </c>
      <c r="K9" s="217">
        <v>0</v>
      </c>
      <c r="L9" s="218"/>
      <c r="M9" s="216">
        <v>0</v>
      </c>
      <c r="N9" s="214">
        <v>0</v>
      </c>
      <c r="O9" s="217">
        <v>0</v>
      </c>
      <c r="P9" s="219">
        <v>0</v>
      </c>
      <c r="Q9" s="220">
        <v>0</v>
      </c>
      <c r="R9" s="221">
        <v>0</v>
      </c>
    </row>
    <row r="10" spans="1:22" ht="15" hidden="1" customHeight="1" x14ac:dyDescent="0.35">
      <c r="A10" s="235"/>
      <c r="B10" s="71" t="s">
        <v>54</v>
      </c>
      <c r="C10" s="61" t="s">
        <v>19</v>
      </c>
      <c r="D10" s="62">
        <v>545160</v>
      </c>
      <c r="E10" s="62">
        <v>545160</v>
      </c>
      <c r="F10" s="67"/>
      <c r="G10" s="77"/>
      <c r="H10" s="78"/>
      <c r="I10" s="64"/>
      <c r="J10" s="62"/>
      <c r="K10" s="72"/>
      <c r="L10" s="73"/>
      <c r="M10" s="64">
        <v>0</v>
      </c>
      <c r="N10" s="67">
        <v>0</v>
      </c>
      <c r="O10" s="72">
        <v>0</v>
      </c>
      <c r="P10" s="74">
        <v>0</v>
      </c>
      <c r="Q10" s="75">
        <v>0</v>
      </c>
      <c r="R10" s="76">
        <v>0</v>
      </c>
    </row>
    <row r="11" spans="1:22" x14ac:dyDescent="0.35">
      <c r="A11" s="235"/>
      <c r="B11" s="71" t="s">
        <v>51</v>
      </c>
      <c r="C11" s="61" t="s">
        <v>20</v>
      </c>
      <c r="D11" s="62">
        <v>12000000</v>
      </c>
      <c r="E11" s="62">
        <v>12000000</v>
      </c>
      <c r="F11" s="67">
        <v>12000000</v>
      </c>
      <c r="G11" s="62">
        <v>29524920</v>
      </c>
      <c r="H11" s="63">
        <f>G11</f>
        <v>29524920</v>
      </c>
      <c r="I11" s="64">
        <v>12000000</v>
      </c>
      <c r="J11" s="62">
        <v>12000000</v>
      </c>
      <c r="K11" s="65">
        <v>21763090</v>
      </c>
      <c r="L11" s="79"/>
      <c r="M11" s="64">
        <v>15203090</v>
      </c>
      <c r="N11" s="67">
        <v>15203090</v>
      </c>
      <c r="O11" s="80">
        <v>125000</v>
      </c>
      <c r="P11" s="74">
        <v>15203090</v>
      </c>
      <c r="Q11" s="81">
        <f>O11</f>
        <v>125000</v>
      </c>
      <c r="R11" s="82">
        <f>Q11</f>
        <v>125000</v>
      </c>
      <c r="S11" s="3"/>
    </row>
    <row r="12" spans="1:22" x14ac:dyDescent="0.35">
      <c r="A12" s="235"/>
      <c r="B12" s="71" t="s">
        <v>72</v>
      </c>
      <c r="C12" s="61"/>
      <c r="D12" s="62"/>
      <c r="E12" s="62"/>
      <c r="F12" s="67"/>
      <c r="G12" s="62"/>
      <c r="H12" s="63"/>
      <c r="I12" s="64"/>
      <c r="J12" s="62"/>
      <c r="K12" s="65"/>
      <c r="L12" s="79"/>
      <c r="M12" s="64"/>
      <c r="N12" s="67"/>
      <c r="O12" s="80">
        <v>23818604</v>
      </c>
      <c r="P12" s="74"/>
      <c r="Q12" s="81">
        <v>23818604</v>
      </c>
      <c r="R12" s="82">
        <v>23818604</v>
      </c>
      <c r="S12" s="3"/>
    </row>
    <row r="13" spans="1:22" x14ac:dyDescent="0.35">
      <c r="A13" s="235"/>
      <c r="B13" s="211" t="s">
        <v>55</v>
      </c>
      <c r="C13" s="212" t="s">
        <v>20</v>
      </c>
      <c r="D13" s="213">
        <v>7000000</v>
      </c>
      <c r="E13" s="213">
        <v>7000000</v>
      </c>
      <c r="F13" s="214">
        <v>7000000</v>
      </c>
      <c r="G13" s="213">
        <v>7000000</v>
      </c>
      <c r="H13" s="215">
        <v>7000000</v>
      </c>
      <c r="I13" s="216">
        <v>7000000</v>
      </c>
      <c r="J13" s="213">
        <v>1000000</v>
      </c>
      <c r="K13" s="217">
        <v>0</v>
      </c>
      <c r="L13" s="222">
        <v>696656</v>
      </c>
      <c r="M13" s="216">
        <v>0</v>
      </c>
      <c r="N13" s="214">
        <v>0</v>
      </c>
      <c r="O13" s="223">
        <v>0</v>
      </c>
      <c r="P13" s="219">
        <v>0</v>
      </c>
      <c r="Q13" s="224">
        <v>0</v>
      </c>
      <c r="R13" s="225">
        <v>0</v>
      </c>
    </row>
    <row r="14" spans="1:22" ht="15" hidden="1" customHeight="1" x14ac:dyDescent="0.35">
      <c r="A14" s="235"/>
      <c r="B14" s="71" t="s">
        <v>56</v>
      </c>
      <c r="C14" s="83" t="s">
        <v>38</v>
      </c>
      <c r="D14" s="84"/>
      <c r="E14" s="84">
        <v>3000000</v>
      </c>
      <c r="F14" s="85"/>
      <c r="G14" s="84"/>
      <c r="H14" s="86"/>
      <c r="I14" s="64">
        <v>0</v>
      </c>
      <c r="J14" s="62"/>
      <c r="K14" s="72">
        <v>0</v>
      </c>
      <c r="L14" s="73">
        <v>0</v>
      </c>
      <c r="M14" s="64">
        <v>0</v>
      </c>
      <c r="N14" s="67">
        <v>0</v>
      </c>
      <c r="O14" s="68">
        <v>0</v>
      </c>
      <c r="P14" s="74">
        <v>0</v>
      </c>
      <c r="Q14" s="87">
        <v>0</v>
      </c>
      <c r="R14" s="88">
        <v>0</v>
      </c>
    </row>
    <row r="15" spans="1:22" x14ac:dyDescent="0.35">
      <c r="A15" s="235"/>
      <c r="B15" s="89" t="s">
        <v>69</v>
      </c>
      <c r="C15" s="83" t="s">
        <v>46</v>
      </c>
      <c r="D15" s="84"/>
      <c r="E15" s="84"/>
      <c r="F15" s="85"/>
      <c r="G15" s="84"/>
      <c r="H15" s="86"/>
      <c r="I15" s="90"/>
      <c r="J15" s="62"/>
      <c r="K15" s="72">
        <v>124200</v>
      </c>
      <c r="L15" s="73"/>
      <c r="M15" s="64">
        <v>124200</v>
      </c>
      <c r="N15" s="67">
        <v>124200</v>
      </c>
      <c r="O15" s="80">
        <v>124200</v>
      </c>
      <c r="P15" s="74">
        <v>124200</v>
      </c>
      <c r="Q15" s="87">
        <v>150000</v>
      </c>
      <c r="R15" s="88">
        <v>150000</v>
      </c>
      <c r="S15" s="8"/>
    </row>
    <row r="16" spans="1:22" ht="28.5" x14ac:dyDescent="0.35">
      <c r="A16" s="235"/>
      <c r="B16" s="89" t="s">
        <v>52</v>
      </c>
      <c r="C16" s="83" t="s">
        <v>46</v>
      </c>
      <c r="D16" s="84"/>
      <c r="E16" s="84"/>
      <c r="F16" s="85"/>
      <c r="G16" s="84"/>
      <c r="H16" s="86"/>
      <c r="I16" s="90"/>
      <c r="J16" s="62"/>
      <c r="K16" s="72">
        <v>1700807</v>
      </c>
      <c r="L16" s="73"/>
      <c r="M16" s="64">
        <v>4692108</v>
      </c>
      <c r="N16" s="67">
        <v>4692108</v>
      </c>
      <c r="O16" s="80">
        <v>1141837</v>
      </c>
      <c r="P16" s="74">
        <v>9192107</v>
      </c>
      <c r="Q16" s="87">
        <v>2144036</v>
      </c>
      <c r="R16" s="88">
        <v>2057781</v>
      </c>
      <c r="S16" s="4"/>
      <c r="T16" s="4"/>
      <c r="U16" s="5"/>
      <c r="V16" s="5"/>
    </row>
    <row r="17" spans="1:20" ht="31.5" customHeight="1" x14ac:dyDescent="0.35">
      <c r="A17" s="235"/>
      <c r="B17" s="89" t="s">
        <v>60</v>
      </c>
      <c r="C17" s="83" t="s">
        <v>46</v>
      </c>
      <c r="D17" s="84"/>
      <c r="E17" s="84"/>
      <c r="F17" s="85"/>
      <c r="G17" s="84"/>
      <c r="H17" s="86"/>
      <c r="I17" s="90"/>
      <c r="J17" s="62"/>
      <c r="K17" s="72">
        <v>5611918</v>
      </c>
      <c r="L17" s="73"/>
      <c r="M17" s="64">
        <v>5122150</v>
      </c>
      <c r="N17" s="67">
        <v>5122150</v>
      </c>
      <c r="O17" s="68">
        <v>4915254</v>
      </c>
      <c r="P17" s="74">
        <v>5122150</v>
      </c>
      <c r="Q17" s="87">
        <v>4738645</v>
      </c>
      <c r="R17" s="88">
        <v>4738645</v>
      </c>
      <c r="S17" s="4"/>
      <c r="T17" s="4"/>
    </row>
    <row r="18" spans="1:20" ht="28.5" x14ac:dyDescent="0.35">
      <c r="A18" s="235"/>
      <c r="B18" s="89" t="s">
        <v>70</v>
      </c>
      <c r="C18" s="83" t="s">
        <v>46</v>
      </c>
      <c r="D18" s="84"/>
      <c r="E18" s="84"/>
      <c r="F18" s="85"/>
      <c r="G18" s="84"/>
      <c r="H18" s="86"/>
      <c r="I18" s="90">
        <v>0</v>
      </c>
      <c r="J18" s="62"/>
      <c r="K18" s="72">
        <v>0</v>
      </c>
      <c r="L18" s="73">
        <v>0</v>
      </c>
      <c r="M18" s="64">
        <v>0</v>
      </c>
      <c r="N18" s="67">
        <v>0</v>
      </c>
      <c r="O18" s="80">
        <v>289995</v>
      </c>
      <c r="P18" s="74">
        <v>0</v>
      </c>
      <c r="Q18" s="87">
        <f>O18</f>
        <v>289995</v>
      </c>
      <c r="R18" s="88">
        <f>Q18</f>
        <v>289995</v>
      </c>
    </row>
    <row r="19" spans="1:20" ht="31" customHeight="1" x14ac:dyDescent="0.35">
      <c r="A19" s="235"/>
      <c r="B19" s="89" t="s">
        <v>61</v>
      </c>
      <c r="C19" s="83" t="s">
        <v>46</v>
      </c>
      <c r="D19" s="84"/>
      <c r="E19" s="84"/>
      <c r="F19" s="85"/>
      <c r="G19" s="84"/>
      <c r="H19" s="86"/>
      <c r="I19" s="90">
        <v>0</v>
      </c>
      <c r="J19" s="62"/>
      <c r="K19" s="72">
        <v>0</v>
      </c>
      <c r="L19" s="73">
        <v>0</v>
      </c>
      <c r="M19" s="64">
        <v>0</v>
      </c>
      <c r="N19" s="67">
        <v>0</v>
      </c>
      <c r="O19" s="80">
        <v>367209</v>
      </c>
      <c r="P19" s="74"/>
      <c r="Q19" s="87">
        <f>O19</f>
        <v>367209</v>
      </c>
      <c r="R19" s="88">
        <f>Q19</f>
        <v>367209</v>
      </c>
    </row>
    <row r="20" spans="1:20" ht="15.65" customHeight="1" x14ac:dyDescent="0.35">
      <c r="A20" s="235"/>
      <c r="B20" s="91" t="s">
        <v>71</v>
      </c>
      <c r="C20" s="83"/>
      <c r="D20" s="84"/>
      <c r="E20" s="84"/>
      <c r="F20" s="85"/>
      <c r="G20" s="84"/>
      <c r="H20" s="86"/>
      <c r="I20" s="90"/>
      <c r="J20" s="62"/>
      <c r="K20" s="72"/>
      <c r="L20" s="73"/>
      <c r="M20" s="64"/>
      <c r="N20" s="67"/>
      <c r="O20" s="80">
        <v>1220000</v>
      </c>
      <c r="P20" s="74"/>
      <c r="Q20" s="87">
        <v>1220000</v>
      </c>
      <c r="R20" s="88">
        <v>1220000</v>
      </c>
    </row>
    <row r="21" spans="1:20" ht="29" thickBot="1" x14ac:dyDescent="0.4">
      <c r="A21" s="235"/>
      <c r="B21" s="226" t="s">
        <v>66</v>
      </c>
      <c r="C21" s="227" t="s">
        <v>39</v>
      </c>
      <c r="D21" s="228">
        <v>8606250</v>
      </c>
      <c r="E21" s="228">
        <v>8606250</v>
      </c>
      <c r="F21" s="229">
        <v>13200000</v>
      </c>
      <c r="G21" s="228">
        <v>13200000</v>
      </c>
      <c r="H21" s="230">
        <v>13200000</v>
      </c>
      <c r="I21" s="216">
        <v>12604630</v>
      </c>
      <c r="J21" s="214">
        <v>12604630</v>
      </c>
      <c r="K21" s="231">
        <v>12604630</v>
      </c>
      <c r="L21" s="222">
        <v>0</v>
      </c>
      <c r="M21" s="216">
        <v>0</v>
      </c>
      <c r="N21" s="214">
        <v>0</v>
      </c>
      <c r="O21" s="223">
        <v>0</v>
      </c>
      <c r="P21" s="232">
        <v>0</v>
      </c>
      <c r="Q21" s="224">
        <v>0</v>
      </c>
      <c r="R21" s="225">
        <v>0</v>
      </c>
    </row>
    <row r="22" spans="1:20" x14ac:dyDescent="0.35">
      <c r="A22" s="236" t="s">
        <v>26</v>
      </c>
      <c r="B22" s="92" t="s">
        <v>32</v>
      </c>
      <c r="C22" s="93" t="s">
        <v>15</v>
      </c>
      <c r="D22" s="94">
        <v>113875127</v>
      </c>
      <c r="E22" s="94">
        <v>116600000</v>
      </c>
      <c r="F22" s="94">
        <v>102566026</v>
      </c>
      <c r="G22" s="94">
        <v>52550000</v>
      </c>
      <c r="H22" s="95">
        <f>53800000*8/12</f>
        <v>35866666.666666664</v>
      </c>
      <c r="I22" s="96">
        <v>95250064</v>
      </c>
      <c r="J22" s="94">
        <v>54100000</v>
      </c>
      <c r="K22" s="94">
        <v>0</v>
      </c>
      <c r="L22" s="97">
        <v>0</v>
      </c>
      <c r="M22" s="96">
        <v>77759274</v>
      </c>
      <c r="N22" s="94">
        <v>0</v>
      </c>
      <c r="O22" s="98">
        <v>0</v>
      </c>
      <c r="P22" s="96">
        <v>0</v>
      </c>
      <c r="Q22" s="98">
        <v>0</v>
      </c>
      <c r="R22" s="99">
        <v>0</v>
      </c>
      <c r="S22" s="6"/>
    </row>
    <row r="23" spans="1:20" x14ac:dyDescent="0.35">
      <c r="A23" s="237"/>
      <c r="B23" s="100" t="s">
        <v>0</v>
      </c>
      <c r="C23" s="101" t="s">
        <v>23</v>
      </c>
      <c r="D23" s="102">
        <f>D22-D26</f>
        <v>12214542</v>
      </c>
      <c r="E23" s="102">
        <f t="shared" ref="E23:R23" si="2">E22-E26</f>
        <v>35900000</v>
      </c>
      <c r="F23" s="102">
        <f t="shared" si="2"/>
        <v>8152672</v>
      </c>
      <c r="G23" s="102">
        <f t="shared" si="2"/>
        <v>7250000</v>
      </c>
      <c r="H23" s="103">
        <f>H22-H26</f>
        <v>7466666.6666666642</v>
      </c>
      <c r="I23" s="104">
        <f t="shared" si="2"/>
        <v>18122921</v>
      </c>
      <c r="J23" s="102">
        <f t="shared" si="2"/>
        <v>-3800000</v>
      </c>
      <c r="K23" s="102">
        <f t="shared" si="2"/>
        <v>-17174231</v>
      </c>
      <c r="L23" s="105">
        <f t="shared" si="2"/>
        <v>-31553435.468106464</v>
      </c>
      <c r="M23" s="104">
        <f t="shared" si="2"/>
        <v>7085539</v>
      </c>
      <c r="N23" s="102">
        <f t="shared" si="2"/>
        <v>-23773885</v>
      </c>
      <c r="O23" s="106">
        <f>O22-O26</f>
        <v>-30024910.574974257</v>
      </c>
      <c r="P23" s="104">
        <f t="shared" si="2"/>
        <v>-18062580</v>
      </c>
      <c r="Q23" s="106">
        <f t="shared" si="2"/>
        <v>-30068780.65339864</v>
      </c>
      <c r="R23" s="107">
        <f t="shared" si="2"/>
        <v>-30299337.045376334</v>
      </c>
    </row>
    <row r="24" spans="1:20" ht="27" customHeight="1" x14ac:dyDescent="0.35">
      <c r="A24" s="237"/>
      <c r="B24" s="108" t="s">
        <v>1</v>
      </c>
      <c r="C24" s="101" t="s">
        <v>11</v>
      </c>
      <c r="D24" s="102">
        <v>66824308</v>
      </c>
      <c r="E24" s="102">
        <v>75400000</v>
      </c>
      <c r="F24" s="102">
        <v>62225697</v>
      </c>
      <c r="G24" s="102">
        <v>101700000</v>
      </c>
      <c r="H24" s="103">
        <v>78847000</v>
      </c>
      <c r="I24" s="104">
        <v>51221550</v>
      </c>
      <c r="J24" s="102">
        <v>67400000</v>
      </c>
      <c r="K24" s="102">
        <v>72761000</v>
      </c>
      <c r="L24" s="105">
        <v>6379796.2276121397</v>
      </c>
      <c r="M24" s="104">
        <v>44137310</v>
      </c>
      <c r="N24" s="102">
        <v>61695000</v>
      </c>
      <c r="O24" s="106">
        <v>7914426.57503644</v>
      </c>
      <c r="P24" s="104">
        <v>55255000</v>
      </c>
      <c r="Q24" s="106">
        <v>6247119.3389834603</v>
      </c>
      <c r="R24" s="107">
        <v>5807661.6091133701</v>
      </c>
    </row>
    <row r="25" spans="1:20" ht="20.25" customHeight="1" x14ac:dyDescent="0.35">
      <c r="A25" s="237"/>
      <c r="B25" s="108" t="s">
        <v>2</v>
      </c>
      <c r="C25" s="101" t="s">
        <v>16</v>
      </c>
      <c r="D25" s="102">
        <v>168484893</v>
      </c>
      <c r="E25" s="102">
        <v>156100000</v>
      </c>
      <c r="F25" s="102">
        <v>156639051</v>
      </c>
      <c r="G25" s="102">
        <v>147000000</v>
      </c>
      <c r="H25" s="103">
        <v>107247000</v>
      </c>
      <c r="I25" s="104">
        <v>128348693</v>
      </c>
      <c r="J25" s="102">
        <v>125300000</v>
      </c>
      <c r="K25" s="102">
        <v>89935231</v>
      </c>
      <c r="L25" s="105">
        <v>37933231.695718601</v>
      </c>
      <c r="M25" s="104">
        <v>114811045</v>
      </c>
      <c r="N25" s="102">
        <v>85468885</v>
      </c>
      <c r="O25" s="106">
        <v>37939337.150010698</v>
      </c>
      <c r="P25" s="104">
        <v>73317580</v>
      </c>
      <c r="Q25" s="106">
        <v>36315899.992382102</v>
      </c>
      <c r="R25" s="107">
        <v>36106998.654489703</v>
      </c>
    </row>
    <row r="26" spans="1:20" x14ac:dyDescent="0.35">
      <c r="A26" s="237"/>
      <c r="B26" s="100" t="s">
        <v>3</v>
      </c>
      <c r="C26" s="101" t="s">
        <v>22</v>
      </c>
      <c r="D26" s="102">
        <f>D25-D24</f>
        <v>101660585</v>
      </c>
      <c r="E26" s="102">
        <f t="shared" ref="E26:R26" si="3">E25-E24</f>
        <v>80700000</v>
      </c>
      <c r="F26" s="102">
        <f t="shared" si="3"/>
        <v>94413354</v>
      </c>
      <c r="G26" s="102">
        <f t="shared" si="3"/>
        <v>45300000</v>
      </c>
      <c r="H26" s="103">
        <f t="shared" si="3"/>
        <v>28400000</v>
      </c>
      <c r="I26" s="104">
        <f t="shared" si="3"/>
        <v>77127143</v>
      </c>
      <c r="J26" s="102">
        <f t="shared" si="3"/>
        <v>57900000</v>
      </c>
      <c r="K26" s="102">
        <f>K25-K24</f>
        <v>17174231</v>
      </c>
      <c r="L26" s="105">
        <f>L25-L24</f>
        <v>31553435.468106464</v>
      </c>
      <c r="M26" s="104">
        <f t="shared" si="3"/>
        <v>70673735</v>
      </c>
      <c r="N26" s="102">
        <f t="shared" si="3"/>
        <v>23773885</v>
      </c>
      <c r="O26" s="106">
        <f>O25-O24</f>
        <v>30024910.574974257</v>
      </c>
      <c r="P26" s="104">
        <f t="shared" si="3"/>
        <v>18062580</v>
      </c>
      <c r="Q26" s="106">
        <f t="shared" si="3"/>
        <v>30068780.65339864</v>
      </c>
      <c r="R26" s="107">
        <f t="shared" si="3"/>
        <v>30299337.045376334</v>
      </c>
    </row>
    <row r="27" spans="1:20" x14ac:dyDescent="0.35">
      <c r="A27" s="237"/>
      <c r="B27" s="100" t="s">
        <v>30</v>
      </c>
      <c r="C27" s="101" t="s">
        <v>21</v>
      </c>
      <c r="D27" s="102"/>
      <c r="E27" s="109"/>
      <c r="F27" s="102"/>
      <c r="G27" s="109"/>
      <c r="H27" s="110"/>
      <c r="I27" s="104"/>
      <c r="J27" s="109"/>
      <c r="K27" s="109"/>
      <c r="L27" s="110"/>
      <c r="M27" s="104"/>
      <c r="N27" s="111"/>
      <c r="O27" s="112">
        <v>0</v>
      </c>
      <c r="P27" s="104"/>
      <c r="Q27" s="112"/>
      <c r="R27" s="113"/>
    </row>
    <row r="28" spans="1:20" x14ac:dyDescent="0.35">
      <c r="A28" s="237"/>
      <c r="B28" s="114" t="s">
        <v>4</v>
      </c>
      <c r="C28" s="115" t="s">
        <v>27</v>
      </c>
      <c r="D28" s="102">
        <f t="shared" ref="D28:R28" si="4">D8</f>
        <v>12576857</v>
      </c>
      <c r="E28" s="102">
        <f t="shared" si="4"/>
        <v>9576857</v>
      </c>
      <c r="F28" s="102">
        <f t="shared" si="4"/>
        <v>24688226</v>
      </c>
      <c r="G28" s="102">
        <f t="shared" si="4"/>
        <v>7163306</v>
      </c>
      <c r="H28" s="105">
        <f t="shared" si="4"/>
        <v>0</v>
      </c>
      <c r="I28" s="104">
        <f t="shared" si="4"/>
        <v>14496400</v>
      </c>
      <c r="J28" s="102">
        <f t="shared" si="4"/>
        <v>30646597</v>
      </c>
      <c r="K28" s="102">
        <f t="shared" si="4"/>
        <v>0</v>
      </c>
      <c r="L28" s="105">
        <f t="shared" si="4"/>
        <v>0</v>
      </c>
      <c r="M28" s="104">
        <f t="shared" si="4"/>
        <v>17174231</v>
      </c>
      <c r="N28" s="102">
        <f t="shared" si="4"/>
        <v>17174231</v>
      </c>
      <c r="O28" s="106">
        <f t="shared" si="4"/>
        <v>54206019</v>
      </c>
      <c r="P28" s="104">
        <f t="shared" si="4"/>
        <v>23773885</v>
      </c>
      <c r="Q28" s="106">
        <f t="shared" si="4"/>
        <v>30039695.3661897</v>
      </c>
      <c r="R28" s="107">
        <f t="shared" si="4"/>
        <v>30239964.9735962</v>
      </c>
    </row>
    <row r="29" spans="1:20" ht="15" thickBot="1" x14ac:dyDescent="0.4">
      <c r="A29" s="237"/>
      <c r="B29" s="116" t="s">
        <v>5</v>
      </c>
      <c r="C29" s="117" t="s">
        <v>28</v>
      </c>
      <c r="D29" s="118">
        <v>24003566</v>
      </c>
      <c r="E29" s="118">
        <v>24003566</v>
      </c>
      <c r="F29" s="118">
        <v>24003566</v>
      </c>
      <c r="G29" s="118">
        <v>24003566</v>
      </c>
      <c r="H29" s="119">
        <v>24003567</v>
      </c>
      <c r="I29" s="120">
        <v>24003566</v>
      </c>
      <c r="J29" s="118">
        <v>24003566</v>
      </c>
      <c r="K29" s="118">
        <v>24003567</v>
      </c>
      <c r="L29" s="119">
        <f>K29</f>
        <v>24003567</v>
      </c>
      <c r="M29" s="120">
        <v>24003566</v>
      </c>
      <c r="N29" s="118">
        <v>24003567</v>
      </c>
      <c r="O29" s="121">
        <v>41310249.909090899</v>
      </c>
      <c r="P29" s="120">
        <v>24003568</v>
      </c>
      <c r="Q29" s="121">
        <f>O29</f>
        <v>41310249.909090899</v>
      </c>
      <c r="R29" s="122">
        <f>Q29</f>
        <v>41310249.909090899</v>
      </c>
    </row>
    <row r="30" spans="1:20" ht="15" thickBot="1" x14ac:dyDescent="0.4">
      <c r="A30" s="238"/>
      <c r="B30" s="123" t="s">
        <v>12</v>
      </c>
      <c r="C30" s="124" t="s">
        <v>33</v>
      </c>
      <c r="D30" s="125">
        <f>D23+D27+D28-D29</f>
        <v>787833</v>
      </c>
      <c r="E30" s="125">
        <f t="shared" ref="E30:R30" si="5">E23+E27+E28-E29</f>
        <v>21473291</v>
      </c>
      <c r="F30" s="125">
        <f t="shared" si="5"/>
        <v>8837332</v>
      </c>
      <c r="G30" s="125">
        <f t="shared" si="5"/>
        <v>-9590260</v>
      </c>
      <c r="H30" s="126">
        <f>H23+H27+H28-H29</f>
        <v>-16536900.333333336</v>
      </c>
      <c r="I30" s="127">
        <f t="shared" si="5"/>
        <v>8615755</v>
      </c>
      <c r="J30" s="128">
        <f t="shared" si="5"/>
        <v>2843031</v>
      </c>
      <c r="K30" s="128">
        <f t="shared" si="5"/>
        <v>-41177798</v>
      </c>
      <c r="L30" s="129">
        <f t="shared" si="5"/>
        <v>-55557002.468106464</v>
      </c>
      <c r="M30" s="127">
        <f t="shared" si="5"/>
        <v>256204</v>
      </c>
      <c r="N30" s="128">
        <f t="shared" si="5"/>
        <v>-30603221</v>
      </c>
      <c r="O30" s="130">
        <f t="shared" si="5"/>
        <v>-17129141.484065156</v>
      </c>
      <c r="P30" s="127">
        <f t="shared" si="5"/>
        <v>-18292263</v>
      </c>
      <c r="Q30" s="130">
        <f t="shared" si="5"/>
        <v>-41339335.196299836</v>
      </c>
      <c r="R30" s="131">
        <f t="shared" si="5"/>
        <v>-41369621.980871037</v>
      </c>
    </row>
    <row r="31" spans="1:20" ht="15" thickBot="1" x14ac:dyDescent="0.4">
      <c r="A31" s="7"/>
      <c r="B31" s="132" t="s">
        <v>67</v>
      </c>
      <c r="C31" s="133"/>
      <c r="D31" s="134"/>
      <c r="E31" s="134"/>
      <c r="F31" s="134"/>
      <c r="G31" s="134"/>
      <c r="H31" s="135"/>
      <c r="I31" s="136"/>
      <c r="J31" s="137"/>
      <c r="K31" s="137"/>
      <c r="L31" s="138"/>
      <c r="M31" s="136"/>
      <c r="N31" s="137"/>
      <c r="O31" s="139">
        <v>50000000</v>
      </c>
      <c r="P31" s="140"/>
      <c r="Q31" s="141"/>
      <c r="R31" s="142"/>
    </row>
    <row r="32" spans="1:20" ht="15" thickBot="1" x14ac:dyDescent="0.4">
      <c r="A32" s="1"/>
      <c r="B32" s="143" t="s">
        <v>24</v>
      </c>
      <c r="C32" s="144" t="s">
        <v>29</v>
      </c>
      <c r="D32" s="145">
        <f>D5-D7+D30</f>
        <v>36902802</v>
      </c>
      <c r="E32" s="145">
        <f>E5-E7+E30</f>
        <v>57588260</v>
      </c>
      <c r="F32" s="145">
        <f>F5-F7+F30</f>
        <v>22649106</v>
      </c>
      <c r="G32" s="145">
        <f>G5-G7+G30</f>
        <v>4221514</v>
      </c>
      <c r="H32" s="146">
        <f>H5-H7+H30</f>
        <v>4438179.6666666642</v>
      </c>
      <c r="I32" s="127">
        <f t="shared" ref="I32:R32" si="6">I5-I7+I30-I31</f>
        <v>16469158</v>
      </c>
      <c r="J32" s="128">
        <f t="shared" si="6"/>
        <v>546237</v>
      </c>
      <c r="K32" s="130">
        <f t="shared" si="6"/>
        <v>1562427</v>
      </c>
      <c r="L32" s="147">
        <f t="shared" si="6"/>
        <v>62737785.531893536</v>
      </c>
      <c r="M32" s="127">
        <f t="shared" si="6"/>
        <v>32442680</v>
      </c>
      <c r="N32" s="128">
        <f t="shared" si="6"/>
        <v>1583255</v>
      </c>
      <c r="O32" s="130">
        <f t="shared" si="6"/>
        <v>0</v>
      </c>
      <c r="P32" s="148">
        <f t="shared" si="6"/>
        <v>1585453</v>
      </c>
      <c r="Q32" s="130">
        <f t="shared" si="6"/>
        <v>0.43751046061515808</v>
      </c>
      <c r="R32" s="149">
        <f t="shared" si="6"/>
        <v>4.5532763004302979E-2</v>
      </c>
    </row>
    <row r="33" spans="2:18" x14ac:dyDescent="0.35">
      <c r="B33" s="150" t="s">
        <v>31</v>
      </c>
      <c r="O33" s="153"/>
    </row>
    <row r="34" spans="2:18" x14ac:dyDescent="0.35">
      <c r="B34" s="150" t="s">
        <v>34</v>
      </c>
      <c r="G34" s="155"/>
      <c r="H34" s="155"/>
      <c r="I34" s="156"/>
      <c r="O34" s="153"/>
    </row>
    <row r="35" spans="2:18" x14ac:dyDescent="0.35">
      <c r="B35" s="10"/>
      <c r="H35" s="155"/>
      <c r="O35" s="153"/>
      <c r="Q35" s="153"/>
      <c r="R35" s="153"/>
    </row>
    <row r="36" spans="2:18" x14ac:dyDescent="0.35">
      <c r="B36" s="10"/>
      <c r="E36" s="155"/>
      <c r="F36" s="155"/>
      <c r="G36" s="157"/>
      <c r="H36" s="157"/>
      <c r="O36" s="153"/>
    </row>
    <row r="37" spans="2:18" hidden="1" x14ac:dyDescent="0.35">
      <c r="B37" s="10"/>
      <c r="D37" s="158" t="s">
        <v>6</v>
      </c>
      <c r="E37" s="159" t="s">
        <v>7</v>
      </c>
      <c r="F37" s="159" t="s">
        <v>8</v>
      </c>
      <c r="G37" s="159" t="s">
        <v>9</v>
      </c>
      <c r="H37" s="159"/>
      <c r="I37" s="159" t="s">
        <v>15</v>
      </c>
      <c r="J37" s="159" t="s">
        <v>10</v>
      </c>
      <c r="K37" s="159"/>
      <c r="L37" s="159"/>
    </row>
    <row r="38" spans="2:18" hidden="1" x14ac:dyDescent="0.35">
      <c r="B38" s="160" t="s">
        <v>43</v>
      </c>
      <c r="C38" s="161"/>
      <c r="D38" s="162">
        <f>D32</f>
        <v>36902802</v>
      </c>
      <c r="E38" s="162">
        <f>E32</f>
        <v>57588260</v>
      </c>
      <c r="F38" s="162">
        <f t="shared" ref="F38:G38" si="7">F32</f>
        <v>22649106</v>
      </c>
      <c r="G38" s="163">
        <f t="shared" si="7"/>
        <v>4221514</v>
      </c>
      <c r="H38" s="164"/>
    </row>
    <row r="39" spans="2:18" ht="15" hidden="1" thickBot="1" x14ac:dyDescent="0.4">
      <c r="B39" s="165" t="s">
        <v>44</v>
      </c>
      <c r="C39" s="166">
        <f>E39+G39</f>
        <v>2257866</v>
      </c>
      <c r="D39" s="167" t="s">
        <v>35</v>
      </c>
      <c r="E39" s="168">
        <f>E38-D38</f>
        <v>20685458</v>
      </c>
      <c r="F39" s="167" t="s">
        <v>41</v>
      </c>
      <c r="G39" s="169">
        <f>G38-F38</f>
        <v>-18427592</v>
      </c>
      <c r="H39" s="170"/>
    </row>
    <row r="40" spans="2:18" hidden="1" x14ac:dyDescent="0.35">
      <c r="B40" s="10"/>
    </row>
    <row r="41" spans="2:18" hidden="1" x14ac:dyDescent="0.35">
      <c r="B41" s="161" t="s">
        <v>57</v>
      </c>
      <c r="C41" s="171"/>
      <c r="D41" s="172"/>
      <c r="E41" s="172"/>
      <c r="F41" s="172"/>
      <c r="G41" s="172"/>
      <c r="H41" s="172"/>
      <c r="I41" s="173">
        <f>O32</f>
        <v>0</v>
      </c>
      <c r="J41" s="163">
        <f>J32</f>
        <v>546237</v>
      </c>
      <c r="K41" s="164"/>
      <c r="L41" s="164"/>
    </row>
    <row r="42" spans="2:18" ht="15" hidden="1" thickBot="1" x14ac:dyDescent="0.4">
      <c r="B42" s="174" t="s">
        <v>58</v>
      </c>
      <c r="C42" s="175"/>
      <c r="D42" s="176"/>
      <c r="E42" s="177"/>
      <c r="F42" s="177"/>
      <c r="G42" s="177"/>
      <c r="H42" s="177"/>
      <c r="I42" s="178" t="s">
        <v>42</v>
      </c>
      <c r="J42" s="169">
        <f>J41-I41</f>
        <v>546237</v>
      </c>
      <c r="K42" s="170"/>
      <c r="L42" s="170"/>
    </row>
    <row r="43" spans="2:18" hidden="1" x14ac:dyDescent="0.35">
      <c r="B43" s="10"/>
      <c r="D43" s="179"/>
    </row>
    <row r="44" spans="2:18" ht="15" hidden="1" thickBot="1" x14ac:dyDescent="0.4">
      <c r="B44" s="180"/>
      <c r="C44" s="181"/>
      <c r="D44" s="182"/>
      <c r="E44" s="183"/>
      <c r="F44" s="183"/>
      <c r="G44" s="183"/>
      <c r="H44" s="183"/>
      <c r="I44" s="183"/>
      <c r="J44" s="183"/>
      <c r="K44" s="183"/>
      <c r="L44" s="183"/>
      <c r="M44" s="183"/>
    </row>
    <row r="45" spans="2:18" x14ac:dyDescent="0.35">
      <c r="O45" s="153"/>
      <c r="Q45" s="153"/>
      <c r="R45" s="153"/>
    </row>
    <row r="47" spans="2:18" x14ac:dyDescent="0.35">
      <c r="N47" s="184"/>
      <c r="Q47" s="153"/>
      <c r="R47" s="153"/>
    </row>
  </sheetData>
  <mergeCells count="10">
    <mergeCell ref="P1:Q1"/>
    <mergeCell ref="A7:A21"/>
    <mergeCell ref="A22:A30"/>
    <mergeCell ref="A3:A6"/>
    <mergeCell ref="A1:A2"/>
    <mergeCell ref="C1:C2"/>
    <mergeCell ref="D1:E1"/>
    <mergeCell ref="F1:H1"/>
    <mergeCell ref="I1:L1"/>
    <mergeCell ref="M1:O1"/>
  </mergeCells>
  <pageMargins left="0.7" right="0.7" top="0.75" bottom="0.75" header="0.3" footer="0.3"/>
  <pageSetup scale="63" fitToHeight="0" orientation="landscape" r:id="rId1"/>
  <ignoredErrors>
    <ignoredError sqref="P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AFD9C-BD28-4844-85E1-DA4D7AEAF69B}">
  <dimension ref="A1:N26"/>
  <sheetViews>
    <sheetView topLeftCell="A5" workbookViewId="0">
      <selection activeCell="R26" sqref="R26"/>
    </sheetView>
  </sheetViews>
  <sheetFormatPr defaultRowHeight="14.5" x14ac:dyDescent="0.35"/>
  <cols>
    <col min="1" max="2" width="9.26953125" style="152" bestFit="1" customWidth="1"/>
    <col min="3" max="3" width="9.1796875" style="152"/>
    <col min="4" max="9" width="9.26953125" style="152" bestFit="1" customWidth="1"/>
    <col min="10" max="10" width="11.1796875" style="152" bestFit="1" customWidth="1"/>
    <col min="11" max="11" width="9.26953125" style="152" bestFit="1" customWidth="1"/>
    <col min="12" max="12" width="9.453125" style="152" bestFit="1" customWidth="1"/>
    <col min="13" max="14" width="9.1796875" style="152"/>
  </cols>
  <sheetData>
    <row r="1" spans="1:12" s="152" customFormat="1" ht="14" x14ac:dyDescent="0.3">
      <c r="A1" s="185"/>
      <c r="B1" s="185"/>
      <c r="C1" s="185"/>
      <c r="D1" s="185"/>
      <c r="E1" s="186"/>
      <c r="F1" s="186"/>
      <c r="H1" s="179"/>
      <c r="I1" s="179"/>
      <c r="J1" s="179"/>
      <c r="K1" s="179"/>
      <c r="L1" s="179"/>
    </row>
    <row r="2" spans="1:12" s="190" customFormat="1" ht="14" x14ac:dyDescent="0.3">
      <c r="A2" s="187" t="s">
        <v>96</v>
      </c>
      <c r="B2" s="188"/>
      <c r="C2" s="188"/>
      <c r="D2" s="188"/>
      <c r="E2" s="189"/>
      <c r="F2" s="189"/>
      <c r="H2" s="191"/>
      <c r="I2" s="191"/>
      <c r="J2" s="191"/>
      <c r="K2" s="191"/>
      <c r="L2" s="191"/>
    </row>
    <row r="3" spans="1:12" s="152" customFormat="1" ht="14" x14ac:dyDescent="0.3">
      <c r="A3" s="185"/>
      <c r="B3" s="185"/>
      <c r="C3" s="185"/>
      <c r="D3" s="185"/>
      <c r="E3" s="186"/>
      <c r="F3" s="186"/>
      <c r="H3" s="179"/>
      <c r="I3" s="179"/>
      <c r="J3" s="179"/>
      <c r="K3" s="179"/>
      <c r="L3" s="179"/>
    </row>
    <row r="4" spans="1:12" s="209" customFormat="1" ht="42" x14ac:dyDescent="0.35">
      <c r="A4" s="192" t="s">
        <v>73</v>
      </c>
      <c r="B4" s="192" t="s">
        <v>74</v>
      </c>
      <c r="C4" s="192" t="s">
        <v>75</v>
      </c>
      <c r="D4" s="192" t="s">
        <v>76</v>
      </c>
      <c r="E4" s="193" t="s">
        <v>77</v>
      </c>
      <c r="F4" s="193" t="s">
        <v>78</v>
      </c>
      <c r="G4" s="192" t="s">
        <v>79</v>
      </c>
      <c r="H4" s="193" t="s">
        <v>80</v>
      </c>
      <c r="I4" s="194" t="s">
        <v>81</v>
      </c>
      <c r="J4" s="193" t="s">
        <v>82</v>
      </c>
      <c r="K4" s="193" t="s">
        <v>83</v>
      </c>
      <c r="L4" s="195" t="s">
        <v>84</v>
      </c>
    </row>
    <row r="5" spans="1:12" s="152" customFormat="1" ht="14" x14ac:dyDescent="0.3">
      <c r="A5" s="196">
        <v>16</v>
      </c>
      <c r="B5" s="196">
        <v>1.1000000000000001</v>
      </c>
      <c r="C5" s="196" t="s">
        <v>85</v>
      </c>
      <c r="D5" s="196">
        <v>1</v>
      </c>
      <c r="E5" s="197">
        <v>4000</v>
      </c>
      <c r="F5" s="197">
        <v>5770</v>
      </c>
      <c r="G5" s="198">
        <f>F5-E5</f>
        <v>1770</v>
      </c>
      <c r="H5" s="198">
        <f>G5*12</f>
        <v>21240</v>
      </c>
      <c r="I5" s="198">
        <f>H5*10%</f>
        <v>2124</v>
      </c>
      <c r="J5" s="198">
        <f>H5*5%</f>
        <v>1062</v>
      </c>
      <c r="K5" s="198">
        <f>(H5+I5+J5)*0.2359</f>
        <v>5762.0933999999997</v>
      </c>
      <c r="L5" s="199">
        <f>SUM(H5:K5)</f>
        <v>30188.093399999998</v>
      </c>
    </row>
    <row r="6" spans="1:12" s="152" customFormat="1" ht="14" x14ac:dyDescent="0.3">
      <c r="A6" s="196">
        <v>13</v>
      </c>
      <c r="B6" s="196">
        <v>37</v>
      </c>
      <c r="C6" s="196" t="s">
        <v>86</v>
      </c>
      <c r="D6" s="196">
        <v>1</v>
      </c>
      <c r="E6" s="197">
        <v>3500</v>
      </c>
      <c r="F6" s="197">
        <v>4080</v>
      </c>
      <c r="G6" s="200">
        <f t="shared" ref="G6" si="0">F6-E6</f>
        <v>580</v>
      </c>
      <c r="H6" s="198">
        <f t="shared" ref="H6:H9" si="1">G6*12</f>
        <v>6960</v>
      </c>
      <c r="I6" s="198">
        <f t="shared" ref="I6:I9" si="2">H6*10%</f>
        <v>696</v>
      </c>
      <c r="J6" s="198">
        <f t="shared" ref="J6:J9" si="3">H6*5%</f>
        <v>348</v>
      </c>
      <c r="K6" s="198">
        <f t="shared" ref="K6:K9" si="4">(H6+I6+J6)*0.2359</f>
        <v>1888.1435999999999</v>
      </c>
      <c r="L6" s="199">
        <f t="shared" ref="L6:L9" si="5">SUM(H6:K6)</f>
        <v>9892.1435999999994</v>
      </c>
    </row>
    <row r="7" spans="1:12" s="152" customFormat="1" ht="14" x14ac:dyDescent="0.3">
      <c r="A7" s="196">
        <v>12</v>
      </c>
      <c r="B7" s="196">
        <v>37</v>
      </c>
      <c r="C7" s="196" t="s">
        <v>87</v>
      </c>
      <c r="D7" s="196">
        <v>2</v>
      </c>
      <c r="E7" s="197">
        <v>2700</v>
      </c>
      <c r="F7" s="197">
        <v>3290</v>
      </c>
      <c r="G7" s="201">
        <f>(F7-E7)*D7</f>
        <v>1180</v>
      </c>
      <c r="H7" s="198">
        <f t="shared" si="1"/>
        <v>14160</v>
      </c>
      <c r="I7" s="198">
        <f t="shared" si="2"/>
        <v>1416</v>
      </c>
      <c r="J7" s="198">
        <f t="shared" si="3"/>
        <v>708</v>
      </c>
      <c r="K7" s="198">
        <f t="shared" si="4"/>
        <v>3841.3955999999998</v>
      </c>
      <c r="L7" s="199">
        <f t="shared" si="5"/>
        <v>20125.3956</v>
      </c>
    </row>
    <row r="8" spans="1:12" s="152" customFormat="1" ht="14" x14ac:dyDescent="0.3">
      <c r="A8" s="196">
        <v>11</v>
      </c>
      <c r="B8" s="196">
        <v>37</v>
      </c>
      <c r="C8" s="196" t="s">
        <v>88</v>
      </c>
      <c r="D8" s="196">
        <v>9</v>
      </c>
      <c r="E8" s="197">
        <v>1800</v>
      </c>
      <c r="F8" s="197">
        <v>2645</v>
      </c>
      <c r="G8" s="201">
        <f>(F8-E8)*D8</f>
        <v>7605</v>
      </c>
      <c r="H8" s="198">
        <f t="shared" si="1"/>
        <v>91260</v>
      </c>
      <c r="I8" s="198">
        <f t="shared" si="2"/>
        <v>9126</v>
      </c>
      <c r="J8" s="198">
        <f t="shared" si="3"/>
        <v>4563</v>
      </c>
      <c r="K8" s="198">
        <f t="shared" si="4"/>
        <v>24757.469099999998</v>
      </c>
      <c r="L8" s="199">
        <f t="shared" si="5"/>
        <v>129706.4691</v>
      </c>
    </row>
    <row r="9" spans="1:12" s="152" customFormat="1" ht="14" x14ac:dyDescent="0.3">
      <c r="A9" s="196">
        <v>11</v>
      </c>
      <c r="B9" s="196">
        <v>37</v>
      </c>
      <c r="C9" s="196" t="s">
        <v>88</v>
      </c>
      <c r="D9" s="196">
        <v>2</v>
      </c>
      <c r="E9" s="197"/>
      <c r="F9" s="197">
        <v>2645</v>
      </c>
      <c r="G9" s="200">
        <f>(F9-E9)*D9</f>
        <v>5290</v>
      </c>
      <c r="H9" s="198">
        <f t="shared" si="1"/>
        <v>63480</v>
      </c>
      <c r="I9" s="198">
        <f t="shared" si="2"/>
        <v>6348</v>
      </c>
      <c r="J9" s="198">
        <f t="shared" si="3"/>
        <v>3174</v>
      </c>
      <c r="K9" s="198">
        <f t="shared" si="4"/>
        <v>17221.1718</v>
      </c>
      <c r="L9" s="199">
        <f t="shared" si="5"/>
        <v>90223.171799999996</v>
      </c>
    </row>
    <row r="10" spans="1:12" s="190" customFormat="1" ht="14" x14ac:dyDescent="0.3">
      <c r="A10" s="188"/>
      <c r="B10" s="188"/>
      <c r="C10" s="188"/>
      <c r="D10" s="188"/>
      <c r="E10" s="189"/>
      <c r="F10" s="189"/>
      <c r="G10" s="191"/>
      <c r="H10" s="191"/>
      <c r="I10" s="191"/>
      <c r="J10" s="191"/>
      <c r="K10" s="191" t="s">
        <v>89</v>
      </c>
      <c r="L10" s="199">
        <f>SUM(L5:L9)</f>
        <v>280135.27350000001</v>
      </c>
    </row>
    <row r="11" spans="1:12" s="152" customFormat="1" ht="14" x14ac:dyDescent="0.3">
      <c r="A11" s="185"/>
      <c r="B11" s="185"/>
      <c r="C11" s="185"/>
      <c r="D11" s="185"/>
      <c r="E11" s="186"/>
      <c r="F11" s="186"/>
      <c r="H11" s="179"/>
      <c r="I11" s="179"/>
      <c r="J11" s="179"/>
      <c r="K11" s="179"/>
      <c r="L11" s="179"/>
    </row>
    <row r="12" spans="1:12" s="152" customFormat="1" ht="14" x14ac:dyDescent="0.3">
      <c r="A12" s="185"/>
      <c r="B12" s="185"/>
      <c r="C12" s="185"/>
      <c r="D12" s="185"/>
      <c r="E12" s="186"/>
      <c r="F12" s="186"/>
      <c r="H12" s="179"/>
      <c r="I12" s="179"/>
      <c r="J12" s="179"/>
      <c r="K12" s="179"/>
      <c r="L12" s="179"/>
    </row>
    <row r="13" spans="1:12" s="190" customFormat="1" ht="14" x14ac:dyDescent="0.3">
      <c r="A13" s="187" t="s">
        <v>97</v>
      </c>
      <c r="B13" s="188"/>
      <c r="C13" s="188"/>
      <c r="D13" s="188"/>
      <c r="E13" s="189"/>
      <c r="F13" s="189"/>
      <c r="H13" s="191"/>
      <c r="I13" s="191"/>
      <c r="J13" s="191"/>
      <c r="K13" s="191"/>
      <c r="L13" s="191"/>
    </row>
    <row r="14" spans="1:12" s="152" customFormat="1" ht="14" x14ac:dyDescent="0.3">
      <c r="A14" s="185"/>
      <c r="B14" s="185"/>
      <c r="C14" s="185"/>
      <c r="D14" s="185"/>
      <c r="E14" s="186"/>
      <c r="F14" s="186"/>
      <c r="H14" s="179"/>
      <c r="I14" s="179"/>
      <c r="J14" s="179"/>
      <c r="K14" s="179"/>
      <c r="L14" s="179"/>
    </row>
    <row r="15" spans="1:12" s="209" customFormat="1" ht="28" x14ac:dyDescent="0.35">
      <c r="A15" s="192" t="s">
        <v>73</v>
      </c>
      <c r="B15" s="192" t="s">
        <v>74</v>
      </c>
      <c r="C15" s="192" t="s">
        <v>75</v>
      </c>
      <c r="D15" s="192" t="s">
        <v>90</v>
      </c>
      <c r="E15" s="202" t="s">
        <v>76</v>
      </c>
      <c r="F15" s="192" t="s">
        <v>80</v>
      </c>
      <c r="G15" s="203">
        <v>0.1</v>
      </c>
      <c r="H15" s="192" t="s">
        <v>82</v>
      </c>
      <c r="I15" s="192" t="s">
        <v>83</v>
      </c>
      <c r="J15" s="204" t="s">
        <v>84</v>
      </c>
      <c r="K15" s="205"/>
      <c r="L15" s="205"/>
    </row>
    <row r="16" spans="1:12" s="152" customFormat="1" ht="14" x14ac:dyDescent="0.3">
      <c r="A16" s="200">
        <v>12</v>
      </c>
      <c r="B16" s="196">
        <v>20.6</v>
      </c>
      <c r="C16" s="196" t="s">
        <v>91</v>
      </c>
      <c r="D16" s="198">
        <v>3726</v>
      </c>
      <c r="E16" s="206">
        <v>3.5</v>
      </c>
      <c r="F16" s="198">
        <f>D16*12*E16</f>
        <v>156492</v>
      </c>
      <c r="G16" s="198">
        <f>F16*0.1</f>
        <v>15649.2</v>
      </c>
      <c r="H16" s="198">
        <f>F16*0.05</f>
        <v>7824.6</v>
      </c>
      <c r="I16" s="198">
        <f>(F16+G16+H16)*0.2359</f>
        <v>42453.932220000002</v>
      </c>
      <c r="J16" s="199">
        <f>SUM(F16:I16)</f>
        <v>222419.73222000001</v>
      </c>
      <c r="K16" s="179"/>
      <c r="L16" s="179"/>
    </row>
    <row r="17" spans="1:12" s="152" customFormat="1" ht="14" x14ac:dyDescent="0.3">
      <c r="A17" s="200">
        <v>11</v>
      </c>
      <c r="B17" s="196">
        <v>20.6</v>
      </c>
      <c r="C17" s="196" t="s">
        <v>85</v>
      </c>
      <c r="D17" s="198">
        <v>3120</v>
      </c>
      <c r="E17" s="206">
        <v>5</v>
      </c>
      <c r="F17" s="198">
        <f t="shared" ref="F17:F19" si="6">D17*12*E17</f>
        <v>187200</v>
      </c>
      <c r="G17" s="198">
        <f>F17*0.1</f>
        <v>18720</v>
      </c>
      <c r="H17" s="198">
        <f>F17*0.05</f>
        <v>9360</v>
      </c>
      <c r="I17" s="198">
        <f t="shared" ref="I17:I19" si="7">(F17+G17+H17)*0.2359</f>
        <v>50784.552000000003</v>
      </c>
      <c r="J17" s="199">
        <f>SUM(F17:I17)</f>
        <v>266064.55200000003</v>
      </c>
      <c r="K17" s="179"/>
      <c r="L17" s="179"/>
    </row>
    <row r="18" spans="1:12" s="152" customFormat="1" ht="14" x14ac:dyDescent="0.3">
      <c r="A18" s="200">
        <v>10</v>
      </c>
      <c r="B18" s="196">
        <v>20.6</v>
      </c>
      <c r="C18" s="196" t="s">
        <v>87</v>
      </c>
      <c r="D18" s="198">
        <v>2499</v>
      </c>
      <c r="E18" s="206">
        <v>6</v>
      </c>
      <c r="F18" s="198">
        <f t="shared" si="6"/>
        <v>179928</v>
      </c>
      <c r="G18" s="198">
        <f>F18*0.1</f>
        <v>17992.8</v>
      </c>
      <c r="H18" s="198">
        <f>F18*0.05</f>
        <v>8996.4</v>
      </c>
      <c r="I18" s="198">
        <f t="shared" si="7"/>
        <v>48811.767479999995</v>
      </c>
      <c r="J18" s="199">
        <f>SUM(F18:I18)</f>
        <v>255728.96747999999</v>
      </c>
      <c r="K18" s="179"/>
      <c r="L18" s="179"/>
    </row>
    <row r="19" spans="1:12" s="152" customFormat="1" ht="14" x14ac:dyDescent="0.3">
      <c r="A19" s="200">
        <v>8</v>
      </c>
      <c r="B19" s="196">
        <v>20.6</v>
      </c>
      <c r="C19" s="196" t="s">
        <v>92</v>
      </c>
      <c r="D19" s="198">
        <v>1796</v>
      </c>
      <c r="E19" s="206">
        <v>9</v>
      </c>
      <c r="F19" s="198">
        <f t="shared" si="6"/>
        <v>193968</v>
      </c>
      <c r="G19" s="198">
        <f>F19*0.1</f>
        <v>19396.8</v>
      </c>
      <c r="H19" s="198">
        <f>F19*0.05</f>
        <v>9698.4</v>
      </c>
      <c r="I19" s="198">
        <f t="shared" si="7"/>
        <v>52620.608879999992</v>
      </c>
      <c r="J19" s="199">
        <f>SUM(F19:I19)</f>
        <v>275683.80887999997</v>
      </c>
      <c r="K19" s="179"/>
      <c r="L19" s="179"/>
    </row>
    <row r="20" spans="1:12" s="152" customFormat="1" ht="14" x14ac:dyDescent="0.3">
      <c r="A20" s="185"/>
      <c r="B20" s="185"/>
      <c r="C20" s="185"/>
      <c r="D20" s="190"/>
      <c r="E20" s="207"/>
      <c r="F20" s="186"/>
      <c r="G20" s="186"/>
      <c r="H20" s="186"/>
      <c r="I20" s="190" t="s">
        <v>89</v>
      </c>
      <c r="J20" s="199">
        <f t="shared" ref="J20" si="8">SUM(J16:J19)</f>
        <v>1019897.06058</v>
      </c>
      <c r="K20" s="179"/>
      <c r="L20" s="179"/>
    </row>
    <row r="21" spans="1:12" s="152" customFormat="1" ht="14" x14ac:dyDescent="0.3">
      <c r="A21" s="185"/>
      <c r="B21" s="185"/>
      <c r="C21" s="185"/>
      <c r="D21" s="185"/>
      <c r="E21" s="186"/>
      <c r="F21" s="186"/>
      <c r="H21" s="179"/>
      <c r="I21" s="179"/>
      <c r="J21" s="179"/>
      <c r="K21" s="179"/>
      <c r="L21" s="179"/>
    </row>
    <row r="22" spans="1:12" s="152" customFormat="1" ht="14" x14ac:dyDescent="0.3">
      <c r="A22" s="208" t="s">
        <v>94</v>
      </c>
      <c r="B22" s="185"/>
      <c r="C22" s="185"/>
      <c r="D22" s="185"/>
      <c r="E22" s="186"/>
      <c r="F22" s="186"/>
      <c r="H22" s="179"/>
      <c r="I22" s="179"/>
      <c r="J22" s="179"/>
      <c r="K22" s="179"/>
      <c r="L22" s="179"/>
    </row>
    <row r="23" spans="1:12" s="152" customFormat="1" ht="14" x14ac:dyDescent="0.3">
      <c r="A23" s="185"/>
      <c r="B23" s="185"/>
      <c r="C23" s="185"/>
      <c r="D23" s="185"/>
      <c r="E23" s="186"/>
      <c r="F23" s="186"/>
      <c r="H23" s="179"/>
      <c r="I23" s="179"/>
      <c r="J23" s="179"/>
      <c r="K23" s="179"/>
      <c r="L23" s="179"/>
    </row>
    <row r="24" spans="1:12" s="152" customFormat="1" ht="14" x14ac:dyDescent="0.3">
      <c r="A24" s="208" t="s">
        <v>95</v>
      </c>
      <c r="B24" s="185"/>
      <c r="C24" s="185"/>
      <c r="D24" s="185"/>
      <c r="E24" s="186"/>
      <c r="F24" s="186"/>
      <c r="H24" s="179"/>
      <c r="I24" s="179"/>
      <c r="J24" s="179"/>
      <c r="K24" s="179"/>
      <c r="L24" s="179"/>
    </row>
    <row r="25" spans="1:12" s="152" customFormat="1" ht="14" x14ac:dyDescent="0.3"/>
    <row r="26" spans="1:12" s="152" customFormat="1" ht="14" x14ac:dyDescent="0.3"/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1. pielikums</vt:lpstr>
      <vt:lpstr>2. pielikums</vt:lpstr>
      <vt:lpstr>'1. pielikums'!_ftn1</vt:lpstr>
      <vt:lpstr>'1. pielikums'!_ftnref1</vt:lpstr>
      <vt:lpstr>'1. pielikums'!_Hlk108441919</vt:lpstr>
      <vt:lpstr>'1. pielikums'!_Hlk110272427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Edgars Vītols</dc:creator>
  <cp:lastModifiedBy>Aija Timofejeva</cp:lastModifiedBy>
  <cp:lastPrinted>2023-10-06T14:41:26Z</cp:lastPrinted>
  <dcterms:created xsi:type="dcterms:W3CDTF">2021-11-11T12:04:08Z</dcterms:created>
  <dcterms:modified xsi:type="dcterms:W3CDTF">2023-10-10T09:24:14Z</dcterms:modified>
</cp:coreProperties>
</file>