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C:\Users\Katrina_N\Downloads\"/>
    </mc:Choice>
  </mc:AlternateContent>
  <xr:revisionPtr revIDLastSave="0" documentId="8_{812CFD86-51CB-4362-8776-895E2ACEF292}" xr6:coauthVersionLast="47" xr6:coauthVersionMax="47" xr10:uidLastSave="{00000000-0000-0000-0000-000000000000}"/>
  <bookViews>
    <workbookView xWindow="-108" yWindow="-108" windowWidth="23256" windowHeight="12576" activeTab="3" xr2:uid="{00000000-000D-0000-FFFF-FFFF00000000}"/>
  </bookViews>
  <sheets>
    <sheet name="Kopsavilkums-veicamie pasākumi" sheetId="11" r:id="rId1"/>
    <sheet name="1.1." sheetId="31" r:id="rId2"/>
    <sheet name="1.2." sheetId="32" r:id="rId3"/>
    <sheet name="1.3." sheetId="33" r:id="rId4"/>
    <sheet name="2.1." sheetId="35" r:id="rId5"/>
    <sheet name="2.2." sheetId="36" r:id="rId6"/>
    <sheet name="2.3." sheetId="26" r:id="rId7"/>
    <sheet name="3.1." sheetId="37" r:id="rId8"/>
    <sheet name="4.1." sheetId="28" r:id="rId9"/>
    <sheet name="4.8." sheetId="38" r:id="rId10"/>
    <sheet name="4.9." sheetId="30" r:id="rId11"/>
    <sheet name="4.10." sheetId="27" r:id="rId12"/>
    <sheet name="4.15." sheetId="45" r:id="rId13"/>
    <sheet name="5.7." sheetId="41" r:id="rId14"/>
    <sheet name="6.3." sheetId="39" r:id="rId15"/>
    <sheet name="6.5._2" sheetId="40" r:id="rId1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11" l="1"/>
  <c r="H16" i="11"/>
  <c r="F16" i="11"/>
  <c r="G19" i="11"/>
  <c r="H19" i="11"/>
  <c r="F19" i="11"/>
  <c r="F14" i="45"/>
  <c r="C8" i="30" l="1"/>
  <c r="E4" i="28"/>
  <c r="D12" i="31"/>
  <c r="C12" i="31"/>
  <c r="J16" i="11" l="1"/>
  <c r="K16" i="11"/>
  <c r="L16" i="11"/>
  <c r="M16" i="11"/>
  <c r="O16" i="11"/>
  <c r="I20" i="11"/>
  <c r="I14" i="11" s="1"/>
  <c r="J20" i="11"/>
  <c r="J14" i="11" s="1"/>
  <c r="K20" i="11"/>
  <c r="K14" i="11" s="1"/>
  <c r="J19" i="11"/>
  <c r="K19" i="11"/>
  <c r="L19" i="11"/>
  <c r="M19" i="11"/>
  <c r="O19" i="11"/>
  <c r="K18" i="11"/>
  <c r="L18" i="11"/>
  <c r="M18" i="11"/>
  <c r="O18" i="11"/>
  <c r="G17" i="11"/>
  <c r="H17" i="11"/>
  <c r="J17" i="11"/>
  <c r="K17" i="11"/>
  <c r="L17" i="11"/>
  <c r="M17" i="11"/>
  <c r="O17" i="11"/>
  <c r="F17" i="11"/>
  <c r="I12" i="11"/>
  <c r="G15" i="11"/>
  <c r="H15" i="11"/>
  <c r="J15" i="11"/>
  <c r="K15" i="11"/>
  <c r="L15" i="11"/>
  <c r="M15" i="11"/>
  <c r="O15" i="11"/>
  <c r="F15" i="11"/>
  <c r="E10" i="45"/>
  <c r="F10" i="45" s="1"/>
  <c r="E9" i="45"/>
  <c r="F9" i="45" s="1"/>
  <c r="E13" i="45"/>
  <c r="F13" i="45" s="1"/>
  <c r="E12" i="45"/>
  <c r="F12" i="45" s="1"/>
  <c r="E11" i="45"/>
  <c r="F11" i="45" s="1"/>
  <c r="M13" i="11" l="1"/>
  <c r="M12" i="11" s="1"/>
  <c r="H13" i="11"/>
  <c r="H12" i="11" s="1"/>
  <c r="G13" i="11"/>
  <c r="G12" i="11" s="1"/>
  <c r="F13" i="11"/>
  <c r="F12" i="11" s="1"/>
  <c r="J13" i="11"/>
  <c r="J12" i="11" s="1"/>
  <c r="O13" i="11"/>
  <c r="O12" i="11" s="1"/>
  <c r="K13" i="11"/>
  <c r="K12" i="11" s="1"/>
  <c r="L13" i="11"/>
  <c r="L12" i="11" s="1"/>
  <c r="D7" i="40" l="1"/>
  <c r="C7" i="40"/>
  <c r="C7" i="39"/>
  <c r="E8" i="38"/>
  <c r="D8" i="38"/>
  <c r="C8" i="38"/>
  <c r="C6" i="37"/>
  <c r="F12" i="36"/>
  <c r="E12" i="36"/>
  <c r="D12" i="36"/>
  <c r="C12" i="36"/>
  <c r="D10" i="35"/>
  <c r="C10" i="35"/>
  <c r="C8" i="33"/>
  <c r="D8" i="33"/>
  <c r="C7" i="32" l="1"/>
  <c r="C12" i="32" s="1"/>
  <c r="C8" i="31" l="1"/>
  <c r="D4" i="31"/>
  <c r="C5" i="30" l="1"/>
  <c r="D5" i="30" s="1"/>
  <c r="F4" i="28"/>
  <c r="G4" i="28" s="1"/>
  <c r="H4" i="28" s="1"/>
  <c r="K6" i="27"/>
  <c r="K5" i="27"/>
  <c r="H6" i="27"/>
  <c r="H5" i="27"/>
  <c r="H7" i="27" s="1"/>
  <c r="E6" i="27"/>
  <c r="E5" i="27"/>
  <c r="E7" i="27" s="1"/>
  <c r="E5" i="30" l="1"/>
  <c r="D6" i="30"/>
  <c r="D8" i="30" s="1"/>
  <c r="C6" i="30"/>
  <c r="F5" i="30" l="1"/>
  <c r="F6" i="30" s="1"/>
  <c r="F8" i="30" s="1"/>
  <c r="E6" i="30"/>
  <c r="E8" i="30" s="1"/>
  <c r="K7" i="27"/>
  <c r="K8" i="27" s="1"/>
  <c r="H8" i="27"/>
  <c r="I7" i="27"/>
  <c r="F7" i="27"/>
  <c r="C7" i="27"/>
  <c r="K6" i="26"/>
  <c r="K7" i="26" s="1"/>
  <c r="K8" i="26" s="1"/>
  <c r="H6" i="26"/>
  <c r="H7" i="26" s="1"/>
  <c r="H8" i="26" s="1"/>
  <c r="E6" i="26"/>
  <c r="E7" i="26" s="1"/>
  <c r="E8" i="26" s="1"/>
  <c r="I7" i="26"/>
  <c r="F7" i="26"/>
  <c r="C7" i="26"/>
  <c r="E8" i="27" l="1"/>
</calcChain>
</file>

<file path=xl/sharedStrings.xml><?xml version="1.0" encoding="utf-8"?>
<sst xmlns="http://schemas.openxmlformats.org/spreadsheetml/2006/main" count="724" uniqueCount="450">
  <si>
    <t>Finanšu aprēķina plāns "HIV infekcijas, seksuālās transmisijas infekciju, tuberkulozes, B un C hepatīta izplatības ierobežošanas rīcības plāns 2023.   2027.gadam "</t>
  </si>
  <si>
    <t>Plāna mērķis</t>
  </si>
  <si>
    <t>Politikas rezultāts/-i un rezultatīvais rādītājs/-i</t>
  </si>
  <si>
    <t>Samazināta iedzīvotāju saslimstība ar infekcijas slimībām, uzlabotas diagnostikas un ārstēšanas iespējas:</t>
  </si>
  <si>
    <t xml:space="preserve">Samazināt HIV un TB konfekcijas gadījumus </t>
  </si>
  <si>
    <t>Panākt, ka netiek reģistrēts neviens HIV vai sifilisa vertikālās transmisijas gadījums</t>
  </si>
  <si>
    <t>Nr. p.k.</t>
  </si>
  <si>
    <t>Pasākums</t>
  </si>
  <si>
    <t>Darbības rezultāts</t>
  </si>
  <si>
    <t>Rezultatīvais rādītājs</t>
  </si>
  <si>
    <t>Budžeta programmas (apakšprogrammas) kods un nosaukums</t>
  </si>
  <si>
    <t>Nepieciešamais papildu finansējums</t>
  </si>
  <si>
    <t>Atbildīgā institūcija</t>
  </si>
  <si>
    <t>Līdzatbildīgās institūcijas</t>
  </si>
  <si>
    <t>Finansējuma avots</t>
  </si>
  <si>
    <t>Izpildes termiņš</t>
  </si>
  <si>
    <t>2023.gads</t>
  </si>
  <si>
    <t>2024.gads</t>
  </si>
  <si>
    <t>2025.gads</t>
  </si>
  <si>
    <t>2026.gads</t>
  </si>
  <si>
    <t>2027.gads</t>
  </si>
  <si>
    <t>Turpmākajā laikposmā līdz pasākuma pabeigšanai (ja pasākuma īstenošana ir terminēta)</t>
  </si>
  <si>
    <r>
      <t>Turpmāk ik gadu, ja pasākuma izpilde nav terminēta (</t>
    </r>
    <r>
      <rPr>
        <i/>
        <sz val="10"/>
        <color theme="1"/>
        <rFont val="Times New Roman"/>
        <family val="1"/>
      </rPr>
      <t>t.i., pasākums pārtop par pastāvīgu institūcijas funkciju</t>
    </r>
    <r>
      <rPr>
        <b/>
        <sz val="10"/>
        <color theme="1"/>
        <rFont val="Times New Roman"/>
        <family val="1"/>
      </rPr>
      <t>)</t>
    </r>
  </si>
  <si>
    <t>VBF</t>
  </si>
  <si>
    <t>ES Atveseļošanas un noturības mehānisms</t>
  </si>
  <si>
    <t>33.03.00 "Kompensējamo medikamentu un materiālu apmaksāšana"</t>
  </si>
  <si>
    <t>33.15.00 "Laboratorisko izmeklējumu nodrošināšana ambulatorajā aprūpē"</t>
  </si>
  <si>
    <t>33.16.00 "Pārējo ambulatoro veselības aprūpes pakalpojumu nodrošināšana"</t>
  </si>
  <si>
    <t>33.17.00 "Neatliekamās medicīniskās palīdzības nodrošināšana stacionārās ārstniecības iestādēs"</t>
  </si>
  <si>
    <t>46.03.00 "Slimību profilakses nodrošināšana"</t>
  </si>
  <si>
    <t>74.06.00 “Atveseļošanas un noturības mehānisma (ANM) projekti un pasākumi”</t>
  </si>
  <si>
    <t>1. Rīcības virziens</t>
  </si>
  <si>
    <t>1.1.</t>
  </si>
  <si>
    <t>SPKC</t>
  </si>
  <si>
    <t xml:space="preserve">1.2. </t>
  </si>
  <si>
    <t>1.3.</t>
  </si>
  <si>
    <t>Apmācīti 120 sociālie darbinieki, kā arī bērnu krīzes centru medicīnas personāls, saskarsmē ar HIV, STI, TB, VHB un VHC inficēšanās riskam pakļautajām grupām</t>
  </si>
  <si>
    <t>1.4.</t>
  </si>
  <si>
    <t>1.5.</t>
  </si>
  <si>
    <t>VM</t>
  </si>
  <si>
    <t>2. Rīcības virziens</t>
  </si>
  <si>
    <t xml:space="preserve">Pasākumi HIV, hepatītu un STI inficēšanās risku novēršanai riska grupās </t>
  </si>
  <si>
    <t>2.1.</t>
  </si>
  <si>
    <t>2.2.</t>
  </si>
  <si>
    <t>Atvērta papildu vēl vismaz viena mobilā vienība un piesaistīti vismaz trīs  ielu darbinieki </t>
  </si>
  <si>
    <t>2.3.</t>
  </si>
  <si>
    <t>Bez finansējuma</t>
  </si>
  <si>
    <t>NVD</t>
  </si>
  <si>
    <t xml:space="preserve">2.4. </t>
  </si>
  <si>
    <t>2.5.</t>
  </si>
  <si>
    <t>3. Rīcības virziens</t>
  </si>
  <si>
    <t>HIV un sifilisa vertikālās transmisijas gadījumu izskaušana</t>
  </si>
  <si>
    <t>3.1.</t>
  </si>
  <si>
    <t>Novadīts vismaz viens informatīvs pasākums tieši sievietēm reproduktīvā vecumā, tai skaitā grūtniecēm, par nepieciešamiem HIV un sifilisa profilakses pasākumiem tieši sievietēm. Izstrādāti informatīvie materiāli un izplatīti mērķauditorijai</t>
  </si>
  <si>
    <t>3.2.</t>
  </si>
  <si>
    <t xml:space="preserve">3.3. </t>
  </si>
  <si>
    <t>Atjaunota  infektologu, HIV, dzemdību speciālistu un pediatru darba grupa</t>
  </si>
  <si>
    <t>Notikušas vismaz 2 darba grupas sanāksmes katru gadu</t>
  </si>
  <si>
    <t>3.4.</t>
  </si>
  <si>
    <t xml:space="preserve">Apkopota informācija par iespējām uzraudzīt sifilisa izplatību sievietēm pirmsdzemdību aprūpē </t>
  </si>
  <si>
    <t xml:space="preserve">Sagatavota un analizēta informācija par sifilisa izplatību sievietēm pirsmdzemdību aprūpes līmenī </t>
  </si>
  <si>
    <t>4.Rīcības virziens</t>
  </si>
  <si>
    <t>4.1.</t>
  </si>
  <si>
    <t>Apzināti būtiskākie šķērši testēšanas pakalpojumu pieejamībai un ieviesti pasākumi šķēršļu novēršanai</t>
  </si>
  <si>
    <t>4.2.</t>
  </si>
  <si>
    <r>
      <t>4.3.</t>
    </r>
    <r>
      <rPr>
        <sz val="10"/>
        <rFont val="Times New Roman"/>
        <family val="1"/>
      </rPr>
      <t> </t>
    </r>
  </si>
  <si>
    <t>Uzlabota veselības aprūpes pakalpojumu pieejamība personām, kam ir augsts risks inficēties ar HIV</t>
  </si>
  <si>
    <t>Izstrādāta un ieviesta procedūra tiešās pieejamības pakalpojumu nodrošināšanai HIV diagnostikai un ārstēšanai</t>
  </si>
  <si>
    <t>4.4.</t>
  </si>
  <si>
    <t>Uzlabota tuberkulozes infekcijas gadījumu atklāšana un agrīnas ārstēšanas uzsākšana riska grupām, tajā skaitā HIV inficētiem pacientiem, novēršot ielaistus TB gadījumus</t>
  </si>
  <si>
    <t>4.5.</t>
  </si>
  <si>
    <t>4.6.</t>
  </si>
  <si>
    <t>4.7.</t>
  </si>
  <si>
    <t>Izveidotas  STI diagnostikas un ārstēšanas vadlīnijas/rekomendācijas</t>
  </si>
  <si>
    <t>4.8.</t>
  </si>
  <si>
    <t>4.9.</t>
  </si>
  <si>
    <t>Darbu uzsācis vismaz vēl viens līdzestības kabinets Rīgā un vismaz viens ārpus Rīgas</t>
  </si>
  <si>
    <t>4.10.</t>
  </si>
  <si>
    <t>Paplašinātas HBV, akūta un hroniska C vīrushepatīta un STI medikamentozās ārstēšanas iespējas</t>
  </si>
  <si>
    <t>Paplašinātas pacientu grupas HCV ārstēšanai un paplašināts ārstu loks, kas var nozīmēt šo terapiju.</t>
  </si>
  <si>
    <t xml:space="preserve">Sagatavots informatīvs materiāls ārstniecības personām ar rekomendācijām TB diagnostikai paaugstinātam inficēšanās riskam pakļautās sabiedrības grupās atbilstoši SPKC mājaslapā publicētajam riska grupu sarakstam  </t>
  </si>
  <si>
    <t>RAKUS</t>
  </si>
  <si>
    <t>4.12.</t>
  </si>
  <si>
    <t>Veicināta mērķtiecīga TB pacientu informēšana par  līdzestības nepieciešamību TB ārstēšanā</t>
  </si>
  <si>
    <t>Sagatavots informatīvs materiāls pacientiem  par iesaistīšanos TB ārstēšanā</t>
  </si>
  <si>
    <t>4.14.</t>
  </si>
  <si>
    <t>4.15.</t>
  </si>
  <si>
    <t>5. Rīcības virziens</t>
  </si>
  <si>
    <t>5.1.</t>
  </si>
  <si>
    <t>5.2.</t>
  </si>
  <si>
    <t>5.3.</t>
  </si>
  <si>
    <t>5.4.</t>
  </si>
  <si>
    <t xml:space="preserve">Sākot no 2025.gada </t>
  </si>
  <si>
    <t>5.5.</t>
  </si>
  <si>
    <t>Sākot no 2023.gada vismaz katru otro gadu</t>
  </si>
  <si>
    <t>5.6.</t>
  </si>
  <si>
    <t>Reizi gadā sagatavot informatīvu materiālu par HIV un TB, kā arī MR TB gadījumu izplatību</t>
  </si>
  <si>
    <t xml:space="preserve">Sākot no 2023.gada </t>
  </si>
  <si>
    <t>5.7.</t>
  </si>
  <si>
    <t>Nodrošināti objektīvi dati hroniska C hepatīta izplatības ierobežošanas pasākumu plānošanai</t>
  </si>
  <si>
    <t>Veikts C hepatīta seroprevalences pētījums</t>
  </si>
  <si>
    <t>5.8.</t>
  </si>
  <si>
    <t>5.9.</t>
  </si>
  <si>
    <t>5.10.</t>
  </si>
  <si>
    <t>5.11.</t>
  </si>
  <si>
    <r>
      <t xml:space="preserve">6.  </t>
    </r>
    <r>
      <rPr>
        <b/>
        <sz val="10"/>
        <color rgb="FF000000"/>
        <rFont val="Times New Roman"/>
        <family val="1"/>
      </rPr>
      <t>Rīcības virziens</t>
    </r>
  </si>
  <si>
    <t>Ieslodzījuma vietas</t>
  </si>
  <si>
    <t>6.1.</t>
  </si>
  <si>
    <t>6.2.</t>
  </si>
  <si>
    <t>TM, IeVP</t>
  </si>
  <si>
    <t>6.3.</t>
  </si>
  <si>
    <t>6.4.</t>
  </si>
  <si>
    <t>6.5.</t>
  </si>
  <si>
    <t>46.03.00  Slimību profilakses nodrošināšana</t>
  </si>
  <si>
    <t>6.6.</t>
  </si>
  <si>
    <t>7. Rīcības virziens</t>
  </si>
  <si>
    <t>7.1.</t>
  </si>
  <si>
    <t>7.2.</t>
  </si>
  <si>
    <t>Pielikums Nr.1.1.</t>
  </si>
  <si>
    <t>Organizēti vismaz 3 informatīvi pasākumi (tai skaitā, Pasaules AIDS dienas, Eiropas HIV testēšanas nedēļas, Pasaules Hepatīta dienas pasākumu ietvaros) sadarbībā ar NVO par HIV, VHC, VHB, STI profilakses, diagnostikas jautājumiem jauniešu un pieaugušo auditorijai</t>
  </si>
  <si>
    <t>Pozīcija</t>
  </si>
  <si>
    <t>2024.gads, euro</t>
  </si>
  <si>
    <t>2025.gads, euro</t>
  </si>
  <si>
    <t>Budžeta programmas (apakšprogrammas kods un nosaukums)</t>
  </si>
  <si>
    <t>3 tiešraižu organizēšana:</t>
  </si>
  <si>
    <t>Atlīdzība speciālistiem par dalību (2 speciālisti, dalība 3 tiešraidēs)</t>
  </si>
  <si>
    <t>Atlīdzība moderatoram par 3 tiešraižu vadīšanu</t>
  </si>
  <si>
    <t>Tiešraides tehniskais nodrošinājums</t>
  </si>
  <si>
    <t>Sabiedrības informēšanas kampaņa:</t>
  </si>
  <si>
    <t>Reklāmas izvietojums internetā, radio, TV, vidē</t>
  </si>
  <si>
    <t>Speciālistu iesaiste (atlīdzība iesaistītajiem ekspertiem un viedokļa līderiem)</t>
  </si>
  <si>
    <t>Reklāmas materiālu izstrāde (audio, video, vides, interneta reklāmas izveide)</t>
  </si>
  <si>
    <t>Kopā:</t>
  </si>
  <si>
    <t>*informācija no Slimību profilakses un kontroles centra datu bāzes</t>
  </si>
  <si>
    <t>Papildus norādām, ka izmaksas pa kampaņu un aktivitātes var mainīties, pamatojoties uz pakalpojuma sniedzēja, t.i., publiskā iepirkuma ietvaros uzvarējušā pretendenta, piedāvājumā ietvertajām aktivitātēm, nepārsniedzot kopējo pakalpojuma summu. Šī kampaņa nav sadalāma pa posmiem.</t>
  </si>
  <si>
    <t>Pielikums Nr.1.2.</t>
  </si>
  <si>
    <t>Izveidots vismaz 1 e-vides mācību materiāls skolēnu izglītošanai par dažādiem HIV, STI, VHC un VHB profilakses un stigmas mazināšanas jautājumiem</t>
  </si>
  <si>
    <t>2027.gads, euro</t>
  </si>
  <si>
    <t>Pedagogu materiāla izveide (pakalpojums)</t>
  </si>
  <si>
    <t>Skolēnu materiāla izveide</t>
  </si>
  <si>
    <t>Materiālu maketēšana</t>
  </si>
  <si>
    <t>Pedagogu apmācības (3 vienas dienas semināri, katrā vidēji 20 dalībnieki), t.i.:</t>
  </si>
  <si>
    <t>Atlīdzība 5 lektoriem</t>
  </si>
  <si>
    <t xml:space="preserve">Telpu īre (īre, aprīkojums (īre, aprīkojums (ekrāns, datori, prezentēšanas aprīkojums, mikrofoni) un tehniskais atbalsts) </t>
  </si>
  <si>
    <t>Ēdināšana (katru dienu 1 kafijas pauze un 1 pusdienas, t.i. 6 ēdienreizes, katra ēdienreize aptuveni 23 cilvēkiem)</t>
  </si>
  <si>
    <t>Materiālu pilotēšana un izvērtēšana (pakalpojums)</t>
  </si>
  <si>
    <t>Kopā</t>
  </si>
  <si>
    <t>*informācija no Slimību profilakses un kontroles centra datu bāzes par līdzvērtīgiem pasākumiem</t>
  </si>
  <si>
    <t xml:space="preserve">Papildus norādām, ka izmaksas par materiālu izveidi un maketēšanu var mainīties, pamatojoties uz pakalpojuma sniedzēja, t.i., publiskā iepirkuma ietvaros uzvarējušā pretendenta, piedāvājumā ietvertajām aktivitātēm, nepārsniedzot kopējo pakalpojuma summu. </t>
  </si>
  <si>
    <t>Pielikums Nr.1.3.</t>
  </si>
  <si>
    <t>3 vienas dienas semināri (katrā vidēji 20 dalībnieki):</t>
  </si>
  <si>
    <t>x</t>
  </si>
  <si>
    <t>Atlīdzība lektoriem (2 lektori)</t>
  </si>
  <si>
    <t>Telpu īre (īre, aprīkojums (ekrāns, datori, prezentēšanas aprīkojums, mikrofoni) un tehniskais atbalsts)</t>
  </si>
  <si>
    <t xml:space="preserve">Papildus norādām, ka izmaksas par semināru organizēšanu var mainīties, pamatojoties uz pakalpojuma sniedzēja, t.i., publiskā iepirkuma ietvaros uzvarējušā pretendenta, piedāvājumā ietvertajām aktivitātēm, nepārsniedzot kopējo pakalpojuma summu. </t>
  </si>
  <si>
    <t>Kopā, euro</t>
  </si>
  <si>
    <t>Pielikums Nr.2.1.</t>
  </si>
  <si>
    <t>Izbraukuma eksprestestēšanas (HIV, HBV, HCV un sifilisa) pakalpojumu iedzīvotājiem nodrošināšana uz pašvaldībām, kur nav pieejami HPP pakalpojumi *</t>
  </si>
  <si>
    <t>2026.gads, euro</t>
  </si>
  <si>
    <t>2027.gads un turpmāk ik gadu, euro</t>
  </si>
  <si>
    <t>Atlīdzība darbiniekiem (šoferis, medicīnas darbinieki, ko nodrošina pakalpojuma sniedzējs)</t>
  </si>
  <si>
    <t>Degviela (plānots 2000 km mēnesī)</t>
  </si>
  <si>
    <t>Testēšanas materiāli (medicīnas preces, t.i. HIV, B un C hepatīta un sifilisa eksprestesti, lancetes, cimdi, spirta salvetes, marles salvetes, dezinfekcijas līdzekļi, prezervatīvi)</t>
  </si>
  <si>
    <t>Atkritumu utilizēšana (bīstamie medicīniskie atkritumi)</t>
  </si>
  <si>
    <t>Izbraukuma vienības transportlīdzekļa remonts</t>
  </si>
  <si>
    <t xml:space="preserve">Izbraukuma vienības transportlīdzekļa noma + apdrošināšana </t>
  </si>
  <si>
    <t>*informācija no Slimību profilakses un kontroles centra datu bāzes. Pasākums pašliak tiek īstenots esošā budžeta ietvaros. Pakalpojumu ir nepieciešams palielināt, lai aptevertu lielāku daļu izbraukumu testēšanu un pakalpojuma sniegšanu.</t>
  </si>
  <si>
    <t xml:space="preserve">Papildus norādām, ka izmaksas par pakalpojumu un sadalījums pa aktivitātēm var mainīties, pamatojoties uz pakalpojuma sniedzēja, t.i., publiskā iepirkuma ietvaros uzvarējušā pretendenta, piedāvājumā ietvertajām aktivitātēm, nepārsniedzot kopējo pakalpojuma summu. </t>
  </si>
  <si>
    <t>Pielikums Nr.2.2.</t>
  </si>
  <si>
    <t xml:space="preserve">Atvērta papildu vēl vismaz viena mobilā vienība un piesaistīti vismaz trīs  ielu darbinieki* </t>
  </si>
  <si>
    <t>Atlīdzība darbiniekiem (medicīnas darbinieks, sociālas darbinieks un ielu darbinieki), ko nodrošina pakalpojuma sniedzējs</t>
  </si>
  <si>
    <t>46.03.00  "Slimību profilakses nodrošināšana"</t>
  </si>
  <si>
    <t>Atkritumu (bīstamo medicīnisko atkritumu) utilizācija</t>
  </si>
  <si>
    <t>Medicīnas preces (medicīnas preces, t.i. HIV, B un C hepatīta un sifilisa eksprestesti, lancetes, cimdi, spirta salvetes, marles salvetes, dezinfekcijas līdzekļi, prezervatīvi, šļirces un adatas)</t>
  </si>
  <si>
    <t>Mobilās vienības vizītkaršu druka</t>
  </si>
  <si>
    <t>Mobilās vienības transportlīdzekļa remonta izmaksas</t>
  </si>
  <si>
    <t>Mobilās vienības transportlīdzekļa stāvvietas izmaksas</t>
  </si>
  <si>
    <t xml:space="preserve">Mobilās vienības transportlīdzekļa apdrošinašana </t>
  </si>
  <si>
    <t>Degvielas izmaksas (plānots 2000 km mēnesī)</t>
  </si>
  <si>
    <t xml:space="preserve">*informācija no Slimību profilakses un kontroles centra datu bāzes. </t>
  </si>
  <si>
    <t>Pielikums Nr.2.3.</t>
  </si>
  <si>
    <t>Izvērtēti NVO veiktā pilotprojekta rezultāti un uz tā pamata izstrādāti kritēriji mērķgrupu noteikšanai, izstrādāta procedūra pakalpojuma saņemšanai un apzināti nepieciešamie resursi (medikamentozā terapija)</t>
  </si>
  <si>
    <t>2024. gads</t>
  </si>
  <si>
    <t>2025. gads</t>
  </si>
  <si>
    <t>2026. gads un turpmāk ik gadu</t>
  </si>
  <si>
    <t>Nr.</t>
  </si>
  <si>
    <t>Plānotais pasākums</t>
  </si>
  <si>
    <t>Prognozējamais pacientu/izmeklējumu skaits</t>
  </si>
  <si>
    <t>Prognozējamās izmaksas, euro</t>
  </si>
  <si>
    <t>Prognozētais nepieciešamais 
finansējums, euro gadā</t>
  </si>
  <si>
    <t>Nodrošināta pirmskontakta pakalpojumi (medikamentozā terapija) atbilstoši pilotprojekta rezultātiem  (PKP)</t>
  </si>
  <si>
    <t>Pielikums Nr.3.1.</t>
  </si>
  <si>
    <t>Tiešraides nodrošināšana (aprīkojums, tehniskais atbalsts un moderators)</t>
  </si>
  <si>
    <t>Atlīdzība lektoriem par dalību tiešraidē (4 lektori)</t>
  </si>
  <si>
    <t>Papildus norādām, ka izmaksas pa tiešraides organizēšanu var mainīties, pamatojoties uz pakalpojuma sniedzēja, t.i., publiskā iepirkuma ietvaros uzvarējušā pretendenta, piedāvājumā ietvertajām aktivitātēm, nepārsniedzot kopējo pakalpojuma summu. Šī kampaņa nav sadalāma pa posmiem.</t>
  </si>
  <si>
    <t>Paplašināti apmaksas nosacījumi ārstu infektologu iespējai pacienta nosūtīšanai uz STI diagnostiku</t>
  </si>
  <si>
    <t>Manipulācijas kods</t>
  </si>
  <si>
    <t>Manipulācijas nosaukums</t>
  </si>
  <si>
    <t>Tarifs, euro</t>
  </si>
  <si>
    <t>Testējamo skaits*</t>
  </si>
  <si>
    <t>2024.gads, euro**</t>
  </si>
  <si>
    <t>2025.gads, euro**</t>
  </si>
  <si>
    <t>2026.gads, euro**</t>
  </si>
  <si>
    <t>2027.gads un turpmāk ik gadu, euro**</t>
  </si>
  <si>
    <t>Chlamydia trachomatis rRNS un Neisseria gonorrhoeae rRNS ar izotermiskās amplifikācijas metodi</t>
  </si>
  <si>
    <t>47151</t>
  </si>
  <si>
    <t>Chlamydia trachomatis rRNS ar izotermiskās amplifikācijas metodi</t>
  </si>
  <si>
    <t>47152</t>
  </si>
  <si>
    <t>Neisseria gonorrhoeae rRNS ar izotermiskās amplifikācijas metodi</t>
  </si>
  <si>
    <t>47154</t>
  </si>
  <si>
    <t>Chlamydia trachomatis, Ureaplasma un Mycoplasma hominis, Mycoplasma genitalium DNS noteikšana ar polimerāzes ķēdes reakciju reālajā laikā (RT-PCR)</t>
  </si>
  <si>
    <t>47155</t>
  </si>
  <si>
    <t>Trichomona vaginalis DNS ar polimerāzes ķēdes reakciju ar fluorescences detekciju pēc beigu punkta (end point)</t>
  </si>
  <si>
    <t>*dati no lielākajās laboratorijās veikto maksas testu skaita gadā, kā arī paredzot 20% pieauguma testēšanas apjomam, ņemot vērā nosūtījumu skaita pieaugumu</t>
  </si>
  <si>
    <t>Pielikums Nr.4.8.</t>
  </si>
  <si>
    <t>Piesaistītas vismaz četras jaunas atbalsta personas, t.sk., viena atbalsta persona, kas mērķtiecīgi darbojas tikai ar prostitūcijā iesaistīto sieviešu mērķgrupu</t>
  </si>
  <si>
    <t>Pozīcija*</t>
  </si>
  <si>
    <t>Četru atbalsta personu  darbs, kurā paredzēta atlīdzība (nodrošina pakalpojuma sniedzējs)</t>
  </si>
  <si>
    <t>Atbalsta personu apmācības, sanāksmes (telpas, kafijas pauze), izdales materiāli</t>
  </si>
  <si>
    <t>Ceļa izdevumi, pavadot personu (sabiedriskais transports) (nodrošina pakalpojuma sniedzējs)</t>
  </si>
  <si>
    <t>Administratīvie izdevumi (telefona sakari, telpas konsultācijām, sarunām utml.)</t>
  </si>
  <si>
    <t>*informācija no Slimību profilakses un kontroles centra datu bāzes. Sakarā ar to, ka pašliak SPKC minimālā apmērā nodrošina mobilās vienības darbību, tad ir piesaistītas arī atbalsta personas, bet bakalpojuma apjomu ir nepieciešams būtiski palielināt lai sasniegtu maksimāli lielāku aptveri un noteiktos rezultatīvos rādītājus</t>
  </si>
  <si>
    <t>Pielikums Nr.4.9.</t>
  </si>
  <si>
    <t>Nodrošināta iespēja lielākam skaita personu ar HIV infekciju vai VHC saņemt konsultācijas labākai iesaistei ārstniecības procesā</t>
  </si>
  <si>
    <t>Kabineta nodrošinājuma maksājums gadā, euro</t>
  </si>
  <si>
    <t>VSAOI, euro</t>
  </si>
  <si>
    <t>Plānotais kabinetu skaits, euro</t>
  </si>
  <si>
    <t>Kopā izmaksas gadā, euro</t>
  </si>
  <si>
    <t>Pielikums Nr.4.10.</t>
  </si>
  <si>
    <t>Zāļu iegādes kompensācijas sistēmā iekļauti medikamenti akūta C vīrushepatīta, svaiga sifilisa, un HBV ārstēšanai.</t>
  </si>
  <si>
    <t>Nodrošināt TB molekulārās testēšanas pieejamību reģionālajās slimnīcās un universitātes slimnīcās</t>
  </si>
  <si>
    <t>Manipulācijas papildu apzīmējums (*vai **, ja attiecināms) *</t>
  </si>
  <si>
    <t>Apmaksas nosacījumi**</t>
  </si>
  <si>
    <t>Vīrusiem specifisko antivielu noteikšana</t>
  </si>
  <si>
    <t>**</t>
  </si>
  <si>
    <t>R Mycobacterium tuberculosis kompleksa DNS un rezistences pret rifampicīnu noteikšana ar RT-PCR</t>
  </si>
  <si>
    <t>Manipulāciju apmaksā ambulatoriem un stacionāriem pacientiem Liepājas, Daugavpils, Rēzeknes, Jēkabpils,  PSKUS un RAKUS pacientiem</t>
  </si>
  <si>
    <t>*manipulāciju apmaksā stacionāriem pacientiem</t>
  </si>
  <si>
    <t>** ārstniecības iestādes, kurām ir iespēja veikt izmeklējumu pašām, jo ir pieejams tehniskais nodrošinājums</t>
  </si>
  <si>
    <t>Ārstniecības iestāde</t>
  </si>
  <si>
    <t>Izmeklējumu skaits 2022. gadā, kas veikti References laboratorijā citām ārstniecības iestādēm (manipulācija 47162)</t>
  </si>
  <si>
    <t>Nepieciešamais papildus finansējums 2025.gadā un turpmāk ik gadu, euro</t>
  </si>
  <si>
    <t xml:space="preserve">Daugavpils reģionālā slimnīca, Sabiedrība ar ierobežotu atbildību </t>
  </si>
  <si>
    <t>Jēkabpils rajona centrālā slimnīca, Sabiedrība ar ierobežotu atbildību</t>
  </si>
  <si>
    <t>Liepājas reģionālā slimnīca, Sabiedrība ar ierobežotu atbildību</t>
  </si>
  <si>
    <t>Rēzeknes slimnīca, pašvaldības sabiedrība ar ierobežotu atbildību</t>
  </si>
  <si>
    <t xml:space="preserve">VSIA Paula Stradiņa Klīniskā universitātes slimnīca </t>
  </si>
  <si>
    <t>Pielikums Nr.5.7.</t>
  </si>
  <si>
    <t>2023.gads/ finansējums, euro*</t>
  </si>
  <si>
    <t>2024.gads/ finansējums, euro*</t>
  </si>
  <si>
    <t>2025.gads/ finansējums, euro*</t>
  </si>
  <si>
    <t>Izmantojot pētījumu rezultātus, nodrošināta tiesību aktu grozījumu izstrāde sabiedrības veselības politikas plānošanai un īstenošanai mikroorganismu rezistences, vakcinācijas un infekciju slimību jomā, kas ietvertu prioritāro sabiedrības veselības problēmu risināšanu, piemēram, nesaprātīgu un nepareizu pieejamo antimikrobiālo līdzekļu lietošanu, sabiedrības vilcināšanos vakcinēties un rūkošo uzticību, imunizācijas pakalpojumu pieejamību, C hepatīta augstās izplatības ierobežošanu, t.sk., novēršamo nāves gadījumu skaita samazināšanu, agrīnās diagnostikas palielināšanu, pacientu ārstēšanās pieejamību un Izmantojot pētījumu rezultātus, nodrošināta tiesību aktu grozījumu izstrāde sabiedrības veselības politikas plānošanai un īstenošanai mikroorganismu rezistences, vakcinācijas un infekciju slimību jomā, kas ietvertu prioritāro sabiedrības veselības problēmu risināšanu, piemēram, nesaprātīgu un nepareizu pieejamo antimikrobiālo līdzekļu lietošanu, sabiedrības vilcināšanos vakcinēties un rūkošo uzticību, imunizācijas pakalpojumu pieejamību, C hepatīta augstās izplatības ierobežošanu, t.sk., novēršamo nāves gadījumu skaita samazināšanu, agrīnās diagnostikas palielināšanu, pacientu ārstēšanās pieejamību un kvalitātes uzlabošanu.</t>
  </si>
  <si>
    <r>
      <t xml:space="preserve">*Ieviešana plānota Eiropas Savienības Atveseļošanas un noturības mehānisma plāna 4.komponentes “Veselība” 4.1. reformu un investīciju virziena “Kvalitatīvu un izmaksu efektīvu integrētu veselības aprūpes pakalpojumu pieejamība un veselības aprūpes sistēmas gatavība pakalpojumu nodrošināšanai epidemioloģiskajās krīzēs” 4.1.1.1.i. investīcijas “Atbalsts sabiedrības veselības pētījumu veikšanai”  īstenošanu” ietvaros. </t>
    </r>
    <r>
      <rPr>
        <sz val="10"/>
        <rFont val="Times New Roman"/>
        <family val="1"/>
      </rPr>
      <t>Veselības ministrijas pamatbudžeta programma 74.00.00 “Atveseļošanas un noturības mehānisma (ANM) projektu un pasākumu īstenošana” apakšprogramma 74.06.00 “Atveseļošanas un noturības mehānisma (ANM) projekti un pasākumi”.</t>
    </r>
  </si>
  <si>
    <t>Pielikums Nr.6.3.</t>
  </si>
  <si>
    <t>Sagatavots informatīvais materiāls un veiktas mācības ieslodzījuma vietu darbiniekiem ieslodzīto motivēšanai veikt HIV vai VHC testu</t>
  </si>
  <si>
    <t>Atlīdzība lektoriem par materiālu satura sagatavošanu un apmācību novadīšanu (2 dienas, 4 lektori)</t>
  </si>
  <si>
    <t>Programmas izstrāde un materiālu maketēšana</t>
  </si>
  <si>
    <t xml:space="preserve">Papildus norādām, ka izmaksas par informatīvā materiāla sagatavošanu var mainīties, pamatojoties uz pakalpojuma sniedzēja, t.i., publiskā iepirkuma ietvaros uzvarējušā pretendenta, piedāvājumā ietvertajām aktivitātēm, nepārsniedzot kopējo pakalpojuma summu. </t>
  </si>
  <si>
    <t>Pielikums Nr.6.5.</t>
  </si>
  <si>
    <t>Īstenots vismaz viens divos gados izglītojošs seminārs IeVP darbiniekiem par STI, HIV, TB, VHB un VHC inficēšanās riskiem, un to profilaksi un ārstēšanas jautājumiem</t>
  </si>
  <si>
    <t>Atlīdzība lektoriem par materiālu satura sagatavošanu un apmācību novadīšanu (3 lektori)</t>
  </si>
  <si>
    <t>Tehniskais nodrošinājums</t>
  </si>
  <si>
    <t xml:space="preserve">Papildus norādām, ka izmaksas par programmas materiāla sagatavošanu un materiālu maketēšanu var mainīties, pamatojoties uz pakalpojuma sniedzēja, t.i., publiskā iepirkuma ietvaros uzvarējušā pretendenta, piedāvājumā ietvertajām aktivitātēm, nepārsniedzot kopējo pakalpojuma summu. </t>
  </si>
  <si>
    <t>sākot no 2024.gada</t>
  </si>
  <si>
    <t>Pielikums Nr.4.1.</t>
  </si>
  <si>
    <t>2026.gads un turpmāk ik gadu, euro</t>
  </si>
  <si>
    <t>Pielikums Nr.4.15.</t>
  </si>
  <si>
    <t>Kopējais nepieciešamais finansējums plāna realizācijai (Veselības ministrija)</t>
  </si>
  <si>
    <t>Novērt STI (gonoreja, sifiliss, hlamidioze) jauno gadījumu pieaugumu  </t>
  </si>
  <si>
    <t xml:space="preserve">Aktualizētas ārstniecību personu zināšanas par  TB diagnostiku un ārstēšanu </t>
  </si>
  <si>
    <t xml:space="preserve">Nodrošināta ārstniecības personu informēšana par TB diagnostiku paaugstinātam inficēšanās riskam pakļautās sabiedrības grupās </t>
  </si>
  <si>
    <t>Sagatavots informatīvais materiāls ārstniecības personām par tuberkulozes infkecijas diagnostiku HIV inficētiem pacientiem. Izvērtēta intrakutānā ādas Ag testa nepieciešamība, ieviešanas iespējas ( skaits, izmaksas)</t>
  </si>
  <si>
    <t>Uzlabot TB atklāšanu nabadzībai pakļautajiem un bez pajumtes esošajiem riska grupas iedzīvotājiem</t>
  </si>
  <si>
    <t>Veicināt ārstniecības personu iesaisti datu sniegšanā par TBI</t>
  </si>
  <si>
    <t xml:space="preserve">Epidemioloģiskajai uzraudzībai pieejama informācija par TBI gadījumiem riska grupās un saņemto profilaktisko ārstēšanu </t>
  </si>
  <si>
    <t>Uzlabota kontaktpersonu uzraudzības efektivitāte</t>
  </si>
  <si>
    <t xml:space="preserve">Sagatavoti priekšlikumi kontaktpersonu uzraudzības sistēmas pilnveidošanai </t>
  </si>
  <si>
    <t>Veicināt  TB pacientu kontaktpersonu apzināšanu un novērošanu, lai uzlabotu TB pretepidēmijas pasākumus un mazinātu riskus TB tālākai izplatībai</t>
  </si>
  <si>
    <t>Pastāvīgi</t>
  </si>
  <si>
    <t>Uzdevumu īstenošanai plānotais finansējums atbilstoši likumam "Par valsts budžetu 2023.gadam un budžeta ietvaru 2023., 2024. un 2025.gadam"</t>
  </si>
  <si>
    <t>1.Sagatavota rekomendācija pirmskontakta profilaktiskās ārstēšanas pakalpojumu ieviešanai</t>
  </si>
  <si>
    <t xml:space="preserve">2.Nodrošināti pirmskontakta pakalpojumi atbilstoši pilotprojekta rezultātiem  </t>
  </si>
  <si>
    <t xml:space="preserve">Katru gadu sākot no 2023.gada </t>
  </si>
  <si>
    <t>Katru gadu sākot no 2023.gada</t>
  </si>
  <si>
    <t>2024.gada I.pusgads</t>
  </si>
  <si>
    <t>2023.gada II.pusgads</t>
  </si>
  <si>
    <t>2025.gada II.pusgads</t>
  </si>
  <si>
    <t>2024.gada II.pusgads</t>
  </si>
  <si>
    <t>NVD, RAKUS</t>
  </si>
  <si>
    <t xml:space="preserve"> Paplašināt TB diagnostikas iespējas reģionālajās slimnīcās </t>
  </si>
  <si>
    <t>Nodrošināta iespēja reģionālajās slimnīcās un universitātes slimnīcās veikt TB molekulāro testēšanu</t>
  </si>
  <si>
    <t>Sagatavota rekomendācija pirmskontakta profilaktiskās ārstēšanas pakalpojumu ieviešanai</t>
  </si>
  <si>
    <t>4.11.</t>
  </si>
  <si>
    <t>4.13.</t>
  </si>
  <si>
    <t>Sniegt metodisko atbalstu pedagogiem seksuāli reproduktīvās veselības izglītības nodrošināšanai skolu izglītības programmās</t>
  </si>
  <si>
    <t>Veicinātas jauniešu iemaņas seksuāli transmisīvo slimību profilaksē</t>
  </si>
  <si>
    <t>Uzlabotas sociālās nozares speciālistu iemaņas un informētība par kaitējuma mazināšanas un profilakses pasākumu pieejamību</t>
  </si>
  <si>
    <t xml:space="preserve"> Aktualizēta informācija par profilakses pasākumu pieejamību un ārstēšanas iespējām, kā arī mazināta stigmatizāciju konkrētām mērķgrupām, kā prostitūcijā nodarbinātām personām, INL un MSM personām, patvēruma meklētājiem</t>
  </si>
  <si>
    <t>Izstrādāts 1 informatīvais materiāls un 1 infografika specifiski katrai mērķgrupai (vismaz 3 mērķgrupām:  prostitūcijā iesaistītās personas, MSM, INL)</t>
  </si>
  <si>
    <t>Aktualizēta informācija par TB infekciju un slimību, to ārstēšanas iespējām</t>
  </si>
  <si>
    <t>Izstrādāts informatīvais materiāls un nosūtīts pašvaldībām</t>
  </si>
  <si>
    <t>Palielināt sabiedrības un mērķa grupu testēšana un konsultēšana ikdienā</t>
  </si>
  <si>
    <t>Uzlabota kaitējuma mazināšanas pakalpojumu pieejamība</t>
  </si>
  <si>
    <t>Nodrošināta kaitējuma mazināšanas pakalpojumu pieejamība sociālās atstumtības riskam pakļautām personām, kas ir grūtāk aizsniedzamas</t>
  </si>
  <si>
    <t>Izvērtēt iespēju pirmskontakta profilaktiskās ārstēšanas pakalpojumu ieviešanai</t>
  </si>
  <si>
    <t>Ieviest pilotprojektu šļirču savākšanas veicināšanai HPP</t>
  </si>
  <si>
    <t>Ieviests pilotprojekts šļirču savākšanas veicināšanai HPP un sagatavots 1 materiāls ar labās prakses piemēru pašvaldībām par šļirču savākšanu</t>
  </si>
  <si>
    <t>Uzlabot sieviešu reproduktīvā vecumā, tostarp grūtnieču, zināšanas par HIV un sifilisa infekcijas profilakses, diagnostikas un ārstēšanas iespējām</t>
  </si>
  <si>
    <t>Veicināta  mērķtiecīga sieviešu reproduktīvā vecumā, tostarp, grūtnieču, informēšana  par viņām pieejamiem HIV un sifilisa ierobežošanas pasākumiem</t>
  </si>
  <si>
    <t>Precīzi  epidemioloģiski izmeklēti  HIV un sifilisa vertikālās transmisijas gadījumi un iegūtie dati nodoti izvērtēšanai, identificējot risināmās problēmas un veicinot  ekspertu iesaisti to risināšanā</t>
  </si>
  <si>
    <t>Sagatavota informācija par HIV un sifilisa vertikālās transmisijas gadījumu iepriekšējos gados analīzes rezultātiem</t>
  </si>
  <si>
    <t>Veicināt infektologu, HIV, dzemdību speciālistu un pediatru sadarbību</t>
  </si>
  <si>
    <t>Apzināt sifilisa izplatību sievietēm pirmsdzemdību aprūpes līmenī</t>
  </si>
  <si>
    <t>Veicināt paštestu plašāku izmatošanu HIV inficēšanās iespējamības paškontrolei</t>
  </si>
  <si>
    <t xml:space="preserve">Plašāk ieviest tuberkulozes riska grupu testēšanu TBI noteikšanai, tai skaitā plašāk ieviest  IGRA Interferona gamma metodes pieejamību tuberkulozes infekcijas diagnostikai, īpaši palielinot HIV inficēto pacientu testēšanu
</t>
  </si>
  <si>
    <t>Aktualizēt HIV pirmstesta un pēctesta konsultēšanu</t>
  </si>
  <si>
    <t>Veikta ārstniecības personu informēšana HIV pirmstesta un pēctesta konsultēšanai</t>
  </si>
  <si>
    <t>Izstrādāts informatīvais materiāls ārstniecības personām atbilstoši aktuālajām rekomendācijām HIV testa veikšanai un pacientu konsultēšanai (pirmstesta un pēctesta) ārstniecības iestādēs</t>
  </si>
  <si>
    <t>Nodrošināt metodisko atbalstu ārstniecības personām efektīvākai iesaistei STI diagnostikā un ārstēšanā</t>
  </si>
  <si>
    <t>Uzlabotas ārstniecības personu zināšanas mūsdienīgā STI diagnostikā un ārstēšanā</t>
  </si>
  <si>
    <t>Paplašināt līdzestības pakalpojumu pieejamība un pakalpojumu klāstu</t>
  </si>
  <si>
    <t>Uzlabot TB diagnostiku paaugstinātam inficēšanās riskam pakļautām sabiedrības grupām</t>
  </si>
  <si>
    <t>Uzlabot TB diagnostikas un ārstēšanas metodisko  atbalstu</t>
  </si>
  <si>
    <t xml:space="preserve">Izstrādātas klīniskās rekomendācijas TB gadījumu vadīšanai speciālistiem un ģimenes ārstiem
Noorganizēti semināri ārstniecībasārstniecības personām par TB diagnostikas rekomendācijām 	</t>
  </si>
  <si>
    <t>Uzlabot pacientu informētību par iesaistīšanos TB ārstēšanā</t>
  </si>
  <si>
    <t>Veikts izvērtējums par pozitīvo testu % biežumu starp veiktajiem izmeklējumiem zupas virtuvēs un izvērtēta aktivitātes turpināšanas lietderība</t>
  </si>
  <si>
    <t>Sagatavoti priekšlikumi TB atklāšanas veicināšanai to riska grupu iedzīvotāju vidū, kas izmanto zupas virtuves</t>
  </si>
  <si>
    <t>Uzlabot HIV reģistra datu kvalitāti</t>
  </si>
  <si>
    <t>Maksimāli novērsti gadījumi, kad HIV pacientu reģistrā netiek ievadīti epidemioloģiskajai uzraudzībai nozīmīgi dati par HIV inficēšanās ceļiem</t>
  </si>
  <si>
    <t>Sagatavota informācija ārstniecības personām par HIV inficēšanās ceļu datu ievadi un aktualizēšanu HIV pacientu reģistrā</t>
  </si>
  <si>
    <t>Uzlabot C hepatīta reģistra datu kvalitāti</t>
  </si>
  <si>
    <t xml:space="preserve">Maksimāli novērsti gadījumi, kad C hepatīta pacientu reģistrā netiek ievadīti dati par pacientiem, kuri saņēmuši ārstēšanu, tai skaitā par dinamiskās novērošanas rezultātiem. Nodrošināta C hepatīta reģistra datu salīdzināšana ar NVD datiem par pacientiem, kuri saņēmuši valsts apmaksātu terapiju </t>
  </si>
  <si>
    <t>Sagatavots informatīvais materiāls ārstniecības personām par datu ievadi un aktualizēšanu C hepatīta reģistrā. Izvērtēta C hepatīta reģistra un NVD datu par pacieniem, kuri saņēmuši valsts apmaksātās terapiju, atbilstība</t>
  </si>
  <si>
    <t>Uzlabot TB reģistra datu kvalitāti</t>
  </si>
  <si>
    <t>Maksimāli novērsti gadījumi, kad TB pacientu reģistrā netiek ievadīti dati vai datus ievada nekvalitatīvi</t>
  </si>
  <si>
    <t>Veikt individuālu darbu vai organizētas apmācības par datu ievadi TB pacientu reģistrā</t>
  </si>
  <si>
    <t>Nodrošināt datu analīzi par HIV un TB koinfekcijas gadījumiem un riskiem</t>
  </si>
  <si>
    <t>Uzlabota HIV un TB epidemioloģiskā uzraudzība</t>
  </si>
  <si>
    <t>Uzlabot STI uzraudzības datu kvalitāti</t>
  </si>
  <si>
    <t>Uzlabota ziņošana par STI un datu kvalitāte epidemioloģiskās uzraudzības mērķim</t>
  </si>
  <si>
    <t>Izvērtēts STI datu pilnīgums un kvalitāte, informētas ĀPA un laboratorijas par epidemioloģisko situāciju ar STI (atgriezeniskā saite) un atgādināta STI reģistrācijas nozīme un kārtība</t>
  </si>
  <si>
    <t>Izvērtētas iespējas uzraudzīt datus par kopējo STI testēto paraugu skaitu</t>
  </si>
  <si>
    <t>Priekšlikumi STI testēto paraugu skaita uzraudzībai</t>
  </si>
  <si>
    <t>Veicināt gonokoku infekcijas AMR uzraudzību</t>
  </si>
  <si>
    <t>Informēti ārsti-speciālisti par gonokoku AMR rādītājiem ES/EEZ vidū, nodrošināta informācija par testēšanas nepieciešamību, veicināta paraugu nosūtīšana AMR noteikšanai</t>
  </si>
  <si>
    <t>Sagatavots informatīvs materiāls ārstiem-speciālistiem par gonokoku AMR, sagatavoti ieteikumi testēšanas mehānismu uzlabošanai Latvijā </t>
  </si>
  <si>
    <t>Sagatavots informatīvs materiāls par TB epidemioloģiskajā analīzē iegūtajiem rezultātiem</t>
  </si>
  <si>
    <t>Nodrošināt ieslodzījuma vietu ārstniecības personām pieeju HIV reģistram</t>
  </si>
  <si>
    <t>Uzlabota informācijas apmaiņu par HIV infekcijas gadījumiem starp SPKC un ieslodzījuma vietu ārstniecības personām</t>
  </si>
  <si>
    <t>Ieslodzījuma vietu ārstniecības personām ir nodrošināta piekļuve HIV reģistram</t>
  </si>
  <si>
    <t>Izvērtēt iespējas kaitējuma mazināšanas pasākumu ieviešanai ieslodzījuma vietās</t>
  </si>
  <si>
    <t>Veikts pilotprojekts kaitējuma mazināšanas pasākumu iespēju izvērtēšanai ieslodzījuma vietās un sagatavotas rekomendācijas plašākai kaitējuma mazināšanas pakalpojumu ieviešanai ieslodzījuma vietās</t>
  </si>
  <si>
    <t>Aktualizēts uzdevums “HIV infekcijas, tuberkulozes un STI izplatības ierobežošanas koordinācijas komisijas” dalībai pieņemtās politikas izvērtēšanai</t>
  </si>
  <si>
    <t>Izveidots pieņemtās politikas novērtējums</t>
  </si>
  <si>
    <t>Rīcības plāna projekta “HIV infekcijas, STI, TB, B un C hepatīta izplatības ierobežošanas rīcības plāns 2028.-2032.gadam” izstrāde</t>
  </si>
  <si>
    <t>Ilgtermiņā nodrošināta HIV infekcijas, STI, TB, B un C hepatīta izplatības ierobežošanas politikas īstenošana</t>
  </si>
  <si>
    <t>Izstrādāts Rīcības plāna projekts “HIV infekcijas, STI, TB, B un C hepatīta izplatības ierobežošanas rīcības plāns 2028.-2032. gadam”</t>
  </si>
  <si>
    <t>2027.gada I.ceturksnis</t>
  </si>
  <si>
    <t>2025.gada I.pusgads</t>
  </si>
  <si>
    <t>2026.gada II.pusgads</t>
  </si>
  <si>
    <t>Sākot no 2025.gada</t>
  </si>
  <si>
    <t>2023.gada I.pusgads</t>
  </si>
  <si>
    <t>2026.gada I.pusgads</t>
  </si>
  <si>
    <t xml:space="preserve">2024.gada I.pusgads </t>
  </si>
  <si>
    <t>Efektīvāk plānoti TB ierobežošanas pasākumi, kas mērķēti vērsti uz identificētajiem biežākajiem infekcijas izplatīšanās ceļiem</t>
  </si>
  <si>
    <t xml:space="preserve">Uzlabota TB infekcijas izplatīšanās ceļu analīze.  </t>
  </si>
  <si>
    <t>** pieaugums esošajiem tarifiem paredzēts, ņemot vērā ārstienības personu atalgojuma pieaugumam katru gadu (vidēji 6%). Gandrīz katru gadu tiek piešķirts papildus finansējums ārstu-speciālistu atalgojumam, ko nosaka Ministru kabineta 2018.gada 28.augusta noteikumi Nr.555  "Veselības aprūpes organizēšanas un samaksas kārtība", kas rada finanšu ietekmi arī uz jaunajiem pakalpojumiem, kam finansējums tiek piešķirts reizē ar atalgojumu, bet netiek ņemts vērā, ka, paplašinot pakalpojuma lietošanas biežumu vai veicot tarifu pārrēķinu, arī šajā situācijā ir jāparedz papildus finansējums atalgojumam (iepriekš veicot aprēķinu par nepieciešamo papildus finansējumu ārstu / speciālistu algām, netiek ņemti vērā gaidīšanas sarakstā esošie pakalpojumi).</t>
  </si>
  <si>
    <t>*pieaugums esošajam atalgojumam paredzēts, ņemot vērā ārstienības personu atalgojuma pieaugumam katru gadu (vidēji 6%). Gandrīz katru gadu tiek piešķirts papildus finansējums ārstu-speciālistu atalgojumam, ko nosaka Ministru kabineta 2018.gada 28.augusta noteikumi Nr.555  "Veselības aprūpes organizēšanas un samaksas kārtība", kas rada finanšu ietekmi arī uz jaunajiem pakalpojumiem, kam finansējums tiek piešķirts reizē ar atalgojumu, bet netiek ņemts vērā, ka, paplašinot pakalpojuma lietošanas biežumu vai veicot tarifu pārrēķinu, arī šajā situācijā ir jāparedz papildus finansējums atalgojumam (iepriekš veicot aprēķinu par nepieciešamo papildus finansējumu ārstu / speciālistu algām, netiek ņemti vērā gaidīšanas sarakstā esošie pakalpojumi).</t>
  </si>
  <si>
    <t>Māsas darba samaksa gadā, paredzot 6% pieaugumu gadā*</t>
  </si>
  <si>
    <t>Paredzamais testēšanas pieaugums paplašinot testēšanas pieejamību ambulatori un stacionārā - nosedzot faktiskās izmaksas (200% pieaugums)</t>
  </si>
  <si>
    <t>Nodrošināt pieeju pašvaldību un masu mediju līdzekļu u. c; sabiedrības informēšanas avotu  pārstāvjiem ar aktuālāko un pierādījumos balstītu informāciju par TB un TBI, to atklāšanas un ārstēšanas iespējām, lai sniegtu sabiedrībai saprotamu informāciju izpratnes veidošanai un lēmumu pieņemšanai par savu veselību</t>
  </si>
  <si>
    <t>Uzsākts regulārs  HIV un sifilisa vertikālās transmisijas gadījumu izvērtējums</t>
  </si>
  <si>
    <t>Sākot no 2024.gada</t>
  </si>
  <si>
    <t>Uzsākta TB molekulārā testēšana reģionālajās un universitātes slimnīcās  (Liepāja, Daugavpils, Rēzekne, Jēkabpils, PSKUS, RAKUS)</t>
  </si>
  <si>
    <t>Sagatavoti priekšlikumi informācijas par TBI  uzlabošanai. Organizēts seminārs un apmācības pneimonologiem, TB pacienta kartes un ārstniecības iestādes ziņojuma par diagnosticētu tuberkulozi vai latentas tuberkulozes infekciju aizpildīšanu TBI gadījumā</t>
  </si>
  <si>
    <t>2027. gada II.pusgads</t>
  </si>
  <si>
    <t>Izvērtēti  veiktā pilotprojekta rezultāti un uz tā pamata izstrādāti kritēriji mērķgrupu noteikšanai, izstrādāta procedūra pakalpojuma saņemšanai un apzināti nepieciešamie resursi</t>
  </si>
  <si>
    <t>Aprobēta metode vienā pašvaldībā, sadarbībā ar  šļirču savākšanas veicināšanai</t>
  </si>
  <si>
    <t>LM</t>
  </si>
  <si>
    <t xml:space="preserve">NVD,SPKC, RAKUS, </t>
  </si>
  <si>
    <t>VM, NVD</t>
  </si>
  <si>
    <t>NVD, SPKC, RAKUS</t>
  </si>
  <si>
    <t>RAKUS, NVD</t>
  </si>
  <si>
    <t>NVD,  RAKUS</t>
  </si>
  <si>
    <t>NRL</t>
  </si>
  <si>
    <t>IeVP, VPD,NVD</t>
  </si>
  <si>
    <t>VPD</t>
  </si>
  <si>
    <t xml:space="preserve">NVD
</t>
  </si>
  <si>
    <t>Paplašināt mobilo kaitējuma mazināšanas pakalpojumu tīklu</t>
  </si>
  <si>
    <t>Esošā valsts budžeta finansējuma ietvaros</t>
  </si>
  <si>
    <t>VI</t>
  </si>
  <si>
    <t>Izvērtēt iespējas riska grupu vakcinācijai pret VHB ieviešanai</t>
  </si>
  <si>
    <t>Apzināta personu kopa kam būtu nepieciešama vakcinācija pret VHB, apzināta procedūra un nepieciešami resursi un ieguvumi vakcinācijas pret VHB ieviešanas gadījumā</t>
  </si>
  <si>
    <t>Sagatavota informācija par VHB vakcinācijas riska grupām ieviešanai</t>
  </si>
  <si>
    <t>Nodrošināt iespējas pacientiem saņemt no valsts budžeta apmaksātas zāles, atbilstoši labākai praksei  VHB, HBC un STI ārstēšanā</t>
  </si>
  <si>
    <t>Paplašinātas VHB, akūta un hroniska C vīrushepatīta un STI medikamentozās ārstēšanas iespējas</t>
  </si>
  <si>
    <t xml:space="preserve"> Zāļu iegādes kompensācijas sistēmā iekļauti medikamenti akūta C vīrushepatīta, svaiga sifilisa, un VHB ārstēšanai</t>
  </si>
  <si>
    <t>HIV, VHB, VHB un STI epidemioloģiskā uzraudzība</t>
  </si>
  <si>
    <t>Ierobežot HIV infekcijas, STI, TB, VHB un VHC izplatību, mazinot inficēšanās riskus sabiedrībā un veicināt HIV infekcijas, STI, VHB un VHC gadījumu savlaicīgu diagnostiku un ārstēšanu</t>
  </si>
  <si>
    <t xml:space="preserve">Samazināt HIV un VHC jaunos gadījumus </t>
  </si>
  <si>
    <t>Sabiedrības informēšana  par HIV infekcijas, VHB un VHC, STI un TB inficēšanās riskiem, profilaksi un agrīnu diagnostiku</t>
  </si>
  <si>
    <t>Uzlabot dažādu sabiedrības grupu izpratni par HIV, VHC, HCB un STI, diagnostiku un ārstēšanu, veidojot mērķtiecīgākus pusaudžu, jauniešu un pieaugušo auditorijai paredzētus izglītojošus informēšanas pasākumus</t>
  </si>
  <si>
    <t>Nodrošināta sabiedrības  informēšana,sadarbojoties ar NVO, veicinot mērķtiecīgu sabiedrības izpratni par HIV infekciju, par  B un C hepatītu transmisijas un STI izplatības riskiem un  to atpazīšanu, profilaksi un novēršanu, tai skaitā vakcināciju pret VHB, izārstēšanas iespējām VHC gadījumā</t>
  </si>
  <si>
    <t>Organizēti vismaz 3 informatīvi pasākumi (tai skaitā, Pasaules AIDS dienas, Eiropas HIV testēšanas nedēļas, Pasaules Hepatīta dienas pasākumu ietvaros) sadarbībā ar NVO par HIV, VHC, HCB, STI profilakses, diagnostikas jautājumiem jauniešu un pieaugušo auditorijai</t>
  </si>
  <si>
    <t>Turpināt pilnveidot sociālās aprūpes pakalpojumu sniedzēju, kuri strādā ar ģimenēm un bērniem, iemaņas darbam ar HIV, STI, TB, VHB un VHC inficēšanās riskam pakļautām grupām, lai sniegtu šīm personām kvalitatīvāku informatīvo atbalstu attiecībā uz šo slimību agrīnu diagnostiku, profilaksi un citiem ar veselības aprūpi saistītiem jautājumiem</t>
  </si>
  <si>
    <t>Nodrošināt mērķētas informācijas pieejamību personām, kam ir īpaši augsts risks inficēties ar HIV, VHC, VHB vai STI par diagnostikas un profilakses pakalpojumu pieejamību, tai skaitā mazinot šo personu stigmatizāciju</t>
  </si>
  <si>
    <t xml:space="preserve">Izbraukuma eksprestestēšanas (HIV, VHB, VHC un sifilisa) pakalpojumu iedzīvotājiem nodrošināšana uz pašvaldībām, kur nav pieejami HPP pakalpojumi </t>
  </si>
  <si>
    <t>HIV infekcijas, VHC un VHB, STI un TB diagnostika un ārstēšana</t>
  </si>
  <si>
    <t>Izvērtēt iespējas plašākai HIV, VHC un STI laboratoriskās testēšanas pakalpojumu pieejamībai</t>
  </si>
  <si>
    <t>Sagatavoti priekšlikumi HIV, VHC un STI testēšanas pakalpojumu pieejamības uzlabošanai</t>
  </si>
  <si>
    <t>Veicināt ārstniecības personu, tai skaitā ģimenes ārstu aktīvāku iesaisti HIV un VHC testēšanā</t>
  </si>
  <si>
    <t>Uzlabotas ārstu iemaņas un zināšanas par pacientiem, kam ir augsts risks inficēties ar HIV un VHC</t>
  </si>
  <si>
    <t>Sagatavoti informatīvie materiāli ārstniecības personām ar kritērijiem pacienta nosūtīšanai uz laboratorisko testēšanu HIV un VHC noteikšanai</t>
  </si>
  <si>
    <t>Ieviest personu, kam ir īpaši augsts risks inficēties ar VHC, skrīningu</t>
  </si>
  <si>
    <t>Ieviesti pasākumi agrīnai VHC atklāšanai riska grupās</t>
  </si>
  <si>
    <t>Sagatavoti priekšlikumi personu, kas ir īpaši augsts risks inficēties ar VHC skrīninga ieviešanai</t>
  </si>
  <si>
    <t>Paplašināt atbalsta personu tīklu personām, kam ir īpaši augsts risks inficēties ar HIV un VHC</t>
  </si>
  <si>
    <t>Nodrošināta iespēja lielākam skaitam personu ar HIV infekciju un/vai VHC uzsākt ārstēšanu un uzturēt ārstēšanas nepārtrauktību</t>
  </si>
  <si>
    <t>Nodrošināta iespēja lielākam skaitam personu ar HIV infekciju vai VHC saņemt konsultācijas labākai iesaistei ārstniecības procesā</t>
  </si>
  <si>
    <t>Paplašinātas pacientu grupas VHC ārstēšanai un paplašināts ārstu loks, kas var nozīmēt šo terapiju</t>
  </si>
  <si>
    <t>Uzlabot HIV, VHB, VHC, TB un STI datu analīzi, lai nodrošinātu politikas rezultātu novērtējumus</t>
  </si>
  <si>
    <t>Nodrošināta pieejama informācija politikas ieviešanai un pilnveidošanai HIV, VHC, VHB un STI izplatības ierobežošanai</t>
  </si>
  <si>
    <t>Vismaz reizi 2 gados publicēts pārskats par situācijas analīzi saistībā ar HIV, VHB, VHC, TB un STI izplatību</t>
  </si>
  <si>
    <t>Aktualizēt datuis par reālo VHC  izplatību Latvijas sabiedrībā</t>
  </si>
  <si>
    <t>Pilnveidot HIV, VHC un TB epidemioloģisko uzraudzību saistībā ar ieslodzītajiem un personām, kas atbrīvotas no ieslodzījuma</t>
  </si>
  <si>
    <t>Pieejama objektīva informācija pasākumu plānošanai un ieviešanai ieslodzījuma vietās par HIV, VHC un TB jautājumiem</t>
  </si>
  <si>
    <t>Vismaz reizi 2 gados SPKC mājaslapā publicēts informācijas apkopojums ar datu analīzi un problēmjautājumiem saistībā HIV, VHC  un TB izplatību un uzraudzību, kā arī par personu pēc ieslodzījuma iesaistīšanos ārstēšanā un faktoriem, kas to kavē</t>
  </si>
  <si>
    <t>Paplašināt iespējas ieslodzījuma vietu ārstniecības personāla iesaistei ar HIV, VHC un STI inficēto ieslodzīto veselības aprūpē</t>
  </si>
  <si>
    <t>Uzlabota pieejamība ārstēšanai un novērsti riski HIV un VHC ārstēšanas nepārtrauktībai ieslodzījuma vietās, katrā ieslodzījuma vietā ir pieejams vismaz divi speciālisti, kas var izrakstīt HIV ārstēšanai nepieciešamās zāles</t>
  </si>
  <si>
    <t>Veikti grozījumi normatīvajos aktos, vienkāršojot procedūras ieslodzīto  ar HIV un VHC ārstēšanu</t>
  </si>
  <si>
    <t>Apmācīti vismaz 16 ieslodzījuma vietu ārsti par HIV, VHC, STI ārstēšanas un diagnostikas un profilakses jautājumiem</t>
  </si>
  <si>
    <t>Uzlabot ieslodzījuma vietu speciālistu iemaņas ieslodzīto motivēšanā veikt HIV un VHC testus.</t>
  </si>
  <si>
    <t>Palielināt ieslodzīto skaitu, kas iesaistās testēšanā uz HIV un VHC</t>
  </si>
  <si>
    <t>Veikt IeVP un VPD darbinieku, ieslodzījumā esošo personu un probācijas klientu informēšanu par STI, HIV, TB, VHC un VHB profilaksi, diagnostiku un ārstēšanu</t>
  </si>
  <si>
    <t>Paplašinātas iespējas ieslodzīto un probācijas klientu izpratnes uzlabošanai par HIV,TB,  VHC, VHB, mazinot stigmu un mītus un veicinot ieslodzīto un probācijas klientu līdzestību šo infekciju diagnostikai un ārstēšanai</t>
  </si>
  <si>
    <t>Katrā ieslodzījuma vietā ieslodzītajiem un VPD teritoriālo struktūrvienību nodaļās probācijas klientiem redzamā vietā pieejami izstrādāti  informatīvie materiāli – vizuālas infografikas, par 4  jautājumu grupām (STI, HIV, VHB, VHC)</t>
  </si>
  <si>
    <t>Īstenots vismaz viens divos gados izglītojošs seminārs IeVP un VPD darbiniekiem par STI, HIV, TB,VHC un VHB inficēšanās riskiem, un to profilaksi un ārstēšanas jautājumiem</t>
  </si>
  <si>
    <t xml:space="preserve">HIV infekcijas, STI, TB, VHB un VHC izplatības ierobežošanas politikas plānošana </t>
  </si>
  <si>
    <t>Stiprināt komisijas lomu HIV infekcijas, STI, VHB un VHC izplatības ierobežošanas politikas izpildes/ ieviešanas pilnveidošanā un īstenošanas izvērtēšanā</t>
  </si>
  <si>
    <t>VM, SPKC</t>
  </si>
  <si>
    <t>IZM</t>
  </si>
  <si>
    <t>VM,NVD</t>
  </si>
  <si>
    <t>SPKC, RAKUS</t>
  </si>
  <si>
    <t>VM,SPKC</t>
  </si>
  <si>
    <t xml:space="preserve">VM, SPKC </t>
  </si>
  <si>
    <t xml:space="preserve">VM, SPKC	</t>
  </si>
  <si>
    <t>TM, VM, SPKC</t>
  </si>
  <si>
    <t>VM, TM, SPKC, IeVP</t>
  </si>
  <si>
    <t>TM, VM, IeVP, SPKC</t>
  </si>
  <si>
    <t>TM,VM,  IeVP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</si>
</sst>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4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b/>
      <sz val="12"/>
      <color theme="1"/>
      <name val="Times New Roman"/>
      <family val="1"/>
    </font>
    <font>
      <sz val="11"/>
      <color theme="1"/>
      <name val="Times New Roman"/>
      <family val="1"/>
    </font>
    <font>
      <sz val="11"/>
      <color theme="1"/>
      <name val="Calibri"/>
      <family val="2"/>
      <scheme val="minor"/>
    </font>
    <font>
      <sz val="11"/>
      <name val="Times New Roman"/>
      <family val="1"/>
    </font>
    <font>
      <sz val="11"/>
      <color rgb="FF006100"/>
      <name val="Calibri"/>
      <family val="2"/>
      <charset val="186"/>
      <scheme val="minor"/>
    </font>
    <font>
      <b/>
      <sz val="11"/>
      <color indexed="8"/>
      <name val="Times New Roman"/>
      <family val="1"/>
    </font>
    <font>
      <b/>
      <sz val="10"/>
      <color theme="1"/>
      <name val="Times New Roman"/>
      <family val="1"/>
    </font>
    <font>
      <sz val="11"/>
      <color rgb="FF000000"/>
      <name val="Times New Roman"/>
      <family val="1"/>
    </font>
    <font>
      <sz val="10"/>
      <name val="Times New Roman"/>
      <family val="1"/>
    </font>
    <font>
      <sz val="11"/>
      <color indexed="8"/>
      <name val="Times New Roman"/>
      <family val="1"/>
    </font>
    <font>
      <sz val="10"/>
      <color indexed="8"/>
      <name val="Times New Roman"/>
      <family val="1"/>
    </font>
    <font>
      <i/>
      <sz val="10"/>
      <color theme="1"/>
      <name val="Times New Roman"/>
      <family val="1"/>
    </font>
    <font>
      <sz val="10"/>
      <color theme="1"/>
      <name val="Times New Roman"/>
      <family val="1"/>
    </font>
    <font>
      <sz val="10"/>
      <color theme="1"/>
      <name val="Times"/>
      <family val="1"/>
    </font>
    <font>
      <b/>
      <sz val="10"/>
      <color theme="1"/>
      <name val="Times"/>
      <family val="1"/>
    </font>
    <font>
      <b/>
      <sz val="10"/>
      <name val="Times"/>
      <family val="1"/>
    </font>
    <font>
      <sz val="10"/>
      <name val="Times"/>
      <family val="1"/>
    </font>
    <font>
      <i/>
      <sz val="10"/>
      <color theme="1"/>
      <name val="Times"/>
      <family val="1"/>
    </font>
    <font>
      <i/>
      <sz val="10"/>
      <name val="Times"/>
      <family val="1"/>
    </font>
    <font>
      <sz val="10"/>
      <color rgb="FF70AD47"/>
      <name val="Times"/>
      <family val="1"/>
    </font>
    <font>
      <sz val="10"/>
      <name val="Times"/>
    </font>
    <font>
      <sz val="10"/>
      <color theme="1"/>
      <name val="Times"/>
    </font>
    <font>
      <sz val="10"/>
      <color theme="1"/>
      <name val="Calibri"/>
      <family val="2"/>
      <scheme val="minor"/>
    </font>
    <font>
      <b/>
      <sz val="10"/>
      <color theme="1"/>
      <name val="Times"/>
      <family val="1"/>
      <charset val="186"/>
    </font>
    <font>
      <sz val="10"/>
      <color theme="1"/>
      <name val="Times"/>
      <family val="1"/>
      <charset val="186"/>
    </font>
    <font>
      <b/>
      <sz val="10"/>
      <name val="Times"/>
      <family val="1"/>
      <charset val="186"/>
    </font>
    <font>
      <b/>
      <sz val="10"/>
      <color rgb="FF000000"/>
      <name val="Times New Roman"/>
      <family val="1"/>
    </font>
    <font>
      <sz val="10"/>
      <color rgb="FF000000"/>
      <name val="Times New Roman"/>
      <family val="1"/>
    </font>
    <font>
      <b/>
      <sz val="10"/>
      <name val="Times New Roman"/>
      <family val="1"/>
    </font>
    <font>
      <sz val="10"/>
      <color rgb="FFFF0000"/>
      <name val="Times New Roman"/>
      <family val="1"/>
    </font>
    <font>
      <sz val="10"/>
      <color rgb="FF006100"/>
      <name val="Times New Roman"/>
      <family val="1"/>
    </font>
    <font>
      <b/>
      <i/>
      <sz val="10"/>
      <color theme="1"/>
      <name val="Times New Roman"/>
      <family val="1"/>
    </font>
    <font>
      <sz val="10"/>
      <color rgb="FF000000"/>
      <name val="Times"/>
      <family val="1"/>
    </font>
    <font>
      <b/>
      <sz val="10"/>
      <color rgb="FF000000"/>
      <name val="Times"/>
      <family val="1"/>
    </font>
    <font>
      <b/>
      <sz val="10"/>
      <color indexed="8"/>
      <name val="Times New Roman"/>
      <family val="1"/>
    </font>
    <font>
      <i/>
      <sz val="10"/>
      <name val="Times New Roman"/>
      <family val="1"/>
    </font>
    <font>
      <sz val="9"/>
      <color theme="1"/>
      <name val="Times New Roman"/>
      <family val="1"/>
    </font>
    <font>
      <sz val="10"/>
      <color rgb="FF444444"/>
      <name val="Times New Roman"/>
      <family val="1"/>
    </font>
    <font>
      <sz val="9"/>
      <name val="Times New Roman"/>
      <family val="1"/>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39997558519241921"/>
        <bgColor indexed="64"/>
      </patternFill>
    </fill>
    <fill>
      <patternFill patternType="solid">
        <fgColor rgb="FFC6EFCE"/>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bgColor rgb="FF000000"/>
      </patternFill>
    </fill>
    <fill>
      <patternFill patternType="solid">
        <fgColor rgb="FFE2EFDA"/>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s>
  <cellStyleXfs count="7">
    <xf numFmtId="0" fontId="0" fillId="0" borderId="0"/>
    <xf numFmtId="0" fontId="2" fillId="0" borderId="0"/>
    <xf numFmtId="0" fontId="5" fillId="0" borderId="0"/>
    <xf numFmtId="43" fontId="5" fillId="0" borderId="0" applyFont="0" applyFill="0" applyBorder="0" applyAlignment="0" applyProtection="0"/>
    <xf numFmtId="0" fontId="1" fillId="0" borderId="0"/>
    <xf numFmtId="0" fontId="7" fillId="5" borderId="0" applyNumberFormat="0" applyBorder="0" applyAlignment="0" applyProtection="0"/>
    <xf numFmtId="0" fontId="5" fillId="0" borderId="0"/>
  </cellStyleXfs>
  <cellXfs count="374">
    <xf numFmtId="0" fontId="0" fillId="0" borderId="0" xfId="0"/>
    <xf numFmtId="3" fontId="10" fillId="2" borderId="1" xfId="0" applyNumberFormat="1" applyFont="1" applyFill="1" applyBorder="1" applyAlignment="1">
      <alignment horizontal="center" vertical="center" wrapText="1"/>
    </xf>
    <xf numFmtId="3" fontId="11" fillId="0" borderId="1" xfId="0" applyNumberFormat="1" applyFont="1" applyBorder="1" applyAlignment="1">
      <alignment horizontal="center" vertical="center"/>
    </xf>
    <xf numFmtId="3" fontId="12" fillId="0" borderId="1" xfId="1" applyNumberFormat="1" applyFont="1" applyBorder="1" applyAlignment="1">
      <alignment vertical="center"/>
    </xf>
    <xf numFmtId="3" fontId="13" fillId="0" borderId="1" xfId="1" applyNumberFormat="1" applyFont="1" applyBorder="1" applyAlignment="1">
      <alignment horizontal="center" vertical="center"/>
    </xf>
    <xf numFmtId="3" fontId="14" fillId="0" borderId="1" xfId="0" applyNumberFormat="1" applyFont="1" applyBorder="1" applyAlignment="1">
      <alignment horizontal="center" vertical="center" wrapText="1"/>
    </xf>
    <xf numFmtId="0" fontId="9" fillId="0" borderId="1" xfId="0" applyFont="1" applyBorder="1" applyAlignment="1">
      <alignment horizontal="left" vertical="top" wrapText="1"/>
    </xf>
    <xf numFmtId="3" fontId="12" fillId="0" borderId="1" xfId="1" applyNumberFormat="1" applyFont="1" applyBorder="1" applyAlignment="1">
      <alignment horizontal="center" vertical="center"/>
    </xf>
    <xf numFmtId="0" fontId="15" fillId="0" borderId="1" xfId="4" applyFont="1" applyBorder="1" applyAlignment="1">
      <alignment horizontal="center" vertical="center"/>
    </xf>
    <xf numFmtId="0" fontId="15" fillId="0" borderId="1" xfId="4" applyFont="1" applyBorder="1" applyAlignment="1">
      <alignment vertical="center" wrapText="1"/>
    </xf>
    <xf numFmtId="4" fontId="15" fillId="0" borderId="1" xfId="4" applyNumberFormat="1" applyFont="1" applyBorder="1" applyAlignment="1">
      <alignment horizontal="center" vertical="center"/>
    </xf>
    <xf numFmtId="3" fontId="6" fillId="0" borderId="1" xfId="2" applyNumberFormat="1" applyFont="1" applyBorder="1" applyAlignment="1">
      <alignment horizontal="center" vertical="center" wrapText="1"/>
    </xf>
    <xf numFmtId="3" fontId="12" fillId="3" borderId="1" xfId="1" applyNumberFormat="1" applyFont="1" applyFill="1" applyBorder="1" applyAlignment="1">
      <alignment horizontal="center" vertical="center"/>
    </xf>
    <xf numFmtId="0" fontId="15" fillId="0" borderId="1" xfId="0" applyFont="1" applyBorder="1" applyAlignment="1">
      <alignment horizontal="left" vertical="top" wrapText="1"/>
    </xf>
    <xf numFmtId="0" fontId="15" fillId="0" borderId="1" xfId="0" applyFont="1" applyBorder="1" applyAlignment="1">
      <alignment vertical="top" wrapText="1"/>
    </xf>
    <xf numFmtId="0" fontId="16" fillId="0" borderId="0" xfId="0" applyFont="1"/>
    <xf numFmtId="0" fontId="16" fillId="0" borderId="0" xfId="0" applyFont="1" applyAlignment="1">
      <alignment vertical="top"/>
    </xf>
    <xf numFmtId="0" fontId="16" fillId="0" borderId="0" xfId="0" applyFont="1" applyAlignment="1">
      <alignment horizontal="right"/>
    </xf>
    <xf numFmtId="0" fontId="16" fillId="3" borderId="0" xfId="0" applyFont="1" applyFill="1"/>
    <xf numFmtId="3" fontId="21" fillId="0" borderId="1" xfId="0" applyNumberFormat="1" applyFont="1" applyBorder="1"/>
    <xf numFmtId="3" fontId="20" fillId="0" borderId="1" xfId="0" applyNumberFormat="1" applyFont="1" applyBorder="1"/>
    <xf numFmtId="0" fontId="18" fillId="6"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3" fontId="17" fillId="0" borderId="1" xfId="0" applyNumberFormat="1" applyFont="1" applyBorder="1" applyAlignment="1">
      <alignment horizontal="center" vertical="center"/>
    </xf>
    <xf numFmtId="0" fontId="22" fillId="0" borderId="0" xfId="0" applyFont="1"/>
    <xf numFmtId="3" fontId="17" fillId="4" borderId="1" xfId="0" applyNumberFormat="1" applyFont="1" applyFill="1" applyBorder="1" applyAlignment="1">
      <alignment horizontal="center" vertical="center"/>
    </xf>
    <xf numFmtId="3" fontId="20" fillId="0" borderId="1" xfId="0" applyNumberFormat="1" applyFont="1" applyBorder="1" applyAlignment="1">
      <alignment horizontal="center" vertical="center"/>
    </xf>
    <xf numFmtId="0" fontId="27" fillId="3" borderId="0" xfId="0" applyFont="1" applyFill="1"/>
    <xf numFmtId="0" fontId="27" fillId="0" borderId="0" xfId="0" applyFont="1"/>
    <xf numFmtId="0" fontId="27" fillId="0" borderId="0" xfId="0" applyFont="1" applyAlignment="1">
      <alignment vertical="top"/>
    </xf>
    <xf numFmtId="0" fontId="27" fillId="0" borderId="0" xfId="0" applyFont="1" applyAlignment="1">
      <alignment horizontal="right"/>
    </xf>
    <xf numFmtId="3" fontId="20" fillId="3" borderId="1" xfId="0" applyNumberFormat="1" applyFont="1" applyFill="1" applyBorder="1"/>
    <xf numFmtId="0" fontId="28" fillId="6"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3" fontId="17" fillId="7" borderId="1" xfId="0" applyNumberFormat="1" applyFont="1" applyFill="1" applyBorder="1" applyAlignment="1">
      <alignment horizontal="center" vertical="center"/>
    </xf>
    <xf numFmtId="0" fontId="15" fillId="6" borderId="1" xfId="0" applyFont="1" applyFill="1" applyBorder="1" applyAlignment="1">
      <alignment horizontal="center" vertical="center"/>
    </xf>
    <xf numFmtId="0" fontId="15" fillId="6" borderId="1" xfId="0" applyFont="1" applyFill="1" applyBorder="1" applyAlignment="1">
      <alignment horizontal="center" vertical="center" wrapText="1"/>
    </xf>
    <xf numFmtId="0" fontId="15" fillId="0" borderId="0" xfId="0" applyFont="1"/>
    <xf numFmtId="0" fontId="9" fillId="0" borderId="1" xfId="0" applyFont="1" applyBorder="1" applyAlignment="1">
      <alignment horizontal="center" vertical="center"/>
    </xf>
    <xf numFmtId="1" fontId="9" fillId="0" borderId="1" xfId="0" applyNumberFormat="1" applyFont="1" applyBorder="1" applyAlignment="1">
      <alignment horizontal="center" vertical="center"/>
    </xf>
    <xf numFmtId="0" fontId="4" fillId="0" borderId="0" xfId="0" applyFont="1"/>
    <xf numFmtId="0" fontId="18" fillId="6" borderId="8"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5" fillId="0" borderId="0" xfId="0" applyFont="1" applyAlignment="1">
      <alignment vertical="center" wrapText="1"/>
    </xf>
    <xf numFmtId="0" fontId="9" fillId="0" borderId="0" xfId="0" applyFont="1" applyAlignment="1">
      <alignment horizontal="center" vertical="center" wrapText="1"/>
    </xf>
    <xf numFmtId="0" fontId="16" fillId="0" borderId="0" xfId="0" applyFont="1" applyAlignment="1">
      <alignment wrapText="1"/>
    </xf>
    <xf numFmtId="0" fontId="14" fillId="0" borderId="0" xfId="0" applyFont="1"/>
    <xf numFmtId="0" fontId="15" fillId="0" borderId="1" xfId="0" applyFont="1" applyBorder="1" applyAlignment="1">
      <alignment horizontal="center" vertical="center"/>
    </xf>
    <xf numFmtId="0" fontId="15" fillId="0" borderId="1" xfId="0"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0" fontId="11" fillId="0" borderId="1" xfId="0" applyFont="1" applyBorder="1" applyAlignment="1">
      <alignment vertical="center" wrapText="1"/>
    </xf>
    <xf numFmtId="4" fontId="11" fillId="0" borderId="1" xfId="0" applyNumberFormat="1" applyFont="1" applyBorder="1" applyAlignment="1">
      <alignment horizontal="center" vertical="center"/>
    </xf>
    <xf numFmtId="4" fontId="11" fillId="0" borderId="1" xfId="0" applyNumberFormat="1" applyFont="1" applyBorder="1" applyAlignment="1">
      <alignment horizontal="left" vertical="center" wrapText="1"/>
    </xf>
    <xf numFmtId="0" fontId="31" fillId="6" borderId="1" xfId="6" applyFont="1" applyFill="1" applyBorder="1" applyAlignment="1">
      <alignment horizontal="center" vertical="center" wrapText="1"/>
    </xf>
    <xf numFmtId="0" fontId="15" fillId="0" borderId="1" xfId="0" applyFont="1" applyBorder="1"/>
    <xf numFmtId="0" fontId="15" fillId="3" borderId="1" xfId="0" applyFont="1" applyFill="1" applyBorder="1"/>
    <xf numFmtId="0" fontId="9" fillId="3" borderId="1" xfId="0" applyFont="1" applyFill="1" applyBorder="1"/>
    <xf numFmtId="0" fontId="15" fillId="3" borderId="1" xfId="0" applyFont="1" applyFill="1" applyBorder="1" applyAlignment="1">
      <alignment horizontal="center" vertical="center"/>
    </xf>
    <xf numFmtId="0" fontId="15" fillId="6" borderId="1" xfId="0" applyFont="1" applyFill="1" applyBorder="1" applyAlignment="1">
      <alignment horizontal="left"/>
    </xf>
    <xf numFmtId="4" fontId="9" fillId="4" borderId="1" xfId="0" applyNumberFormat="1" applyFont="1" applyFill="1" applyBorder="1"/>
    <xf numFmtId="0" fontId="9" fillId="6" borderId="1" xfId="0" applyFont="1" applyFill="1" applyBorder="1" applyAlignment="1">
      <alignment horizontal="center" vertical="center" wrapText="1"/>
    </xf>
    <xf numFmtId="0" fontId="14" fillId="0" borderId="1" xfId="0" applyFont="1" applyBorder="1" applyAlignment="1">
      <alignment horizontal="left" vertical="center" wrapText="1"/>
    </xf>
    <xf numFmtId="3" fontId="15" fillId="0" borderId="1" xfId="0" applyNumberFormat="1" applyFont="1" applyBorder="1"/>
    <xf numFmtId="3" fontId="9" fillId="0" borderId="1" xfId="0" applyNumberFormat="1" applyFont="1" applyBorder="1" applyAlignment="1">
      <alignment vertical="center"/>
    </xf>
    <xf numFmtId="3" fontId="9" fillId="0" borderId="1" xfId="0" applyNumberFormat="1" applyFont="1" applyBorder="1" applyAlignment="1">
      <alignment horizontal="center" vertical="center"/>
    </xf>
    <xf numFmtId="0" fontId="29" fillId="2" borderId="3" xfId="0" applyFont="1" applyFill="1" applyBorder="1" applyAlignment="1">
      <alignment horizontal="right" vertical="center" wrapText="1"/>
    </xf>
    <xf numFmtId="0" fontId="29" fillId="2" borderId="7" xfId="0" applyFont="1" applyFill="1" applyBorder="1" applyAlignment="1">
      <alignment horizontal="right" vertical="center" wrapText="1"/>
    </xf>
    <xf numFmtId="0" fontId="29" fillId="2" borderId="4" xfId="0" applyFont="1" applyFill="1" applyBorder="1" applyAlignment="1">
      <alignment horizontal="right" vertical="center" wrapText="1"/>
    </xf>
    <xf numFmtId="0" fontId="29" fillId="2" borderId="1" xfId="0" applyFont="1" applyFill="1" applyBorder="1" applyAlignment="1">
      <alignment horizontal="center" vertical="center" wrapText="1"/>
    </xf>
    <xf numFmtId="3" fontId="9" fillId="0" borderId="1" xfId="0" applyNumberFormat="1" applyFont="1" applyBorder="1" applyAlignment="1">
      <alignment horizontal="center" vertical="center" wrapText="1"/>
    </xf>
    <xf numFmtId="0" fontId="33" fillId="3" borderId="1" xfId="5" applyFont="1" applyFill="1" applyBorder="1" applyAlignment="1">
      <alignment horizontal="center" vertical="center" wrapText="1"/>
    </xf>
    <xf numFmtId="0" fontId="34" fillId="3" borderId="0" xfId="0" applyFont="1" applyFill="1" applyAlignment="1">
      <alignment horizontal="center" vertical="center" wrapText="1"/>
    </xf>
    <xf numFmtId="0" fontId="33" fillId="6" borderId="3" xfId="5" applyFont="1" applyFill="1" applyBorder="1" applyAlignment="1">
      <alignment horizontal="center" vertical="center" wrapText="1"/>
    </xf>
    <xf numFmtId="0" fontId="33" fillId="6" borderId="7" xfId="5" applyFont="1" applyFill="1" applyBorder="1" applyAlignment="1">
      <alignment horizontal="center" vertical="center" wrapText="1"/>
    </xf>
    <xf numFmtId="0" fontId="33" fillId="6" borderId="4" xfId="5" applyFont="1" applyFill="1" applyBorder="1" applyAlignment="1">
      <alignment horizontal="center" vertical="center" wrapText="1"/>
    </xf>
    <xf numFmtId="0" fontId="15" fillId="6" borderId="1" xfId="5" applyFont="1" applyFill="1" applyBorder="1" applyAlignment="1">
      <alignment horizontal="left" vertical="center" wrapText="1"/>
    </xf>
    <xf numFmtId="0" fontId="34" fillId="0" borderId="0" xfId="0" applyFont="1" applyAlignment="1">
      <alignment horizontal="center" vertical="center" wrapText="1"/>
    </xf>
    <xf numFmtId="0" fontId="30" fillId="3" borderId="1" xfId="0" applyFont="1" applyFill="1" applyBorder="1" applyAlignment="1">
      <alignment horizontal="left" vertical="top" wrapText="1"/>
    </xf>
    <xf numFmtId="0" fontId="15" fillId="3" borderId="1" xfId="0" applyFont="1" applyFill="1" applyBorder="1" applyAlignment="1">
      <alignment horizontal="left" vertical="top" wrapText="1"/>
    </xf>
    <xf numFmtId="0" fontId="15" fillId="3" borderId="1" xfId="0" applyFont="1" applyFill="1" applyBorder="1" applyAlignment="1">
      <alignment vertical="center" wrapText="1"/>
    </xf>
    <xf numFmtId="3" fontId="15" fillId="0" borderId="1" xfId="0" applyNumberFormat="1" applyFont="1" applyBorder="1" applyAlignment="1">
      <alignment horizontal="right" vertical="center"/>
    </xf>
    <xf numFmtId="3" fontId="15" fillId="0" borderId="1" xfId="0" applyNumberFormat="1" applyFont="1" applyBorder="1" applyAlignment="1">
      <alignment vertical="center"/>
    </xf>
    <xf numFmtId="3" fontId="15" fillId="0" borderId="1" xfId="0" applyNumberFormat="1" applyFont="1" applyBorder="1" applyAlignment="1">
      <alignment horizontal="right" vertical="center" indent="1"/>
    </xf>
    <xf numFmtId="3" fontId="11" fillId="3" borderId="1" xfId="0" applyNumberFormat="1" applyFont="1" applyFill="1" applyBorder="1" applyAlignment="1">
      <alignment horizontal="center" vertical="center" wrapText="1"/>
    </xf>
    <xf numFmtId="3" fontId="15" fillId="0" borderId="1" xfId="0" applyNumberFormat="1" applyFont="1" applyBorder="1" applyAlignment="1">
      <alignment vertical="center" wrapText="1"/>
    </xf>
    <xf numFmtId="3" fontId="11" fillId="0" borderId="1" xfId="0" applyNumberFormat="1" applyFont="1" applyBorder="1" applyAlignment="1">
      <alignment horizontal="center" vertical="center" wrapText="1"/>
    </xf>
    <xf numFmtId="3" fontId="9" fillId="0" borderId="1" xfId="0" applyNumberFormat="1" applyFont="1" applyBorder="1" applyAlignment="1">
      <alignment vertical="center" wrapText="1"/>
    </xf>
    <xf numFmtId="3" fontId="11" fillId="3" borderId="1" xfId="0" applyNumberFormat="1" applyFont="1" applyFill="1" applyBorder="1" applyAlignment="1">
      <alignment horizontal="right" vertical="center" wrapText="1"/>
    </xf>
    <xf numFmtId="0" fontId="30" fillId="3" borderId="1" xfId="0" applyFont="1" applyFill="1" applyBorder="1" applyAlignment="1">
      <alignment vertical="top" wrapText="1"/>
    </xf>
    <xf numFmtId="3" fontId="29" fillId="0" borderId="1" xfId="0" applyNumberFormat="1" applyFont="1" applyBorder="1" applyAlignment="1">
      <alignment horizontal="right" vertical="center"/>
    </xf>
    <xf numFmtId="0" fontId="11" fillId="0" borderId="0" xfId="0" applyFont="1" applyAlignment="1">
      <alignment horizontal="left" vertical="top" wrapText="1"/>
    </xf>
    <xf numFmtId="0" fontId="11" fillId="3" borderId="1" xfId="0" applyFont="1" applyFill="1" applyBorder="1" applyAlignment="1">
      <alignment vertical="top" wrapText="1"/>
    </xf>
    <xf numFmtId="3" fontId="15" fillId="3" borderId="1" xfId="0" applyNumberFormat="1" applyFont="1" applyFill="1" applyBorder="1" applyAlignment="1">
      <alignment vertical="center" wrapText="1"/>
    </xf>
    <xf numFmtId="0" fontId="15" fillId="3" borderId="0" xfId="0" applyFont="1" applyFill="1" applyAlignment="1">
      <alignment vertical="center" wrapText="1"/>
    </xf>
    <xf numFmtId="0" fontId="15" fillId="3" borderId="0" xfId="0" applyFont="1" applyFill="1"/>
    <xf numFmtId="0" fontId="11" fillId="3" borderId="1" xfId="0" applyFont="1" applyFill="1" applyBorder="1" applyAlignment="1">
      <alignment vertical="center" wrapText="1"/>
    </xf>
    <xf numFmtId="3" fontId="15" fillId="0" borderId="11" xfId="0" applyNumberFormat="1" applyFont="1" applyBorder="1" applyAlignment="1">
      <alignment vertical="center" wrapText="1"/>
    </xf>
    <xf numFmtId="3" fontId="11" fillId="0" borderId="1" xfId="0" applyNumberFormat="1" applyFont="1" applyBorder="1" applyAlignment="1">
      <alignment vertical="center" wrapText="1"/>
    </xf>
    <xf numFmtId="3" fontId="15" fillId="0" borderId="0" xfId="0" applyNumberFormat="1" applyFont="1"/>
    <xf numFmtId="3" fontId="9" fillId="0" borderId="1" xfId="0" applyNumberFormat="1" applyFont="1" applyBorder="1" applyAlignment="1">
      <alignment horizontal="right" vertical="center"/>
    </xf>
    <xf numFmtId="0" fontId="11" fillId="3" borderId="2" xfId="0" applyFont="1" applyFill="1" applyBorder="1" applyAlignment="1">
      <alignment vertical="top" wrapText="1"/>
    </xf>
    <xf numFmtId="0" fontId="11" fillId="3" borderId="2" xfId="0" applyFont="1" applyFill="1" applyBorder="1" applyAlignment="1">
      <alignment vertical="center" wrapText="1"/>
    </xf>
    <xf numFmtId="3" fontId="15" fillId="0" borderId="1" xfId="0" applyNumberFormat="1" applyFont="1" applyBorder="1" applyAlignment="1">
      <alignment horizontal="center" vertical="center" wrapText="1"/>
    </xf>
    <xf numFmtId="3" fontId="15" fillId="0" borderId="2" xfId="0" applyNumberFormat="1" applyFont="1" applyBorder="1" applyAlignment="1">
      <alignment horizontal="center" vertical="center" wrapText="1"/>
    </xf>
    <xf numFmtId="0" fontId="11" fillId="3" borderId="1" xfId="2" applyFont="1" applyFill="1" applyBorder="1" applyAlignment="1">
      <alignment horizontal="left" vertical="center" wrapText="1"/>
    </xf>
    <xf numFmtId="3" fontId="15" fillId="0" borderId="1" xfId="0" applyNumberFormat="1" applyFont="1" applyBorder="1" applyAlignment="1">
      <alignment horizontal="center" vertical="center"/>
    </xf>
    <xf numFmtId="0" fontId="15" fillId="3" borderId="1" xfId="0" applyFont="1" applyFill="1" applyBorder="1" applyAlignment="1">
      <alignment horizontal="left" vertical="center" wrapText="1"/>
    </xf>
    <xf numFmtId="3" fontId="9" fillId="3" borderId="1" xfId="3" applyNumberFormat="1" applyFont="1" applyFill="1" applyBorder="1" applyAlignment="1">
      <alignment horizontal="center" vertical="center"/>
    </xf>
    <xf numFmtId="3" fontId="9" fillId="3" borderId="1" xfId="0" applyNumberFormat="1" applyFont="1" applyFill="1" applyBorder="1" applyAlignment="1">
      <alignment horizontal="center" vertical="center" wrapText="1"/>
    </xf>
    <xf numFmtId="0" fontId="9" fillId="3" borderId="4" xfId="0" applyFont="1" applyFill="1" applyBorder="1" applyAlignment="1">
      <alignment wrapText="1"/>
    </xf>
    <xf numFmtId="0" fontId="9" fillId="3" borderId="1" xfId="0" applyFont="1" applyFill="1" applyBorder="1" applyAlignment="1">
      <alignment wrapText="1"/>
    </xf>
    <xf numFmtId="3" fontId="31" fillId="3" borderId="1" xfId="3" applyNumberFormat="1" applyFont="1" applyFill="1" applyBorder="1" applyAlignment="1">
      <alignment horizontal="center" vertical="center"/>
    </xf>
    <xf numFmtId="3" fontId="31" fillId="3" borderId="1" xfId="0" applyNumberFormat="1" applyFont="1" applyFill="1" applyBorder="1" applyAlignment="1">
      <alignment horizontal="center" vertical="center" wrapText="1"/>
    </xf>
    <xf numFmtId="0" fontId="11" fillId="3" borderId="1" xfId="0" applyFont="1" applyFill="1" applyBorder="1" applyAlignment="1">
      <alignment horizontal="left" vertical="center" wrapText="1"/>
    </xf>
    <xf numFmtId="0" fontId="32" fillId="0" borderId="1" xfId="0" applyFont="1" applyBorder="1" applyAlignment="1">
      <alignment vertical="center" wrapText="1"/>
    </xf>
    <xf numFmtId="3" fontId="32" fillId="0" borderId="1" xfId="0" applyNumberFormat="1" applyFont="1" applyBorder="1" applyAlignment="1">
      <alignment vertical="center" wrapText="1"/>
    </xf>
    <xf numFmtId="3" fontId="32" fillId="0" borderId="2" xfId="0" applyNumberFormat="1" applyFont="1" applyBorder="1" applyAlignment="1">
      <alignment vertical="center" wrapText="1"/>
    </xf>
    <xf numFmtId="3" fontId="9" fillId="3" borderId="1" xfId="0" applyNumberFormat="1" applyFont="1" applyFill="1" applyBorder="1" applyAlignment="1">
      <alignment horizontal="right" vertical="center"/>
    </xf>
    <xf numFmtId="3" fontId="15" fillId="3" borderId="1" xfId="0" applyNumberFormat="1" applyFont="1" applyFill="1" applyBorder="1" applyAlignment="1">
      <alignment horizontal="right" vertical="center"/>
    </xf>
    <xf numFmtId="3" fontId="15" fillId="3" borderId="1" xfId="0" applyNumberFormat="1" applyFont="1" applyFill="1" applyBorder="1"/>
    <xf numFmtId="3" fontId="9" fillId="3" borderId="1" xfId="0" applyNumberFormat="1" applyFont="1" applyFill="1" applyBorder="1"/>
    <xf numFmtId="3" fontId="31" fillId="3" borderId="1" xfId="5" applyNumberFormat="1" applyFont="1" applyFill="1" applyBorder="1" applyAlignment="1">
      <alignment horizontal="center" vertical="center" wrapText="1"/>
    </xf>
    <xf numFmtId="3" fontId="11" fillId="6" borderId="1" xfId="5" applyNumberFormat="1" applyFont="1" applyFill="1" applyBorder="1" applyAlignment="1">
      <alignment horizontal="center" vertical="center" wrapText="1"/>
    </xf>
    <xf numFmtId="3" fontId="16" fillId="3" borderId="1" xfId="0" applyNumberFormat="1" applyFont="1" applyFill="1" applyBorder="1"/>
    <xf numFmtId="3" fontId="17" fillId="3" borderId="1" xfId="0" applyNumberFormat="1" applyFont="1" applyFill="1" applyBorder="1"/>
    <xf numFmtId="3" fontId="20" fillId="3" borderId="1" xfId="0" applyNumberFormat="1" applyFont="1" applyFill="1" applyBorder="1" applyAlignment="1">
      <alignment horizontal="right"/>
    </xf>
    <xf numFmtId="3" fontId="20" fillId="3" borderId="2" xfId="0" applyNumberFormat="1" applyFont="1" applyFill="1" applyBorder="1" applyAlignment="1">
      <alignment horizontal="right"/>
    </xf>
    <xf numFmtId="3" fontId="20" fillId="3" borderId="8" xfId="0" applyNumberFormat="1" applyFont="1" applyFill="1" applyBorder="1"/>
    <xf numFmtId="3" fontId="17" fillId="7" borderId="6" xfId="0" applyNumberFormat="1" applyFont="1" applyFill="1" applyBorder="1" applyAlignment="1">
      <alignment horizontal="center"/>
    </xf>
    <xf numFmtId="3" fontId="18" fillId="0" borderId="1" xfId="0" applyNumberFormat="1" applyFont="1" applyBorder="1" applyAlignment="1">
      <alignment horizontal="right" vertical="center" wrapText="1"/>
    </xf>
    <xf numFmtId="3" fontId="18" fillId="3" borderId="1" xfId="0" applyNumberFormat="1" applyFont="1" applyFill="1" applyBorder="1" applyAlignment="1">
      <alignment horizontal="right" vertical="center" wrapText="1"/>
    </xf>
    <xf numFmtId="3" fontId="21" fillId="3" borderId="1" xfId="0" applyNumberFormat="1" applyFont="1" applyFill="1" applyBorder="1" applyAlignment="1">
      <alignment horizontal="right" vertical="center" wrapText="1"/>
    </xf>
    <xf numFmtId="3" fontId="18" fillId="4" borderId="1" xfId="0" applyNumberFormat="1" applyFont="1" applyFill="1" applyBorder="1" applyAlignment="1">
      <alignment horizontal="center" vertical="center" wrapText="1"/>
    </xf>
    <xf numFmtId="0" fontId="35" fillId="2" borderId="0" xfId="0" applyFont="1" applyFill="1" applyAlignment="1">
      <alignment vertical="center" wrapText="1"/>
    </xf>
    <xf numFmtId="3" fontId="17" fillId="3" borderId="8" xfId="0" applyNumberFormat="1" applyFont="1" applyFill="1" applyBorder="1" applyAlignment="1">
      <alignment horizontal="right" vertical="center" indent="1"/>
    </xf>
    <xf numFmtId="0" fontId="36" fillId="0" borderId="0" xfId="0" applyFont="1"/>
    <xf numFmtId="3" fontId="17" fillId="3" borderId="8" xfId="0" applyNumberFormat="1" applyFont="1" applyFill="1" applyBorder="1" applyAlignment="1">
      <alignment vertical="center"/>
    </xf>
    <xf numFmtId="3" fontId="17" fillId="4" borderId="8" xfId="0" applyNumberFormat="1" applyFont="1" applyFill="1" applyBorder="1" applyAlignment="1">
      <alignment horizontal="right" vertical="center" indent="1"/>
    </xf>
    <xf numFmtId="0" fontId="4" fillId="0" borderId="0" xfId="0" applyFont="1" applyAlignment="1">
      <alignment vertical="top"/>
    </xf>
    <xf numFmtId="1" fontId="4" fillId="0" borderId="0" xfId="0" applyNumberFormat="1" applyFont="1"/>
    <xf numFmtId="0" fontId="4" fillId="0" borderId="0" xfId="1" applyFont="1"/>
    <xf numFmtId="0" fontId="12" fillId="0" borderId="0" xfId="1" applyFont="1"/>
    <xf numFmtId="0" fontId="4" fillId="6" borderId="1" xfId="1" applyFont="1" applyFill="1" applyBorder="1" applyAlignment="1">
      <alignment horizontal="center" vertical="center"/>
    </xf>
    <xf numFmtId="0" fontId="6" fillId="6" borderId="1" xfId="2" applyFont="1" applyFill="1" applyBorder="1" applyAlignment="1">
      <alignment horizontal="center" vertical="center" wrapText="1"/>
    </xf>
    <xf numFmtId="3" fontId="6" fillId="6" borderId="1" xfId="2" applyNumberFormat="1" applyFont="1" applyFill="1" applyBorder="1" applyAlignment="1">
      <alignment horizontal="center" vertical="center" wrapText="1"/>
    </xf>
    <xf numFmtId="3" fontId="8" fillId="3" borderId="1" xfId="1" applyNumberFormat="1" applyFont="1" applyFill="1" applyBorder="1" applyAlignment="1">
      <alignment horizontal="center" vertical="center"/>
    </xf>
    <xf numFmtId="3" fontId="8" fillId="4" borderId="1" xfId="1" applyNumberFormat="1" applyFont="1" applyFill="1" applyBorder="1" applyAlignment="1">
      <alignment horizontal="center" vertical="center"/>
    </xf>
    <xf numFmtId="0" fontId="15" fillId="0" borderId="0" xfId="2" applyFont="1"/>
    <xf numFmtId="0" fontId="15" fillId="0" borderId="0" xfId="2" applyFont="1" applyAlignment="1">
      <alignment vertical="top"/>
    </xf>
    <xf numFmtId="0" fontId="15" fillId="0" borderId="0" xfId="2" applyFont="1" applyAlignment="1">
      <alignment horizontal="right"/>
    </xf>
    <xf numFmtId="0" fontId="9" fillId="6" borderId="1" xfId="2" applyFont="1" applyFill="1" applyBorder="1" applyAlignment="1">
      <alignment horizontal="center" vertical="center" wrapText="1"/>
    </xf>
    <xf numFmtId="0" fontId="9" fillId="6" borderId="1" xfId="2" applyFont="1" applyFill="1" applyBorder="1" applyAlignment="1">
      <alignment horizontal="center" vertical="center"/>
    </xf>
    <xf numFmtId="0" fontId="31" fillId="6" borderId="1" xfId="2" applyFont="1" applyFill="1" applyBorder="1" applyAlignment="1">
      <alignment horizontal="center" vertical="center" wrapText="1"/>
    </xf>
    <xf numFmtId="0" fontId="15" fillId="0" borderId="1" xfId="2" applyFont="1" applyBorder="1" applyAlignment="1">
      <alignment horizontal="center" vertical="center"/>
    </xf>
    <xf numFmtId="0" fontId="32" fillId="0" borderId="0" xfId="2" applyFont="1"/>
    <xf numFmtId="0" fontId="11" fillId="0" borderId="0" xfId="2" applyFont="1"/>
    <xf numFmtId="3" fontId="11" fillId="0" borderId="1" xfId="2" applyNumberFormat="1" applyFont="1" applyBorder="1" applyAlignment="1">
      <alignment horizontal="center" vertical="center" wrapText="1"/>
    </xf>
    <xf numFmtId="0" fontId="11" fillId="0" borderId="1" xfId="2" applyFont="1" applyBorder="1" applyAlignment="1">
      <alignment horizontal="center" vertical="center"/>
    </xf>
    <xf numFmtId="0" fontId="30" fillId="0" borderId="1" xfId="2" applyFont="1" applyBorder="1" applyAlignment="1">
      <alignment horizontal="center" vertical="center"/>
    </xf>
    <xf numFmtId="3" fontId="31" fillId="4" borderId="1" xfId="2" applyNumberFormat="1" applyFont="1" applyFill="1" applyBorder="1" applyAlignment="1">
      <alignment horizontal="center" vertical="center" wrapText="1"/>
    </xf>
    <xf numFmtId="0" fontId="15" fillId="0" borderId="0" xfId="4" applyFont="1"/>
    <xf numFmtId="3" fontId="13" fillId="3" borderId="1" xfId="1" applyNumberFormat="1" applyFont="1" applyFill="1" applyBorder="1" applyAlignment="1">
      <alignment horizontal="center" vertical="center"/>
    </xf>
    <xf numFmtId="3" fontId="30" fillId="2" borderId="1" xfId="0" applyNumberFormat="1" applyFont="1" applyFill="1" applyBorder="1" applyAlignment="1">
      <alignment horizontal="center" vertical="center" wrapText="1"/>
    </xf>
    <xf numFmtId="0" fontId="15" fillId="0" borderId="0" xfId="0" applyFont="1" applyAlignment="1">
      <alignment vertical="top"/>
    </xf>
    <xf numFmtId="0" fontId="15" fillId="0" borderId="0" xfId="1" applyFont="1"/>
    <xf numFmtId="0" fontId="13" fillId="0" borderId="0" xfId="1" applyFont="1"/>
    <xf numFmtId="0" fontId="15" fillId="6" borderId="1" xfId="1" applyFont="1" applyFill="1" applyBorder="1" applyAlignment="1">
      <alignment horizontal="center" vertical="center"/>
    </xf>
    <xf numFmtId="0" fontId="11" fillId="6" borderId="1" xfId="2" applyFont="1" applyFill="1" applyBorder="1" applyAlignment="1">
      <alignment horizontal="center" vertical="center" wrapText="1"/>
    </xf>
    <xf numFmtId="3" fontId="11" fillId="6" borderId="1" xfId="2" applyNumberFormat="1" applyFont="1" applyFill="1" applyBorder="1" applyAlignment="1">
      <alignment horizontal="center" vertical="center" wrapText="1"/>
    </xf>
    <xf numFmtId="3" fontId="37" fillId="4" borderId="1" xfId="1" applyNumberFormat="1" applyFont="1" applyFill="1" applyBorder="1" applyAlignment="1">
      <alignment horizontal="center" vertical="center"/>
    </xf>
    <xf numFmtId="164" fontId="15" fillId="0" borderId="0" xfId="0" applyNumberFormat="1" applyFont="1"/>
    <xf numFmtId="3" fontId="15" fillId="3" borderId="1" xfId="0" applyNumberFormat="1" applyFont="1" applyFill="1" applyBorder="1" applyAlignment="1">
      <alignment horizontal="center" vertical="center" wrapText="1"/>
    </xf>
    <xf numFmtId="0" fontId="11" fillId="3" borderId="2" xfId="0" applyFont="1" applyFill="1" applyBorder="1" applyAlignment="1">
      <alignment horizontal="left" vertical="top" wrapText="1"/>
    </xf>
    <xf numFmtId="0" fontId="11" fillId="3" borderId="1" xfId="0" applyFont="1" applyFill="1" applyBorder="1" applyAlignment="1">
      <alignment horizontal="left" vertical="top" wrapText="1"/>
    </xf>
    <xf numFmtId="0" fontId="11" fillId="3" borderId="3" xfId="0" applyFont="1" applyFill="1" applyBorder="1" applyAlignment="1">
      <alignment horizontal="left" vertical="top" wrapText="1"/>
    </xf>
    <xf numFmtId="0" fontId="11" fillId="0" borderId="1" xfId="0" applyFont="1" applyBorder="1" applyAlignment="1">
      <alignment horizontal="left" vertical="top" wrapText="1"/>
    </xf>
    <xf numFmtId="0" fontId="11" fillId="0" borderId="6" xfId="0" applyFont="1" applyBorder="1" applyAlignment="1">
      <alignment horizontal="left" vertical="top" wrapText="1"/>
    </xf>
    <xf numFmtId="0" fontId="11" fillId="8" borderId="1" xfId="0" applyFont="1" applyFill="1" applyBorder="1" applyAlignment="1">
      <alignment horizontal="left" vertical="top" wrapText="1"/>
    </xf>
    <xf numFmtId="0" fontId="30" fillId="0" borderId="1" xfId="0" applyFont="1" applyBorder="1" applyAlignment="1">
      <alignment horizontal="left" vertical="top" wrapText="1"/>
    </xf>
    <xf numFmtId="0" fontId="29" fillId="9" borderId="1" xfId="0" applyFont="1" applyFill="1" applyBorder="1" applyAlignment="1">
      <alignment horizontal="justify" vertical="center" wrapText="1"/>
    </xf>
    <xf numFmtId="3" fontId="9" fillId="3" borderId="1" xfId="0" applyNumberFormat="1" applyFont="1" applyFill="1" applyBorder="1" applyAlignment="1">
      <alignment horizontal="center" vertical="center"/>
    </xf>
    <xf numFmtId="0" fontId="29" fillId="4" borderId="1" xfId="0"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0" fontId="15" fillId="0" borderId="0" xfId="0" applyFont="1" applyAlignment="1">
      <alignment horizontal="center"/>
    </xf>
    <xf numFmtId="0" fontId="15" fillId="0" borderId="0" xfId="0" applyFont="1" applyAlignment="1">
      <alignment wrapText="1"/>
    </xf>
    <xf numFmtId="0" fontId="15" fillId="0" borderId="0" xfId="0" applyFont="1" applyAlignment="1">
      <alignment horizontal="center" vertical="center"/>
    </xf>
    <xf numFmtId="0" fontId="9" fillId="3" borderId="0" xfId="0" applyFont="1" applyFill="1" applyAlignment="1">
      <alignment horizontal="center" vertical="center" wrapText="1"/>
    </xf>
    <xf numFmtId="0" fontId="15" fillId="0" borderId="0" xfId="0" applyFont="1" applyAlignment="1">
      <alignment horizontal="left" vertical="center"/>
    </xf>
    <xf numFmtId="0" fontId="30" fillId="0" borderId="1" xfId="0" applyFont="1" applyBorder="1" applyAlignment="1">
      <alignment vertical="top" wrapText="1"/>
    </xf>
    <xf numFmtId="0" fontId="15" fillId="0" borderId="1" xfId="0" applyFont="1" applyBorder="1" applyAlignment="1">
      <alignment horizontal="justify" vertical="center"/>
    </xf>
    <xf numFmtId="0" fontId="15" fillId="3" borderId="1" xfId="0" applyFont="1" applyFill="1" applyBorder="1" applyAlignment="1">
      <alignment vertical="top" wrapText="1"/>
    </xf>
    <xf numFmtId="0" fontId="15" fillId="0" borderId="0" xfId="0" applyFont="1" applyAlignment="1">
      <alignment horizontal="justify" vertical="top"/>
    </xf>
    <xf numFmtId="0" fontId="9" fillId="0" borderId="1" xfId="0" applyFont="1" applyBorder="1" applyAlignment="1">
      <alignment vertical="top" wrapText="1"/>
    </xf>
    <xf numFmtId="0" fontId="9" fillId="3" borderId="1" xfId="0" applyFont="1" applyFill="1" applyBorder="1" applyAlignment="1">
      <alignment horizontal="center" vertical="top" wrapText="1"/>
    </xf>
    <xf numFmtId="0" fontId="29" fillId="3" borderId="1" xfId="0" applyFont="1" applyFill="1" applyBorder="1" applyAlignment="1">
      <alignment horizontal="center" vertical="top" wrapText="1"/>
    </xf>
    <xf numFmtId="0" fontId="31" fillId="3" borderId="1" xfId="0" applyFont="1" applyFill="1" applyBorder="1" applyAlignment="1">
      <alignment horizontal="center" vertical="top" wrapText="1"/>
    </xf>
    <xf numFmtId="0" fontId="31" fillId="3" borderId="5" xfId="0" applyFont="1" applyFill="1" applyBorder="1" applyAlignment="1">
      <alignment horizontal="center" vertical="top" wrapText="1"/>
    </xf>
    <xf numFmtId="0" fontId="31" fillId="3" borderId="3" xfId="0" applyFont="1" applyFill="1" applyBorder="1" applyAlignment="1">
      <alignment horizontal="center" vertical="top" wrapText="1"/>
    </xf>
    <xf numFmtId="0" fontId="31" fillId="3" borderId="1" xfId="0" applyFont="1" applyFill="1" applyBorder="1" applyAlignment="1">
      <alignment horizontal="center" vertical="top"/>
    </xf>
    <xf numFmtId="0" fontId="11" fillId="2" borderId="1" xfId="0" applyFont="1" applyFill="1" applyBorder="1" applyAlignment="1">
      <alignment vertical="top" wrapText="1"/>
    </xf>
    <xf numFmtId="0" fontId="11" fillId="0" borderId="1" xfId="0" applyFont="1" applyBorder="1" applyAlignment="1">
      <alignment vertical="top" wrapText="1"/>
    </xf>
    <xf numFmtId="0" fontId="11" fillId="0" borderId="1" xfId="0" applyFont="1" applyBorder="1" applyAlignment="1">
      <alignment horizontal="left" vertical="top"/>
    </xf>
    <xf numFmtId="0" fontId="11" fillId="0" borderId="2" xfId="0" applyFont="1" applyBorder="1" applyAlignment="1">
      <alignment horizontal="left" vertical="top" wrapText="1"/>
    </xf>
    <xf numFmtId="0" fontId="11" fillId="3" borderId="1" xfId="0" applyFont="1" applyFill="1" applyBorder="1" applyAlignment="1">
      <alignment horizontal="left" vertical="top"/>
    </xf>
    <xf numFmtId="0" fontId="11" fillId="2" borderId="1" xfId="0" applyFont="1" applyFill="1" applyBorder="1" applyAlignment="1">
      <alignment horizontal="left" vertical="top" wrapText="1"/>
    </xf>
    <xf numFmtId="0" fontId="11" fillId="0" borderId="1" xfId="0" applyFont="1" applyBorder="1" applyAlignment="1">
      <alignment horizontal="center" vertical="top"/>
    </xf>
    <xf numFmtId="0" fontId="11" fillId="0" borderId="1" xfId="0" applyFont="1" applyBorder="1" applyAlignment="1">
      <alignment vertical="top"/>
    </xf>
    <xf numFmtId="0" fontId="15" fillId="0" borderId="0" xfId="2" applyFont="1" applyAlignment="1">
      <alignment horizontal="center"/>
    </xf>
    <xf numFmtId="0" fontId="15" fillId="0" borderId="0" xfId="2" applyFont="1" applyAlignment="1">
      <alignment wrapText="1"/>
    </xf>
    <xf numFmtId="0" fontId="11" fillId="3" borderId="6" xfId="0" applyFont="1" applyFill="1" applyBorder="1" applyAlignment="1">
      <alignment horizontal="left" vertical="top" wrapText="1"/>
    </xf>
    <xf numFmtId="0" fontId="9" fillId="3" borderId="3" xfId="0" applyFont="1" applyFill="1" applyBorder="1" applyAlignment="1">
      <alignment horizontal="center" vertical="top" wrapText="1"/>
    </xf>
    <xf numFmtId="0" fontId="15" fillId="2" borderId="1" xfId="0" applyFont="1" applyFill="1" applyBorder="1" applyAlignment="1">
      <alignment horizontal="left" vertical="top" wrapText="1"/>
    </xf>
    <xf numFmtId="0" fontId="30" fillId="2" borderId="1" xfId="0" applyFont="1" applyFill="1" applyBorder="1" applyAlignment="1">
      <alignment horizontal="justify" vertical="center" wrapText="1"/>
    </xf>
    <xf numFmtId="0" fontId="30" fillId="0" borderId="1" xfId="0" applyFont="1" applyBorder="1" applyAlignment="1">
      <alignment wrapText="1"/>
    </xf>
    <xf numFmtId="3" fontId="15" fillId="0" borderId="1" xfId="0" applyNumberFormat="1" applyFont="1" applyBorder="1" applyAlignment="1">
      <alignment horizontal="right" vertical="center" wrapText="1"/>
    </xf>
    <xf numFmtId="3" fontId="15" fillId="0" borderId="2" xfId="0" applyNumberFormat="1" applyFont="1" applyBorder="1" applyAlignment="1">
      <alignment horizontal="right" vertical="center" wrapText="1"/>
    </xf>
    <xf numFmtId="3" fontId="11" fillId="0" borderId="1" xfId="0" applyNumberFormat="1" applyFont="1" applyBorder="1" applyAlignment="1">
      <alignment horizontal="right" vertical="center" wrapText="1"/>
    </xf>
    <xf numFmtId="0" fontId="11" fillId="3" borderId="19" xfId="0" applyFont="1" applyFill="1" applyBorder="1" applyAlignment="1">
      <alignment horizontal="left" vertical="top" wrapText="1"/>
    </xf>
    <xf numFmtId="0" fontId="39" fillId="3" borderId="1" xfId="0" applyFont="1" applyFill="1" applyBorder="1" applyAlignment="1">
      <alignment vertical="center" wrapText="1"/>
    </xf>
    <xf numFmtId="0" fontId="15" fillId="3" borderId="1" xfId="0" applyFont="1" applyFill="1" applyBorder="1" applyAlignment="1">
      <alignment horizontal="center" vertical="center" wrapText="1"/>
    </xf>
    <xf numFmtId="0" fontId="40" fillId="0" borderId="1" xfId="0" applyFont="1" applyBorder="1" applyAlignment="1">
      <alignment horizontal="center" vertical="center" wrapText="1"/>
    </xf>
    <xf numFmtId="3" fontId="15" fillId="3" borderId="1" xfId="3" applyNumberFormat="1" applyFont="1" applyFill="1" applyBorder="1" applyAlignment="1">
      <alignment horizontal="right" vertical="center"/>
    </xf>
    <xf numFmtId="3" fontId="11" fillId="3" borderId="1" xfId="3" applyNumberFormat="1" applyFont="1" applyFill="1" applyBorder="1" applyAlignment="1">
      <alignment horizontal="right" vertical="center"/>
    </xf>
    <xf numFmtId="0" fontId="40" fillId="0" borderId="1" xfId="0" applyFont="1" applyBorder="1" applyAlignment="1">
      <alignment horizontal="center" vertical="center"/>
    </xf>
    <xf numFmtId="0" fontId="40" fillId="3" borderId="1" xfId="0" applyFont="1" applyFill="1" applyBorder="1" applyAlignment="1">
      <alignment horizontal="center" vertical="center"/>
    </xf>
    <xf numFmtId="0" fontId="11" fillId="3" borderId="1" xfId="0" applyFont="1" applyFill="1" applyBorder="1" applyAlignment="1">
      <alignment horizontal="center" vertical="top"/>
    </xf>
    <xf numFmtId="0" fontId="40" fillId="2"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40" fillId="0" borderId="2" xfId="0" applyFont="1" applyBorder="1" applyAlignment="1">
      <alignment horizontal="center" vertical="center"/>
    </xf>
    <xf numFmtId="3" fontId="41" fillId="6" borderId="1" xfId="5" applyNumberFormat="1" applyFont="1" applyFill="1" applyBorder="1" applyAlignment="1">
      <alignment horizontal="center" vertical="center" wrapText="1"/>
    </xf>
    <xf numFmtId="0" fontId="34" fillId="6" borderId="1" xfId="0" applyFont="1" applyFill="1" applyBorder="1" applyAlignment="1">
      <alignment horizontal="center" vertical="center" wrapText="1"/>
    </xf>
    <xf numFmtId="0" fontId="34" fillId="6" borderId="3" xfId="0" applyFont="1" applyFill="1" applyBorder="1" applyAlignment="1">
      <alignment horizontal="center" vertical="center" wrapText="1"/>
    </xf>
    <xf numFmtId="0" fontId="34" fillId="6" borderId="7" xfId="0" applyFont="1" applyFill="1" applyBorder="1" applyAlignment="1">
      <alignment horizontal="center" vertical="center" wrapText="1"/>
    </xf>
    <xf numFmtId="0" fontId="34" fillId="6" borderId="4" xfId="0" applyFont="1" applyFill="1" applyBorder="1" applyAlignment="1">
      <alignment horizontal="center" vertical="center" wrapText="1"/>
    </xf>
    <xf numFmtId="0" fontId="29" fillId="7" borderId="5" xfId="0" applyFont="1" applyFill="1" applyBorder="1" applyAlignment="1">
      <alignment horizontal="left" vertical="center" wrapText="1"/>
    </xf>
    <xf numFmtId="0" fontId="29" fillId="7" borderId="18" xfId="0" applyFont="1" applyFill="1" applyBorder="1" applyAlignment="1">
      <alignment horizontal="left" vertical="center" wrapText="1"/>
    </xf>
    <xf numFmtId="0" fontId="29" fillId="7" borderId="7" xfId="0" applyFont="1" applyFill="1" applyBorder="1" applyAlignment="1">
      <alignment horizontal="left" vertical="center" wrapText="1"/>
    </xf>
    <xf numFmtId="0" fontId="29" fillId="7" borderId="4" xfId="0" applyFont="1" applyFill="1" applyBorder="1" applyAlignment="1">
      <alignment horizontal="left" vertical="center" wrapText="1"/>
    </xf>
    <xf numFmtId="0" fontId="9" fillId="7" borderId="5" xfId="0" applyFont="1" applyFill="1" applyBorder="1" applyAlignment="1">
      <alignment horizontal="left" vertical="center" wrapText="1"/>
    </xf>
    <xf numFmtId="0" fontId="9" fillId="7" borderId="17" xfId="0" applyFont="1" applyFill="1" applyBorder="1" applyAlignment="1">
      <alignment horizontal="left" vertical="center" wrapText="1"/>
    </xf>
    <xf numFmtId="0" fontId="11" fillId="3" borderId="1" xfId="0" applyFont="1" applyFill="1" applyBorder="1" applyAlignment="1">
      <alignment vertical="top" wrapText="1"/>
    </xf>
    <xf numFmtId="0" fontId="11" fillId="3" borderId="2" xfId="0" applyFont="1" applyFill="1" applyBorder="1" applyAlignment="1">
      <alignment vertical="center" wrapText="1"/>
    </xf>
    <xf numFmtId="0" fontId="11" fillId="3" borderId="6" xfId="0" applyFont="1" applyFill="1" applyBorder="1" applyAlignment="1">
      <alignment vertical="center" wrapText="1"/>
    </xf>
    <xf numFmtId="0" fontId="29" fillId="7" borderId="3" xfId="0" applyFont="1" applyFill="1" applyBorder="1" applyAlignment="1">
      <alignment horizontal="center" vertical="center" wrapText="1"/>
    </xf>
    <xf numFmtId="0" fontId="29" fillId="7" borderId="7" xfId="0" applyFont="1" applyFill="1" applyBorder="1" applyAlignment="1">
      <alignment horizontal="center" vertical="center" wrapText="1"/>
    </xf>
    <xf numFmtId="0" fontId="29" fillId="7" borderId="4" xfId="0" applyFont="1" applyFill="1" applyBorder="1" applyAlignment="1">
      <alignment horizontal="center" vertical="center" wrapText="1"/>
    </xf>
    <xf numFmtId="0" fontId="29" fillId="7" borderId="3" xfId="0" applyFont="1" applyFill="1" applyBorder="1" applyAlignment="1">
      <alignment horizontal="left" vertical="center" wrapText="1"/>
    </xf>
    <xf numFmtId="0" fontId="31" fillId="3" borderId="1" xfId="0" applyFont="1" applyFill="1" applyBorder="1" applyAlignment="1">
      <alignment horizontal="center" vertical="top"/>
    </xf>
    <xf numFmtId="0" fontId="11" fillId="3" borderId="1" xfId="0" applyFont="1" applyFill="1" applyBorder="1" applyAlignment="1">
      <alignment horizontal="left" vertical="top" wrapText="1"/>
    </xf>
    <xf numFmtId="0" fontId="31" fillId="3" borderId="2" xfId="0" applyFont="1" applyFill="1" applyBorder="1" applyAlignment="1">
      <alignment horizontal="center" vertical="top" wrapText="1"/>
    </xf>
    <xf numFmtId="0" fontId="31" fillId="3" borderId="6" xfId="0" applyFont="1" applyFill="1" applyBorder="1" applyAlignment="1">
      <alignment horizontal="center" vertical="top" wrapText="1"/>
    </xf>
    <xf numFmtId="0" fontId="11" fillId="3" borderId="2" xfId="0" applyFont="1" applyFill="1" applyBorder="1" applyAlignment="1">
      <alignment horizontal="center" vertical="top"/>
    </xf>
    <xf numFmtId="0" fontId="11" fillId="3" borderId="6" xfId="0" applyFont="1" applyFill="1" applyBorder="1" applyAlignment="1">
      <alignment horizontal="center" vertical="top"/>
    </xf>
    <xf numFmtId="0" fontId="11" fillId="3" borderId="2" xfId="0" applyFont="1" applyFill="1" applyBorder="1" applyAlignment="1">
      <alignment horizontal="left" vertical="top" wrapText="1"/>
    </xf>
    <xf numFmtId="0" fontId="11" fillId="3" borderId="6" xfId="0" applyFont="1" applyFill="1" applyBorder="1" applyAlignment="1">
      <alignment horizontal="left" vertical="top" wrapText="1"/>
    </xf>
    <xf numFmtId="0" fontId="9" fillId="3" borderId="1" xfId="0" applyFont="1" applyFill="1" applyBorder="1" applyAlignment="1">
      <alignment horizontal="center" vertical="top" wrapText="1"/>
    </xf>
    <xf numFmtId="0" fontId="15" fillId="3" borderId="1" xfId="0" applyFont="1" applyFill="1" applyBorder="1" applyAlignment="1">
      <alignment horizontal="left" vertical="top" wrapText="1"/>
    </xf>
    <xf numFmtId="0" fontId="9" fillId="0" borderId="1" xfId="0" applyFont="1" applyBorder="1" applyAlignment="1">
      <alignment horizontal="center" vertical="top" wrapText="1"/>
    </xf>
    <xf numFmtId="0" fontId="15" fillId="0" borderId="1" xfId="0" applyFont="1" applyBorder="1" applyAlignment="1">
      <alignment horizontal="left" vertical="top" wrapText="1"/>
    </xf>
    <xf numFmtId="0" fontId="11" fillId="0" borderId="1" xfId="0" applyFont="1" applyBorder="1" applyAlignment="1">
      <alignment horizontal="left" vertical="top"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0" fillId="0" borderId="11" xfId="0" applyFont="1" applyBorder="1" applyAlignment="1">
      <alignment horizontal="left" vertical="top" wrapText="1"/>
    </xf>
    <xf numFmtId="0" fontId="11" fillId="0" borderId="6" xfId="0" applyFont="1" applyBorder="1" applyAlignment="1">
      <alignment horizontal="left" vertical="top" wrapText="1"/>
    </xf>
    <xf numFmtId="0" fontId="30" fillId="0" borderId="2" xfId="0" applyFont="1" applyBorder="1" applyAlignment="1">
      <alignment horizontal="left" vertical="top" wrapText="1"/>
    </xf>
    <xf numFmtId="0" fontId="15" fillId="3" borderId="2" xfId="0" applyFont="1" applyFill="1" applyBorder="1" applyAlignment="1">
      <alignment horizontal="left" vertical="top" wrapText="1"/>
    </xf>
    <xf numFmtId="0" fontId="29" fillId="4" borderId="3" xfId="0" applyFont="1" applyFill="1" applyBorder="1" applyAlignment="1">
      <alignment horizontal="right" vertical="center" wrapText="1"/>
    </xf>
    <xf numFmtId="0" fontId="29" fillId="4" borderId="7" xfId="0" applyFont="1" applyFill="1" applyBorder="1" applyAlignment="1">
      <alignment horizontal="right" vertical="center" wrapText="1"/>
    </xf>
    <xf numFmtId="0" fontId="29" fillId="4" borderId="4" xfId="0" applyFont="1" applyFill="1" applyBorder="1" applyAlignment="1">
      <alignment horizontal="right" vertical="center" wrapText="1"/>
    </xf>
    <xf numFmtId="0" fontId="31" fillId="3" borderId="3" xfId="5" applyFont="1" applyFill="1" applyBorder="1" applyAlignment="1">
      <alignment horizontal="right" vertical="center" wrapText="1"/>
    </xf>
    <xf numFmtId="0" fontId="31" fillId="3" borderId="7" xfId="5" applyFont="1" applyFill="1" applyBorder="1" applyAlignment="1">
      <alignment horizontal="right" vertical="center" wrapText="1"/>
    </xf>
    <xf numFmtId="0" fontId="31" fillId="3" borderId="4" xfId="5" applyFont="1" applyFill="1" applyBorder="1" applyAlignment="1">
      <alignment horizontal="right" vertical="center" wrapText="1"/>
    </xf>
    <xf numFmtId="0" fontId="33" fillId="6" borderId="3" xfId="5" applyFont="1" applyFill="1" applyBorder="1" applyAlignment="1">
      <alignment horizontal="center" vertical="center" wrapText="1"/>
    </xf>
    <xf numFmtId="0" fontId="33" fillId="6" borderId="7" xfId="5" applyFont="1" applyFill="1" applyBorder="1" applyAlignment="1">
      <alignment horizontal="center" vertical="center" wrapText="1"/>
    </xf>
    <xf numFmtId="0" fontId="33" fillId="6" borderId="4" xfId="5" applyFont="1" applyFill="1" applyBorder="1" applyAlignment="1">
      <alignment horizontal="center" vertical="center" wrapText="1"/>
    </xf>
    <xf numFmtId="0" fontId="34" fillId="3" borderId="1" xfId="0" applyFont="1" applyFill="1" applyBorder="1" applyAlignment="1">
      <alignment horizontal="center" vertical="center" wrapText="1"/>
    </xf>
    <xf numFmtId="0" fontId="29" fillId="3" borderId="1" xfId="0" applyFont="1" applyFill="1" applyBorder="1" applyAlignment="1">
      <alignment horizontal="left" vertical="center" wrapText="1"/>
    </xf>
    <xf numFmtId="0" fontId="30" fillId="3" borderId="1" xfId="0" applyFont="1" applyFill="1" applyBorder="1" applyAlignment="1">
      <alignment horizontal="left" vertical="center" wrapText="1"/>
    </xf>
    <xf numFmtId="0" fontId="9" fillId="0" borderId="0" xfId="0" applyFont="1" applyAlignment="1">
      <alignment horizontal="left"/>
    </xf>
    <xf numFmtId="0" fontId="29" fillId="9"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29" fillId="7" borderId="1"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31" fillId="3" borderId="1" xfId="0" applyFont="1" applyFill="1" applyBorder="1" applyAlignment="1">
      <alignment horizontal="center" vertical="top" wrapText="1"/>
    </xf>
    <xf numFmtId="0" fontId="19" fillId="3" borderId="12" xfId="0" applyFont="1" applyFill="1" applyBorder="1" applyAlignment="1">
      <alignment horizontal="left" vertical="center" wrapText="1"/>
    </xf>
    <xf numFmtId="0" fontId="19" fillId="3" borderId="13" xfId="0" applyFont="1" applyFill="1" applyBorder="1" applyAlignment="1">
      <alignment horizontal="left" vertical="center" wrapText="1"/>
    </xf>
    <xf numFmtId="0" fontId="16" fillId="0" borderId="0" xfId="0" applyFont="1" applyAlignment="1">
      <alignment wrapText="1"/>
    </xf>
    <xf numFmtId="0" fontId="17" fillId="3" borderId="2"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6" fillId="0" borderId="0" xfId="0" applyFont="1" applyAlignment="1">
      <alignment horizontal="center"/>
    </xf>
    <xf numFmtId="0" fontId="17" fillId="3" borderId="1" xfId="0" applyFont="1" applyFill="1" applyBorder="1" applyAlignment="1">
      <alignment horizontal="left" vertical="top"/>
    </xf>
    <xf numFmtId="0" fontId="17" fillId="3" borderId="0" xfId="0" applyFont="1" applyFill="1" applyAlignment="1">
      <alignment horizontal="center" vertical="center" wrapText="1"/>
    </xf>
    <xf numFmtId="0" fontId="18" fillId="3" borderId="2" xfId="0" applyFont="1" applyFill="1" applyBorder="1" applyAlignment="1">
      <alignment vertical="center" wrapText="1"/>
    </xf>
    <xf numFmtId="0" fontId="35" fillId="3" borderId="9" xfId="0" applyFont="1" applyFill="1" applyBorder="1" applyAlignment="1">
      <alignment horizontal="left" vertical="center" wrapText="1"/>
    </xf>
    <xf numFmtId="0" fontId="35" fillId="3" borderId="10" xfId="0" applyFont="1" applyFill="1" applyBorder="1" applyAlignment="1">
      <alignment horizontal="left" vertical="center" wrapText="1"/>
    </xf>
    <xf numFmtId="0" fontId="19" fillId="3" borderId="9" xfId="0" applyFont="1" applyFill="1" applyBorder="1" applyAlignment="1">
      <alignment horizontal="left" vertical="center" wrapText="1"/>
    </xf>
    <xf numFmtId="0" fontId="19" fillId="3" borderId="10" xfId="0" applyFont="1" applyFill="1" applyBorder="1" applyAlignment="1">
      <alignment horizontal="left" vertical="center" wrapText="1"/>
    </xf>
    <xf numFmtId="0" fontId="19" fillId="3" borderId="3" xfId="0" applyFont="1" applyFill="1" applyBorder="1" applyAlignment="1">
      <alignment horizontal="left" wrapText="1"/>
    </xf>
    <xf numFmtId="0" fontId="19" fillId="3" borderId="4" xfId="0" applyFont="1" applyFill="1" applyBorder="1" applyAlignment="1">
      <alignment horizontal="left" wrapText="1"/>
    </xf>
    <xf numFmtId="0" fontId="18" fillId="6" borderId="1" xfId="0" applyFont="1" applyFill="1" applyBorder="1" applyAlignment="1">
      <alignment horizontal="center" vertical="center" wrapText="1"/>
    </xf>
    <xf numFmtId="0" fontId="18" fillId="3" borderId="1" xfId="0" applyFont="1" applyFill="1" applyBorder="1" applyAlignment="1">
      <alignment horizontal="left" wrapText="1"/>
    </xf>
    <xf numFmtId="0" fontId="19" fillId="3" borderId="1" xfId="0" applyFont="1" applyFill="1" applyBorder="1" applyAlignment="1">
      <alignment horizontal="left" wrapText="1"/>
    </xf>
    <xf numFmtId="0" fontId="18" fillId="3" borderId="2"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18" fillId="3" borderId="1" xfId="0" applyFont="1" applyFill="1" applyBorder="1" applyAlignment="1">
      <alignment horizontal="left" vertical="center" wrapText="1"/>
    </xf>
    <xf numFmtId="0" fontId="19" fillId="3" borderId="1" xfId="0" applyFont="1" applyFill="1" applyBorder="1" applyAlignment="1">
      <alignment horizontal="left" vertical="center" wrapText="1"/>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6" fillId="3" borderId="4" xfId="0" applyFont="1" applyFill="1" applyBorder="1" applyAlignment="1">
      <alignment horizontal="left" vertical="center" wrapText="1"/>
    </xf>
    <xf numFmtId="0" fontId="18" fillId="3" borderId="1" xfId="0" applyFont="1" applyFill="1" applyBorder="1" applyAlignment="1">
      <alignment vertical="center" wrapText="1"/>
    </xf>
    <xf numFmtId="0" fontId="18" fillId="3" borderId="8" xfId="0" applyFont="1" applyFill="1" applyBorder="1" applyAlignment="1">
      <alignment horizontal="left" vertical="center" wrapText="1"/>
    </xf>
    <xf numFmtId="0" fontId="18"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3" borderId="8" xfId="0" applyFont="1" applyFill="1" applyBorder="1" applyAlignment="1">
      <alignment vertical="center" wrapText="1"/>
    </xf>
    <xf numFmtId="0" fontId="19" fillId="3" borderId="8" xfId="0" applyFont="1" applyFill="1" applyBorder="1" applyAlignment="1">
      <alignment horizontal="left" vertical="center" wrapText="1"/>
    </xf>
    <xf numFmtId="0" fontId="17" fillId="3" borderId="1" xfId="0" applyFont="1" applyFill="1" applyBorder="1" applyAlignment="1">
      <alignment horizontal="left" vertical="center"/>
    </xf>
    <xf numFmtId="0" fontId="17" fillId="0" borderId="2"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6" xfId="0" applyFont="1" applyBorder="1" applyAlignment="1">
      <alignment horizontal="center" vertical="center" wrapText="1"/>
    </xf>
    <xf numFmtId="0" fontId="23" fillId="3" borderId="1" xfId="0" applyFont="1" applyFill="1" applyBorder="1" applyAlignment="1">
      <alignment horizontal="left" wrapText="1"/>
    </xf>
    <xf numFmtId="0" fontId="23" fillId="3" borderId="1" xfId="0" applyFont="1" applyFill="1" applyBorder="1" applyAlignment="1">
      <alignment vertical="center" wrapText="1"/>
    </xf>
    <xf numFmtId="0" fontId="23" fillId="3" borderId="3" xfId="0" applyFont="1" applyFill="1" applyBorder="1" applyAlignment="1">
      <alignment horizontal="left" vertical="center" wrapText="1"/>
    </xf>
    <xf numFmtId="0" fontId="23" fillId="3" borderId="4" xfId="0" applyFont="1" applyFill="1" applyBorder="1" applyAlignment="1">
      <alignment horizontal="left" vertical="center" wrapText="1"/>
    </xf>
    <xf numFmtId="0" fontId="23" fillId="3" borderId="1" xfId="0" applyFont="1" applyFill="1" applyBorder="1" applyAlignment="1">
      <alignment horizontal="left" vertical="center" wrapText="1"/>
    </xf>
    <xf numFmtId="0" fontId="4" fillId="0" borderId="0" xfId="0" applyFont="1" applyAlignment="1">
      <alignment horizontal="right"/>
    </xf>
    <xf numFmtId="0" fontId="8" fillId="6" borderId="1" xfId="1" applyFont="1" applyFill="1" applyBorder="1" applyAlignment="1">
      <alignment horizontal="center" vertical="top"/>
    </xf>
    <xf numFmtId="4" fontId="37" fillId="3" borderId="3" xfId="1" applyNumberFormat="1" applyFont="1" applyFill="1" applyBorder="1" applyAlignment="1">
      <alignment horizontal="left" vertical="center" wrapText="1"/>
    </xf>
    <xf numFmtId="4" fontId="37" fillId="3" borderId="4" xfId="1" applyNumberFormat="1"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3" fillId="0" borderId="0" xfId="0" applyFont="1" applyAlignment="1">
      <alignment horizontal="center" vertical="center" wrapText="1"/>
    </xf>
    <xf numFmtId="0" fontId="15" fillId="0" borderId="0" xfId="2" applyFont="1" applyAlignment="1">
      <alignment horizontal="left" vertical="center" wrapText="1"/>
    </xf>
    <xf numFmtId="0" fontId="11" fillId="0" borderId="0" xfId="2" applyFont="1" applyAlignment="1">
      <alignment horizontal="left" vertical="center" wrapText="1"/>
    </xf>
    <xf numFmtId="0" fontId="9" fillId="3" borderId="0" xfId="2" applyFont="1" applyFill="1" applyAlignment="1">
      <alignment horizontal="center" vertical="center" wrapText="1"/>
    </xf>
    <xf numFmtId="0" fontId="15" fillId="0" borderId="1" xfId="2" applyFont="1" applyBorder="1" applyAlignment="1">
      <alignment horizontal="center" vertical="center"/>
    </xf>
    <xf numFmtId="3" fontId="9" fillId="0" borderId="2" xfId="2" applyNumberFormat="1" applyFont="1" applyBorder="1" applyAlignment="1">
      <alignment horizontal="center" vertical="center"/>
    </xf>
    <xf numFmtId="3" fontId="9" fillId="0" borderId="11" xfId="2" applyNumberFormat="1" applyFont="1" applyBorder="1" applyAlignment="1">
      <alignment horizontal="center" vertical="center"/>
    </xf>
    <xf numFmtId="3" fontId="9" fillId="0" borderId="6" xfId="2" applyNumberFormat="1" applyFont="1" applyBorder="1" applyAlignment="1">
      <alignment horizontal="center" vertical="center"/>
    </xf>
    <xf numFmtId="3" fontId="14" fillId="0" borderId="1" xfId="2" applyNumberFormat="1" applyFont="1" applyBorder="1" applyAlignment="1">
      <alignment horizontal="center" vertical="center" wrapText="1"/>
    </xf>
    <xf numFmtId="0" fontId="16" fillId="0" borderId="0" xfId="0" applyFont="1" applyAlignment="1">
      <alignment vertical="top" wrapText="1"/>
    </xf>
    <xf numFmtId="0" fontId="24" fillId="3" borderId="1" xfId="0" applyFont="1" applyFill="1" applyBorder="1" applyAlignment="1">
      <alignment horizontal="left" vertical="center"/>
    </xf>
    <xf numFmtId="0" fontId="16" fillId="0" borderId="2"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6" xfId="0" applyFont="1" applyBorder="1" applyAlignment="1">
      <alignment horizontal="center" vertical="center" wrapText="1"/>
    </xf>
    <xf numFmtId="0" fontId="9" fillId="0" borderId="0" xfId="2" applyFont="1" applyAlignment="1">
      <alignment horizontal="center" vertical="center" wrapText="1"/>
    </xf>
    <xf numFmtId="0" fontId="15" fillId="0" borderId="0" xfId="2" applyFont="1" applyAlignment="1">
      <alignment horizontal="center"/>
    </xf>
    <xf numFmtId="0" fontId="31" fillId="6" borderId="1" xfId="2" applyFont="1" applyFill="1" applyBorder="1" applyAlignment="1">
      <alignment horizontal="center" vertical="center" wrapText="1"/>
    </xf>
    <xf numFmtId="0" fontId="11" fillId="3" borderId="1" xfId="2" applyFont="1" applyFill="1" applyBorder="1" applyAlignment="1">
      <alignment horizontal="left" vertical="center" wrapText="1"/>
    </xf>
    <xf numFmtId="0" fontId="38" fillId="3" borderId="1" xfId="2" applyFont="1" applyFill="1" applyBorder="1" applyAlignment="1">
      <alignment horizontal="center" vertical="center" wrapText="1"/>
    </xf>
    <xf numFmtId="0" fontId="15" fillId="0" borderId="0" xfId="0" applyFont="1" applyAlignment="1">
      <alignment horizontal="right"/>
    </xf>
    <xf numFmtId="0" fontId="9" fillId="3" borderId="0" xfId="0" applyFont="1" applyFill="1" applyAlignment="1">
      <alignment horizontal="center" vertical="center" wrapText="1"/>
    </xf>
    <xf numFmtId="0" fontId="37" fillId="6" borderId="1" xfId="1" applyFont="1" applyFill="1" applyBorder="1" applyAlignment="1">
      <alignment horizontal="center" vertical="top"/>
    </xf>
    <xf numFmtId="0" fontId="15" fillId="3" borderId="3" xfId="0" applyFont="1" applyFill="1" applyBorder="1" applyAlignment="1">
      <alignment horizontal="left" vertical="center"/>
    </xf>
    <xf numFmtId="0" fontId="15" fillId="3" borderId="4" xfId="0" applyFont="1" applyFill="1" applyBorder="1" applyAlignment="1">
      <alignment horizontal="left" vertical="center"/>
    </xf>
    <xf numFmtId="0" fontId="9" fillId="0" borderId="0" xfId="0" applyFont="1" applyAlignment="1">
      <alignment horizontal="center"/>
    </xf>
    <xf numFmtId="0" fontId="15" fillId="0" borderId="0" xfId="0" applyFont="1" applyAlignment="1">
      <alignment horizontal="left" vertical="center" wrapText="1"/>
    </xf>
    <xf numFmtId="0" fontId="15" fillId="0" borderId="0" xfId="0" applyFont="1" applyAlignment="1">
      <alignment horizontal="center"/>
    </xf>
    <xf numFmtId="0" fontId="9" fillId="0" borderId="0" xfId="0" applyFont="1" applyAlignment="1">
      <alignment horizontal="center" vertical="center" wrapText="1"/>
    </xf>
    <xf numFmtId="0" fontId="25" fillId="0" borderId="0" xfId="0" applyFont="1" applyAlignment="1">
      <alignment wrapText="1"/>
    </xf>
    <xf numFmtId="0" fontId="16" fillId="0" borderId="0" xfId="0" applyFont="1" applyAlignment="1">
      <alignment horizontal="left" vertical="top" wrapText="1"/>
    </xf>
    <xf numFmtId="0" fontId="27" fillId="3" borderId="1" xfId="0" applyFont="1" applyFill="1" applyBorder="1" applyAlignment="1">
      <alignment horizontal="left" vertical="center"/>
    </xf>
    <xf numFmtId="0" fontId="27" fillId="3" borderId="2" xfId="0" applyFont="1" applyFill="1" applyBorder="1" applyAlignment="1">
      <alignment horizontal="center" vertical="center" wrapText="1"/>
    </xf>
    <xf numFmtId="0" fontId="27" fillId="3" borderId="11"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26" fillId="3" borderId="0" xfId="0" applyFont="1" applyFill="1" applyAlignment="1">
      <alignment horizontal="center" vertical="center" wrapText="1"/>
    </xf>
    <xf numFmtId="0" fontId="28" fillId="6" borderId="1" xfId="0" applyFont="1" applyFill="1" applyBorder="1" applyAlignment="1">
      <alignment horizontal="center" vertical="center" wrapText="1"/>
    </xf>
  </cellXfs>
  <cellStyles count="7">
    <cellStyle name="Comma" xfId="3" builtinId="3"/>
    <cellStyle name="Good" xfId="5" builtinId="26"/>
    <cellStyle name="Normal" xfId="0" builtinId="0"/>
    <cellStyle name="Normal 10 7" xfId="6" xr:uid="{7E8D135D-BF14-47ED-B79A-B7008D70F9B5}"/>
    <cellStyle name="Normal 2" xfId="1" xr:uid="{7B3B8D49-D75C-49D7-A755-1251586B60E7}"/>
    <cellStyle name="Normal 2 12" xfId="2" xr:uid="{27BAB29A-E83E-4259-91D3-AE4317C42719}"/>
    <cellStyle name="Normal 3" xfId="4" xr:uid="{B3B53C8A-8851-40DE-B8D7-3A8B06854C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D1956-AB76-407B-B116-C906A2F5F063}">
  <dimension ref="A1:EB91"/>
  <sheetViews>
    <sheetView topLeftCell="H1" zoomScale="60" zoomScaleNormal="60" zoomScaleSheetLayoutView="40" workbookViewId="0">
      <pane ySplit="11" topLeftCell="A79" activePane="bottomLeft" state="frozen"/>
      <selection pane="bottomLeft" activeCell="B79" sqref="B79:S79"/>
    </sheetView>
  </sheetViews>
  <sheetFormatPr defaultColWidth="9.21875" defaultRowHeight="13.2" x14ac:dyDescent="0.25"/>
  <cols>
    <col min="1" max="1" width="18.21875" style="37" bestFit="1" customWidth="1"/>
    <col min="2" max="2" width="47.21875" style="37" customWidth="1"/>
    <col min="3" max="3" width="37" style="37" customWidth="1"/>
    <col min="4" max="4" width="48.21875" style="37" bestFit="1" customWidth="1"/>
    <col min="5" max="5" width="33" style="37" customWidth="1"/>
    <col min="6" max="6" width="19" style="37" customWidth="1"/>
    <col min="7" max="7" width="18.77734375" style="37" customWidth="1"/>
    <col min="8" max="8" width="18.21875" style="37" customWidth="1"/>
    <col min="9" max="9" width="16.77734375" style="37" customWidth="1"/>
    <col min="10" max="10" width="16" style="37" customWidth="1"/>
    <col min="11" max="11" width="16.21875" style="37" customWidth="1"/>
    <col min="12" max="12" width="16.77734375" style="37" customWidth="1"/>
    <col min="13" max="13" width="16.5546875" style="37" customWidth="1"/>
    <col min="14" max="14" width="23.77734375" style="37" customWidth="1"/>
    <col min="15" max="15" width="20.77734375" style="37" customWidth="1"/>
    <col min="16" max="16" width="20.5546875" style="37" bestFit="1" customWidth="1"/>
    <col min="17" max="17" width="26.44140625" style="37" customWidth="1"/>
    <col min="18" max="18" width="24.77734375" style="37" customWidth="1"/>
    <col min="19" max="19" width="25.21875" style="37" bestFit="1" customWidth="1"/>
    <col min="20" max="16384" width="9.21875" style="37"/>
  </cols>
  <sheetData>
    <row r="1" spans="1:132" ht="15" customHeight="1" x14ac:dyDescent="0.25">
      <c r="A1" s="279" t="s">
        <v>0</v>
      </c>
      <c r="B1" s="279"/>
      <c r="C1" s="279"/>
      <c r="D1" s="279"/>
      <c r="E1" s="279"/>
      <c r="F1" s="279"/>
      <c r="G1" s="279"/>
      <c r="H1" s="279"/>
      <c r="I1" s="279"/>
      <c r="J1" s="279"/>
      <c r="K1" s="279"/>
      <c r="L1" s="279"/>
    </row>
    <row r="4" spans="1:132" ht="28.5" customHeight="1" x14ac:dyDescent="0.25">
      <c r="A4" s="277" t="s">
        <v>1</v>
      </c>
      <c r="B4" s="277"/>
      <c r="C4" s="278" t="s">
        <v>398</v>
      </c>
      <c r="D4" s="278"/>
      <c r="E4" s="278"/>
      <c r="F4" s="278"/>
      <c r="G4" s="278"/>
    </row>
    <row r="5" spans="1:132" x14ac:dyDescent="0.25">
      <c r="A5" s="277" t="s">
        <v>2</v>
      </c>
      <c r="B5" s="277"/>
      <c r="C5" s="278" t="s">
        <v>3</v>
      </c>
      <c r="D5" s="278"/>
      <c r="E5" s="278"/>
      <c r="F5" s="278"/>
      <c r="G5" s="278"/>
    </row>
    <row r="6" spans="1:132" x14ac:dyDescent="0.25">
      <c r="A6" s="277"/>
      <c r="B6" s="277"/>
      <c r="C6" s="278" t="s">
        <v>399</v>
      </c>
      <c r="D6" s="278"/>
      <c r="E6" s="278"/>
      <c r="F6" s="278"/>
      <c r="G6" s="278"/>
    </row>
    <row r="7" spans="1:132" x14ac:dyDescent="0.25">
      <c r="A7" s="277"/>
      <c r="B7" s="277"/>
      <c r="C7" s="278" t="s">
        <v>4</v>
      </c>
      <c r="D7" s="278"/>
      <c r="E7" s="278"/>
      <c r="F7" s="278"/>
      <c r="G7" s="278"/>
    </row>
    <row r="8" spans="1:132" x14ac:dyDescent="0.25">
      <c r="A8" s="277"/>
      <c r="B8" s="277"/>
      <c r="C8" s="278" t="s">
        <v>5</v>
      </c>
      <c r="D8" s="278"/>
      <c r="E8" s="278"/>
      <c r="F8" s="278"/>
      <c r="G8" s="278"/>
    </row>
    <row r="9" spans="1:132" x14ac:dyDescent="0.25">
      <c r="A9" s="277"/>
      <c r="B9" s="277"/>
      <c r="C9" s="278" t="s">
        <v>268</v>
      </c>
      <c r="D9" s="278"/>
      <c r="E9" s="278"/>
      <c r="F9" s="278"/>
      <c r="G9" s="278"/>
    </row>
    <row r="10" spans="1:132" ht="75" customHeight="1" x14ac:dyDescent="0.25">
      <c r="A10" s="284" t="s">
        <v>6</v>
      </c>
      <c r="B10" s="284" t="s">
        <v>7</v>
      </c>
      <c r="C10" s="284" t="s">
        <v>8</v>
      </c>
      <c r="D10" s="284" t="s">
        <v>9</v>
      </c>
      <c r="E10" s="284" t="s">
        <v>10</v>
      </c>
      <c r="F10" s="284" t="s">
        <v>279</v>
      </c>
      <c r="G10" s="284"/>
      <c r="H10" s="281"/>
      <c r="I10" s="281" t="s">
        <v>11</v>
      </c>
      <c r="J10" s="281"/>
      <c r="K10" s="281"/>
      <c r="L10" s="281"/>
      <c r="M10" s="281"/>
      <c r="N10" s="281"/>
      <c r="O10" s="281"/>
      <c r="P10" s="281" t="s">
        <v>12</v>
      </c>
      <c r="Q10" s="281" t="s">
        <v>13</v>
      </c>
      <c r="R10" s="281" t="s">
        <v>14</v>
      </c>
      <c r="S10" s="283" t="s">
        <v>15</v>
      </c>
    </row>
    <row r="11" spans="1:132" ht="42" customHeight="1" x14ac:dyDescent="0.25">
      <c r="A11" s="281"/>
      <c r="B11" s="281"/>
      <c r="C11" s="281"/>
      <c r="D11" s="281"/>
      <c r="E11" s="281"/>
      <c r="F11" s="61" t="s">
        <v>16</v>
      </c>
      <c r="G11" s="61" t="s">
        <v>17</v>
      </c>
      <c r="H11" s="61" t="s">
        <v>18</v>
      </c>
      <c r="I11" s="61" t="s">
        <v>16</v>
      </c>
      <c r="J11" s="61" t="s">
        <v>17</v>
      </c>
      <c r="K11" s="61" t="s">
        <v>18</v>
      </c>
      <c r="L11" s="61" t="s">
        <v>19</v>
      </c>
      <c r="M11" s="61" t="s">
        <v>20</v>
      </c>
      <c r="N11" s="61" t="s">
        <v>21</v>
      </c>
      <c r="O11" s="61" t="s">
        <v>22</v>
      </c>
      <c r="P11" s="281"/>
      <c r="Q11" s="281"/>
      <c r="R11" s="281"/>
      <c r="S11" s="283"/>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row>
    <row r="12" spans="1:132" s="187" customFormat="1" ht="26.25" customHeight="1" x14ac:dyDescent="0.3">
      <c r="A12" s="267" t="s">
        <v>267</v>
      </c>
      <c r="B12" s="268"/>
      <c r="C12" s="268"/>
      <c r="D12" s="269"/>
      <c r="E12" s="182"/>
      <c r="F12" s="183">
        <f>F13+F14</f>
        <v>13806083</v>
      </c>
      <c r="G12" s="183">
        <f t="shared" ref="G12:O12" si="0">G13+G14</f>
        <v>13811533</v>
      </c>
      <c r="H12" s="183">
        <f t="shared" si="0"/>
        <v>13815774</v>
      </c>
      <c r="I12" s="183">
        <f t="shared" si="0"/>
        <v>87640</v>
      </c>
      <c r="J12" s="183">
        <f t="shared" si="0"/>
        <v>7978865</v>
      </c>
      <c r="K12" s="183">
        <f t="shared" si="0"/>
        <v>9127036</v>
      </c>
      <c r="L12" s="183">
        <f t="shared" si="0"/>
        <v>9714093</v>
      </c>
      <c r="M12" s="183">
        <f t="shared" si="0"/>
        <v>9791059</v>
      </c>
      <c r="N12" s="183"/>
      <c r="O12" s="183">
        <f t="shared" si="0"/>
        <v>9746058.5</v>
      </c>
      <c r="P12" s="261"/>
      <c r="Q12" s="261"/>
      <c r="R12" s="261"/>
      <c r="S12" s="261"/>
    </row>
    <row r="13" spans="1:132" s="44" customFormat="1" ht="26.25" customHeight="1" x14ac:dyDescent="0.3">
      <c r="A13" s="66"/>
      <c r="B13" s="67"/>
      <c r="C13" s="67"/>
      <c r="D13" s="68" t="s">
        <v>23</v>
      </c>
      <c r="E13" s="69"/>
      <c r="F13" s="70">
        <f>F15+F16+F17+F18+F19</f>
        <v>13806083</v>
      </c>
      <c r="G13" s="70">
        <f t="shared" ref="G13:O13" si="1">G15+G16+G17+G18+G19</f>
        <v>13811533</v>
      </c>
      <c r="H13" s="70">
        <f t="shared" si="1"/>
        <v>13815774</v>
      </c>
      <c r="I13" s="70">
        <v>0</v>
      </c>
      <c r="J13" s="70">
        <f t="shared" si="1"/>
        <v>7906659</v>
      </c>
      <c r="K13" s="70">
        <f t="shared" si="1"/>
        <v>9023680</v>
      </c>
      <c r="L13" s="70">
        <f t="shared" si="1"/>
        <v>9714093</v>
      </c>
      <c r="M13" s="70">
        <f t="shared" si="1"/>
        <v>9791059</v>
      </c>
      <c r="N13" s="70"/>
      <c r="O13" s="70">
        <f t="shared" si="1"/>
        <v>9746058.5</v>
      </c>
      <c r="P13" s="262"/>
      <c r="Q13" s="262"/>
      <c r="R13" s="262"/>
      <c r="S13" s="262"/>
    </row>
    <row r="14" spans="1:132" s="72" customFormat="1" ht="25.5" customHeight="1" x14ac:dyDescent="0.3">
      <c r="A14" s="270" t="s">
        <v>24</v>
      </c>
      <c r="B14" s="271"/>
      <c r="C14" s="271"/>
      <c r="D14" s="272"/>
      <c r="E14" s="71"/>
      <c r="F14" s="122">
        <v>0</v>
      </c>
      <c r="G14" s="122">
        <v>0</v>
      </c>
      <c r="H14" s="122">
        <v>0</v>
      </c>
      <c r="I14" s="122">
        <f t="shared" ref="I14:K14" si="2">I20</f>
        <v>87640</v>
      </c>
      <c r="J14" s="122">
        <f t="shared" si="2"/>
        <v>72206</v>
      </c>
      <c r="K14" s="122">
        <f t="shared" si="2"/>
        <v>103356</v>
      </c>
      <c r="L14" s="122">
        <v>0</v>
      </c>
      <c r="M14" s="122">
        <v>0</v>
      </c>
      <c r="N14" s="122"/>
      <c r="O14" s="122"/>
      <c r="P14" s="276"/>
      <c r="Q14" s="276"/>
      <c r="R14" s="276"/>
      <c r="S14" s="276"/>
    </row>
    <row r="15" spans="1:132" s="77" customFormat="1" ht="25.5" customHeight="1" x14ac:dyDescent="0.3">
      <c r="A15" s="273"/>
      <c r="B15" s="274"/>
      <c r="C15" s="274"/>
      <c r="D15" s="275"/>
      <c r="E15" s="76" t="s">
        <v>25</v>
      </c>
      <c r="F15" s="123">
        <f>F31+F49+F50</f>
        <v>13208092</v>
      </c>
      <c r="G15" s="123">
        <f>G31+G49+G50</f>
        <v>13208092</v>
      </c>
      <c r="H15" s="123">
        <f>H31+H49+H50</f>
        <v>13208092</v>
      </c>
      <c r="I15" s="123">
        <v>0</v>
      </c>
      <c r="J15" s="123">
        <f>J31+J49+J50</f>
        <v>7293547</v>
      </c>
      <c r="K15" s="123">
        <f>K31+K49+K50</f>
        <v>8317910</v>
      </c>
      <c r="L15" s="123">
        <f>L31+L49+L50</f>
        <v>8994759</v>
      </c>
      <c r="M15" s="123">
        <f>M31+M49+M50</f>
        <v>8994759</v>
      </c>
      <c r="N15" s="123"/>
      <c r="O15" s="123">
        <f>O31+O49+O50</f>
        <v>8994759</v>
      </c>
      <c r="P15" s="231"/>
      <c r="Q15" s="231"/>
      <c r="R15" s="231"/>
      <c r="S15" s="231"/>
    </row>
    <row r="16" spans="1:132" s="77" customFormat="1" ht="26.25" customHeight="1" x14ac:dyDescent="0.3">
      <c r="A16" s="273"/>
      <c r="B16" s="274"/>
      <c r="C16" s="274"/>
      <c r="D16" s="275"/>
      <c r="E16" s="76" t="s">
        <v>26</v>
      </c>
      <c r="F16" s="230">
        <f>F55</f>
        <v>450730</v>
      </c>
      <c r="G16" s="230">
        <f t="shared" ref="G16:H16" si="3">G55</f>
        <v>450730</v>
      </c>
      <c r="H16" s="230">
        <f t="shared" si="3"/>
        <v>450730</v>
      </c>
      <c r="I16" s="123">
        <v>0</v>
      </c>
      <c r="J16" s="123">
        <f t="shared" ref="J16:O16" si="4">J40+J55</f>
        <v>390660</v>
      </c>
      <c r="K16" s="123">
        <f t="shared" si="4"/>
        <v>468107</v>
      </c>
      <c r="L16" s="123">
        <f t="shared" si="4"/>
        <v>492953</v>
      </c>
      <c r="M16" s="123">
        <f t="shared" si="4"/>
        <v>519289</v>
      </c>
      <c r="N16" s="123"/>
      <c r="O16" s="123">
        <f t="shared" si="4"/>
        <v>519289</v>
      </c>
      <c r="P16" s="231"/>
      <c r="Q16" s="231"/>
      <c r="R16" s="231"/>
      <c r="S16" s="231"/>
    </row>
    <row r="17" spans="1:20" s="77" customFormat="1" ht="25.5" customHeight="1" x14ac:dyDescent="0.3">
      <c r="A17" s="273"/>
      <c r="B17" s="274"/>
      <c r="C17" s="274"/>
      <c r="D17" s="275"/>
      <c r="E17" s="76" t="s">
        <v>27</v>
      </c>
      <c r="F17" s="123">
        <f>F48</f>
        <v>30955</v>
      </c>
      <c r="G17" s="123">
        <f t="shared" ref="G17:O17" si="5">G48</f>
        <v>30955</v>
      </c>
      <c r="H17" s="123">
        <f t="shared" si="5"/>
        <v>30955</v>
      </c>
      <c r="I17" s="123">
        <v>0</v>
      </c>
      <c r="J17" s="123">
        <f t="shared" si="5"/>
        <v>10352</v>
      </c>
      <c r="K17" s="123">
        <f t="shared" si="5"/>
        <v>10556</v>
      </c>
      <c r="L17" s="123">
        <f t="shared" si="5"/>
        <v>10774</v>
      </c>
      <c r="M17" s="123">
        <f t="shared" si="5"/>
        <v>11004</v>
      </c>
      <c r="N17" s="123"/>
      <c r="O17" s="123">
        <f t="shared" si="5"/>
        <v>11004</v>
      </c>
      <c r="P17" s="231"/>
      <c r="Q17" s="231"/>
      <c r="R17" s="231"/>
      <c r="S17" s="231"/>
    </row>
    <row r="18" spans="1:20" s="77" customFormat="1" ht="39.6" x14ac:dyDescent="0.3">
      <c r="A18" s="73"/>
      <c r="B18" s="74"/>
      <c r="C18" s="74"/>
      <c r="D18" s="75"/>
      <c r="E18" s="76" t="s">
        <v>28</v>
      </c>
      <c r="F18" s="123">
        <v>0</v>
      </c>
      <c r="G18" s="123">
        <v>0</v>
      </c>
      <c r="H18" s="123">
        <v>0</v>
      </c>
      <c r="I18" s="123">
        <v>0</v>
      </c>
      <c r="J18" s="123">
        <v>0</v>
      </c>
      <c r="K18" s="123">
        <f t="shared" ref="K18:O18" si="6">K56</f>
        <v>54007</v>
      </c>
      <c r="L18" s="123">
        <f t="shared" si="6"/>
        <v>54007</v>
      </c>
      <c r="M18" s="123">
        <f t="shared" si="6"/>
        <v>54007</v>
      </c>
      <c r="N18" s="123"/>
      <c r="O18" s="123">
        <f t="shared" si="6"/>
        <v>54006.5</v>
      </c>
      <c r="P18" s="232"/>
      <c r="Q18" s="233"/>
      <c r="R18" s="233"/>
      <c r="S18" s="234"/>
    </row>
    <row r="19" spans="1:20" s="77" customFormat="1" ht="25.5" customHeight="1" x14ac:dyDescent="0.3">
      <c r="A19" s="273"/>
      <c r="B19" s="274"/>
      <c r="C19" s="274"/>
      <c r="D19" s="275"/>
      <c r="E19" s="76" t="s">
        <v>29</v>
      </c>
      <c r="F19" s="123">
        <f>F25+F28+F29+F35+F41+F43+F44+F47+F61+F67+F74+F76</f>
        <v>116306</v>
      </c>
      <c r="G19" s="123">
        <f t="shared" ref="G19:H19" si="7">G25+G28+G29+G35+G41+G43+G44+G47+G61+G67+G74+G76</f>
        <v>121756</v>
      </c>
      <c r="H19" s="123">
        <f t="shared" si="7"/>
        <v>125997</v>
      </c>
      <c r="I19" s="123">
        <v>0</v>
      </c>
      <c r="J19" s="123">
        <f>J22+J23+J24+J25+J26+J28+J29+J35+J47+J74+J76+J77</f>
        <v>212100</v>
      </c>
      <c r="K19" s="123">
        <f>K22+K23+K24+K25+K26+K28+K29+K35+K47+K74+K76+K77</f>
        <v>173100</v>
      </c>
      <c r="L19" s="123">
        <f>L22+L23+L24+L25+L26+L28+L29+L35+L47+L74+L76+L77</f>
        <v>161600</v>
      </c>
      <c r="M19" s="123">
        <f>M22+M23+M24+M25+M26+M28+M29+M35+M47+M74+M76+M77</f>
        <v>212000</v>
      </c>
      <c r="N19" s="123"/>
      <c r="O19" s="123">
        <f>O22+O23+O24+O25+O26+O28+O29+O35+O47+O74+O76+O77</f>
        <v>167000</v>
      </c>
      <c r="P19" s="232"/>
      <c r="Q19" s="233"/>
      <c r="R19" s="233"/>
      <c r="S19" s="234"/>
    </row>
    <row r="20" spans="1:20" s="77" customFormat="1" ht="40.5" customHeight="1" x14ac:dyDescent="0.3">
      <c r="A20" s="273"/>
      <c r="B20" s="274"/>
      <c r="C20" s="274"/>
      <c r="D20" s="275"/>
      <c r="E20" s="76" t="s">
        <v>30</v>
      </c>
      <c r="F20" s="123">
        <v>0</v>
      </c>
      <c r="G20" s="123">
        <v>0</v>
      </c>
      <c r="H20" s="123">
        <v>0</v>
      </c>
      <c r="I20" s="123">
        <f t="shared" ref="I20:K20" si="8">I64</f>
        <v>87640</v>
      </c>
      <c r="J20" s="123">
        <f t="shared" si="8"/>
        <v>72206</v>
      </c>
      <c r="K20" s="123">
        <f t="shared" si="8"/>
        <v>103356</v>
      </c>
      <c r="L20" s="123">
        <v>0</v>
      </c>
      <c r="M20" s="123">
        <v>0</v>
      </c>
      <c r="N20" s="123"/>
      <c r="O20" s="123">
        <v>0</v>
      </c>
      <c r="P20" s="232"/>
      <c r="Q20" s="233"/>
      <c r="R20" s="233"/>
      <c r="S20" s="234"/>
    </row>
    <row r="21" spans="1:20" ht="24.75" customHeight="1" x14ac:dyDescent="0.25">
      <c r="A21" s="282" t="s">
        <v>31</v>
      </c>
      <c r="B21" s="282"/>
      <c r="C21" s="282" t="s">
        <v>400</v>
      </c>
      <c r="D21" s="282"/>
      <c r="E21" s="282"/>
      <c r="F21" s="282"/>
      <c r="G21" s="282"/>
      <c r="H21" s="282"/>
      <c r="I21" s="282"/>
      <c r="J21" s="282"/>
      <c r="K21" s="282"/>
      <c r="L21" s="282"/>
      <c r="M21" s="282"/>
      <c r="N21" s="282"/>
      <c r="O21" s="282"/>
      <c r="P21" s="282"/>
      <c r="Q21" s="282"/>
      <c r="R21" s="282"/>
      <c r="S21" s="282"/>
    </row>
    <row r="22" spans="1:20" ht="105.6" x14ac:dyDescent="0.25">
      <c r="A22" s="194" t="s">
        <v>32</v>
      </c>
      <c r="B22" s="78" t="s">
        <v>401</v>
      </c>
      <c r="C22" s="79" t="s">
        <v>402</v>
      </c>
      <c r="D22" s="79" t="s">
        <v>403</v>
      </c>
      <c r="E22" s="80" t="s">
        <v>29</v>
      </c>
      <c r="F22" s="81"/>
      <c r="G22" s="82"/>
      <c r="H22" s="83"/>
      <c r="I22" s="81"/>
      <c r="J22" s="65">
        <v>50000</v>
      </c>
      <c r="K22" s="181">
        <v>3000</v>
      </c>
      <c r="L22" s="84"/>
      <c r="M22" s="84"/>
      <c r="N22" s="85"/>
      <c r="O22" s="85"/>
      <c r="P22" s="201" t="s">
        <v>439</v>
      </c>
      <c r="Q22" s="201"/>
      <c r="R22" s="207" t="s">
        <v>23</v>
      </c>
      <c r="S22" s="174" t="s">
        <v>286</v>
      </c>
      <c r="T22" s="43"/>
    </row>
    <row r="23" spans="1:20" ht="41.25" customHeight="1" x14ac:dyDescent="0.25">
      <c r="A23" s="195" t="s">
        <v>34</v>
      </c>
      <c r="B23" s="89" t="s">
        <v>294</v>
      </c>
      <c r="C23" s="89" t="s">
        <v>295</v>
      </c>
      <c r="D23" s="89" t="s">
        <v>136</v>
      </c>
      <c r="E23" s="80" t="s">
        <v>29</v>
      </c>
      <c r="F23" s="85"/>
      <c r="G23" s="85"/>
      <c r="H23" s="85"/>
      <c r="I23" s="86"/>
      <c r="J23" s="86"/>
      <c r="K23" s="86"/>
      <c r="L23" s="63"/>
      <c r="M23" s="70">
        <v>45000</v>
      </c>
      <c r="N23" s="88"/>
      <c r="O23" s="85"/>
      <c r="P23" s="200" t="s">
        <v>439</v>
      </c>
      <c r="Q23" s="201" t="s">
        <v>440</v>
      </c>
      <c r="R23" s="207" t="s">
        <v>23</v>
      </c>
      <c r="S23" s="205" t="s">
        <v>357</v>
      </c>
      <c r="T23" s="43"/>
    </row>
    <row r="24" spans="1:20" ht="79.5" customHeight="1" x14ac:dyDescent="0.25">
      <c r="A24" s="195" t="s">
        <v>35</v>
      </c>
      <c r="B24" s="89" t="s">
        <v>404</v>
      </c>
      <c r="C24" s="89" t="s">
        <v>296</v>
      </c>
      <c r="D24" s="89" t="s">
        <v>36</v>
      </c>
      <c r="E24" s="80" t="s">
        <v>29</v>
      </c>
      <c r="F24" s="85"/>
      <c r="G24" s="85"/>
      <c r="H24" s="85"/>
      <c r="I24" s="90"/>
      <c r="J24" s="181">
        <v>8500</v>
      </c>
      <c r="K24" s="181">
        <v>8500</v>
      </c>
      <c r="L24" s="85"/>
      <c r="M24" s="85"/>
      <c r="N24" s="85"/>
      <c r="O24" s="85"/>
      <c r="P24" s="200" t="s">
        <v>439</v>
      </c>
      <c r="Q24" s="201" t="s">
        <v>378</v>
      </c>
      <c r="R24" s="207" t="s">
        <v>23</v>
      </c>
      <c r="S24" s="174" t="s">
        <v>286</v>
      </c>
      <c r="T24" s="43"/>
    </row>
    <row r="25" spans="1:20" ht="67.05" customHeight="1" x14ac:dyDescent="0.25">
      <c r="A25" s="195" t="s">
        <v>37</v>
      </c>
      <c r="B25" s="89" t="s">
        <v>405</v>
      </c>
      <c r="C25" s="89" t="s">
        <v>297</v>
      </c>
      <c r="D25" s="89" t="s">
        <v>298</v>
      </c>
      <c r="E25" s="80" t="s">
        <v>29</v>
      </c>
      <c r="F25" s="215">
        <v>506</v>
      </c>
      <c r="G25" s="215">
        <v>556</v>
      </c>
      <c r="H25" s="215">
        <v>1297</v>
      </c>
      <c r="I25" s="85"/>
      <c r="J25" s="85"/>
      <c r="K25" s="85"/>
      <c r="L25" s="85"/>
      <c r="M25" s="85"/>
      <c r="N25" s="85"/>
      <c r="O25" s="85"/>
      <c r="P25" s="200" t="s">
        <v>439</v>
      </c>
      <c r="Q25" s="201"/>
      <c r="R25" s="220" t="s">
        <v>389</v>
      </c>
      <c r="S25" s="205" t="s">
        <v>285</v>
      </c>
      <c r="T25" s="43"/>
    </row>
    <row r="26" spans="1:20" s="95" customFormat="1" ht="79.2" x14ac:dyDescent="0.25">
      <c r="A26" s="195" t="s">
        <v>38</v>
      </c>
      <c r="B26" s="91" t="s">
        <v>370</v>
      </c>
      <c r="C26" s="92" t="s">
        <v>299</v>
      </c>
      <c r="D26" s="92" t="s">
        <v>300</v>
      </c>
      <c r="E26" s="219"/>
      <c r="F26" s="85"/>
      <c r="G26" s="93"/>
      <c r="H26" s="93"/>
      <c r="I26" s="93"/>
      <c r="J26" s="93"/>
      <c r="K26" s="93"/>
      <c r="L26" s="93"/>
      <c r="M26" s="93"/>
      <c r="N26" s="93"/>
      <c r="O26" s="93"/>
      <c r="P26" s="92" t="s">
        <v>439</v>
      </c>
      <c r="Q26" s="92" t="s">
        <v>81</v>
      </c>
      <c r="R26" s="220" t="s">
        <v>389</v>
      </c>
      <c r="S26" s="174" t="s">
        <v>278</v>
      </c>
      <c r="T26" s="94"/>
    </row>
    <row r="27" spans="1:20" ht="31.5" customHeight="1" x14ac:dyDescent="0.25">
      <c r="A27" s="244" t="s">
        <v>40</v>
      </c>
      <c r="B27" s="246"/>
      <c r="C27" s="244" t="s">
        <v>41</v>
      </c>
      <c r="D27" s="245"/>
      <c r="E27" s="245"/>
      <c r="F27" s="245"/>
      <c r="G27" s="245"/>
      <c r="H27" s="245"/>
      <c r="I27" s="245"/>
      <c r="J27" s="245"/>
      <c r="K27" s="245"/>
      <c r="L27" s="245"/>
      <c r="M27" s="245"/>
      <c r="N27" s="245"/>
      <c r="O27" s="245"/>
      <c r="P27" s="245"/>
      <c r="Q27" s="245"/>
      <c r="R27" s="245"/>
      <c r="S27" s="246"/>
      <c r="T27" s="43"/>
    </row>
    <row r="28" spans="1:20" ht="39.6" x14ac:dyDescent="0.25">
      <c r="A28" s="196" t="s">
        <v>42</v>
      </c>
      <c r="B28" s="92" t="s">
        <v>301</v>
      </c>
      <c r="C28" s="92" t="s">
        <v>302</v>
      </c>
      <c r="D28" s="96" t="s">
        <v>406</v>
      </c>
      <c r="E28" s="80" t="s">
        <v>29</v>
      </c>
      <c r="F28" s="85">
        <v>28800</v>
      </c>
      <c r="G28" s="85">
        <v>28800</v>
      </c>
      <c r="H28" s="85">
        <v>28800</v>
      </c>
      <c r="I28" s="97"/>
      <c r="J28" s="65">
        <v>55000</v>
      </c>
      <c r="K28" s="65">
        <v>60000</v>
      </c>
      <c r="L28" s="181">
        <v>60000</v>
      </c>
      <c r="M28" s="181">
        <v>65000</v>
      </c>
      <c r="N28" s="87"/>
      <c r="O28" s="181">
        <v>65000</v>
      </c>
      <c r="P28" s="200" t="s">
        <v>439</v>
      </c>
      <c r="Q28" s="200"/>
      <c r="R28" s="47" t="s">
        <v>23</v>
      </c>
      <c r="S28" s="174" t="s">
        <v>263</v>
      </c>
      <c r="T28" s="43"/>
    </row>
    <row r="29" spans="1:20" ht="55.05" customHeight="1" x14ac:dyDescent="0.25">
      <c r="A29" s="196" t="s">
        <v>43</v>
      </c>
      <c r="B29" s="92" t="s">
        <v>388</v>
      </c>
      <c r="C29" s="191" t="s">
        <v>303</v>
      </c>
      <c r="D29" s="92" t="s">
        <v>44</v>
      </c>
      <c r="E29" s="80" t="s">
        <v>29</v>
      </c>
      <c r="F29" s="98">
        <v>50000</v>
      </c>
      <c r="G29" s="98">
        <v>50000</v>
      </c>
      <c r="H29" s="98">
        <v>50000</v>
      </c>
      <c r="I29" s="64"/>
      <c r="J29" s="65">
        <v>65000</v>
      </c>
      <c r="K29" s="181">
        <v>65000</v>
      </c>
      <c r="L29" s="181">
        <v>65000</v>
      </c>
      <c r="M29" s="70">
        <v>70000</v>
      </c>
      <c r="N29" s="87"/>
      <c r="O29" s="181">
        <v>70000</v>
      </c>
      <c r="P29" s="200" t="s">
        <v>439</v>
      </c>
      <c r="Q29" s="200"/>
      <c r="R29" s="47" t="s">
        <v>23</v>
      </c>
      <c r="S29" s="174" t="s">
        <v>263</v>
      </c>
      <c r="T29" s="43"/>
    </row>
    <row r="30" spans="1:20" ht="26.1" customHeight="1" x14ac:dyDescent="0.25">
      <c r="A30" s="285" t="s">
        <v>45</v>
      </c>
      <c r="B30" s="241" t="s">
        <v>304</v>
      </c>
      <c r="C30" s="242" t="s">
        <v>376</v>
      </c>
      <c r="D30" s="96" t="s">
        <v>280</v>
      </c>
      <c r="E30" s="48"/>
      <c r="F30" s="63"/>
      <c r="G30" s="63"/>
      <c r="H30" s="63"/>
      <c r="I30" s="87"/>
      <c r="J30" s="87"/>
      <c r="K30" s="87"/>
      <c r="L30" s="87"/>
      <c r="M30" s="87"/>
      <c r="N30" s="87"/>
      <c r="O30" s="87"/>
      <c r="P30" s="200" t="s">
        <v>39</v>
      </c>
      <c r="Q30" s="201" t="s">
        <v>379</v>
      </c>
      <c r="R30" s="47" t="s">
        <v>46</v>
      </c>
      <c r="S30" s="205" t="s">
        <v>358</v>
      </c>
      <c r="T30" s="43"/>
    </row>
    <row r="31" spans="1:20" ht="40.049999999999997" customHeight="1" x14ac:dyDescent="0.25">
      <c r="A31" s="285"/>
      <c r="B31" s="241"/>
      <c r="C31" s="243"/>
      <c r="D31" s="96" t="s">
        <v>281</v>
      </c>
      <c r="E31" s="48" t="s">
        <v>25</v>
      </c>
      <c r="F31" s="82"/>
      <c r="G31" s="82"/>
      <c r="H31" s="82"/>
      <c r="I31" s="99"/>
      <c r="J31" s="65">
        <v>2040533</v>
      </c>
      <c r="K31" s="65">
        <v>2101678</v>
      </c>
      <c r="L31" s="65">
        <v>2164620</v>
      </c>
      <c r="M31" s="70">
        <v>2164620</v>
      </c>
      <c r="N31" s="87"/>
      <c r="O31" s="65">
        <v>2164620</v>
      </c>
      <c r="P31" s="200" t="s">
        <v>441</v>
      </c>
      <c r="Q31" s="201" t="s">
        <v>442</v>
      </c>
      <c r="R31" s="47" t="s">
        <v>23</v>
      </c>
      <c r="S31" s="174" t="s">
        <v>263</v>
      </c>
      <c r="T31" s="43"/>
    </row>
    <row r="32" spans="1:20" ht="52.8" x14ac:dyDescent="0.25">
      <c r="A32" s="196" t="s">
        <v>48</v>
      </c>
      <c r="B32" s="92" t="s">
        <v>391</v>
      </c>
      <c r="C32" s="96" t="s">
        <v>392</v>
      </c>
      <c r="D32" s="92" t="s">
        <v>393</v>
      </c>
      <c r="E32" s="48"/>
      <c r="F32" s="85"/>
      <c r="G32" s="85"/>
      <c r="H32" s="85"/>
      <c r="I32" s="85"/>
      <c r="J32" s="85"/>
      <c r="K32" s="85"/>
      <c r="L32" s="85"/>
      <c r="M32" s="85"/>
      <c r="N32" s="85"/>
      <c r="O32" s="85"/>
      <c r="P32" s="201" t="s">
        <v>443</v>
      </c>
      <c r="Q32" s="201" t="s">
        <v>47</v>
      </c>
      <c r="R32" s="220" t="s">
        <v>389</v>
      </c>
      <c r="S32" s="205" t="s">
        <v>287</v>
      </c>
      <c r="T32" s="43"/>
    </row>
    <row r="33" spans="1:20" ht="39.6" x14ac:dyDescent="0.25">
      <c r="A33" s="196" t="s">
        <v>49</v>
      </c>
      <c r="B33" s="101" t="s">
        <v>305</v>
      </c>
      <c r="C33" s="173" t="s">
        <v>377</v>
      </c>
      <c r="D33" s="102" t="s">
        <v>306</v>
      </c>
      <c r="E33" s="48"/>
      <c r="F33" s="85"/>
      <c r="G33" s="85"/>
      <c r="H33" s="85"/>
      <c r="I33" s="85"/>
      <c r="J33" s="85"/>
      <c r="K33" s="85"/>
      <c r="L33" s="85"/>
      <c r="M33" s="85"/>
      <c r="N33" s="85"/>
      <c r="O33" s="85"/>
      <c r="P33" s="200" t="s">
        <v>439</v>
      </c>
      <c r="Q33" s="201"/>
      <c r="R33" s="220" t="s">
        <v>389</v>
      </c>
      <c r="S33" s="205" t="s">
        <v>359</v>
      </c>
      <c r="T33" s="43"/>
    </row>
    <row r="34" spans="1:20" ht="39" customHeight="1" x14ac:dyDescent="0.25">
      <c r="A34" s="247" t="s">
        <v>50</v>
      </c>
      <c r="B34" s="238"/>
      <c r="C34" s="244" t="s">
        <v>51</v>
      </c>
      <c r="D34" s="245"/>
      <c r="E34" s="245"/>
      <c r="F34" s="245"/>
      <c r="G34" s="245"/>
      <c r="H34" s="245"/>
      <c r="I34" s="245"/>
      <c r="J34" s="245"/>
      <c r="K34" s="245"/>
      <c r="L34" s="245"/>
      <c r="M34" s="245"/>
      <c r="N34" s="245"/>
      <c r="O34" s="245"/>
      <c r="P34" s="245"/>
      <c r="Q34" s="245"/>
      <c r="R34" s="245"/>
      <c r="S34" s="246"/>
      <c r="T34" s="43"/>
    </row>
    <row r="35" spans="1:20" ht="69" customHeight="1" x14ac:dyDescent="0.25">
      <c r="A35" s="196" t="s">
        <v>52</v>
      </c>
      <c r="B35" s="174" t="s">
        <v>307</v>
      </c>
      <c r="C35" s="174" t="s">
        <v>308</v>
      </c>
      <c r="D35" s="174" t="s">
        <v>53</v>
      </c>
      <c r="E35" s="80" t="s">
        <v>29</v>
      </c>
      <c r="F35" s="82">
        <v>1800</v>
      </c>
      <c r="G35" s="82">
        <v>1800</v>
      </c>
      <c r="H35" s="82">
        <v>1800</v>
      </c>
      <c r="I35" s="81"/>
      <c r="J35" s="82"/>
      <c r="K35" s="65">
        <v>2000</v>
      </c>
      <c r="L35" s="85"/>
      <c r="M35" s="85"/>
      <c r="N35" s="85"/>
      <c r="O35" s="85"/>
      <c r="P35" s="201" t="s">
        <v>439</v>
      </c>
      <c r="Q35" s="201"/>
      <c r="R35" s="47" t="s">
        <v>23</v>
      </c>
      <c r="S35" s="176" t="s">
        <v>286</v>
      </c>
      <c r="T35" s="43"/>
    </row>
    <row r="36" spans="1:20" ht="70.5" customHeight="1" x14ac:dyDescent="0.25">
      <c r="A36" s="196" t="s">
        <v>54</v>
      </c>
      <c r="B36" s="174" t="s">
        <v>371</v>
      </c>
      <c r="C36" s="174" t="s">
        <v>309</v>
      </c>
      <c r="D36" s="174" t="s">
        <v>310</v>
      </c>
      <c r="E36" s="48"/>
      <c r="F36" s="85"/>
      <c r="G36" s="85"/>
      <c r="H36" s="85"/>
      <c r="I36" s="85"/>
      <c r="J36" s="85"/>
      <c r="K36" s="85"/>
      <c r="L36" s="85"/>
      <c r="M36" s="85"/>
      <c r="N36" s="85"/>
      <c r="O36" s="85"/>
      <c r="P36" s="201" t="s">
        <v>439</v>
      </c>
      <c r="Q36" s="201" t="s">
        <v>390</v>
      </c>
      <c r="R36" s="221" t="s">
        <v>389</v>
      </c>
      <c r="S36" s="176" t="s">
        <v>282</v>
      </c>
      <c r="T36" s="43"/>
    </row>
    <row r="37" spans="1:20" ht="27.6" customHeight="1" x14ac:dyDescent="0.25">
      <c r="A37" s="196" t="s">
        <v>55</v>
      </c>
      <c r="B37" s="174" t="s">
        <v>311</v>
      </c>
      <c r="C37" s="174" t="s">
        <v>56</v>
      </c>
      <c r="D37" s="174" t="s">
        <v>57</v>
      </c>
      <c r="E37" s="48"/>
      <c r="F37" s="85"/>
      <c r="G37" s="85"/>
      <c r="H37" s="85"/>
      <c r="I37" s="85"/>
      <c r="J37" s="85"/>
      <c r="K37" s="85"/>
      <c r="L37" s="85"/>
      <c r="M37" s="85"/>
      <c r="N37" s="85"/>
      <c r="O37" s="85"/>
      <c r="P37" s="201" t="s">
        <v>39</v>
      </c>
      <c r="Q37" s="201" t="s">
        <v>33</v>
      </c>
      <c r="R37" s="221" t="s">
        <v>389</v>
      </c>
      <c r="S37" s="176" t="s">
        <v>283</v>
      </c>
      <c r="T37" s="43"/>
    </row>
    <row r="38" spans="1:20" ht="39.6" customHeight="1" x14ac:dyDescent="0.25">
      <c r="A38" s="196" t="s">
        <v>58</v>
      </c>
      <c r="B38" s="174" t="s">
        <v>312</v>
      </c>
      <c r="C38" s="174" t="s">
        <v>59</v>
      </c>
      <c r="D38" s="174" t="s">
        <v>60</v>
      </c>
      <c r="E38" s="48"/>
      <c r="F38" s="85"/>
      <c r="G38" s="85"/>
      <c r="H38" s="85"/>
      <c r="I38" s="85"/>
      <c r="J38" s="85"/>
      <c r="K38" s="85"/>
      <c r="L38" s="85"/>
      <c r="M38" s="85"/>
      <c r="N38" s="85"/>
      <c r="O38" s="85"/>
      <c r="P38" s="201" t="s">
        <v>439</v>
      </c>
      <c r="Q38" s="201" t="s">
        <v>387</v>
      </c>
      <c r="R38" s="221" t="s">
        <v>389</v>
      </c>
      <c r="S38" s="176" t="s">
        <v>284</v>
      </c>
      <c r="T38" s="43"/>
    </row>
    <row r="39" spans="1:20" ht="60" customHeight="1" x14ac:dyDescent="0.25">
      <c r="A39" s="247" t="s">
        <v>61</v>
      </c>
      <c r="B39" s="238"/>
      <c r="C39" s="244" t="s">
        <v>407</v>
      </c>
      <c r="D39" s="245"/>
      <c r="E39" s="245"/>
      <c r="F39" s="245"/>
      <c r="G39" s="245"/>
      <c r="H39" s="245"/>
      <c r="I39" s="245"/>
      <c r="J39" s="245"/>
      <c r="K39" s="245"/>
      <c r="L39" s="245"/>
      <c r="M39" s="245"/>
      <c r="N39" s="245"/>
      <c r="O39" s="245"/>
      <c r="P39" s="245"/>
      <c r="Q39" s="245"/>
      <c r="R39" s="245"/>
      <c r="S39" s="246"/>
      <c r="T39" s="43"/>
    </row>
    <row r="40" spans="1:20" ht="42" customHeight="1" x14ac:dyDescent="0.25">
      <c r="A40" s="196" t="s">
        <v>62</v>
      </c>
      <c r="B40" s="174" t="s">
        <v>408</v>
      </c>
      <c r="C40" s="174" t="s">
        <v>63</v>
      </c>
      <c r="D40" s="174" t="s">
        <v>409</v>
      </c>
      <c r="E40" s="48" t="s">
        <v>26</v>
      </c>
      <c r="F40" s="103"/>
      <c r="G40" s="103"/>
      <c r="H40" s="103"/>
      <c r="I40" s="103"/>
      <c r="J40" s="70">
        <v>390660</v>
      </c>
      <c r="K40" s="70">
        <v>414100</v>
      </c>
      <c r="L40" s="70">
        <v>438946</v>
      </c>
      <c r="M40" s="70">
        <v>465282</v>
      </c>
      <c r="N40" s="103"/>
      <c r="O40" s="70">
        <v>465282</v>
      </c>
      <c r="P40" s="205" t="s">
        <v>39</v>
      </c>
      <c r="Q40" s="176" t="s">
        <v>381</v>
      </c>
      <c r="R40" s="224" t="s">
        <v>23</v>
      </c>
      <c r="S40" s="174" t="s">
        <v>263</v>
      </c>
      <c r="T40" s="43"/>
    </row>
    <row r="41" spans="1:20" ht="39.6" x14ac:dyDescent="0.25">
      <c r="A41" s="196" t="s">
        <v>64</v>
      </c>
      <c r="B41" s="174" t="s">
        <v>410</v>
      </c>
      <c r="C41" s="174" t="s">
        <v>411</v>
      </c>
      <c r="D41" s="174" t="s">
        <v>412</v>
      </c>
      <c r="E41" s="80" t="s">
        <v>29</v>
      </c>
      <c r="F41" s="216">
        <v>2400</v>
      </c>
      <c r="G41" s="216">
        <v>2400</v>
      </c>
      <c r="H41" s="216">
        <v>2400</v>
      </c>
      <c r="I41" s="104"/>
      <c r="J41" s="104"/>
      <c r="K41" s="104"/>
      <c r="L41" s="104"/>
      <c r="M41" s="104"/>
      <c r="N41" s="104"/>
      <c r="O41" s="104"/>
      <c r="P41" s="203" t="s">
        <v>439</v>
      </c>
      <c r="Q41" s="203" t="s">
        <v>288</v>
      </c>
      <c r="R41" s="221" t="s">
        <v>389</v>
      </c>
      <c r="S41" s="203" t="s">
        <v>285</v>
      </c>
      <c r="T41" s="43"/>
    </row>
    <row r="42" spans="1:20" ht="39.6" x14ac:dyDescent="0.25">
      <c r="A42" s="196" t="s">
        <v>65</v>
      </c>
      <c r="B42" s="174" t="s">
        <v>313</v>
      </c>
      <c r="C42" s="175" t="s">
        <v>66</v>
      </c>
      <c r="D42" s="174" t="s">
        <v>67</v>
      </c>
      <c r="E42" s="48"/>
      <c r="F42" s="215"/>
      <c r="G42" s="215"/>
      <c r="H42" s="215"/>
      <c r="I42" s="103"/>
      <c r="J42" s="103"/>
      <c r="K42" s="103"/>
      <c r="L42" s="103"/>
      <c r="M42" s="103"/>
      <c r="N42" s="103"/>
      <c r="O42" s="103"/>
      <c r="P42" s="176" t="s">
        <v>39</v>
      </c>
      <c r="Q42" s="176" t="s">
        <v>47</v>
      </c>
      <c r="R42" s="224" t="s">
        <v>46</v>
      </c>
      <c r="S42" s="176" t="s">
        <v>284</v>
      </c>
      <c r="T42" s="43"/>
    </row>
    <row r="43" spans="1:20" ht="72" customHeight="1" x14ac:dyDescent="0.25">
      <c r="A43" s="196" t="s">
        <v>68</v>
      </c>
      <c r="B43" s="79" t="s">
        <v>314</v>
      </c>
      <c r="C43" s="175" t="s">
        <v>69</v>
      </c>
      <c r="D43" s="78" t="s">
        <v>271</v>
      </c>
      <c r="E43" s="80" t="s">
        <v>29</v>
      </c>
      <c r="F43" s="215">
        <v>1800</v>
      </c>
      <c r="G43" s="215">
        <v>1800</v>
      </c>
      <c r="H43" s="215">
        <v>1800</v>
      </c>
      <c r="I43" s="103"/>
      <c r="J43" s="103"/>
      <c r="K43" s="103"/>
      <c r="L43" s="103"/>
      <c r="M43" s="103"/>
      <c r="N43" s="103"/>
      <c r="O43" s="103"/>
      <c r="P43" s="176" t="s">
        <v>439</v>
      </c>
      <c r="Q43" s="176" t="s">
        <v>382</v>
      </c>
      <c r="R43" s="221" t="s">
        <v>389</v>
      </c>
      <c r="S43" s="176" t="s">
        <v>284</v>
      </c>
      <c r="T43" s="43"/>
    </row>
    <row r="44" spans="1:20" ht="53.55" customHeight="1" x14ac:dyDescent="0.25">
      <c r="A44" s="196" t="s">
        <v>70</v>
      </c>
      <c r="B44" s="174" t="s">
        <v>315</v>
      </c>
      <c r="C44" s="174" t="s">
        <v>316</v>
      </c>
      <c r="D44" s="174" t="s">
        <v>317</v>
      </c>
      <c r="E44" s="80" t="s">
        <v>29</v>
      </c>
      <c r="F44" s="215">
        <v>1800</v>
      </c>
      <c r="G44" s="215">
        <v>1800</v>
      </c>
      <c r="H44" s="215">
        <v>1800</v>
      </c>
      <c r="I44" s="103"/>
      <c r="J44" s="103"/>
      <c r="K44" s="103"/>
      <c r="L44" s="103"/>
      <c r="M44" s="103"/>
      <c r="N44" s="103"/>
      <c r="O44" s="103"/>
      <c r="P44" s="201" t="s">
        <v>439</v>
      </c>
      <c r="Q44" s="201" t="s">
        <v>383</v>
      </c>
      <c r="R44" s="221" t="s">
        <v>389</v>
      </c>
      <c r="S44" s="176" t="s">
        <v>286</v>
      </c>
      <c r="T44" s="43"/>
    </row>
    <row r="45" spans="1:20" ht="37.5" customHeight="1" x14ac:dyDescent="0.25">
      <c r="A45" s="196" t="s">
        <v>71</v>
      </c>
      <c r="B45" s="174" t="s">
        <v>413</v>
      </c>
      <c r="C45" s="174" t="s">
        <v>414</v>
      </c>
      <c r="D45" s="174" t="s">
        <v>415</v>
      </c>
      <c r="E45" s="48"/>
      <c r="F45" s="103"/>
      <c r="G45" s="103"/>
      <c r="H45" s="103"/>
      <c r="I45" s="103"/>
      <c r="J45" s="103"/>
      <c r="K45" s="103"/>
      <c r="L45" s="103"/>
      <c r="M45" s="103"/>
      <c r="N45" s="103"/>
      <c r="O45" s="103"/>
      <c r="P45" s="176" t="s">
        <v>439</v>
      </c>
      <c r="Q45" s="176"/>
      <c r="R45" s="221" t="s">
        <v>389</v>
      </c>
      <c r="S45" s="176" t="s">
        <v>287</v>
      </c>
      <c r="T45" s="43"/>
    </row>
    <row r="46" spans="1:20" s="95" customFormat="1" ht="26.4" x14ac:dyDescent="0.25">
      <c r="A46" s="196" t="s">
        <v>72</v>
      </c>
      <c r="B46" s="174" t="s">
        <v>318</v>
      </c>
      <c r="C46" s="174" t="s">
        <v>319</v>
      </c>
      <c r="D46" s="174" t="s">
        <v>73</v>
      </c>
      <c r="E46" s="80"/>
      <c r="F46" s="172"/>
      <c r="G46" s="172"/>
      <c r="H46" s="172"/>
      <c r="I46" s="172"/>
      <c r="J46" s="172"/>
      <c r="K46" s="172"/>
      <c r="L46" s="172"/>
      <c r="M46" s="172"/>
      <c r="N46" s="172"/>
      <c r="O46" s="172"/>
      <c r="P46" s="174" t="s">
        <v>439</v>
      </c>
      <c r="Q46" s="174" t="s">
        <v>384</v>
      </c>
      <c r="R46" s="221" t="s">
        <v>389</v>
      </c>
      <c r="S46" s="174" t="s">
        <v>287</v>
      </c>
      <c r="T46" s="94"/>
    </row>
    <row r="47" spans="1:20" s="95" customFormat="1" ht="39.6" x14ac:dyDescent="0.25">
      <c r="A47" s="196" t="s">
        <v>74</v>
      </c>
      <c r="B47" s="79" t="s">
        <v>416</v>
      </c>
      <c r="C47" s="79" t="s">
        <v>417</v>
      </c>
      <c r="D47" s="79" t="s">
        <v>215</v>
      </c>
      <c r="E47" s="80" t="s">
        <v>29</v>
      </c>
      <c r="F47" s="119">
        <v>28000</v>
      </c>
      <c r="G47" s="119">
        <v>28000</v>
      </c>
      <c r="H47" s="119">
        <v>28000</v>
      </c>
      <c r="I47" s="181"/>
      <c r="J47" s="181">
        <v>28000</v>
      </c>
      <c r="K47" s="181">
        <v>30000</v>
      </c>
      <c r="L47" s="109">
        <v>32000</v>
      </c>
      <c r="M47" s="109">
        <v>32000</v>
      </c>
      <c r="N47" s="109"/>
      <c r="O47" s="109">
        <v>32000</v>
      </c>
      <c r="P47" s="174" t="s">
        <v>439</v>
      </c>
      <c r="Q47" s="174"/>
      <c r="R47" s="226" t="s">
        <v>23</v>
      </c>
      <c r="S47" s="174" t="s">
        <v>372</v>
      </c>
    </row>
    <row r="48" spans="1:20" ht="52.8" x14ac:dyDescent="0.25">
      <c r="A48" s="196" t="s">
        <v>75</v>
      </c>
      <c r="B48" s="79" t="s">
        <v>320</v>
      </c>
      <c r="C48" s="79" t="s">
        <v>418</v>
      </c>
      <c r="D48" s="79" t="s">
        <v>76</v>
      </c>
      <c r="E48" s="105" t="s">
        <v>27</v>
      </c>
      <c r="F48" s="215">
        <v>30955</v>
      </c>
      <c r="G48" s="215">
        <v>30955</v>
      </c>
      <c r="H48" s="215">
        <v>30955</v>
      </c>
      <c r="I48" s="106"/>
      <c r="J48" s="70">
        <v>10352</v>
      </c>
      <c r="K48" s="70">
        <v>10556</v>
      </c>
      <c r="L48" s="70">
        <v>10774</v>
      </c>
      <c r="M48" s="70">
        <v>11004</v>
      </c>
      <c r="N48" s="70"/>
      <c r="O48" s="70">
        <v>11004</v>
      </c>
      <c r="P48" s="176" t="s">
        <v>380</v>
      </c>
      <c r="Q48" s="176"/>
      <c r="R48" s="206" t="s">
        <v>23</v>
      </c>
      <c r="S48" s="204" t="s">
        <v>284</v>
      </c>
    </row>
    <row r="49" spans="1:19" ht="26.4" x14ac:dyDescent="0.25">
      <c r="A49" s="250" t="s">
        <v>77</v>
      </c>
      <c r="B49" s="249" t="s">
        <v>394</v>
      </c>
      <c r="C49" s="257" t="s">
        <v>395</v>
      </c>
      <c r="D49" s="174" t="s">
        <v>396</v>
      </c>
      <c r="E49" s="107" t="s">
        <v>25</v>
      </c>
      <c r="F49" s="222">
        <v>449075</v>
      </c>
      <c r="G49" s="222">
        <v>449075</v>
      </c>
      <c r="H49" s="222">
        <v>449075</v>
      </c>
      <c r="I49" s="108"/>
      <c r="J49" s="108">
        <v>177587</v>
      </c>
      <c r="K49" s="108">
        <v>632907</v>
      </c>
      <c r="L49" s="108">
        <v>685640</v>
      </c>
      <c r="M49" s="108">
        <v>685640</v>
      </c>
      <c r="N49" s="109"/>
      <c r="O49" s="108">
        <v>685640</v>
      </c>
      <c r="P49" s="176" t="s">
        <v>380</v>
      </c>
      <c r="Q49" s="176"/>
      <c r="R49" s="206" t="s">
        <v>23</v>
      </c>
      <c r="S49" s="174" t="s">
        <v>284</v>
      </c>
    </row>
    <row r="50" spans="1:19" ht="34.049999999999997" customHeight="1" x14ac:dyDescent="0.25">
      <c r="A50" s="251"/>
      <c r="B50" s="249"/>
      <c r="C50" s="266"/>
      <c r="D50" s="173" t="s">
        <v>419</v>
      </c>
      <c r="E50" s="107" t="s">
        <v>25</v>
      </c>
      <c r="F50" s="222">
        <v>12759017</v>
      </c>
      <c r="G50" s="222">
        <v>12759017</v>
      </c>
      <c r="H50" s="222">
        <v>12759017</v>
      </c>
      <c r="I50" s="108"/>
      <c r="J50" s="108">
        <v>5075427</v>
      </c>
      <c r="K50" s="108">
        <v>5583325</v>
      </c>
      <c r="L50" s="108">
        <v>6144499</v>
      </c>
      <c r="M50" s="108">
        <v>6144499</v>
      </c>
      <c r="N50" s="109"/>
      <c r="O50" s="108">
        <v>6144499</v>
      </c>
      <c r="P50" s="176" t="s">
        <v>380</v>
      </c>
      <c r="Q50" s="176"/>
      <c r="R50" s="206" t="s">
        <v>23</v>
      </c>
      <c r="S50" s="174" t="s">
        <v>287</v>
      </c>
    </row>
    <row r="51" spans="1:19" s="95" customFormat="1" ht="59.1" customHeight="1" x14ac:dyDescent="0.25">
      <c r="A51" s="196" t="s">
        <v>292</v>
      </c>
      <c r="B51" s="14" t="s">
        <v>321</v>
      </c>
      <c r="C51" s="13" t="s">
        <v>270</v>
      </c>
      <c r="D51" s="176" t="s">
        <v>80</v>
      </c>
      <c r="E51" s="110"/>
      <c r="F51" s="108"/>
      <c r="G51" s="108"/>
      <c r="H51" s="108"/>
      <c r="I51" s="108"/>
      <c r="J51" s="108"/>
      <c r="K51" s="108"/>
      <c r="L51" s="108"/>
      <c r="M51" s="109"/>
      <c r="N51" s="109"/>
      <c r="O51" s="108"/>
      <c r="P51" s="174" t="s">
        <v>444</v>
      </c>
      <c r="Q51" s="176" t="s">
        <v>81</v>
      </c>
      <c r="R51" s="204" t="s">
        <v>46</v>
      </c>
      <c r="S51" s="174" t="s">
        <v>287</v>
      </c>
    </row>
    <row r="52" spans="1:19" s="95" customFormat="1" ht="58.05" customHeight="1" x14ac:dyDescent="0.25">
      <c r="A52" s="197" t="s">
        <v>82</v>
      </c>
      <c r="B52" s="179" t="s">
        <v>322</v>
      </c>
      <c r="C52" s="13" t="s">
        <v>269</v>
      </c>
      <c r="D52" s="176" t="s">
        <v>323</v>
      </c>
      <c r="E52" s="110"/>
      <c r="F52" s="108"/>
      <c r="G52" s="108"/>
      <c r="H52" s="108"/>
      <c r="I52" s="108"/>
      <c r="J52" s="108"/>
      <c r="K52" s="108"/>
      <c r="L52" s="108"/>
      <c r="M52" s="109"/>
      <c r="N52" s="109"/>
      <c r="O52" s="108"/>
      <c r="P52" s="174" t="s">
        <v>439</v>
      </c>
      <c r="Q52" s="174" t="s">
        <v>288</v>
      </c>
      <c r="R52" s="204" t="s">
        <v>46</v>
      </c>
      <c r="S52" s="174" t="s">
        <v>358</v>
      </c>
    </row>
    <row r="53" spans="1:19" s="95" customFormat="1" ht="50.55" customHeight="1" x14ac:dyDescent="0.25">
      <c r="A53" s="196" t="s">
        <v>293</v>
      </c>
      <c r="B53" s="176" t="s">
        <v>324</v>
      </c>
      <c r="C53" s="13" t="s">
        <v>83</v>
      </c>
      <c r="D53" s="176" t="s">
        <v>84</v>
      </c>
      <c r="E53" s="110"/>
      <c r="F53" s="108"/>
      <c r="G53" s="108"/>
      <c r="H53" s="108"/>
      <c r="I53" s="108"/>
      <c r="J53" s="108"/>
      <c r="K53" s="108"/>
      <c r="L53" s="108"/>
      <c r="M53" s="109"/>
      <c r="N53" s="109"/>
      <c r="O53" s="108"/>
      <c r="P53" s="174" t="s">
        <v>439</v>
      </c>
      <c r="Q53" s="174" t="s">
        <v>81</v>
      </c>
      <c r="R53" s="204" t="s">
        <v>46</v>
      </c>
      <c r="S53" s="174" t="s">
        <v>287</v>
      </c>
    </row>
    <row r="54" spans="1:19" s="95" customFormat="1" ht="56.1" customHeight="1" x14ac:dyDescent="0.25">
      <c r="A54" s="198" t="s">
        <v>85</v>
      </c>
      <c r="B54" s="189" t="s">
        <v>272</v>
      </c>
      <c r="C54" s="190" t="s">
        <v>325</v>
      </c>
      <c r="D54" s="177" t="s">
        <v>326</v>
      </c>
      <c r="E54" s="111"/>
      <c r="F54" s="108"/>
      <c r="G54" s="108"/>
      <c r="H54" s="108"/>
      <c r="I54" s="108"/>
      <c r="J54" s="108"/>
      <c r="K54" s="108"/>
      <c r="L54" s="108"/>
      <c r="M54" s="109"/>
      <c r="N54" s="109"/>
      <c r="O54" s="108"/>
      <c r="P54" s="174" t="s">
        <v>380</v>
      </c>
      <c r="Q54" s="174" t="s">
        <v>81</v>
      </c>
      <c r="R54" s="204" t="s">
        <v>46</v>
      </c>
      <c r="S54" s="174" t="s">
        <v>287</v>
      </c>
    </row>
    <row r="55" spans="1:19" s="95" customFormat="1" ht="48" customHeight="1" x14ac:dyDescent="0.25">
      <c r="A55" s="250" t="s">
        <v>86</v>
      </c>
      <c r="B55" s="263" t="s">
        <v>289</v>
      </c>
      <c r="C55" s="192" t="s">
        <v>290</v>
      </c>
      <c r="D55" s="265" t="s">
        <v>373</v>
      </c>
      <c r="E55" s="92" t="s">
        <v>26</v>
      </c>
      <c r="F55" s="223">
        <v>450730</v>
      </c>
      <c r="G55" s="223">
        <v>450730</v>
      </c>
      <c r="H55" s="223">
        <v>450730</v>
      </c>
      <c r="I55" s="112"/>
      <c r="J55" s="112"/>
      <c r="K55" s="112">
        <v>54007</v>
      </c>
      <c r="L55" s="112">
        <v>54007</v>
      </c>
      <c r="M55" s="112">
        <v>54007</v>
      </c>
      <c r="N55" s="113"/>
      <c r="O55" s="112">
        <v>54007</v>
      </c>
      <c r="P55" s="254" t="s">
        <v>380</v>
      </c>
      <c r="Q55" s="254" t="s">
        <v>81</v>
      </c>
      <c r="R55" s="252" t="s">
        <v>23</v>
      </c>
      <c r="S55" s="254" t="s">
        <v>360</v>
      </c>
    </row>
    <row r="56" spans="1:19" s="95" customFormat="1" ht="39.6" x14ac:dyDescent="0.25">
      <c r="A56" s="251"/>
      <c r="B56" s="264"/>
      <c r="C56" s="188"/>
      <c r="D56" s="264"/>
      <c r="E56" s="114" t="s">
        <v>28</v>
      </c>
      <c r="F56" s="112"/>
      <c r="G56" s="112"/>
      <c r="H56" s="112"/>
      <c r="I56" s="112"/>
      <c r="J56" s="112"/>
      <c r="K56" s="112">
        <v>54007</v>
      </c>
      <c r="L56" s="112">
        <v>54007</v>
      </c>
      <c r="M56" s="112">
        <v>54007</v>
      </c>
      <c r="N56" s="113"/>
      <c r="O56" s="112">
        <v>54006.5</v>
      </c>
      <c r="P56" s="255"/>
      <c r="Q56" s="255"/>
      <c r="R56" s="253"/>
      <c r="S56" s="255"/>
    </row>
    <row r="57" spans="1:19" ht="39.75" customHeight="1" x14ac:dyDescent="0.25">
      <c r="A57" s="247" t="s">
        <v>87</v>
      </c>
      <c r="B57" s="238"/>
      <c r="C57" s="247" t="s">
        <v>397</v>
      </c>
      <c r="D57" s="237"/>
      <c r="E57" s="237"/>
      <c r="F57" s="237"/>
      <c r="G57" s="237"/>
      <c r="H57" s="237"/>
      <c r="I57" s="237"/>
      <c r="J57" s="237"/>
      <c r="K57" s="237"/>
      <c r="L57" s="237"/>
      <c r="M57" s="237"/>
      <c r="N57" s="237"/>
      <c r="O57" s="237"/>
      <c r="P57" s="237"/>
      <c r="Q57" s="237"/>
      <c r="R57" s="237"/>
      <c r="S57" s="238"/>
    </row>
    <row r="58" spans="1:19" ht="64.05" customHeight="1" x14ac:dyDescent="0.25">
      <c r="A58" s="196" t="s">
        <v>88</v>
      </c>
      <c r="B58" s="174" t="s">
        <v>327</v>
      </c>
      <c r="C58" s="174" t="s">
        <v>328</v>
      </c>
      <c r="D58" s="174" t="s">
        <v>329</v>
      </c>
      <c r="E58" s="48"/>
      <c r="F58" s="85"/>
      <c r="G58" s="85"/>
      <c r="H58" s="85"/>
      <c r="I58" s="85"/>
      <c r="J58" s="85"/>
      <c r="K58" s="85"/>
      <c r="L58" s="85"/>
      <c r="M58" s="85"/>
      <c r="N58" s="85"/>
      <c r="O58" s="85"/>
      <c r="P58" s="176" t="s">
        <v>439</v>
      </c>
      <c r="Q58" s="176"/>
      <c r="R58" s="227" t="s">
        <v>389</v>
      </c>
      <c r="S58" s="176" t="s">
        <v>285</v>
      </c>
    </row>
    <row r="59" spans="1:19" ht="98.55" customHeight="1" x14ac:dyDescent="0.25">
      <c r="A59" s="196" t="s">
        <v>89</v>
      </c>
      <c r="B59" s="174" t="s">
        <v>330</v>
      </c>
      <c r="C59" s="174" t="s">
        <v>331</v>
      </c>
      <c r="D59" s="174" t="s">
        <v>332</v>
      </c>
      <c r="E59" s="115"/>
      <c r="F59" s="116"/>
      <c r="G59" s="116"/>
      <c r="H59" s="116"/>
      <c r="I59" s="116"/>
      <c r="J59" s="116"/>
      <c r="K59" s="116"/>
      <c r="L59" s="116"/>
      <c r="M59" s="116"/>
      <c r="N59" s="116"/>
      <c r="O59" s="116"/>
      <c r="P59" s="176" t="s">
        <v>439</v>
      </c>
      <c r="Q59" s="176"/>
      <c r="R59" s="227" t="s">
        <v>389</v>
      </c>
      <c r="S59" s="176" t="s">
        <v>285</v>
      </c>
    </row>
    <row r="60" spans="1:19" ht="45.6" customHeight="1" x14ac:dyDescent="0.25">
      <c r="A60" s="198" t="s">
        <v>90</v>
      </c>
      <c r="B60" s="174" t="s">
        <v>333</v>
      </c>
      <c r="C60" s="174" t="s">
        <v>334</v>
      </c>
      <c r="D60" s="218" t="s">
        <v>335</v>
      </c>
      <c r="E60" s="115"/>
      <c r="F60" s="116"/>
      <c r="G60" s="116"/>
      <c r="H60" s="116"/>
      <c r="I60" s="116"/>
      <c r="J60" s="116"/>
      <c r="K60" s="116"/>
      <c r="L60" s="116"/>
      <c r="M60" s="116"/>
      <c r="N60" s="116"/>
      <c r="O60" s="116"/>
      <c r="P60" s="176" t="s">
        <v>439</v>
      </c>
      <c r="Q60" s="176" t="s">
        <v>81</v>
      </c>
      <c r="R60" s="227" t="s">
        <v>389</v>
      </c>
      <c r="S60" s="176" t="s">
        <v>284</v>
      </c>
    </row>
    <row r="61" spans="1:19" ht="76.5" customHeight="1" x14ac:dyDescent="0.25">
      <c r="A61" s="211" t="s">
        <v>91</v>
      </c>
      <c r="B61" s="212" t="s">
        <v>273</v>
      </c>
      <c r="C61" s="212" t="s">
        <v>274</v>
      </c>
      <c r="D61" s="212" t="s">
        <v>374</v>
      </c>
      <c r="E61" s="80" t="s">
        <v>29</v>
      </c>
      <c r="F61" s="116"/>
      <c r="G61" s="116"/>
      <c r="H61" s="217">
        <v>3500</v>
      </c>
      <c r="I61" s="116"/>
      <c r="J61" s="116"/>
      <c r="K61" s="116"/>
      <c r="L61" s="116"/>
      <c r="M61" s="116"/>
      <c r="N61" s="116"/>
      <c r="O61" s="116"/>
      <c r="P61" s="202" t="s">
        <v>439</v>
      </c>
      <c r="Q61" s="202" t="s">
        <v>81</v>
      </c>
      <c r="R61" s="227" t="s">
        <v>389</v>
      </c>
      <c r="S61" s="176" t="s">
        <v>92</v>
      </c>
    </row>
    <row r="62" spans="1:19" ht="39.6" x14ac:dyDescent="0.25">
      <c r="A62" s="196" t="s">
        <v>93</v>
      </c>
      <c r="B62" s="210" t="s">
        <v>420</v>
      </c>
      <c r="C62" s="210" t="s">
        <v>421</v>
      </c>
      <c r="D62" s="210" t="s">
        <v>422</v>
      </c>
      <c r="E62" s="48"/>
      <c r="F62" s="85"/>
      <c r="G62" s="85"/>
      <c r="H62" s="85"/>
      <c r="I62" s="85"/>
      <c r="J62" s="85"/>
      <c r="K62" s="85"/>
      <c r="L62" s="85"/>
      <c r="M62" s="85"/>
      <c r="N62" s="85"/>
      <c r="O62" s="85"/>
      <c r="P62" s="176" t="s">
        <v>439</v>
      </c>
      <c r="Q62" s="176"/>
      <c r="R62" s="227" t="s">
        <v>389</v>
      </c>
      <c r="S62" s="176" t="s">
        <v>94</v>
      </c>
    </row>
    <row r="63" spans="1:19" ht="26.4" x14ac:dyDescent="0.25">
      <c r="A63" s="196" t="s">
        <v>95</v>
      </c>
      <c r="B63" s="174" t="s">
        <v>336</v>
      </c>
      <c r="C63" s="174" t="s">
        <v>337</v>
      </c>
      <c r="D63" s="174" t="s">
        <v>96</v>
      </c>
      <c r="E63" s="48"/>
      <c r="F63" s="85"/>
      <c r="G63" s="85"/>
      <c r="H63" s="85"/>
      <c r="I63" s="85"/>
      <c r="J63" s="85"/>
      <c r="K63" s="85"/>
      <c r="L63" s="85"/>
      <c r="M63" s="85"/>
      <c r="N63" s="85"/>
      <c r="O63" s="85"/>
      <c r="P63" s="176" t="s">
        <v>439</v>
      </c>
      <c r="Q63" s="176"/>
      <c r="R63" s="227" t="s">
        <v>389</v>
      </c>
      <c r="S63" s="176" t="s">
        <v>97</v>
      </c>
    </row>
    <row r="64" spans="1:19" s="95" customFormat="1" ht="39.6" x14ac:dyDescent="0.25">
      <c r="A64" s="196" t="s">
        <v>98</v>
      </c>
      <c r="B64" s="178" t="s">
        <v>423</v>
      </c>
      <c r="C64" s="178" t="s">
        <v>99</v>
      </c>
      <c r="D64" s="178" t="s">
        <v>100</v>
      </c>
      <c r="E64" s="80" t="s">
        <v>30</v>
      </c>
      <c r="F64" s="93"/>
      <c r="G64" s="93"/>
      <c r="H64" s="93"/>
      <c r="I64" s="109">
        <v>87640</v>
      </c>
      <c r="J64" s="109">
        <v>72206</v>
      </c>
      <c r="K64" s="109">
        <v>103356</v>
      </c>
      <c r="L64" s="93"/>
      <c r="M64" s="93"/>
      <c r="N64" s="93"/>
      <c r="O64" s="93"/>
      <c r="P64" s="174" t="s">
        <v>439</v>
      </c>
      <c r="Q64" s="174"/>
      <c r="R64" s="228" t="s">
        <v>24</v>
      </c>
      <c r="S64" s="174" t="s">
        <v>359</v>
      </c>
    </row>
    <row r="65" spans="1:19" ht="57.6" customHeight="1" x14ac:dyDescent="0.25">
      <c r="A65" s="248" t="s">
        <v>101</v>
      </c>
      <c r="B65" s="249" t="s">
        <v>338</v>
      </c>
      <c r="C65" s="174" t="s">
        <v>339</v>
      </c>
      <c r="D65" s="174" t="s">
        <v>340</v>
      </c>
      <c r="E65" s="48"/>
      <c r="F65" s="85"/>
      <c r="G65" s="85"/>
      <c r="H65" s="85"/>
      <c r="I65" s="85"/>
      <c r="J65" s="85"/>
      <c r="K65" s="85"/>
      <c r="L65" s="85"/>
      <c r="M65" s="85"/>
      <c r="N65" s="85"/>
      <c r="O65" s="85"/>
      <c r="P65" s="176" t="s">
        <v>439</v>
      </c>
      <c r="Q65" s="176" t="s">
        <v>47</v>
      </c>
      <c r="R65" s="227" t="s">
        <v>389</v>
      </c>
      <c r="S65" s="176" t="s">
        <v>284</v>
      </c>
    </row>
    <row r="66" spans="1:19" ht="26.4" x14ac:dyDescent="0.25">
      <c r="A66" s="248"/>
      <c r="B66" s="249"/>
      <c r="C66" s="174" t="s">
        <v>341</v>
      </c>
      <c r="D66" s="174" t="s">
        <v>342</v>
      </c>
      <c r="E66" s="115"/>
      <c r="F66" s="116"/>
      <c r="G66" s="116"/>
      <c r="H66" s="116"/>
      <c r="I66" s="116"/>
      <c r="J66" s="116"/>
      <c r="K66" s="116"/>
      <c r="L66" s="116"/>
      <c r="M66" s="116"/>
      <c r="N66" s="116"/>
      <c r="O66" s="116"/>
      <c r="P66" s="176" t="s">
        <v>439</v>
      </c>
      <c r="Q66" s="176" t="s">
        <v>47</v>
      </c>
      <c r="R66" s="227" t="s">
        <v>389</v>
      </c>
      <c r="S66" s="176" t="s">
        <v>284</v>
      </c>
    </row>
    <row r="67" spans="1:19" ht="66" customHeight="1" x14ac:dyDescent="0.25">
      <c r="A67" s="199" t="s">
        <v>102</v>
      </c>
      <c r="B67" s="174" t="s">
        <v>343</v>
      </c>
      <c r="C67" s="174" t="s">
        <v>344</v>
      </c>
      <c r="D67" s="92" t="s">
        <v>345</v>
      </c>
      <c r="E67" s="80" t="s">
        <v>29</v>
      </c>
      <c r="F67" s="63"/>
      <c r="G67" s="215">
        <v>2400</v>
      </c>
      <c r="H67" s="215">
        <v>2400</v>
      </c>
      <c r="I67" s="116"/>
      <c r="J67" s="116"/>
      <c r="K67" s="116"/>
      <c r="L67" s="116"/>
      <c r="M67" s="116"/>
      <c r="N67" s="116"/>
      <c r="O67" s="116"/>
      <c r="P67" s="176" t="s">
        <v>439</v>
      </c>
      <c r="Q67" s="176" t="s">
        <v>47</v>
      </c>
      <c r="R67" s="227" t="s">
        <v>389</v>
      </c>
      <c r="S67" s="176" t="s">
        <v>287</v>
      </c>
    </row>
    <row r="68" spans="1:19" ht="52.8" x14ac:dyDescent="0.25">
      <c r="A68" s="199" t="s">
        <v>103</v>
      </c>
      <c r="B68" s="174" t="s">
        <v>275</v>
      </c>
      <c r="C68" s="174" t="s">
        <v>277</v>
      </c>
      <c r="D68" s="174" t="s">
        <v>276</v>
      </c>
      <c r="E68" s="115"/>
      <c r="F68" s="63"/>
      <c r="G68" s="117"/>
      <c r="H68" s="117"/>
      <c r="I68" s="117"/>
      <c r="J68" s="117"/>
      <c r="K68" s="117"/>
      <c r="L68" s="117"/>
      <c r="M68" s="117"/>
      <c r="N68" s="117"/>
      <c r="O68" s="117"/>
      <c r="P68" s="203" t="s">
        <v>439</v>
      </c>
      <c r="Q68" s="203" t="s">
        <v>47</v>
      </c>
      <c r="R68" s="227" t="s">
        <v>389</v>
      </c>
      <c r="S68" s="203" t="s">
        <v>358</v>
      </c>
    </row>
    <row r="69" spans="1:19" ht="61.5" customHeight="1" x14ac:dyDescent="0.25">
      <c r="A69" s="199" t="s">
        <v>104</v>
      </c>
      <c r="B69" s="213" t="s">
        <v>365</v>
      </c>
      <c r="C69" s="214" t="s">
        <v>364</v>
      </c>
      <c r="D69" s="178" t="s">
        <v>346</v>
      </c>
      <c r="E69" s="115"/>
      <c r="F69" s="63"/>
      <c r="G69" s="116"/>
      <c r="H69" s="116"/>
      <c r="I69" s="116"/>
      <c r="J69" s="116"/>
      <c r="K69" s="116"/>
      <c r="L69" s="116"/>
      <c r="M69" s="116"/>
      <c r="N69" s="116"/>
      <c r="O69" s="116"/>
      <c r="P69" s="176" t="s">
        <v>445</v>
      </c>
      <c r="Q69" s="176" t="s">
        <v>81</v>
      </c>
      <c r="R69" s="229" t="s">
        <v>46</v>
      </c>
      <c r="S69" s="176" t="s">
        <v>287</v>
      </c>
    </row>
    <row r="70" spans="1:19" ht="43.5" customHeight="1" x14ac:dyDescent="0.25">
      <c r="A70" s="239" t="s">
        <v>105</v>
      </c>
      <c r="B70" s="240"/>
      <c r="C70" s="235" t="s">
        <v>106</v>
      </c>
      <c r="D70" s="236"/>
      <c r="E70" s="236"/>
      <c r="F70" s="236"/>
      <c r="G70" s="237"/>
      <c r="H70" s="237"/>
      <c r="I70" s="237"/>
      <c r="J70" s="237"/>
      <c r="K70" s="237"/>
      <c r="L70" s="237"/>
      <c r="M70" s="237"/>
      <c r="N70" s="237"/>
      <c r="O70" s="237"/>
      <c r="P70" s="237"/>
      <c r="Q70" s="237"/>
      <c r="R70" s="237"/>
      <c r="S70" s="238"/>
    </row>
    <row r="71" spans="1:19" ht="68.55" customHeight="1" x14ac:dyDescent="0.25">
      <c r="A71" s="194" t="s">
        <v>107</v>
      </c>
      <c r="B71" s="79" t="s">
        <v>424</v>
      </c>
      <c r="C71" s="79" t="s">
        <v>425</v>
      </c>
      <c r="D71" s="79" t="s">
        <v>426</v>
      </c>
      <c r="E71" s="47"/>
      <c r="F71" s="106"/>
      <c r="G71" s="106"/>
      <c r="H71" s="106"/>
      <c r="I71" s="65"/>
      <c r="J71" s="65"/>
      <c r="K71" s="65"/>
      <c r="L71" s="65"/>
      <c r="M71" s="65"/>
      <c r="N71" s="106"/>
      <c r="O71" s="65"/>
      <c r="P71" s="176" t="s">
        <v>446</v>
      </c>
      <c r="Q71" s="202" t="s">
        <v>385</v>
      </c>
      <c r="R71" s="221" t="s">
        <v>389</v>
      </c>
      <c r="S71" s="176" t="s">
        <v>94</v>
      </c>
    </row>
    <row r="72" spans="1:19" ht="34.5" customHeight="1" x14ac:dyDescent="0.25">
      <c r="A72" s="258" t="s">
        <v>108</v>
      </c>
      <c r="B72" s="259" t="s">
        <v>427</v>
      </c>
      <c r="C72" s="260" t="s">
        <v>428</v>
      </c>
      <c r="D72" s="13" t="s">
        <v>429</v>
      </c>
      <c r="E72" s="47"/>
      <c r="F72" s="106"/>
      <c r="G72" s="106"/>
      <c r="H72" s="106"/>
      <c r="I72" s="65"/>
      <c r="J72" s="65"/>
      <c r="K72" s="65"/>
      <c r="L72" s="65"/>
      <c r="M72" s="65"/>
      <c r="N72" s="106"/>
      <c r="O72" s="65"/>
      <c r="P72" s="176" t="s">
        <v>39</v>
      </c>
      <c r="Q72" s="202" t="s">
        <v>109</v>
      </c>
      <c r="R72" s="224" t="s">
        <v>46</v>
      </c>
      <c r="S72" s="176" t="s">
        <v>361</v>
      </c>
    </row>
    <row r="73" spans="1:19" ht="30.6" customHeight="1" x14ac:dyDescent="0.25">
      <c r="A73" s="258"/>
      <c r="B73" s="259"/>
      <c r="C73" s="260"/>
      <c r="D73" s="179" t="s">
        <v>430</v>
      </c>
      <c r="E73" s="47"/>
      <c r="F73" s="106"/>
      <c r="G73" s="106"/>
      <c r="H73" s="106"/>
      <c r="I73" s="65"/>
      <c r="J73" s="65"/>
      <c r="K73" s="65"/>
      <c r="L73" s="65"/>
      <c r="M73" s="65"/>
      <c r="N73" s="106"/>
      <c r="O73" s="65"/>
      <c r="P73" s="176" t="s">
        <v>109</v>
      </c>
      <c r="Q73" s="202"/>
      <c r="R73" s="221" t="s">
        <v>389</v>
      </c>
      <c r="S73" s="176" t="s">
        <v>284</v>
      </c>
    </row>
    <row r="74" spans="1:19" ht="28.5" customHeight="1" x14ac:dyDescent="0.25">
      <c r="A74" s="194" t="s">
        <v>110</v>
      </c>
      <c r="B74" s="79" t="s">
        <v>431</v>
      </c>
      <c r="C74" s="79" t="s">
        <v>432</v>
      </c>
      <c r="D74" s="79" t="s">
        <v>254</v>
      </c>
      <c r="E74" s="107" t="s">
        <v>29</v>
      </c>
      <c r="F74" s="82"/>
      <c r="G74" s="82">
        <v>3000</v>
      </c>
      <c r="H74" s="82">
        <v>3000</v>
      </c>
      <c r="I74" s="100"/>
      <c r="J74" s="65">
        <v>5600</v>
      </c>
      <c r="K74" s="118"/>
      <c r="L74" s="64"/>
      <c r="M74" s="64"/>
      <c r="N74" s="82"/>
      <c r="O74" s="64"/>
      <c r="P74" s="176" t="s">
        <v>447</v>
      </c>
      <c r="Q74" s="202"/>
      <c r="R74" s="224" t="s">
        <v>23</v>
      </c>
      <c r="S74" s="176" t="s">
        <v>287</v>
      </c>
    </row>
    <row r="75" spans="1:19" ht="39.6" x14ac:dyDescent="0.25">
      <c r="A75" s="194" t="s">
        <v>111</v>
      </c>
      <c r="B75" s="79" t="s">
        <v>347</v>
      </c>
      <c r="C75" s="79" t="s">
        <v>348</v>
      </c>
      <c r="D75" s="78" t="s">
        <v>349</v>
      </c>
      <c r="E75" s="55"/>
      <c r="F75" s="63"/>
      <c r="G75" s="63"/>
      <c r="H75" s="63"/>
      <c r="I75" s="64"/>
      <c r="J75" s="64"/>
      <c r="K75" s="64"/>
      <c r="L75" s="64"/>
      <c r="M75" s="64"/>
      <c r="N75" s="82"/>
      <c r="O75" s="64"/>
      <c r="P75" s="176" t="s">
        <v>448</v>
      </c>
      <c r="Q75" s="202"/>
      <c r="R75" s="221" t="s">
        <v>389</v>
      </c>
      <c r="S75" s="176" t="s">
        <v>285</v>
      </c>
    </row>
    <row r="76" spans="1:19" ht="67.5" customHeight="1" x14ac:dyDescent="0.25">
      <c r="A76" s="256" t="s">
        <v>112</v>
      </c>
      <c r="B76" s="257" t="s">
        <v>433</v>
      </c>
      <c r="C76" s="257" t="s">
        <v>434</v>
      </c>
      <c r="D76" s="79" t="s">
        <v>435</v>
      </c>
      <c r="E76" s="80" t="s">
        <v>29</v>
      </c>
      <c r="F76" s="63">
        <v>1200</v>
      </c>
      <c r="G76" s="63">
        <v>1200</v>
      </c>
      <c r="H76" s="63">
        <v>1200</v>
      </c>
      <c r="I76" s="64"/>
      <c r="J76" s="64"/>
      <c r="K76" s="64"/>
      <c r="L76" s="64"/>
      <c r="M76" s="64"/>
      <c r="N76" s="82"/>
      <c r="O76" s="64"/>
      <c r="P76" s="176" t="s">
        <v>447</v>
      </c>
      <c r="Q76" s="202" t="s">
        <v>386</v>
      </c>
      <c r="R76" s="221" t="s">
        <v>389</v>
      </c>
      <c r="S76" s="176" t="s">
        <v>285</v>
      </c>
    </row>
    <row r="77" spans="1:19" ht="55.5" customHeight="1" x14ac:dyDescent="0.25">
      <c r="A77" s="256"/>
      <c r="B77" s="257"/>
      <c r="C77" s="257"/>
      <c r="D77" s="79" t="s">
        <v>436</v>
      </c>
      <c r="E77" s="80" t="s">
        <v>113</v>
      </c>
      <c r="F77" s="81"/>
      <c r="G77" s="82"/>
      <c r="H77" s="81"/>
      <c r="I77" s="100"/>
      <c r="J77" s="64"/>
      <c r="K77" s="181">
        <v>4600</v>
      </c>
      <c r="L77" s="181">
        <v>4600</v>
      </c>
      <c r="M77" s="64"/>
      <c r="N77" s="119"/>
      <c r="O77" s="64"/>
      <c r="P77" s="176" t="s">
        <v>447</v>
      </c>
      <c r="Q77" s="202"/>
      <c r="R77" s="224" t="s">
        <v>23</v>
      </c>
      <c r="S77" s="204" t="s">
        <v>375</v>
      </c>
    </row>
    <row r="78" spans="1:19" ht="54" customHeight="1" x14ac:dyDescent="0.25">
      <c r="A78" s="194" t="s">
        <v>114</v>
      </c>
      <c r="B78" s="79" t="s">
        <v>350</v>
      </c>
      <c r="C78" s="79" t="s">
        <v>348</v>
      </c>
      <c r="D78" s="79" t="s">
        <v>351</v>
      </c>
      <c r="E78" s="56"/>
      <c r="F78" s="120"/>
      <c r="G78" s="120"/>
      <c r="H78" s="120"/>
      <c r="I78" s="121"/>
      <c r="J78" s="121"/>
      <c r="K78" s="121"/>
      <c r="L78" s="121"/>
      <c r="M78" s="121"/>
      <c r="N78" s="120"/>
      <c r="O78" s="121"/>
      <c r="P78" s="174" t="s">
        <v>449</v>
      </c>
      <c r="Q78" s="204" t="s">
        <v>33</v>
      </c>
      <c r="R78" s="225" t="s">
        <v>46</v>
      </c>
      <c r="S78" s="174" t="s">
        <v>362</v>
      </c>
    </row>
    <row r="79" spans="1:19" ht="75.599999999999994" customHeight="1" x14ac:dyDescent="0.25">
      <c r="A79" s="180" t="s">
        <v>115</v>
      </c>
      <c r="B79" s="280" t="s">
        <v>437</v>
      </c>
      <c r="C79" s="280"/>
      <c r="D79" s="280"/>
      <c r="E79" s="280"/>
      <c r="F79" s="280"/>
      <c r="G79" s="280"/>
      <c r="H79" s="280"/>
      <c r="I79" s="280"/>
      <c r="J79" s="280"/>
      <c r="K79" s="280"/>
      <c r="L79" s="280"/>
      <c r="M79" s="280"/>
      <c r="N79" s="280"/>
      <c r="O79" s="280"/>
      <c r="P79" s="280"/>
      <c r="Q79" s="280"/>
      <c r="R79" s="280"/>
      <c r="S79" s="280"/>
    </row>
    <row r="80" spans="1:19" ht="41.55" customHeight="1" x14ac:dyDescent="0.25">
      <c r="A80" s="194" t="s">
        <v>116</v>
      </c>
      <c r="B80" s="79" t="s">
        <v>438</v>
      </c>
      <c r="C80" s="79" t="s">
        <v>352</v>
      </c>
      <c r="D80" s="79" t="s">
        <v>353</v>
      </c>
      <c r="E80" s="58"/>
      <c r="F80" s="58"/>
      <c r="G80" s="58"/>
      <c r="H80" s="58"/>
      <c r="I80" s="58"/>
      <c r="J80" s="58"/>
      <c r="K80" s="58"/>
      <c r="L80" s="58"/>
      <c r="M80" s="58"/>
      <c r="N80" s="58"/>
      <c r="O80" s="58"/>
      <c r="P80" s="174" t="s">
        <v>439</v>
      </c>
      <c r="Q80" s="174"/>
      <c r="R80" s="204" t="s">
        <v>46</v>
      </c>
      <c r="S80" s="174" t="s">
        <v>363</v>
      </c>
    </row>
    <row r="81" spans="1:19" ht="39.6" customHeight="1" x14ac:dyDescent="0.25">
      <c r="A81" s="194" t="s">
        <v>117</v>
      </c>
      <c r="B81" s="79" t="s">
        <v>354</v>
      </c>
      <c r="C81" s="79" t="s">
        <v>355</v>
      </c>
      <c r="D81" s="79" t="s">
        <v>356</v>
      </c>
      <c r="E81" s="58"/>
      <c r="F81" s="58"/>
      <c r="G81" s="58"/>
      <c r="H81" s="58"/>
      <c r="I81" s="58"/>
      <c r="J81" s="58"/>
      <c r="K81" s="58"/>
      <c r="L81" s="58"/>
      <c r="M81" s="58"/>
      <c r="N81" s="58"/>
      <c r="O81" s="58"/>
      <c r="P81" s="174" t="s">
        <v>39</v>
      </c>
      <c r="Q81" s="174" t="s">
        <v>33</v>
      </c>
      <c r="R81" s="204" t="s">
        <v>46</v>
      </c>
      <c r="S81" s="174" t="s">
        <v>362</v>
      </c>
    </row>
    <row r="82" spans="1:19" x14ac:dyDescent="0.25">
      <c r="A82" s="184"/>
      <c r="B82" s="185"/>
      <c r="C82" s="185"/>
      <c r="D82" s="185"/>
      <c r="P82" s="184"/>
      <c r="R82" s="186"/>
    </row>
    <row r="85" spans="1:19" x14ac:dyDescent="0.25">
      <c r="F85" s="99"/>
      <c r="G85" s="99"/>
      <c r="H85" s="99"/>
      <c r="I85" s="99"/>
      <c r="J85" s="99"/>
      <c r="K85" s="99"/>
      <c r="L85" s="99"/>
      <c r="M85" s="99"/>
      <c r="N85" s="99"/>
      <c r="O85" s="99"/>
    </row>
    <row r="91" spans="1:19" x14ac:dyDescent="0.25">
      <c r="O91" s="99"/>
    </row>
  </sheetData>
  <mergeCells count="70">
    <mergeCell ref="A1:L1"/>
    <mergeCell ref="B79:S79"/>
    <mergeCell ref="I10:O10"/>
    <mergeCell ref="C21:S21"/>
    <mergeCell ref="R10:R11"/>
    <mergeCell ref="S10:S11"/>
    <mergeCell ref="P10:P11"/>
    <mergeCell ref="Q10:Q11"/>
    <mergeCell ref="A21:B21"/>
    <mergeCell ref="A10:A11"/>
    <mergeCell ref="B10:B11"/>
    <mergeCell ref="C10:C11"/>
    <mergeCell ref="D10:D11"/>
    <mergeCell ref="E10:E11"/>
    <mergeCell ref="F10:H10"/>
    <mergeCell ref="A30:A31"/>
    <mergeCell ref="A4:B4"/>
    <mergeCell ref="C4:G4"/>
    <mergeCell ref="A5:B9"/>
    <mergeCell ref="C5:G5"/>
    <mergeCell ref="C6:G6"/>
    <mergeCell ref="C7:G7"/>
    <mergeCell ref="C8:G8"/>
    <mergeCell ref="C9:G9"/>
    <mergeCell ref="A17:D17"/>
    <mergeCell ref="C27:S27"/>
    <mergeCell ref="A27:B27"/>
    <mergeCell ref="A19:D19"/>
    <mergeCell ref="A20:D20"/>
    <mergeCell ref="P12:S12"/>
    <mergeCell ref="P13:S13"/>
    <mergeCell ref="B55:B56"/>
    <mergeCell ref="D55:D56"/>
    <mergeCell ref="P55:P56"/>
    <mergeCell ref="Q55:Q56"/>
    <mergeCell ref="B49:B50"/>
    <mergeCell ref="C49:C50"/>
    <mergeCell ref="P20:S20"/>
    <mergeCell ref="A12:D12"/>
    <mergeCell ref="A14:D14"/>
    <mergeCell ref="A15:D15"/>
    <mergeCell ref="A16:D16"/>
    <mergeCell ref="P14:S14"/>
    <mergeCell ref="P15:S15"/>
    <mergeCell ref="P17:S17"/>
    <mergeCell ref="A55:A56"/>
    <mergeCell ref="R55:R56"/>
    <mergeCell ref="S55:S56"/>
    <mergeCell ref="A76:A77"/>
    <mergeCell ref="B76:B77"/>
    <mergeCell ref="C76:C77"/>
    <mergeCell ref="A72:A73"/>
    <mergeCell ref="B72:B73"/>
    <mergeCell ref="C72:C73"/>
    <mergeCell ref="P16:S16"/>
    <mergeCell ref="P19:S19"/>
    <mergeCell ref="P18:S18"/>
    <mergeCell ref="C70:S70"/>
    <mergeCell ref="A70:B70"/>
    <mergeCell ref="B30:B31"/>
    <mergeCell ref="C30:C31"/>
    <mergeCell ref="C34:S34"/>
    <mergeCell ref="A34:B34"/>
    <mergeCell ref="C39:S39"/>
    <mergeCell ref="A39:B39"/>
    <mergeCell ref="A65:A66"/>
    <mergeCell ref="B65:B66"/>
    <mergeCell ref="A49:A50"/>
    <mergeCell ref="C57:S57"/>
    <mergeCell ref="A57:B57"/>
  </mergeCells>
  <dataValidations count="1">
    <dataValidation type="whole" errorStyle="information" allowBlank="1" showInputMessage="1" showErrorMessage="1" error="Jāievada skaitlis" sqref="F22 I35 K29:L29 I74 F77 N77 H77:I77 K74 J31:L31 K35 K77:L77 H22:I22 K22 N23 O28:O29 I47 K47 I23:K24 E48 L28:M28 J28 I29 O31" xr:uid="{91764F1B-E871-47DB-8E97-6F1B0F982B0D}">
      <formula1>-1000000000000</formula1>
      <formula2>1000000000000</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11E0B-0D25-4E4E-9415-D2B58E7773FC}">
  <sheetPr>
    <tabColor theme="4" tint="0.79998168889431442"/>
  </sheetPr>
  <dimension ref="A1:F14"/>
  <sheetViews>
    <sheetView topLeftCell="A2" zoomScale="110" zoomScaleNormal="110" workbookViewId="0">
      <selection activeCell="A4" sqref="A4:B4"/>
    </sheetView>
  </sheetViews>
  <sheetFormatPr defaultColWidth="8.77734375" defaultRowHeight="13.2" x14ac:dyDescent="0.25"/>
  <cols>
    <col min="1" max="1" width="8.77734375" style="15"/>
    <col min="2" max="2" width="76.21875" style="16" customWidth="1"/>
    <col min="3" max="3" width="12.5546875" style="15" customWidth="1"/>
    <col min="4" max="4" width="12.44140625" style="15" customWidth="1"/>
    <col min="5" max="5" width="33.77734375" style="15" customWidth="1"/>
    <col min="6" max="6" width="12.21875" style="15" customWidth="1"/>
    <col min="7" max="7" width="14.44140625" style="15" customWidth="1"/>
    <col min="8" max="16384" width="8.77734375" style="15"/>
  </cols>
  <sheetData>
    <row r="1" spans="1:6" x14ac:dyDescent="0.25">
      <c r="E1" s="292" t="s">
        <v>118</v>
      </c>
      <c r="F1" s="292"/>
    </row>
    <row r="2" spans="1:6" s="18" customFormat="1" ht="66" customHeight="1" x14ac:dyDescent="0.25">
      <c r="A2" s="294" t="s">
        <v>119</v>
      </c>
      <c r="B2" s="294"/>
      <c r="C2" s="294"/>
      <c r="D2" s="294"/>
      <c r="E2" s="294"/>
    </row>
    <row r="3" spans="1:6" ht="35.25" customHeight="1" x14ac:dyDescent="0.25">
      <c r="A3" s="302" t="s">
        <v>120</v>
      </c>
      <c r="B3" s="302"/>
      <c r="C3" s="21" t="s">
        <v>121</v>
      </c>
      <c r="D3" s="21" t="s">
        <v>122</v>
      </c>
      <c r="E3" s="22" t="s">
        <v>123</v>
      </c>
    </row>
    <row r="4" spans="1:6" x14ac:dyDescent="0.25">
      <c r="A4" s="303" t="s">
        <v>124</v>
      </c>
      <c r="B4" s="304"/>
      <c r="C4" s="124">
        <v>0</v>
      </c>
      <c r="D4" s="125">
        <f>D5+D6+D7</f>
        <v>3000</v>
      </c>
      <c r="E4" s="289" t="s">
        <v>29</v>
      </c>
    </row>
    <row r="5" spans="1:6" x14ac:dyDescent="0.25">
      <c r="A5" s="300" t="s">
        <v>125</v>
      </c>
      <c r="B5" s="301"/>
      <c r="C5" s="124">
        <v>0</v>
      </c>
      <c r="D5" s="31">
        <v>1200</v>
      </c>
      <c r="E5" s="290"/>
    </row>
    <row r="6" spans="1:6" x14ac:dyDescent="0.25">
      <c r="A6" s="300" t="s">
        <v>126</v>
      </c>
      <c r="B6" s="301"/>
      <c r="C6" s="124">
        <v>0</v>
      </c>
      <c r="D6" s="31">
        <v>600</v>
      </c>
      <c r="E6" s="290"/>
    </row>
    <row r="7" spans="1:6" x14ac:dyDescent="0.25">
      <c r="A7" s="300" t="s">
        <v>127</v>
      </c>
      <c r="B7" s="301"/>
      <c r="C7" s="124">
        <v>0</v>
      </c>
      <c r="D7" s="31">
        <v>1200</v>
      </c>
      <c r="E7" s="290"/>
    </row>
    <row r="8" spans="1:6" x14ac:dyDescent="0.25">
      <c r="A8" s="295" t="s">
        <v>128</v>
      </c>
      <c r="B8" s="295"/>
      <c r="C8" s="125">
        <f>C9+C10+C11</f>
        <v>50000</v>
      </c>
      <c r="D8" s="124">
        <v>0</v>
      </c>
      <c r="E8" s="290"/>
    </row>
    <row r="9" spans="1:6" x14ac:dyDescent="0.25">
      <c r="A9" s="296" t="s">
        <v>129</v>
      </c>
      <c r="B9" s="297"/>
      <c r="C9" s="126">
        <v>20000</v>
      </c>
      <c r="D9" s="124">
        <v>0</v>
      </c>
      <c r="E9" s="290"/>
    </row>
    <row r="10" spans="1:6" x14ac:dyDescent="0.25">
      <c r="A10" s="298" t="s">
        <v>130</v>
      </c>
      <c r="B10" s="299"/>
      <c r="C10" s="127">
        <v>10000</v>
      </c>
      <c r="D10" s="124">
        <v>0</v>
      </c>
      <c r="E10" s="290"/>
    </row>
    <row r="11" spans="1:6" x14ac:dyDescent="0.25">
      <c r="A11" s="286" t="s">
        <v>131</v>
      </c>
      <c r="B11" s="287"/>
      <c r="C11" s="128">
        <v>20000</v>
      </c>
      <c r="D11" s="124">
        <v>0</v>
      </c>
      <c r="E11" s="290"/>
    </row>
    <row r="12" spans="1:6" x14ac:dyDescent="0.25">
      <c r="A12" s="293" t="s">
        <v>132</v>
      </c>
      <c r="B12" s="293"/>
      <c r="C12" s="129">
        <f>C8</f>
        <v>50000</v>
      </c>
      <c r="D12" s="129">
        <f>D4</f>
        <v>3000</v>
      </c>
      <c r="E12" s="291"/>
    </row>
    <row r="13" spans="1:6" x14ac:dyDescent="0.25">
      <c r="A13" s="15" t="s">
        <v>133</v>
      </c>
    </row>
    <row r="14" spans="1:6" ht="29.25" customHeight="1" x14ac:dyDescent="0.25">
      <c r="A14" s="288" t="s">
        <v>134</v>
      </c>
      <c r="B14" s="288"/>
      <c r="C14" s="288"/>
      <c r="D14" s="288"/>
      <c r="E14" s="288"/>
    </row>
  </sheetData>
  <mergeCells count="14">
    <mergeCell ref="A11:B11"/>
    <mergeCell ref="A14:E14"/>
    <mergeCell ref="E4:E12"/>
    <mergeCell ref="E1:F1"/>
    <mergeCell ref="A12:B12"/>
    <mergeCell ref="A2:E2"/>
    <mergeCell ref="A8:B8"/>
    <mergeCell ref="A9:B9"/>
    <mergeCell ref="A10:B10"/>
    <mergeCell ref="A6:B6"/>
    <mergeCell ref="A7:B7"/>
    <mergeCell ref="A3:B3"/>
    <mergeCell ref="A4:B4"/>
    <mergeCell ref="A5:B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CD885-6D40-465C-B347-82148CBE6B68}">
  <sheetPr>
    <tabColor theme="4" tint="0.79998168889431442"/>
  </sheetPr>
  <dimension ref="A1:D14"/>
  <sheetViews>
    <sheetView topLeftCell="A2" zoomScale="110" zoomScaleNormal="110" workbookViewId="0">
      <selection activeCell="C7" sqref="C7"/>
    </sheetView>
  </sheetViews>
  <sheetFormatPr defaultColWidth="8.77734375" defaultRowHeight="13.2" x14ac:dyDescent="0.25"/>
  <cols>
    <col min="1" max="1" width="8.77734375" style="15"/>
    <col min="2" max="2" width="73.77734375" style="15" customWidth="1"/>
    <col min="3" max="3" width="13.21875" style="15" customWidth="1"/>
    <col min="4" max="4" width="19.5546875" style="15" customWidth="1"/>
    <col min="5" max="16384" width="8.77734375" style="15"/>
  </cols>
  <sheetData>
    <row r="1" spans="1:4" x14ac:dyDescent="0.25">
      <c r="D1" s="17" t="s">
        <v>135</v>
      </c>
    </row>
    <row r="2" spans="1:4" ht="28.5" customHeight="1" x14ac:dyDescent="0.25">
      <c r="A2" s="308" t="s">
        <v>136</v>
      </c>
      <c r="B2" s="308"/>
      <c r="C2" s="308"/>
      <c r="D2" s="308"/>
    </row>
    <row r="3" spans="1:4" ht="39.6" x14ac:dyDescent="0.25">
      <c r="A3" s="302" t="s">
        <v>120</v>
      </c>
      <c r="B3" s="302"/>
      <c r="C3" s="21" t="s">
        <v>137</v>
      </c>
      <c r="D3" s="22" t="s">
        <v>123</v>
      </c>
    </row>
    <row r="4" spans="1:4" x14ac:dyDescent="0.25">
      <c r="A4" s="309" t="s">
        <v>138</v>
      </c>
      <c r="B4" s="310"/>
      <c r="C4" s="130">
        <v>10000</v>
      </c>
      <c r="D4" s="305" t="s">
        <v>29</v>
      </c>
    </row>
    <row r="5" spans="1:4" x14ac:dyDescent="0.25">
      <c r="A5" s="309" t="s">
        <v>139</v>
      </c>
      <c r="B5" s="309"/>
      <c r="C5" s="131">
        <v>5000</v>
      </c>
      <c r="D5" s="306"/>
    </row>
    <row r="6" spans="1:4" x14ac:dyDescent="0.25">
      <c r="A6" s="311" t="s">
        <v>140</v>
      </c>
      <c r="B6" s="312"/>
      <c r="C6" s="131">
        <v>5000</v>
      </c>
      <c r="D6" s="306"/>
    </row>
    <row r="7" spans="1:4" x14ac:dyDescent="0.25">
      <c r="A7" s="311" t="s">
        <v>141</v>
      </c>
      <c r="B7" s="312"/>
      <c r="C7" s="131">
        <f>C8+C9+C10</f>
        <v>10000</v>
      </c>
      <c r="D7" s="306"/>
    </row>
    <row r="8" spans="1:4" x14ac:dyDescent="0.25">
      <c r="A8" s="313" t="s">
        <v>142</v>
      </c>
      <c r="B8" s="314"/>
      <c r="C8" s="132">
        <v>2500</v>
      </c>
      <c r="D8" s="306"/>
    </row>
    <row r="9" spans="1:4" x14ac:dyDescent="0.25">
      <c r="A9" s="313" t="s">
        <v>143</v>
      </c>
      <c r="B9" s="314"/>
      <c r="C9" s="132">
        <v>5500</v>
      </c>
      <c r="D9" s="306"/>
    </row>
    <row r="10" spans="1:4" x14ac:dyDescent="0.25">
      <c r="A10" s="313" t="s">
        <v>144</v>
      </c>
      <c r="B10" s="314"/>
      <c r="C10" s="132">
        <v>2000</v>
      </c>
      <c r="D10" s="306"/>
    </row>
    <row r="11" spans="1:4" x14ac:dyDescent="0.25">
      <c r="A11" s="311" t="s">
        <v>145</v>
      </c>
      <c r="B11" s="312"/>
      <c r="C11" s="131">
        <v>15000</v>
      </c>
      <c r="D11" s="306"/>
    </row>
    <row r="12" spans="1:4" x14ac:dyDescent="0.25">
      <c r="A12" s="315" t="s">
        <v>146</v>
      </c>
      <c r="B12" s="315"/>
      <c r="C12" s="133">
        <f>C4+C5+C6+C7+C11</f>
        <v>45000</v>
      </c>
      <c r="D12" s="307"/>
    </row>
    <row r="13" spans="1:4" x14ac:dyDescent="0.25">
      <c r="A13" s="15" t="s">
        <v>147</v>
      </c>
      <c r="B13" s="16"/>
    </row>
    <row r="14" spans="1:4" ht="48.75" customHeight="1" x14ac:dyDescent="0.25">
      <c r="A14" s="288" t="s">
        <v>148</v>
      </c>
      <c r="B14" s="288"/>
      <c r="C14" s="288"/>
      <c r="D14" s="288"/>
    </row>
  </sheetData>
  <mergeCells count="13">
    <mergeCell ref="A14:D14"/>
    <mergeCell ref="D4:D12"/>
    <mergeCell ref="A2:D2"/>
    <mergeCell ref="A3:B3"/>
    <mergeCell ref="A4:B4"/>
    <mergeCell ref="A5:B5"/>
    <mergeCell ref="A6:B6"/>
    <mergeCell ref="A7:B7"/>
    <mergeCell ref="A8:B8"/>
    <mergeCell ref="A9:B9"/>
    <mergeCell ref="A10:B10"/>
    <mergeCell ref="A11:B11"/>
    <mergeCell ref="A12:B12"/>
  </mergeCells>
  <dataValidations count="1">
    <dataValidation type="whole" errorStyle="information" allowBlank="1" showInputMessage="1" showErrorMessage="1" error="Jāievada skaitlis" sqref="D4 C4:C12" xr:uid="{E63F57F2-D4FB-426D-9278-2D775B5A73C3}">
      <formula1>-1000000000000</formula1>
      <formula2>1000000000000</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B2A1B-D3C3-41FD-BF3C-A0B523FA94A6}">
  <sheetPr>
    <tabColor theme="4" tint="0.79998168889431442"/>
  </sheetPr>
  <dimension ref="A1:U10"/>
  <sheetViews>
    <sheetView tabSelected="1" topLeftCell="A2" zoomScale="110" zoomScaleNormal="110" workbookViewId="0">
      <selection activeCell="D8" sqref="D8"/>
    </sheetView>
  </sheetViews>
  <sheetFormatPr defaultColWidth="8.77734375" defaultRowHeight="13.2" x14ac:dyDescent="0.25"/>
  <cols>
    <col min="1" max="1" width="20.77734375" style="15" bestFit="1" customWidth="1"/>
    <col min="2" max="2" width="55.77734375" style="15" customWidth="1"/>
    <col min="3" max="3" width="18.77734375" style="15" customWidth="1"/>
    <col min="4" max="4" width="16.5546875" style="15" customWidth="1"/>
    <col min="5" max="5" width="23.21875" style="15" customWidth="1"/>
    <col min="6" max="16384" width="8.77734375" style="15"/>
  </cols>
  <sheetData>
    <row r="1" spans="1:21" x14ac:dyDescent="0.25">
      <c r="E1" s="17" t="s">
        <v>149</v>
      </c>
    </row>
    <row r="2" spans="1:21" ht="46.5" customHeight="1" x14ac:dyDescent="0.25">
      <c r="A2" s="308" t="s">
        <v>36</v>
      </c>
      <c r="B2" s="308"/>
      <c r="C2" s="308"/>
      <c r="D2" s="308"/>
      <c r="E2" s="308"/>
      <c r="F2" s="134"/>
      <c r="G2" s="134"/>
      <c r="H2" s="134"/>
    </row>
    <row r="3" spans="1:21" ht="71.25" customHeight="1" x14ac:dyDescent="0.25">
      <c r="A3" s="320" t="s">
        <v>120</v>
      </c>
      <c r="B3" s="320"/>
      <c r="C3" s="41" t="s">
        <v>121</v>
      </c>
      <c r="D3" s="41" t="s">
        <v>122</v>
      </c>
      <c r="E3" s="42" t="s">
        <v>123</v>
      </c>
    </row>
    <row r="4" spans="1:21" x14ac:dyDescent="0.25">
      <c r="A4" s="321" t="s">
        <v>150</v>
      </c>
      <c r="B4" s="321"/>
      <c r="C4" s="135" t="s">
        <v>151</v>
      </c>
      <c r="D4" s="135" t="s">
        <v>151</v>
      </c>
      <c r="E4" s="317" t="s">
        <v>29</v>
      </c>
      <c r="O4" s="136"/>
      <c r="P4" s="136"/>
      <c r="Q4" s="136"/>
      <c r="R4" s="136"/>
      <c r="S4" s="136"/>
      <c r="T4" s="136"/>
      <c r="U4" s="136"/>
    </row>
    <row r="5" spans="1:21" ht="18" customHeight="1" x14ac:dyDescent="0.25">
      <c r="A5" s="322" t="s">
        <v>152</v>
      </c>
      <c r="B5" s="322"/>
      <c r="C5" s="137">
        <v>1000</v>
      </c>
      <c r="D5" s="137">
        <v>1000</v>
      </c>
      <c r="E5" s="318"/>
    </row>
    <row r="6" spans="1:21" ht="36" customHeight="1" x14ac:dyDescent="0.25">
      <c r="A6" s="322" t="s">
        <v>153</v>
      </c>
      <c r="B6" s="322"/>
      <c r="C6" s="137">
        <v>5500</v>
      </c>
      <c r="D6" s="137">
        <v>5500</v>
      </c>
      <c r="E6" s="318"/>
    </row>
    <row r="7" spans="1:21" ht="30.75" customHeight="1" x14ac:dyDescent="0.25">
      <c r="A7" s="322" t="s">
        <v>144</v>
      </c>
      <c r="B7" s="322"/>
      <c r="C7" s="137">
        <v>2000</v>
      </c>
      <c r="D7" s="137">
        <v>2000</v>
      </c>
      <c r="E7" s="318"/>
    </row>
    <row r="8" spans="1:21" x14ac:dyDescent="0.25">
      <c r="A8" s="316" t="s">
        <v>146</v>
      </c>
      <c r="B8" s="316"/>
      <c r="C8" s="138">
        <f>SUM(C5:C7)</f>
        <v>8500</v>
      </c>
      <c r="D8" s="138">
        <f>SUM(D5:D7)</f>
        <v>8500</v>
      </c>
      <c r="E8" s="319"/>
    </row>
    <row r="9" spans="1:21" x14ac:dyDescent="0.25">
      <c r="A9" s="15" t="s">
        <v>147</v>
      </c>
      <c r="B9" s="16"/>
    </row>
    <row r="10" spans="1:21" ht="35.25" customHeight="1" x14ac:dyDescent="0.25">
      <c r="A10" s="288" t="s">
        <v>154</v>
      </c>
      <c r="B10" s="288"/>
      <c r="C10" s="288"/>
      <c r="D10" s="288"/>
      <c r="E10" s="288"/>
      <c r="F10" s="45"/>
      <c r="G10" s="45"/>
    </row>
  </sheetData>
  <mergeCells count="9">
    <mergeCell ref="A8:B8"/>
    <mergeCell ref="A10:E10"/>
    <mergeCell ref="E4:E8"/>
    <mergeCell ref="A2:E2"/>
    <mergeCell ref="A3:B3"/>
    <mergeCell ref="A4:B4"/>
    <mergeCell ref="A5:B5"/>
    <mergeCell ref="A6:B6"/>
    <mergeCell ref="A7:B7"/>
  </mergeCells>
  <dataValidations count="1">
    <dataValidation type="whole" errorStyle="information" allowBlank="1" showInputMessage="1" showErrorMessage="1" error="Jāievada skaitlis" sqref="C4:D8 E4" xr:uid="{266A6DC9-C78B-473F-9C9B-98A95FF3DB4B}">
      <formula1>-1000000000000</formula1>
      <formula2>1000000000000</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FB4E6-D439-402E-913E-FD05DE8F5114}">
  <sheetPr>
    <tabColor theme="4" tint="0.79998168889431442"/>
  </sheetPr>
  <dimension ref="A1:G12"/>
  <sheetViews>
    <sheetView zoomScale="110" zoomScaleNormal="110" workbookViewId="0">
      <selection activeCell="H19" sqref="H19"/>
    </sheetView>
  </sheetViews>
  <sheetFormatPr defaultColWidth="8.77734375" defaultRowHeight="13.2" x14ac:dyDescent="0.25"/>
  <cols>
    <col min="1" max="1" width="8.77734375" style="15"/>
    <col min="2" max="2" width="54.77734375" style="16" customWidth="1"/>
    <col min="3" max="3" width="12.5546875" style="15" customWidth="1"/>
    <col min="4" max="6" width="12.44140625" style="15" customWidth="1"/>
    <col min="7" max="7" width="19.21875" style="15" customWidth="1"/>
    <col min="8" max="8" width="12.21875" style="15" customWidth="1"/>
    <col min="9" max="9" width="14.44140625" style="15" customWidth="1"/>
    <col min="10" max="10" width="22.21875" style="15" customWidth="1"/>
    <col min="11" max="11" width="53.21875" style="15" bestFit="1" customWidth="1"/>
    <col min="12" max="16384" width="8.77734375" style="15"/>
  </cols>
  <sheetData>
    <row r="1" spans="1:7" x14ac:dyDescent="0.25">
      <c r="G1" s="17" t="s">
        <v>156</v>
      </c>
    </row>
    <row r="2" spans="1:7" s="18" customFormat="1" ht="24" customHeight="1" x14ac:dyDescent="0.25">
      <c r="A2" s="294" t="s">
        <v>157</v>
      </c>
      <c r="B2" s="294"/>
      <c r="C2" s="294"/>
      <c r="D2" s="294"/>
      <c r="E2" s="294"/>
      <c r="F2" s="294"/>
      <c r="G2" s="294"/>
    </row>
    <row r="3" spans="1:7" ht="39.6" x14ac:dyDescent="0.25">
      <c r="A3" s="302" t="s">
        <v>120</v>
      </c>
      <c r="B3" s="302"/>
      <c r="C3" s="21" t="s">
        <v>121</v>
      </c>
      <c r="D3" s="21" t="s">
        <v>122</v>
      </c>
      <c r="E3" s="21" t="s">
        <v>158</v>
      </c>
      <c r="F3" s="21" t="s">
        <v>159</v>
      </c>
      <c r="G3" s="22" t="s">
        <v>123</v>
      </c>
    </row>
    <row r="4" spans="1:7" ht="25.5" customHeight="1" x14ac:dyDescent="0.25">
      <c r="A4" s="327" t="s">
        <v>160</v>
      </c>
      <c r="B4" s="327"/>
      <c r="C4" s="19">
        <v>23275</v>
      </c>
      <c r="D4" s="20">
        <v>25300</v>
      </c>
      <c r="E4" s="20">
        <v>25300</v>
      </c>
      <c r="F4" s="20">
        <v>26400</v>
      </c>
      <c r="G4" s="324" t="s">
        <v>29</v>
      </c>
    </row>
    <row r="5" spans="1:7" x14ac:dyDescent="0.25">
      <c r="A5" s="328" t="s">
        <v>161</v>
      </c>
      <c r="B5" s="328"/>
      <c r="C5" s="20">
        <v>3000</v>
      </c>
      <c r="D5" s="20">
        <v>3300</v>
      </c>
      <c r="E5" s="20">
        <v>3300</v>
      </c>
      <c r="F5" s="20">
        <v>4300</v>
      </c>
      <c r="G5" s="325"/>
    </row>
    <row r="6" spans="1:7" x14ac:dyDescent="0.25">
      <c r="A6" s="329" t="s">
        <v>162</v>
      </c>
      <c r="B6" s="330"/>
      <c r="C6" s="19">
        <v>22825</v>
      </c>
      <c r="D6" s="20">
        <v>25150</v>
      </c>
      <c r="E6" s="20">
        <v>25150</v>
      </c>
      <c r="F6" s="20">
        <v>26300</v>
      </c>
      <c r="G6" s="325"/>
    </row>
    <row r="7" spans="1:7" x14ac:dyDescent="0.25">
      <c r="A7" s="329" t="s">
        <v>163</v>
      </c>
      <c r="B7" s="330"/>
      <c r="C7" s="20">
        <v>600</v>
      </c>
      <c r="D7" s="20">
        <v>650</v>
      </c>
      <c r="E7" s="20">
        <v>650</v>
      </c>
      <c r="F7" s="20">
        <v>800</v>
      </c>
      <c r="G7" s="325"/>
    </row>
    <row r="8" spans="1:7" x14ac:dyDescent="0.25">
      <c r="A8" s="329" t="s">
        <v>164</v>
      </c>
      <c r="B8" s="330"/>
      <c r="C8" s="20">
        <v>1300</v>
      </c>
      <c r="D8" s="20">
        <v>1500</v>
      </c>
      <c r="E8" s="20">
        <v>1500</v>
      </c>
      <c r="F8" s="20">
        <v>1700</v>
      </c>
      <c r="G8" s="325"/>
    </row>
    <row r="9" spans="1:7" x14ac:dyDescent="0.25">
      <c r="A9" s="328" t="s">
        <v>165</v>
      </c>
      <c r="B9" s="328"/>
      <c r="C9" s="20">
        <v>4000</v>
      </c>
      <c r="D9" s="20">
        <v>4100</v>
      </c>
      <c r="E9" s="20">
        <v>4100</v>
      </c>
      <c r="F9" s="20">
        <v>5500</v>
      </c>
      <c r="G9" s="325"/>
    </row>
    <row r="10" spans="1:7" ht="23.25" customHeight="1" x14ac:dyDescent="0.25">
      <c r="A10" s="323" t="s">
        <v>132</v>
      </c>
      <c r="B10" s="323"/>
      <c r="C10" s="23">
        <f>SUM(C4:C9)</f>
        <v>55000</v>
      </c>
      <c r="D10" s="23">
        <f>SUM(D4:D9)</f>
        <v>60000</v>
      </c>
      <c r="E10" s="23">
        <v>60000</v>
      </c>
      <c r="F10" s="23">
        <v>65000</v>
      </c>
      <c r="G10" s="326"/>
    </row>
    <row r="11" spans="1:7" ht="30.6" customHeight="1" x14ac:dyDescent="0.25">
      <c r="A11" s="288" t="s">
        <v>166</v>
      </c>
      <c r="B11" s="288"/>
      <c r="C11" s="288"/>
      <c r="D11" s="288"/>
      <c r="E11" s="288"/>
      <c r="F11" s="288"/>
      <c r="G11" s="288"/>
    </row>
    <row r="12" spans="1:7" ht="29.1" customHeight="1" x14ac:dyDescent="0.25">
      <c r="A12" s="288" t="s">
        <v>167</v>
      </c>
      <c r="B12" s="288"/>
      <c r="C12" s="288"/>
      <c r="D12" s="288"/>
      <c r="E12" s="288"/>
      <c r="F12" s="288"/>
      <c r="G12" s="288"/>
    </row>
  </sheetData>
  <mergeCells count="12">
    <mergeCell ref="A12:G12"/>
    <mergeCell ref="A10:B10"/>
    <mergeCell ref="G4:G10"/>
    <mergeCell ref="A2:G2"/>
    <mergeCell ref="A3:B3"/>
    <mergeCell ref="A4:B4"/>
    <mergeCell ref="A5:B5"/>
    <mergeCell ref="A6:B6"/>
    <mergeCell ref="A7:B7"/>
    <mergeCell ref="A8:B8"/>
    <mergeCell ref="A9:B9"/>
    <mergeCell ref="A11:G11"/>
  </mergeCells>
  <pageMargins left="0.7" right="0.7" top="0.75" bottom="0.75" header="0.3" footer="0.3"/>
  <pageSetup paperSize="9" orientation="portrait"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0A44A-D6A6-4444-855E-D906363A8B3A}">
  <sheetPr>
    <tabColor theme="4" tint="0.79998168889431442"/>
  </sheetPr>
  <dimension ref="A1:J15"/>
  <sheetViews>
    <sheetView topLeftCell="A3" zoomScale="120" zoomScaleNormal="120" workbookViewId="0">
      <selection activeCell="C12" sqref="C12"/>
    </sheetView>
  </sheetViews>
  <sheetFormatPr defaultColWidth="8.77734375" defaultRowHeight="13.2" x14ac:dyDescent="0.25"/>
  <cols>
    <col min="1" max="1" width="8.77734375" style="15"/>
    <col min="2" max="2" width="60.77734375" style="16" customWidth="1"/>
    <col min="3" max="3" width="12.5546875" style="15" customWidth="1"/>
    <col min="4" max="6" width="12.44140625" style="15" customWidth="1"/>
    <col min="7" max="7" width="26.5546875" style="15" customWidth="1"/>
    <col min="8" max="8" width="12.21875" style="15" customWidth="1"/>
    <col min="9" max="9" width="14.44140625" style="15" customWidth="1"/>
    <col min="10" max="10" width="22.21875" style="15" customWidth="1"/>
    <col min="11" max="11" width="53.21875" style="15" bestFit="1" customWidth="1"/>
    <col min="12" max="16384" width="8.77734375" style="15"/>
  </cols>
  <sheetData>
    <row r="1" spans="1:10" x14ac:dyDescent="0.25">
      <c r="G1" s="17" t="s">
        <v>168</v>
      </c>
    </row>
    <row r="2" spans="1:10" s="18" customFormat="1" x14ac:dyDescent="0.25">
      <c r="A2" s="294" t="s">
        <v>169</v>
      </c>
      <c r="B2" s="294"/>
      <c r="C2" s="294"/>
      <c r="D2" s="294"/>
      <c r="E2" s="294"/>
      <c r="F2" s="294"/>
      <c r="G2" s="294"/>
    </row>
    <row r="3" spans="1:10" ht="39.6" x14ac:dyDescent="0.25">
      <c r="A3" s="302" t="s">
        <v>120</v>
      </c>
      <c r="B3" s="302"/>
      <c r="C3" s="21" t="s">
        <v>121</v>
      </c>
      <c r="D3" s="21" t="s">
        <v>122</v>
      </c>
      <c r="E3" s="21" t="s">
        <v>158</v>
      </c>
      <c r="F3" s="21" t="s">
        <v>159</v>
      </c>
      <c r="G3" s="22" t="s">
        <v>123</v>
      </c>
    </row>
    <row r="4" spans="1:10" ht="24" customHeight="1" x14ac:dyDescent="0.25">
      <c r="A4" s="331" t="s">
        <v>170</v>
      </c>
      <c r="B4" s="331"/>
      <c r="C4" s="20">
        <v>32604</v>
      </c>
      <c r="D4" s="20">
        <v>32604</v>
      </c>
      <c r="E4" s="20">
        <v>32604</v>
      </c>
      <c r="F4" s="20">
        <v>36000</v>
      </c>
      <c r="G4" s="324" t="s">
        <v>171</v>
      </c>
    </row>
    <row r="5" spans="1:10" x14ac:dyDescent="0.25">
      <c r="A5" s="331" t="s">
        <v>172</v>
      </c>
      <c r="B5" s="331"/>
      <c r="C5" s="20">
        <v>674</v>
      </c>
      <c r="D5" s="20">
        <v>674</v>
      </c>
      <c r="E5" s="20">
        <v>674</v>
      </c>
      <c r="F5" s="20">
        <v>900</v>
      </c>
      <c r="G5" s="325"/>
    </row>
    <row r="6" spans="1:10" ht="36.75" customHeight="1" x14ac:dyDescent="0.25">
      <c r="A6" s="329" t="s">
        <v>173</v>
      </c>
      <c r="B6" s="330"/>
      <c r="C6" s="20">
        <v>25770</v>
      </c>
      <c r="D6" s="20">
        <v>25770</v>
      </c>
      <c r="E6" s="20">
        <v>25770</v>
      </c>
      <c r="F6" s="20">
        <v>26000</v>
      </c>
      <c r="G6" s="325"/>
    </row>
    <row r="7" spans="1:10" x14ac:dyDescent="0.25">
      <c r="A7" s="331" t="s">
        <v>174</v>
      </c>
      <c r="B7" s="331"/>
      <c r="C7" s="20">
        <v>480</v>
      </c>
      <c r="D7" s="20">
        <v>480</v>
      </c>
      <c r="E7" s="20">
        <v>480</v>
      </c>
      <c r="F7" s="20">
        <v>550</v>
      </c>
      <c r="G7" s="325"/>
    </row>
    <row r="8" spans="1:10" x14ac:dyDescent="0.25">
      <c r="A8" s="331" t="s">
        <v>175</v>
      </c>
      <c r="B8" s="331"/>
      <c r="C8" s="20">
        <v>1200</v>
      </c>
      <c r="D8" s="20">
        <v>1200</v>
      </c>
      <c r="E8" s="20">
        <v>1200</v>
      </c>
      <c r="F8" s="20">
        <v>1500</v>
      </c>
      <c r="G8" s="325"/>
    </row>
    <row r="9" spans="1:10" x14ac:dyDescent="0.25">
      <c r="A9" s="331" t="s">
        <v>176</v>
      </c>
      <c r="B9" s="331"/>
      <c r="C9" s="20">
        <v>780</v>
      </c>
      <c r="D9" s="20">
        <v>780</v>
      </c>
      <c r="E9" s="20">
        <v>780</v>
      </c>
      <c r="F9" s="20">
        <v>850</v>
      </c>
      <c r="G9" s="325"/>
    </row>
    <row r="10" spans="1:10" x14ac:dyDescent="0.25">
      <c r="A10" s="331" t="s">
        <v>177</v>
      </c>
      <c r="B10" s="331"/>
      <c r="C10" s="20">
        <v>1092</v>
      </c>
      <c r="D10" s="20">
        <v>1092</v>
      </c>
      <c r="E10" s="20">
        <v>1092</v>
      </c>
      <c r="F10" s="20">
        <v>1400</v>
      </c>
      <c r="G10" s="325"/>
    </row>
    <row r="11" spans="1:10" x14ac:dyDescent="0.25">
      <c r="A11" s="331" t="s">
        <v>178</v>
      </c>
      <c r="B11" s="331"/>
      <c r="C11" s="20">
        <v>2400</v>
      </c>
      <c r="D11" s="20">
        <v>2400</v>
      </c>
      <c r="E11" s="20">
        <v>2400</v>
      </c>
      <c r="F11" s="20">
        <v>2800</v>
      </c>
      <c r="G11" s="325"/>
    </row>
    <row r="12" spans="1:10" ht="26.25" customHeight="1" x14ac:dyDescent="0.25">
      <c r="A12" s="323" t="s">
        <v>132</v>
      </c>
      <c r="B12" s="323"/>
      <c r="C12" s="25">
        <f t="shared" ref="C12:F12" si="0">SUM(C4:C11)</f>
        <v>65000</v>
      </c>
      <c r="D12" s="25">
        <f t="shared" si="0"/>
        <v>65000</v>
      </c>
      <c r="E12" s="25">
        <f t="shared" si="0"/>
        <v>65000</v>
      </c>
      <c r="F12" s="25">
        <f t="shared" si="0"/>
        <v>70000</v>
      </c>
      <c r="G12" s="326"/>
    </row>
    <row r="13" spans="1:10" x14ac:dyDescent="0.25">
      <c r="A13" s="288" t="s">
        <v>179</v>
      </c>
      <c r="B13" s="288"/>
      <c r="C13" s="288"/>
      <c r="D13" s="288"/>
      <c r="E13" s="288"/>
      <c r="F13" s="288"/>
      <c r="G13" s="288"/>
    </row>
    <row r="14" spans="1:10" ht="26.25" customHeight="1" x14ac:dyDescent="0.25">
      <c r="A14" s="288" t="s">
        <v>167</v>
      </c>
      <c r="B14" s="288"/>
      <c r="C14" s="288"/>
      <c r="D14" s="288"/>
      <c r="E14" s="288"/>
      <c r="F14" s="288"/>
      <c r="G14" s="288"/>
    </row>
    <row r="15" spans="1:10" x14ac:dyDescent="0.25">
      <c r="G15" s="24"/>
      <c r="H15" s="24"/>
      <c r="I15" s="24"/>
      <c r="J15" s="24"/>
    </row>
  </sheetData>
  <mergeCells count="14">
    <mergeCell ref="A2:G2"/>
    <mergeCell ref="A3:B3"/>
    <mergeCell ref="A4:B4"/>
    <mergeCell ref="A5:B5"/>
    <mergeCell ref="A13:G13"/>
    <mergeCell ref="A14:G14"/>
    <mergeCell ref="A12:B12"/>
    <mergeCell ref="G4:G12"/>
    <mergeCell ref="A6:B6"/>
    <mergeCell ref="A7:B7"/>
    <mergeCell ref="A8:B8"/>
    <mergeCell ref="A9:B9"/>
    <mergeCell ref="A10:B10"/>
    <mergeCell ref="A11:B11"/>
  </mergeCells>
  <pageMargins left="0.7" right="0.7" top="0.75" bottom="0.75" header="0.3" footer="0.3"/>
  <pageSetup paperSize="0" orientation="portrait"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E1D7B-C5B4-4631-ADB1-19EF6D9B85F4}">
  <sheetPr>
    <tabColor theme="9" tint="0.79998168889431442"/>
  </sheetPr>
  <dimension ref="A1:M8"/>
  <sheetViews>
    <sheetView zoomScale="80" zoomScaleNormal="80" workbookViewId="0">
      <selection activeCell="B6" sqref="B6"/>
    </sheetView>
  </sheetViews>
  <sheetFormatPr defaultColWidth="9.21875" defaultRowHeight="13.8" x14ac:dyDescent="0.25"/>
  <cols>
    <col min="1" max="1" width="9.21875" style="40"/>
    <col min="2" max="2" width="49.77734375" style="139" customWidth="1"/>
    <col min="3" max="3" width="16" style="139" customWidth="1"/>
    <col min="4" max="4" width="22.21875" style="139" customWidth="1"/>
    <col min="5" max="7" width="15.21875" style="40" customWidth="1"/>
    <col min="8" max="8" width="13.77734375" style="40" customWidth="1"/>
    <col min="9" max="9" width="14.44140625" style="40" customWidth="1"/>
    <col min="10" max="10" width="13.77734375" style="40" customWidth="1"/>
    <col min="11" max="11" width="14.44140625" style="40" customWidth="1"/>
    <col min="12" max="12" width="13.21875" style="40" customWidth="1"/>
    <col min="13" max="13" width="12.44140625" style="40" customWidth="1"/>
    <col min="14" max="14" width="22.44140625" style="40" customWidth="1"/>
    <col min="15" max="15" width="12.21875" style="40" customWidth="1"/>
    <col min="16" max="16" width="14.44140625" style="40" customWidth="1"/>
    <col min="17" max="17" width="22.21875" style="40" customWidth="1"/>
    <col min="18" max="18" width="53.21875" style="40" bestFit="1" customWidth="1"/>
    <col min="19" max="16384" width="9.21875" style="40"/>
  </cols>
  <sheetData>
    <row r="1" spans="1:13" x14ac:dyDescent="0.25">
      <c r="I1" s="332" t="s">
        <v>180</v>
      </c>
      <c r="J1" s="332"/>
      <c r="K1" s="332"/>
    </row>
    <row r="2" spans="1:13" ht="38.25" customHeight="1" x14ac:dyDescent="0.25">
      <c r="A2" s="338" t="s">
        <v>181</v>
      </c>
      <c r="B2" s="338"/>
      <c r="C2" s="338"/>
      <c r="D2" s="338"/>
      <c r="E2" s="338"/>
      <c r="F2" s="338"/>
      <c r="G2" s="338"/>
      <c r="H2" s="338"/>
      <c r="I2" s="338"/>
      <c r="J2" s="338"/>
      <c r="K2" s="338"/>
      <c r="L2" s="140"/>
      <c r="M2" s="140"/>
    </row>
    <row r="3" spans="1:13" x14ac:dyDescent="0.25">
      <c r="A3" s="141"/>
      <c r="B3" s="142"/>
      <c r="C3" s="333" t="s">
        <v>182</v>
      </c>
      <c r="D3" s="333"/>
      <c r="E3" s="333"/>
      <c r="F3" s="333" t="s">
        <v>183</v>
      </c>
      <c r="G3" s="333"/>
      <c r="H3" s="333"/>
      <c r="I3" s="333" t="s">
        <v>184</v>
      </c>
      <c r="J3" s="333"/>
      <c r="K3" s="333"/>
    </row>
    <row r="4" spans="1:13" ht="55.2" x14ac:dyDescent="0.25">
      <c r="A4" s="143" t="s">
        <v>185</v>
      </c>
      <c r="B4" s="144" t="s">
        <v>186</v>
      </c>
      <c r="C4" s="145" t="s">
        <v>187</v>
      </c>
      <c r="D4" s="145" t="s">
        <v>188</v>
      </c>
      <c r="E4" s="145" t="s">
        <v>189</v>
      </c>
      <c r="F4" s="145" t="s">
        <v>187</v>
      </c>
      <c r="G4" s="145" t="s">
        <v>188</v>
      </c>
      <c r="H4" s="145" t="s">
        <v>189</v>
      </c>
      <c r="I4" s="145" t="s">
        <v>187</v>
      </c>
      <c r="J4" s="145" t="s">
        <v>188</v>
      </c>
      <c r="K4" s="145" t="s">
        <v>189</v>
      </c>
    </row>
    <row r="5" spans="1:13" ht="29.25" customHeight="1" x14ac:dyDescent="0.25">
      <c r="A5" s="146">
        <v>1</v>
      </c>
      <c r="B5" s="6" t="s">
        <v>291</v>
      </c>
      <c r="C5" s="11"/>
      <c r="D5" s="11"/>
      <c r="E5" s="11"/>
      <c r="F5" s="11"/>
      <c r="G5" s="11"/>
      <c r="H5" s="11"/>
      <c r="I5" s="11"/>
      <c r="J5" s="11"/>
      <c r="K5" s="11"/>
    </row>
    <row r="6" spans="1:13" ht="31.05" customHeight="1" x14ac:dyDescent="0.25">
      <c r="A6" s="146">
        <v>2</v>
      </c>
      <c r="B6" s="193" t="s">
        <v>190</v>
      </c>
      <c r="C6" s="7">
        <v>3404</v>
      </c>
      <c r="D6" s="1">
        <v>599.45166700000004</v>
      </c>
      <c r="E6" s="2">
        <f>C6*D6</f>
        <v>2040533.4744680002</v>
      </c>
      <c r="F6" s="7">
        <v>3506</v>
      </c>
      <c r="G6" s="3">
        <v>599.45166700000004</v>
      </c>
      <c r="H6" s="2">
        <f>F6*G6</f>
        <v>2101677.5445020003</v>
      </c>
      <c r="I6" s="4">
        <v>3611</v>
      </c>
      <c r="J6" s="3">
        <v>599.45166700000004</v>
      </c>
      <c r="K6" s="2">
        <f>I6*J6</f>
        <v>2164619.9695370002</v>
      </c>
    </row>
    <row r="7" spans="1:13" x14ac:dyDescent="0.25">
      <c r="A7" s="334" t="s">
        <v>132</v>
      </c>
      <c r="B7" s="335"/>
      <c r="C7" s="12">
        <f>SUM(C6:C6)</f>
        <v>3404</v>
      </c>
      <c r="D7" s="12"/>
      <c r="E7" s="147">
        <f>E6</f>
        <v>2040533.4744680002</v>
      </c>
      <c r="F7" s="12">
        <f>SUM(F6:F6)</f>
        <v>3506</v>
      </c>
      <c r="G7" s="12"/>
      <c r="H7" s="147">
        <f>H6</f>
        <v>2101677.5445020003</v>
      </c>
      <c r="I7" s="12">
        <f>SUM(I6:I6)</f>
        <v>3611</v>
      </c>
      <c r="J7" s="12"/>
      <c r="K7" s="147">
        <f>K6</f>
        <v>2164619.9695370002</v>
      </c>
    </row>
    <row r="8" spans="1:13" ht="48.75" customHeight="1" x14ac:dyDescent="0.25">
      <c r="A8" s="336" t="s">
        <v>123</v>
      </c>
      <c r="B8" s="337"/>
      <c r="C8" s="336" t="s">
        <v>25</v>
      </c>
      <c r="D8" s="337"/>
      <c r="E8" s="5">
        <f>E7</f>
        <v>2040533.4744680002</v>
      </c>
      <c r="F8" s="336" t="s">
        <v>25</v>
      </c>
      <c r="G8" s="337"/>
      <c r="H8" s="5">
        <f>H7</f>
        <v>2101677.5445020003</v>
      </c>
      <c r="I8" s="336" t="s">
        <v>25</v>
      </c>
      <c r="J8" s="337"/>
      <c r="K8" s="5">
        <f>K7</f>
        <v>2164619.9695370002</v>
      </c>
    </row>
  </sheetData>
  <mergeCells count="10">
    <mergeCell ref="A8:B8"/>
    <mergeCell ref="C8:D8"/>
    <mergeCell ref="F8:G8"/>
    <mergeCell ref="I8:J8"/>
    <mergeCell ref="A2:K2"/>
    <mergeCell ref="I1:K1"/>
    <mergeCell ref="C3:E3"/>
    <mergeCell ref="F3:H3"/>
    <mergeCell ref="I3:K3"/>
    <mergeCell ref="A7:B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F3335-4B63-4A7C-9CB7-234DA021D326}">
  <sheetPr>
    <tabColor theme="4" tint="0.79998168889431442"/>
  </sheetPr>
  <dimension ref="A1:D9"/>
  <sheetViews>
    <sheetView zoomScale="110" zoomScaleNormal="110" workbookViewId="0">
      <selection activeCell="D4" sqref="D4:D6"/>
    </sheetView>
  </sheetViews>
  <sheetFormatPr defaultColWidth="8.77734375" defaultRowHeight="13.2" x14ac:dyDescent="0.25"/>
  <cols>
    <col min="1" max="1" width="8.77734375" style="15"/>
    <col min="2" max="2" width="48.5546875" style="16" customWidth="1"/>
    <col min="3" max="3" width="12.44140625" style="15" customWidth="1"/>
    <col min="4" max="4" width="36.77734375" style="15" customWidth="1"/>
    <col min="5" max="5" width="12.21875" style="15" customWidth="1"/>
    <col min="6" max="6" width="14.44140625" style="15" customWidth="1"/>
    <col min="7" max="7" width="22.21875" style="15" customWidth="1"/>
    <col min="8" max="8" width="53.21875" style="15" bestFit="1" customWidth="1"/>
    <col min="9" max="16384" width="8.77734375" style="15"/>
  </cols>
  <sheetData>
    <row r="1" spans="1:4" x14ac:dyDescent="0.25">
      <c r="D1" s="17" t="s">
        <v>191</v>
      </c>
    </row>
    <row r="2" spans="1:4" s="18" customFormat="1" ht="41.25" customHeight="1" x14ac:dyDescent="0.25">
      <c r="A2" s="294" t="s">
        <v>53</v>
      </c>
      <c r="B2" s="294"/>
      <c r="C2" s="294"/>
      <c r="D2" s="294"/>
    </row>
    <row r="3" spans="1:4" ht="26.4" x14ac:dyDescent="0.25">
      <c r="A3" s="302" t="s">
        <v>120</v>
      </c>
      <c r="B3" s="302"/>
      <c r="C3" s="21" t="s">
        <v>122</v>
      </c>
      <c r="D3" s="22" t="s">
        <v>123</v>
      </c>
    </row>
    <row r="4" spans="1:4" ht="24" customHeight="1" x14ac:dyDescent="0.25">
      <c r="A4" s="331" t="s">
        <v>192</v>
      </c>
      <c r="B4" s="331"/>
      <c r="C4" s="26">
        <v>1000</v>
      </c>
      <c r="D4" s="324" t="s">
        <v>171</v>
      </c>
    </row>
    <row r="5" spans="1:4" ht="14.25" customHeight="1" x14ac:dyDescent="0.25">
      <c r="A5" s="328" t="s">
        <v>193</v>
      </c>
      <c r="B5" s="328"/>
      <c r="C5" s="26">
        <v>1000</v>
      </c>
      <c r="D5" s="325"/>
    </row>
    <row r="6" spans="1:4" x14ac:dyDescent="0.25">
      <c r="A6" s="323" t="s">
        <v>132</v>
      </c>
      <c r="B6" s="323"/>
      <c r="C6" s="25">
        <f>SUM(C4:C5)</f>
        <v>2000</v>
      </c>
      <c r="D6" s="326"/>
    </row>
    <row r="8" spans="1:4" x14ac:dyDescent="0.25">
      <c r="A8" s="288" t="s">
        <v>133</v>
      </c>
      <c r="B8" s="288"/>
      <c r="C8" s="288"/>
      <c r="D8" s="288"/>
    </row>
    <row r="9" spans="1:4" ht="37.5" customHeight="1" x14ac:dyDescent="0.25">
      <c r="A9" s="288" t="s">
        <v>194</v>
      </c>
      <c r="B9" s="288"/>
      <c r="C9" s="288"/>
      <c r="D9" s="288"/>
    </row>
  </sheetData>
  <mergeCells count="8">
    <mergeCell ref="A8:D8"/>
    <mergeCell ref="A9:D9"/>
    <mergeCell ref="A6:B6"/>
    <mergeCell ref="D4:D6"/>
    <mergeCell ref="A2:D2"/>
    <mergeCell ref="A3:B3"/>
    <mergeCell ref="A4:B4"/>
    <mergeCell ref="A5:B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45F47-8EF1-4803-965C-F516E979E64C}">
  <sheetPr>
    <tabColor theme="9" tint="0.79998168889431442"/>
  </sheetPr>
  <dimension ref="A1:L10"/>
  <sheetViews>
    <sheetView zoomScale="90" zoomScaleNormal="90" workbookViewId="0">
      <selection activeCell="F13" sqref="F13"/>
    </sheetView>
  </sheetViews>
  <sheetFormatPr defaultColWidth="8.77734375" defaultRowHeight="13.2" x14ac:dyDescent="0.25"/>
  <cols>
    <col min="1" max="1" width="12.77734375" style="148" customWidth="1"/>
    <col min="2" max="2" width="32.77734375" style="149" bestFit="1" customWidth="1"/>
    <col min="3" max="3" width="15.21875" style="148" customWidth="1"/>
    <col min="4" max="7" width="12.5546875" style="148" customWidth="1"/>
    <col min="8" max="8" width="18" style="148" customWidth="1"/>
    <col min="9" max="9" width="30.77734375" style="148" customWidth="1"/>
    <col min="10" max="10" width="14.44140625" style="148" customWidth="1"/>
    <col min="11" max="11" width="12.21875" style="148" customWidth="1"/>
    <col min="12" max="12" width="16.21875" style="148" customWidth="1"/>
    <col min="13" max="13" width="12.21875" style="148" customWidth="1"/>
    <col min="14" max="14" width="14.21875" style="148" customWidth="1"/>
    <col min="15" max="15" width="22.21875" style="148" customWidth="1"/>
    <col min="16" max="16" width="53.21875" style="148" bestFit="1" customWidth="1"/>
    <col min="17" max="16384" width="8.77734375" style="148"/>
  </cols>
  <sheetData>
    <row r="1" spans="1:12" x14ac:dyDescent="0.25">
      <c r="J1" s="150" t="s">
        <v>264</v>
      </c>
    </row>
    <row r="2" spans="1:12" x14ac:dyDescent="0.25">
      <c r="A2" s="341" t="s">
        <v>195</v>
      </c>
      <c r="B2" s="341"/>
      <c r="C2" s="341"/>
      <c r="D2" s="341"/>
      <c r="E2" s="341"/>
      <c r="F2" s="341"/>
      <c r="G2" s="341"/>
      <c r="H2" s="341"/>
      <c r="I2" s="341"/>
      <c r="J2" s="341"/>
      <c r="K2" s="341"/>
      <c r="L2" s="341"/>
    </row>
    <row r="3" spans="1:12" ht="39.6" x14ac:dyDescent="0.25">
      <c r="A3" s="151" t="s">
        <v>196</v>
      </c>
      <c r="B3" s="152" t="s">
        <v>197</v>
      </c>
      <c r="C3" s="152" t="s">
        <v>198</v>
      </c>
      <c r="D3" s="153" t="s">
        <v>199</v>
      </c>
      <c r="E3" s="153" t="s">
        <v>200</v>
      </c>
      <c r="F3" s="153" t="s">
        <v>201</v>
      </c>
      <c r="G3" s="153" t="s">
        <v>202</v>
      </c>
      <c r="H3" s="153" t="s">
        <v>203</v>
      </c>
      <c r="I3" s="153" t="s">
        <v>123</v>
      </c>
    </row>
    <row r="4" spans="1:12" ht="39.6" x14ac:dyDescent="0.25">
      <c r="A4" s="8">
        <v>47150</v>
      </c>
      <c r="B4" s="9" t="s">
        <v>204</v>
      </c>
      <c r="C4" s="10">
        <v>29.86</v>
      </c>
      <c r="D4" s="342">
        <v>15000</v>
      </c>
      <c r="E4" s="343">
        <f>ROUND(AVERAGE(C4:C8)*D4,0)</f>
        <v>390660</v>
      </c>
      <c r="F4" s="343">
        <f>E4*1.06</f>
        <v>414099.60000000003</v>
      </c>
      <c r="G4" s="343">
        <f>F4*1.06</f>
        <v>438945.57600000006</v>
      </c>
      <c r="H4" s="343">
        <f>G4*1.06</f>
        <v>465282.31056000007</v>
      </c>
      <c r="I4" s="346" t="s">
        <v>26</v>
      </c>
    </row>
    <row r="5" spans="1:12" ht="26.4" x14ac:dyDescent="0.25">
      <c r="A5" s="8" t="s">
        <v>205</v>
      </c>
      <c r="B5" s="9" t="s">
        <v>206</v>
      </c>
      <c r="C5" s="10">
        <v>29.86</v>
      </c>
      <c r="D5" s="342"/>
      <c r="E5" s="344"/>
      <c r="F5" s="344"/>
      <c r="G5" s="344"/>
      <c r="H5" s="344"/>
      <c r="I5" s="346"/>
    </row>
    <row r="6" spans="1:12" ht="26.4" x14ac:dyDescent="0.25">
      <c r="A6" s="8" t="s">
        <v>207</v>
      </c>
      <c r="B6" s="9" t="s">
        <v>208</v>
      </c>
      <c r="C6" s="10">
        <v>29.86</v>
      </c>
      <c r="D6" s="342"/>
      <c r="E6" s="344"/>
      <c r="F6" s="344"/>
      <c r="G6" s="344"/>
      <c r="H6" s="344"/>
      <c r="I6" s="346"/>
      <c r="J6" s="155"/>
    </row>
    <row r="7" spans="1:12" ht="66" x14ac:dyDescent="0.25">
      <c r="A7" s="8" t="s">
        <v>209</v>
      </c>
      <c r="B7" s="9" t="s">
        <v>210</v>
      </c>
      <c r="C7" s="10">
        <v>20.32</v>
      </c>
      <c r="D7" s="342"/>
      <c r="E7" s="344"/>
      <c r="F7" s="344"/>
      <c r="G7" s="344"/>
      <c r="H7" s="344"/>
      <c r="I7" s="346"/>
    </row>
    <row r="8" spans="1:12" ht="52.8" x14ac:dyDescent="0.25">
      <c r="A8" s="8" t="s">
        <v>211</v>
      </c>
      <c r="B8" s="9" t="s">
        <v>212</v>
      </c>
      <c r="C8" s="10">
        <v>20.32</v>
      </c>
      <c r="D8" s="342"/>
      <c r="E8" s="345"/>
      <c r="F8" s="345"/>
      <c r="G8" s="345"/>
      <c r="H8" s="345"/>
      <c r="I8" s="346"/>
    </row>
    <row r="9" spans="1:12" ht="23.55" customHeight="1" x14ac:dyDescent="0.25">
      <c r="A9" s="339" t="s">
        <v>213</v>
      </c>
      <c r="B9" s="339"/>
      <c r="C9" s="339"/>
      <c r="D9" s="339"/>
      <c r="E9" s="339"/>
      <c r="F9" s="339"/>
      <c r="G9" s="339"/>
      <c r="H9" s="339"/>
      <c r="I9" s="339"/>
      <c r="J9" s="339"/>
    </row>
    <row r="10" spans="1:12" s="156" customFormat="1" ht="63" customHeight="1" x14ac:dyDescent="0.25">
      <c r="A10" s="340" t="s">
        <v>366</v>
      </c>
      <c r="B10" s="340"/>
      <c r="C10" s="340"/>
      <c r="D10" s="340"/>
      <c r="E10" s="340"/>
      <c r="F10" s="340"/>
      <c r="G10" s="340"/>
      <c r="H10" s="340"/>
      <c r="I10" s="340"/>
      <c r="J10" s="340"/>
    </row>
  </sheetData>
  <mergeCells count="9">
    <mergeCell ref="A9:J9"/>
    <mergeCell ref="A10:J10"/>
    <mergeCell ref="A2:L2"/>
    <mergeCell ref="D4:D8"/>
    <mergeCell ref="E4:E8"/>
    <mergeCell ref="F4:F8"/>
    <mergeCell ref="G4:G8"/>
    <mergeCell ref="H4:H8"/>
    <mergeCell ref="I4:I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290F3-C032-4863-9820-E04B85E6758B}">
  <sheetPr>
    <tabColor theme="4" tint="0.79998168889431442"/>
  </sheetPr>
  <dimension ref="A1:F20"/>
  <sheetViews>
    <sheetView topLeftCell="A3" zoomScale="90" zoomScaleNormal="90" workbookViewId="0">
      <selection activeCell="K16" sqref="K16"/>
    </sheetView>
  </sheetViews>
  <sheetFormatPr defaultColWidth="8.77734375" defaultRowHeight="13.2" x14ac:dyDescent="0.25"/>
  <cols>
    <col min="1" max="1" width="8.77734375" style="15"/>
    <col min="2" max="2" width="48.44140625" style="16" customWidth="1"/>
    <col min="3" max="3" width="14.77734375" style="15" customWidth="1"/>
    <col min="4" max="4" width="14" style="15" customWidth="1"/>
    <col min="5" max="5" width="14.44140625" style="15" customWidth="1"/>
    <col min="6" max="6" width="29.77734375" style="15" customWidth="1"/>
    <col min="7" max="8" width="8.21875" style="15" customWidth="1"/>
    <col min="9" max="16384" width="8.77734375" style="15"/>
  </cols>
  <sheetData>
    <row r="1" spans="1:6" x14ac:dyDescent="0.25">
      <c r="F1" s="17" t="s">
        <v>214</v>
      </c>
    </row>
    <row r="2" spans="1:6" s="18" customFormat="1" ht="33" customHeight="1" x14ac:dyDescent="0.25">
      <c r="A2" s="294" t="s">
        <v>215</v>
      </c>
      <c r="B2" s="294"/>
      <c r="C2" s="294"/>
      <c r="D2" s="294"/>
      <c r="E2" s="294"/>
      <c r="F2" s="294"/>
    </row>
    <row r="3" spans="1:6" ht="66.75" customHeight="1" x14ac:dyDescent="0.25">
      <c r="A3" s="302" t="s">
        <v>216</v>
      </c>
      <c r="B3" s="302"/>
      <c r="C3" s="21" t="s">
        <v>121</v>
      </c>
      <c r="D3" s="21" t="s">
        <v>122</v>
      </c>
      <c r="E3" s="21" t="s">
        <v>265</v>
      </c>
      <c r="F3" s="22" t="s">
        <v>123</v>
      </c>
    </row>
    <row r="4" spans="1:6" ht="29.25" customHeight="1" x14ac:dyDescent="0.25">
      <c r="A4" s="331" t="s">
        <v>217</v>
      </c>
      <c r="B4" s="331"/>
      <c r="C4" s="20">
        <v>23760</v>
      </c>
      <c r="D4" s="20">
        <v>24900</v>
      </c>
      <c r="E4" s="20">
        <v>26400</v>
      </c>
      <c r="F4" s="349" t="s">
        <v>171</v>
      </c>
    </row>
    <row r="5" spans="1:6" ht="27" customHeight="1" x14ac:dyDescent="0.25">
      <c r="A5" s="331" t="s">
        <v>218</v>
      </c>
      <c r="B5" s="331"/>
      <c r="C5" s="20">
        <v>1623.6000000000001</v>
      </c>
      <c r="D5" s="20">
        <v>1800</v>
      </c>
      <c r="E5" s="20">
        <v>1900</v>
      </c>
      <c r="F5" s="350"/>
    </row>
    <row r="6" spans="1:6" ht="25.5" customHeight="1" x14ac:dyDescent="0.25">
      <c r="A6" s="331" t="s">
        <v>219</v>
      </c>
      <c r="B6" s="331"/>
      <c r="C6" s="20">
        <v>1584</v>
      </c>
      <c r="D6" s="20">
        <v>1800</v>
      </c>
      <c r="E6" s="20">
        <v>2000</v>
      </c>
      <c r="F6" s="350"/>
    </row>
    <row r="7" spans="1:6" ht="30.75" customHeight="1" x14ac:dyDescent="0.25">
      <c r="A7" s="331" t="s">
        <v>220</v>
      </c>
      <c r="B7" s="331"/>
      <c r="C7" s="20">
        <v>1032</v>
      </c>
      <c r="D7" s="20">
        <v>1500</v>
      </c>
      <c r="E7" s="20">
        <v>1700</v>
      </c>
      <c r="F7" s="350"/>
    </row>
    <row r="8" spans="1:6" ht="39" customHeight="1" x14ac:dyDescent="0.25">
      <c r="A8" s="348" t="s">
        <v>132</v>
      </c>
      <c r="B8" s="348"/>
      <c r="C8" s="25">
        <f t="shared" ref="C8:E8" si="0">SUM(C4:C7)</f>
        <v>27999.599999999999</v>
      </c>
      <c r="D8" s="25">
        <f t="shared" si="0"/>
        <v>30000</v>
      </c>
      <c r="E8" s="25">
        <f t="shared" si="0"/>
        <v>32000</v>
      </c>
      <c r="F8" s="351"/>
    </row>
    <row r="9" spans="1:6" x14ac:dyDescent="0.25">
      <c r="A9" s="288" t="s">
        <v>221</v>
      </c>
      <c r="B9" s="288"/>
      <c r="C9" s="288"/>
      <c r="D9" s="288"/>
      <c r="E9" s="288"/>
      <c r="F9" s="288"/>
    </row>
    <row r="10" spans="1:6" ht="25.5" customHeight="1" x14ac:dyDescent="0.25">
      <c r="A10" s="347" t="s">
        <v>167</v>
      </c>
      <c r="B10" s="347"/>
      <c r="C10" s="347"/>
      <c r="D10" s="347"/>
      <c r="E10" s="347"/>
      <c r="F10" s="347"/>
    </row>
    <row r="11" spans="1:6" x14ac:dyDescent="0.25">
      <c r="B11" s="15"/>
    </row>
    <row r="12" spans="1:6" x14ac:dyDescent="0.25">
      <c r="B12" s="15"/>
    </row>
    <row r="13" spans="1:6" x14ac:dyDescent="0.25">
      <c r="B13" s="15"/>
    </row>
    <row r="14" spans="1:6" x14ac:dyDescent="0.25">
      <c r="B14" s="15"/>
    </row>
    <row r="15" spans="1:6" x14ac:dyDescent="0.25">
      <c r="B15" s="15"/>
    </row>
    <row r="16" spans="1:6" x14ac:dyDescent="0.25">
      <c r="B16" s="15"/>
    </row>
    <row r="17" spans="2:2" x14ac:dyDescent="0.25">
      <c r="B17" s="15"/>
    </row>
    <row r="18" spans="2:2" x14ac:dyDescent="0.25">
      <c r="B18" s="15"/>
    </row>
    <row r="19" spans="2:2" x14ac:dyDescent="0.25">
      <c r="B19" s="15"/>
    </row>
    <row r="20" spans="2:2" x14ac:dyDescent="0.25">
      <c r="B20" s="15"/>
    </row>
  </sheetData>
  <mergeCells count="10">
    <mergeCell ref="A2:F2"/>
    <mergeCell ref="A3:B3"/>
    <mergeCell ref="A4:B4"/>
    <mergeCell ref="A5:B5"/>
    <mergeCell ref="A6:B6"/>
    <mergeCell ref="A7:B7"/>
    <mergeCell ref="A9:F9"/>
    <mergeCell ref="A10:F10"/>
    <mergeCell ref="A8:B8"/>
    <mergeCell ref="F4:F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24326-ED26-4181-A443-59279B21048B}">
  <sheetPr>
    <tabColor theme="9" tint="0.79998168889431442"/>
  </sheetPr>
  <dimension ref="A1:J111"/>
  <sheetViews>
    <sheetView zoomScale="70" zoomScaleNormal="70" workbookViewId="0">
      <selection activeCell="D13" sqref="D13"/>
    </sheetView>
  </sheetViews>
  <sheetFormatPr defaultColWidth="8.77734375" defaultRowHeight="47.25" customHeight="1" x14ac:dyDescent="0.25"/>
  <cols>
    <col min="1" max="1" width="8.77734375" style="148"/>
    <col min="2" max="2" width="34.77734375" style="148" customWidth="1"/>
    <col min="3" max="6" width="27" style="148" customWidth="1"/>
    <col min="7" max="7" width="47" style="148" customWidth="1"/>
    <col min="8" max="8" width="13.21875" style="148" customWidth="1"/>
    <col min="9" max="9" width="29.21875" style="148" customWidth="1"/>
    <col min="10" max="16384" width="8.77734375" style="148"/>
  </cols>
  <sheetData>
    <row r="1" spans="1:10" ht="13.2" x14ac:dyDescent="0.25">
      <c r="G1" s="150" t="s">
        <v>222</v>
      </c>
    </row>
    <row r="2" spans="1:10" ht="13.2" x14ac:dyDescent="0.25">
      <c r="A2" s="352" t="s">
        <v>223</v>
      </c>
      <c r="B2" s="352"/>
      <c r="C2" s="352"/>
      <c r="D2" s="352"/>
      <c r="E2" s="352"/>
      <c r="F2" s="352"/>
      <c r="G2" s="352"/>
      <c r="H2" s="353"/>
      <c r="I2" s="353"/>
    </row>
    <row r="3" spans="1:10" ht="26.4" x14ac:dyDescent="0.25">
      <c r="A3" s="354" t="s">
        <v>120</v>
      </c>
      <c r="B3" s="354"/>
      <c r="C3" s="153" t="s">
        <v>121</v>
      </c>
      <c r="D3" s="153" t="s">
        <v>122</v>
      </c>
      <c r="E3" s="153" t="s">
        <v>158</v>
      </c>
      <c r="F3" s="153" t="s">
        <v>159</v>
      </c>
      <c r="G3" s="153" t="s">
        <v>123</v>
      </c>
    </row>
    <row r="4" spans="1:10" ht="17.25" customHeight="1" x14ac:dyDescent="0.25">
      <c r="A4" s="355" t="s">
        <v>224</v>
      </c>
      <c r="B4" s="355"/>
      <c r="C4" s="157">
        <v>3469</v>
      </c>
      <c r="D4" s="157">
        <v>3469</v>
      </c>
      <c r="E4" s="157">
        <v>3469</v>
      </c>
      <c r="F4" s="157">
        <v>3469</v>
      </c>
      <c r="G4" s="356" t="s">
        <v>27</v>
      </c>
    </row>
    <row r="5" spans="1:10" ht="27" customHeight="1" x14ac:dyDescent="0.25">
      <c r="A5" s="355" t="s">
        <v>368</v>
      </c>
      <c r="B5" s="355"/>
      <c r="C5" s="158">
        <f>ROUND(1303*1.06,0)</f>
        <v>1381</v>
      </c>
      <c r="D5" s="158">
        <f t="shared" ref="D5:F5" si="0">ROUND(C5*1.06,0)</f>
        <v>1464</v>
      </c>
      <c r="E5" s="158">
        <f t="shared" si="0"/>
        <v>1552</v>
      </c>
      <c r="F5" s="158">
        <f t="shared" si="0"/>
        <v>1645</v>
      </c>
      <c r="G5" s="356"/>
    </row>
    <row r="6" spans="1:10" ht="13.2" x14ac:dyDescent="0.25">
      <c r="A6" s="355" t="s">
        <v>225</v>
      </c>
      <c r="B6" s="355"/>
      <c r="C6" s="159">
        <f t="shared" ref="C6:F6" si="1">ROUND(0.2359*C5,0)</f>
        <v>326</v>
      </c>
      <c r="D6" s="159">
        <f t="shared" si="1"/>
        <v>345</v>
      </c>
      <c r="E6" s="159">
        <f t="shared" si="1"/>
        <v>366</v>
      </c>
      <c r="F6" s="159">
        <f t="shared" si="1"/>
        <v>388</v>
      </c>
      <c r="G6" s="356"/>
    </row>
    <row r="7" spans="1:10" ht="13.2" x14ac:dyDescent="0.25">
      <c r="A7" s="355" t="s">
        <v>226</v>
      </c>
      <c r="B7" s="355"/>
      <c r="C7" s="154">
        <v>2</v>
      </c>
      <c r="D7" s="154">
        <v>2</v>
      </c>
      <c r="E7" s="154">
        <v>2</v>
      </c>
      <c r="F7" s="154">
        <v>2</v>
      </c>
      <c r="G7" s="356"/>
    </row>
    <row r="8" spans="1:10" ht="13.2" x14ac:dyDescent="0.25">
      <c r="A8" s="355" t="s">
        <v>227</v>
      </c>
      <c r="B8" s="355"/>
      <c r="C8" s="160">
        <f>ROUND(C7*(C6+C5+C4),0)</f>
        <v>10352</v>
      </c>
      <c r="D8" s="160">
        <f t="shared" ref="D8:F8" si="2">ROUND(D7*(D6+D5+D4),0)</f>
        <v>10556</v>
      </c>
      <c r="E8" s="160">
        <f t="shared" si="2"/>
        <v>10774</v>
      </c>
      <c r="F8" s="160">
        <f t="shared" si="2"/>
        <v>11004</v>
      </c>
      <c r="G8" s="356"/>
    </row>
    <row r="9" spans="1:10" ht="81.599999999999994" customHeight="1" x14ac:dyDescent="0.25">
      <c r="A9" s="339" t="s">
        <v>367</v>
      </c>
      <c r="B9" s="339"/>
      <c r="C9" s="339"/>
      <c r="D9" s="339"/>
      <c r="E9" s="339"/>
      <c r="F9" s="339"/>
      <c r="G9" s="339"/>
      <c r="H9" s="208"/>
      <c r="I9" s="161"/>
      <c r="J9" s="161"/>
    </row>
    <row r="10" spans="1:10" ht="17.25" customHeight="1" x14ac:dyDescent="0.25"/>
    <row r="11" spans="1:10" s="209" customFormat="1" ht="17.55" customHeight="1" x14ac:dyDescent="0.25"/>
    <row r="12" spans="1:10" ht="17.25" customHeight="1" x14ac:dyDescent="0.25"/>
    <row r="13" spans="1:10" ht="17.25" customHeight="1" x14ac:dyDescent="0.25"/>
    <row r="14" spans="1:10" ht="17.25" customHeight="1" x14ac:dyDescent="0.25"/>
    <row r="15" spans="1:10" ht="17.25" customHeight="1" x14ac:dyDescent="0.25"/>
    <row r="16" spans="1:10"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20.25" customHeight="1" x14ac:dyDescent="0.25"/>
    <row r="23" ht="20.25" customHeight="1" x14ac:dyDescent="0.25"/>
    <row r="24" ht="20.25" customHeight="1" x14ac:dyDescent="0.25"/>
    <row r="25" ht="20.25" customHeight="1" x14ac:dyDescent="0.25"/>
    <row r="26" ht="20.25" customHeight="1" x14ac:dyDescent="0.25"/>
    <row r="27" ht="20.25" customHeight="1" x14ac:dyDescent="0.25"/>
    <row r="28" ht="20.25" customHeight="1" x14ac:dyDescent="0.25"/>
    <row r="29" ht="20.25" customHeight="1" x14ac:dyDescent="0.25"/>
    <row r="30" ht="20.25" customHeight="1" x14ac:dyDescent="0.25"/>
    <row r="31" ht="20.25" customHeight="1" x14ac:dyDescent="0.25"/>
    <row r="32" ht="20.25" customHeight="1" x14ac:dyDescent="0.25"/>
    <row r="33" ht="20.25" customHeight="1" x14ac:dyDescent="0.25"/>
    <row r="34" ht="20.25" customHeight="1" x14ac:dyDescent="0.25"/>
    <row r="35" ht="20.25" customHeight="1" x14ac:dyDescent="0.25"/>
    <row r="36" ht="20.25" customHeight="1" x14ac:dyDescent="0.25"/>
    <row r="37" ht="20.25" customHeight="1" x14ac:dyDescent="0.25"/>
    <row r="38" ht="20.25" customHeight="1" x14ac:dyDescent="0.25"/>
    <row r="39" ht="20.25" customHeight="1" x14ac:dyDescent="0.25"/>
    <row r="40" ht="20.25" customHeight="1" x14ac:dyDescent="0.25"/>
    <row r="41" ht="20.25" customHeight="1" x14ac:dyDescent="0.25"/>
    <row r="42" ht="20.25" customHeight="1" x14ac:dyDescent="0.25"/>
    <row r="43" ht="20.25" customHeight="1" x14ac:dyDescent="0.25"/>
    <row r="44" ht="20.25" customHeight="1" x14ac:dyDescent="0.25"/>
    <row r="45" ht="20.25" customHeight="1" x14ac:dyDescent="0.25"/>
    <row r="46" ht="20.25" customHeight="1" x14ac:dyDescent="0.25"/>
    <row r="47" ht="20.25" customHeight="1" x14ac:dyDescent="0.25"/>
    <row r="48" ht="20.25" customHeight="1" x14ac:dyDescent="0.25"/>
    <row r="49" ht="20.25" customHeight="1" x14ac:dyDescent="0.25"/>
    <row r="50" ht="20.25" customHeight="1" x14ac:dyDescent="0.25"/>
    <row r="51" ht="20.25" customHeight="1" x14ac:dyDescent="0.25"/>
    <row r="52" ht="20.25" customHeight="1" x14ac:dyDescent="0.25"/>
    <row r="53" ht="20.25" customHeight="1" x14ac:dyDescent="0.25"/>
    <row r="54" ht="20.25" customHeight="1" x14ac:dyDescent="0.25"/>
    <row r="55" ht="20.25" customHeight="1" x14ac:dyDescent="0.25"/>
    <row r="56" ht="20.25" customHeight="1" x14ac:dyDescent="0.25"/>
    <row r="57" ht="20.25" customHeight="1" x14ac:dyDescent="0.25"/>
    <row r="58" ht="20.25" customHeight="1" x14ac:dyDescent="0.25"/>
    <row r="59" ht="20.25" customHeight="1" x14ac:dyDescent="0.25"/>
    <row r="60" ht="20.25" customHeight="1" x14ac:dyDescent="0.25"/>
    <row r="61" ht="20.25" customHeight="1" x14ac:dyDescent="0.25"/>
    <row r="62" ht="20.25" customHeight="1" x14ac:dyDescent="0.25"/>
    <row r="63" ht="20.25" customHeight="1" x14ac:dyDescent="0.25"/>
    <row r="64" ht="20.25" customHeight="1" x14ac:dyDescent="0.25"/>
    <row r="65" ht="20.25" customHeight="1" x14ac:dyDescent="0.25"/>
    <row r="66" ht="20.25" customHeight="1" x14ac:dyDescent="0.25"/>
    <row r="67" ht="20.25" customHeight="1" x14ac:dyDescent="0.25"/>
    <row r="68" ht="20.25" customHeight="1" x14ac:dyDescent="0.25"/>
    <row r="69" ht="20.25" customHeight="1" x14ac:dyDescent="0.25"/>
    <row r="70" ht="20.25" customHeight="1" x14ac:dyDescent="0.25"/>
    <row r="71" ht="20.25" customHeight="1" x14ac:dyDescent="0.25"/>
    <row r="72" ht="20.25" customHeight="1" x14ac:dyDescent="0.25"/>
    <row r="73" ht="20.25" customHeight="1" x14ac:dyDescent="0.25"/>
    <row r="74" ht="20.25" customHeight="1" x14ac:dyDescent="0.25"/>
    <row r="75" ht="20.25" customHeight="1" x14ac:dyDescent="0.25"/>
    <row r="76" ht="20.25" customHeight="1" x14ac:dyDescent="0.25"/>
    <row r="77" ht="20.25" customHeight="1" x14ac:dyDescent="0.25"/>
    <row r="78" ht="20.25" customHeight="1" x14ac:dyDescent="0.25"/>
    <row r="79" ht="20.25" customHeight="1" x14ac:dyDescent="0.25"/>
    <row r="80" ht="20.25" customHeight="1" x14ac:dyDescent="0.25"/>
    <row r="81" ht="20.25" customHeight="1" x14ac:dyDescent="0.25"/>
    <row r="82" ht="20.25" customHeight="1" x14ac:dyDescent="0.25"/>
    <row r="83" ht="20.25" customHeight="1" x14ac:dyDescent="0.25"/>
    <row r="84" ht="20.25" customHeight="1" x14ac:dyDescent="0.25"/>
    <row r="85" ht="20.25" customHeight="1" x14ac:dyDescent="0.25"/>
    <row r="86" ht="20.25" customHeight="1" x14ac:dyDescent="0.25"/>
    <row r="87" ht="20.25" customHeight="1" x14ac:dyDescent="0.25"/>
    <row r="88" ht="20.25" customHeight="1" x14ac:dyDescent="0.25"/>
    <row r="89" ht="20.25" customHeight="1" x14ac:dyDescent="0.25"/>
    <row r="90" ht="20.25" customHeight="1" x14ac:dyDescent="0.25"/>
    <row r="91" ht="20.25" customHeight="1" x14ac:dyDescent="0.25"/>
    <row r="92" ht="20.25" customHeight="1" x14ac:dyDescent="0.25"/>
    <row r="93" ht="20.25" customHeight="1" x14ac:dyDescent="0.25"/>
    <row r="94" ht="20.25" customHeight="1" x14ac:dyDescent="0.25"/>
    <row r="95" ht="20.25" customHeight="1" x14ac:dyDescent="0.25"/>
    <row r="96" ht="20.25" customHeight="1" x14ac:dyDescent="0.25"/>
    <row r="97" ht="20.25" customHeight="1" x14ac:dyDescent="0.25"/>
    <row r="98" ht="20.25" customHeight="1" x14ac:dyDescent="0.25"/>
    <row r="99" ht="20.25" customHeight="1" x14ac:dyDescent="0.25"/>
    <row r="100" ht="20.25" customHeight="1" x14ac:dyDescent="0.25"/>
    <row r="101" ht="20.25" customHeight="1" x14ac:dyDescent="0.25"/>
    <row r="102" ht="20.25" customHeight="1" x14ac:dyDescent="0.25"/>
    <row r="103" ht="20.25" customHeight="1" x14ac:dyDescent="0.25"/>
    <row r="104" ht="20.25" customHeight="1" x14ac:dyDescent="0.25"/>
    <row r="105" ht="20.2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sheetData>
  <mergeCells count="10">
    <mergeCell ref="A9:G9"/>
    <mergeCell ref="A2:G2"/>
    <mergeCell ref="H2:I2"/>
    <mergeCell ref="A3:B3"/>
    <mergeCell ref="A4:B4"/>
    <mergeCell ref="G4:G8"/>
    <mergeCell ref="A5:B5"/>
    <mergeCell ref="A6:B6"/>
    <mergeCell ref="A7:B7"/>
    <mergeCell ref="A8:B8"/>
  </mergeCells>
  <dataValidations count="1">
    <dataValidation type="whole" errorStyle="information" allowBlank="1" showInputMessage="1" showErrorMessage="1" error="Jāievada skaitlis" sqref="C4:G4 C5:F6" xr:uid="{3A12A6B6-BA41-4CDE-A231-1BA94F7E85BE}">
      <formula1>-1000000000000</formula1>
      <formula2>1000000000000</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A7573-B023-4518-A510-AE65306A8C28}">
  <sheetPr>
    <tabColor theme="9" tint="0.79998168889431442"/>
  </sheetPr>
  <dimension ref="A1:K14"/>
  <sheetViews>
    <sheetView zoomScale="90" zoomScaleNormal="90" workbookViewId="0">
      <selection activeCell="F16" sqref="F16"/>
    </sheetView>
  </sheetViews>
  <sheetFormatPr defaultColWidth="9.21875" defaultRowHeight="13.2" x14ac:dyDescent="0.25"/>
  <cols>
    <col min="1" max="1" width="9.21875" style="37"/>
    <col min="2" max="2" width="42.21875" style="37" customWidth="1"/>
    <col min="3" max="3" width="14.77734375" style="164" customWidth="1"/>
    <col min="4" max="4" width="15.21875" style="37" customWidth="1"/>
    <col min="5" max="6" width="13.77734375" style="37" bestFit="1" customWidth="1"/>
    <col min="7" max="7" width="13.21875" style="37" customWidth="1"/>
    <col min="8" max="8" width="13.77734375" style="37" bestFit="1" customWidth="1"/>
    <col min="9" max="9" width="22.44140625" style="37" customWidth="1"/>
    <col min="10" max="10" width="12.21875" style="37" customWidth="1"/>
    <col min="11" max="11" width="14.44140625" style="37" customWidth="1"/>
    <col min="12" max="12" width="22.21875" style="37" customWidth="1"/>
    <col min="13" max="13" width="53.21875" style="37" bestFit="1" customWidth="1"/>
    <col min="14" max="16384" width="9.21875" style="37"/>
  </cols>
  <sheetData>
    <row r="1" spans="1:11" x14ac:dyDescent="0.25">
      <c r="I1" s="357" t="s">
        <v>228</v>
      </c>
      <c r="J1" s="357"/>
      <c r="K1" s="357"/>
    </row>
    <row r="2" spans="1:11" s="95" customFormat="1" x14ac:dyDescent="0.25">
      <c r="B2" s="358" t="s">
        <v>78</v>
      </c>
      <c r="C2" s="358"/>
      <c r="D2" s="358"/>
      <c r="E2" s="358"/>
      <c r="F2" s="358"/>
      <c r="G2" s="358"/>
      <c r="H2" s="358"/>
      <c r="I2" s="358"/>
    </row>
    <row r="3" spans="1:11" x14ac:dyDescent="0.25">
      <c r="A3" s="165"/>
      <c r="B3" s="166"/>
      <c r="C3" s="359" t="s">
        <v>182</v>
      </c>
      <c r="D3" s="359"/>
      <c r="E3" s="359"/>
      <c r="F3" s="359" t="s">
        <v>183</v>
      </c>
      <c r="G3" s="359"/>
      <c r="H3" s="359"/>
      <c r="I3" s="359" t="s">
        <v>184</v>
      </c>
      <c r="J3" s="359"/>
      <c r="K3" s="359"/>
    </row>
    <row r="4" spans="1:11" ht="52.8" x14ac:dyDescent="0.25">
      <c r="A4" s="167" t="s">
        <v>185</v>
      </c>
      <c r="B4" s="168" t="s">
        <v>186</v>
      </c>
      <c r="C4" s="169" t="s">
        <v>187</v>
      </c>
      <c r="D4" s="169" t="s">
        <v>188</v>
      </c>
      <c r="E4" s="169" t="s">
        <v>189</v>
      </c>
      <c r="F4" s="169" t="s">
        <v>187</v>
      </c>
      <c r="G4" s="169" t="s">
        <v>188</v>
      </c>
      <c r="H4" s="169" t="s">
        <v>189</v>
      </c>
      <c r="I4" s="169" t="s">
        <v>187</v>
      </c>
      <c r="J4" s="169" t="s">
        <v>188</v>
      </c>
      <c r="K4" s="169" t="s">
        <v>189</v>
      </c>
    </row>
    <row r="5" spans="1:11" ht="39.6" x14ac:dyDescent="0.25">
      <c r="A5" s="162">
        <v>1</v>
      </c>
      <c r="B5" s="13" t="s">
        <v>229</v>
      </c>
      <c r="C5" s="157">
        <v>50</v>
      </c>
      <c r="D5" s="157">
        <v>3551.73</v>
      </c>
      <c r="E5" s="2">
        <f>ROUND(C5*D5,0)</f>
        <v>177587</v>
      </c>
      <c r="F5" s="157">
        <v>437</v>
      </c>
      <c r="G5" s="157">
        <v>1448.3000762776505</v>
      </c>
      <c r="H5" s="2">
        <f>ROUND(F5*G5,0)</f>
        <v>632907</v>
      </c>
      <c r="I5" s="157">
        <v>478</v>
      </c>
      <c r="J5" s="157">
        <v>1434.394</v>
      </c>
      <c r="K5" s="2">
        <f>ROUND(I5*J5,0)</f>
        <v>685640</v>
      </c>
    </row>
    <row r="6" spans="1:11" ht="26.4" x14ac:dyDescent="0.25">
      <c r="A6" s="162">
        <v>2</v>
      </c>
      <c r="B6" s="14" t="s">
        <v>79</v>
      </c>
      <c r="C6" s="4">
        <v>1429</v>
      </c>
      <c r="D6" s="163">
        <v>3551.7333333333336</v>
      </c>
      <c r="E6" s="2">
        <f>ROUND(C6*D6,0)</f>
        <v>5075427</v>
      </c>
      <c r="F6" s="4">
        <v>1572</v>
      </c>
      <c r="G6" s="4">
        <v>3551.7333333333336</v>
      </c>
      <c r="H6" s="2">
        <f>ROUND(F6*G6,0)</f>
        <v>5583325</v>
      </c>
      <c r="I6" s="4">
        <v>1730</v>
      </c>
      <c r="J6" s="4">
        <v>3551.7333333333336</v>
      </c>
      <c r="K6" s="2">
        <f>ROUND(I6*J6,0)</f>
        <v>6144499</v>
      </c>
    </row>
    <row r="7" spans="1:11" x14ac:dyDescent="0.25">
      <c r="A7" s="334" t="s">
        <v>132</v>
      </c>
      <c r="B7" s="335"/>
      <c r="C7" s="162">
        <f>SUM(C5:C6)</f>
        <v>1479</v>
      </c>
      <c r="D7" s="162"/>
      <c r="E7" s="170">
        <f>E5+E6</f>
        <v>5253014</v>
      </c>
      <c r="F7" s="162">
        <f>SUM(F5:F6)</f>
        <v>2009</v>
      </c>
      <c r="G7" s="162"/>
      <c r="H7" s="170">
        <f>SUM(H5:H6)</f>
        <v>6216232</v>
      </c>
      <c r="I7" s="162">
        <f>SUM(I5:I6)</f>
        <v>2208</v>
      </c>
      <c r="J7" s="162"/>
      <c r="K7" s="170">
        <f>SUM(K5:K6)</f>
        <v>6830139</v>
      </c>
    </row>
    <row r="8" spans="1:11" ht="43.5" customHeight="1" x14ac:dyDescent="0.25">
      <c r="A8" s="336" t="s">
        <v>123</v>
      </c>
      <c r="B8" s="337"/>
      <c r="C8" s="336" t="s">
        <v>25</v>
      </c>
      <c r="D8" s="337"/>
      <c r="E8" s="5">
        <f>E7</f>
        <v>5253014</v>
      </c>
      <c r="F8" s="336" t="s">
        <v>25</v>
      </c>
      <c r="G8" s="337"/>
      <c r="H8" s="5">
        <f>H7</f>
        <v>6216232</v>
      </c>
      <c r="I8" s="336" t="s">
        <v>25</v>
      </c>
      <c r="J8" s="337"/>
      <c r="K8" s="5">
        <f>K7</f>
        <v>6830139</v>
      </c>
    </row>
    <row r="9" spans="1:11" x14ac:dyDescent="0.25">
      <c r="B9" s="164"/>
      <c r="C9" s="37"/>
    </row>
    <row r="10" spans="1:11" x14ac:dyDescent="0.25">
      <c r="B10" s="164"/>
      <c r="C10" s="37"/>
      <c r="E10" s="171"/>
      <c r="G10" s="171"/>
    </row>
    <row r="11" spans="1:11" x14ac:dyDescent="0.25">
      <c r="B11" s="164"/>
      <c r="C11" s="37"/>
      <c r="J11" s="171"/>
    </row>
    <row r="12" spans="1:11" x14ac:dyDescent="0.25">
      <c r="B12" s="164"/>
      <c r="C12" s="37"/>
    </row>
    <row r="13" spans="1:11" x14ac:dyDescent="0.25">
      <c r="B13" s="164"/>
      <c r="C13" s="37"/>
    </row>
    <row r="14" spans="1:11" x14ac:dyDescent="0.25">
      <c r="B14" s="164"/>
      <c r="C14" s="37"/>
    </row>
  </sheetData>
  <mergeCells count="10">
    <mergeCell ref="A7:B7"/>
    <mergeCell ref="A8:B8"/>
    <mergeCell ref="C8:D8"/>
    <mergeCell ref="F8:G8"/>
    <mergeCell ref="I8:J8"/>
    <mergeCell ref="I1:K1"/>
    <mergeCell ref="B2:I2"/>
    <mergeCell ref="C3:E3"/>
    <mergeCell ref="F3:H3"/>
    <mergeCell ref="I3:K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E1CAA-848E-49DF-B8B1-F396187B5848}">
  <sheetPr>
    <tabColor theme="9" tint="0.79998168889431442"/>
  </sheetPr>
  <dimension ref="B1:G18"/>
  <sheetViews>
    <sheetView zoomScale="70" zoomScaleNormal="70" workbookViewId="0">
      <selection activeCell="D29" sqref="D29"/>
    </sheetView>
  </sheetViews>
  <sheetFormatPr defaultColWidth="9.21875" defaultRowHeight="13.2" x14ac:dyDescent="0.25"/>
  <cols>
    <col min="1" max="1" width="9.21875" style="37"/>
    <col min="2" max="2" width="27" style="37" customWidth="1"/>
    <col min="3" max="3" width="46.21875" style="37" customWidth="1"/>
    <col min="4" max="4" width="39" style="37" customWidth="1"/>
    <col min="5" max="5" width="37.21875" style="37" customWidth="1"/>
    <col min="6" max="6" width="22.44140625" style="37" customWidth="1"/>
    <col min="7" max="7" width="40.21875" style="37" customWidth="1"/>
    <col min="8" max="8" width="17" style="37" customWidth="1"/>
    <col min="9" max="16384" width="9.21875" style="37"/>
  </cols>
  <sheetData>
    <row r="1" spans="2:7" x14ac:dyDescent="0.25">
      <c r="F1" s="37" t="s">
        <v>266</v>
      </c>
    </row>
    <row r="2" spans="2:7" x14ac:dyDescent="0.25">
      <c r="B2" s="362" t="s">
        <v>230</v>
      </c>
      <c r="C2" s="362"/>
      <c r="D2" s="362"/>
      <c r="E2" s="362"/>
      <c r="F2" s="362"/>
    </row>
    <row r="3" spans="2:7" ht="26.4" x14ac:dyDescent="0.25">
      <c r="B3" s="54"/>
      <c r="C3" s="54" t="s">
        <v>196</v>
      </c>
      <c r="D3" s="54" t="s">
        <v>231</v>
      </c>
      <c r="E3" s="54" t="s">
        <v>197</v>
      </c>
      <c r="F3" s="54" t="s">
        <v>198</v>
      </c>
      <c r="G3" s="54" t="s">
        <v>232</v>
      </c>
    </row>
    <row r="4" spans="2:7" ht="51.75" customHeight="1" x14ac:dyDescent="0.25">
      <c r="B4" s="49" t="s">
        <v>233</v>
      </c>
      <c r="C4" s="50">
        <v>47162</v>
      </c>
      <c r="D4" s="50" t="s">
        <v>234</v>
      </c>
      <c r="E4" s="51" t="s">
        <v>235</v>
      </c>
      <c r="F4" s="52">
        <v>64.989999999999995</v>
      </c>
      <c r="G4" s="53" t="s">
        <v>236</v>
      </c>
    </row>
    <row r="5" spans="2:7" x14ac:dyDescent="0.25">
      <c r="B5" s="46" t="s">
        <v>237</v>
      </c>
    </row>
    <row r="6" spans="2:7" x14ac:dyDescent="0.25">
      <c r="B6" s="46" t="s">
        <v>238</v>
      </c>
    </row>
    <row r="8" spans="2:7" ht="52.8" x14ac:dyDescent="0.25">
      <c r="B8" s="281" t="s">
        <v>239</v>
      </c>
      <c r="C8" s="281"/>
      <c r="D8" s="61" t="s">
        <v>240</v>
      </c>
      <c r="E8" s="61" t="s">
        <v>369</v>
      </c>
      <c r="F8" s="61" t="s">
        <v>241</v>
      </c>
    </row>
    <row r="9" spans="2:7" x14ac:dyDescent="0.25">
      <c r="B9" s="360" t="s">
        <v>242</v>
      </c>
      <c r="C9" s="361"/>
      <c r="D9" s="58">
        <v>68</v>
      </c>
      <c r="E9" s="58">
        <f>D9*2</f>
        <v>136</v>
      </c>
      <c r="F9" s="57">
        <f>E9*F4</f>
        <v>8838.64</v>
      </c>
    </row>
    <row r="10" spans="2:7" x14ac:dyDescent="0.25">
      <c r="B10" s="360" t="s">
        <v>243</v>
      </c>
      <c r="C10" s="361"/>
      <c r="D10" s="58">
        <v>37</v>
      </c>
      <c r="E10" s="58">
        <f>D10*2</f>
        <v>74</v>
      </c>
      <c r="F10" s="57">
        <f>E10*F4</f>
        <v>4809.2599999999993</v>
      </c>
    </row>
    <row r="11" spans="2:7" x14ac:dyDescent="0.25">
      <c r="B11" s="360" t="s">
        <v>244</v>
      </c>
      <c r="C11" s="361"/>
      <c r="D11" s="58">
        <v>159</v>
      </c>
      <c r="E11" s="58">
        <f>D11*2</f>
        <v>318</v>
      </c>
      <c r="F11" s="57">
        <f>E11*F4</f>
        <v>20666.82</v>
      </c>
    </row>
    <row r="12" spans="2:7" x14ac:dyDescent="0.25">
      <c r="B12" s="360" t="s">
        <v>245</v>
      </c>
      <c r="C12" s="361"/>
      <c r="D12" s="58">
        <v>56</v>
      </c>
      <c r="E12" s="58">
        <f>D12*2</f>
        <v>112</v>
      </c>
      <c r="F12" s="57">
        <f>E12*F4</f>
        <v>7278.8799999999992</v>
      </c>
    </row>
    <row r="13" spans="2:7" x14ac:dyDescent="0.25">
      <c r="B13" s="360" t="s">
        <v>246</v>
      </c>
      <c r="C13" s="361"/>
      <c r="D13" s="58">
        <v>511</v>
      </c>
      <c r="E13" s="58">
        <f>D13*2</f>
        <v>1022</v>
      </c>
      <c r="F13" s="57">
        <f>E13*F4</f>
        <v>66419.78</v>
      </c>
    </row>
    <row r="14" spans="2:7" x14ac:dyDescent="0.25">
      <c r="E14" s="59" t="s">
        <v>155</v>
      </c>
      <c r="F14" s="60">
        <f>ROUNDUP(SUM(F9:F13),0)</f>
        <v>108014</v>
      </c>
    </row>
    <row r="17" spans="4:6" ht="26.4" x14ac:dyDescent="0.25">
      <c r="D17" s="262" t="s">
        <v>123</v>
      </c>
      <c r="E17" s="62" t="s">
        <v>26</v>
      </c>
      <c r="F17" s="65">
        <v>54007</v>
      </c>
    </row>
    <row r="18" spans="4:6" ht="39.6" x14ac:dyDescent="0.25">
      <c r="D18" s="262"/>
      <c r="E18" s="62" t="s">
        <v>28</v>
      </c>
      <c r="F18" s="65">
        <v>54007</v>
      </c>
    </row>
  </sheetData>
  <mergeCells count="8">
    <mergeCell ref="B13:C13"/>
    <mergeCell ref="D17:D18"/>
    <mergeCell ref="B8:C8"/>
    <mergeCell ref="B2:F2"/>
    <mergeCell ref="B9:C9"/>
    <mergeCell ref="B10:C10"/>
    <mergeCell ref="B11:C11"/>
    <mergeCell ref="B12:C1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B59B-8E96-4469-959B-F6E8D92D7276}">
  <sheetPr>
    <tabColor theme="0" tint="-4.9989318521683403E-2"/>
  </sheetPr>
  <dimension ref="A1:G66"/>
  <sheetViews>
    <sheetView topLeftCell="A2" zoomScaleNormal="100" workbookViewId="0">
      <selection activeCell="B4" sqref="B4"/>
    </sheetView>
  </sheetViews>
  <sheetFormatPr defaultColWidth="9.21875" defaultRowHeight="67.5" customHeight="1" x14ac:dyDescent="0.25"/>
  <cols>
    <col min="1" max="1" width="75" style="37" customWidth="1"/>
    <col min="2" max="2" width="12" style="37" customWidth="1"/>
    <col min="3" max="4" width="11.21875" style="37" customWidth="1"/>
    <col min="5" max="16384" width="9.21875" style="37"/>
  </cols>
  <sheetData>
    <row r="1" spans="1:7" ht="18.75" customHeight="1" x14ac:dyDescent="0.25">
      <c r="E1" s="364" t="s">
        <v>247</v>
      </c>
      <c r="F1" s="364"/>
    </row>
    <row r="2" spans="1:7" ht="15.75" customHeight="1" x14ac:dyDescent="0.25">
      <c r="A2" s="365" t="s">
        <v>100</v>
      </c>
      <c r="B2" s="365"/>
      <c r="C2" s="365"/>
      <c r="D2" s="365"/>
      <c r="E2" s="365"/>
      <c r="F2" s="365"/>
      <c r="G2" s="365"/>
    </row>
    <row r="3" spans="1:7" ht="49.5" customHeight="1" x14ac:dyDescent="0.25">
      <c r="A3" s="35" t="s">
        <v>7</v>
      </c>
      <c r="B3" s="36" t="s">
        <v>248</v>
      </c>
      <c r="C3" s="36" t="s">
        <v>249</v>
      </c>
      <c r="D3" s="36" t="s">
        <v>250</v>
      </c>
    </row>
    <row r="4" spans="1:7" ht="76.5" customHeight="1" x14ac:dyDescent="0.25">
      <c r="A4" s="13" t="s">
        <v>251</v>
      </c>
      <c r="B4" s="38">
        <v>87640</v>
      </c>
      <c r="C4" s="39">
        <v>72206.44</v>
      </c>
      <c r="D4" s="39">
        <v>103356.3</v>
      </c>
    </row>
    <row r="5" spans="1:7" ht="103.5" customHeight="1" x14ac:dyDescent="0.25">
      <c r="A5" s="363" t="s">
        <v>252</v>
      </c>
      <c r="B5" s="363"/>
      <c r="C5" s="363"/>
      <c r="D5" s="363"/>
    </row>
    <row r="6" spans="1:7" ht="13.2" x14ac:dyDescent="0.25"/>
    <row r="7" spans="1:7" ht="13.2" x14ac:dyDescent="0.25"/>
    <row r="8" spans="1:7" ht="13.2" x14ac:dyDescent="0.25"/>
    <row r="9" spans="1:7" ht="13.2" x14ac:dyDescent="0.25"/>
    <row r="10" spans="1:7" ht="13.2" x14ac:dyDescent="0.25"/>
    <row r="11" spans="1:7" ht="13.2" x14ac:dyDescent="0.25"/>
    <row r="12" spans="1:7" ht="13.2" x14ac:dyDescent="0.25"/>
    <row r="13" spans="1:7" ht="13.2" x14ac:dyDescent="0.25"/>
    <row r="14" spans="1:7" ht="13.2" x14ac:dyDescent="0.25"/>
    <row r="15" spans="1:7" ht="13.2" x14ac:dyDescent="0.25"/>
    <row r="16" spans="1:7" ht="13.2" x14ac:dyDescent="0.25"/>
    <row r="17" ht="13.2" x14ac:dyDescent="0.25"/>
    <row r="18" ht="13.2" x14ac:dyDescent="0.25"/>
    <row r="19" ht="13.2" x14ac:dyDescent="0.25"/>
    <row r="20" ht="13.2" x14ac:dyDescent="0.25"/>
    <row r="21" ht="13.2" x14ac:dyDescent="0.25"/>
    <row r="22" ht="13.2" x14ac:dyDescent="0.25"/>
    <row r="23" ht="13.2" x14ac:dyDescent="0.25"/>
    <row r="24" ht="13.2" x14ac:dyDescent="0.25"/>
    <row r="25" ht="13.2" x14ac:dyDescent="0.25"/>
    <row r="26" ht="13.2" x14ac:dyDescent="0.25"/>
    <row r="27" ht="13.2" x14ac:dyDescent="0.25"/>
    <row r="28" ht="13.2" x14ac:dyDescent="0.25"/>
    <row r="29" ht="13.2" x14ac:dyDescent="0.25"/>
    <row r="30" ht="13.2" x14ac:dyDescent="0.25"/>
    <row r="31" ht="13.2" x14ac:dyDescent="0.25"/>
    <row r="32" ht="13.2" x14ac:dyDescent="0.25"/>
    <row r="33" ht="13.2" x14ac:dyDescent="0.25"/>
    <row r="34" ht="13.2" x14ac:dyDescent="0.25"/>
    <row r="35" ht="13.2" x14ac:dyDescent="0.25"/>
    <row r="36" ht="13.2" x14ac:dyDescent="0.25"/>
    <row r="37" ht="13.2" x14ac:dyDescent="0.25"/>
    <row r="38" ht="13.2" x14ac:dyDescent="0.25"/>
    <row r="39" ht="13.2" x14ac:dyDescent="0.25"/>
    <row r="40" ht="13.2" x14ac:dyDescent="0.25"/>
    <row r="41" ht="13.2" x14ac:dyDescent="0.25"/>
    <row r="42" ht="13.2" x14ac:dyDescent="0.25"/>
    <row r="43" ht="13.2" x14ac:dyDescent="0.25"/>
    <row r="44" ht="13.2" x14ac:dyDescent="0.25"/>
    <row r="45" ht="13.2" x14ac:dyDescent="0.25"/>
    <row r="46" ht="13.2" x14ac:dyDescent="0.25"/>
    <row r="47" ht="13.2" x14ac:dyDescent="0.25"/>
    <row r="48" ht="13.2" x14ac:dyDescent="0.25"/>
    <row r="49" ht="13.2" x14ac:dyDescent="0.25"/>
    <row r="50" ht="13.2" x14ac:dyDescent="0.25"/>
    <row r="51" ht="13.2" x14ac:dyDescent="0.25"/>
    <row r="52" ht="13.2" x14ac:dyDescent="0.25"/>
    <row r="53" ht="13.2" x14ac:dyDescent="0.25"/>
    <row r="54" ht="13.2" x14ac:dyDescent="0.25"/>
    <row r="55" ht="13.2" x14ac:dyDescent="0.25"/>
    <row r="56" ht="13.2" x14ac:dyDescent="0.25"/>
    <row r="57" ht="13.2" x14ac:dyDescent="0.25"/>
    <row r="58" ht="13.2" x14ac:dyDescent="0.25"/>
    <row r="59" ht="13.2" x14ac:dyDescent="0.25"/>
    <row r="60" ht="13.2" x14ac:dyDescent="0.25"/>
    <row r="61" ht="13.2" x14ac:dyDescent="0.25"/>
    <row r="62" ht="13.2" x14ac:dyDescent="0.25"/>
    <row r="63" ht="13.2" x14ac:dyDescent="0.25"/>
    <row r="64" ht="13.2" x14ac:dyDescent="0.25"/>
    <row r="65" ht="13.2" x14ac:dyDescent="0.25"/>
    <row r="66" ht="13.2" x14ac:dyDescent="0.25"/>
  </sheetData>
  <mergeCells count="3">
    <mergeCell ref="A5:D5"/>
    <mergeCell ref="E1:F1"/>
    <mergeCell ref="A2:G2"/>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DA835-4025-4B8E-9B04-077CD50AFC3A}">
  <sheetPr>
    <tabColor theme="4" tint="0.79998168889431442"/>
  </sheetPr>
  <dimension ref="A1:D9"/>
  <sheetViews>
    <sheetView zoomScaleNormal="100" workbookViewId="0">
      <selection activeCell="R26" sqref="R26"/>
    </sheetView>
  </sheetViews>
  <sheetFormatPr defaultColWidth="8.77734375" defaultRowHeight="13.2" x14ac:dyDescent="0.25"/>
  <cols>
    <col min="1" max="1" width="8.77734375" style="15"/>
    <col min="2" max="2" width="32.77734375" style="16" bestFit="1" customWidth="1"/>
    <col min="3" max="3" width="12.5546875" style="15" customWidth="1"/>
    <col min="4" max="4" width="38" style="15" customWidth="1"/>
    <col min="5" max="5" width="12.21875" style="15" customWidth="1"/>
    <col min="6" max="16384" width="8.77734375" style="15"/>
  </cols>
  <sheetData>
    <row r="1" spans="1:4" x14ac:dyDescent="0.25">
      <c r="D1" s="17" t="s">
        <v>253</v>
      </c>
    </row>
    <row r="2" spans="1:4" s="18" customFormat="1" ht="31.5" customHeight="1" x14ac:dyDescent="0.25">
      <c r="A2" s="294" t="s">
        <v>254</v>
      </c>
      <c r="B2" s="294"/>
      <c r="C2" s="294"/>
      <c r="D2" s="294"/>
    </row>
    <row r="3" spans="1:4" ht="26.4" x14ac:dyDescent="0.25">
      <c r="A3" s="302" t="s">
        <v>216</v>
      </c>
      <c r="B3" s="302"/>
      <c r="C3" s="21" t="s">
        <v>121</v>
      </c>
      <c r="D3" s="22" t="s">
        <v>123</v>
      </c>
    </row>
    <row r="4" spans="1:4" ht="23.25" customHeight="1" x14ac:dyDescent="0.25">
      <c r="A4" s="331" t="s">
        <v>255</v>
      </c>
      <c r="B4" s="331"/>
      <c r="C4" s="20">
        <v>2800</v>
      </c>
      <c r="D4" s="324" t="s">
        <v>29</v>
      </c>
    </row>
    <row r="5" spans="1:4" ht="11.25" customHeight="1" x14ac:dyDescent="0.25">
      <c r="A5" s="331" t="s">
        <v>256</v>
      </c>
      <c r="B5" s="331"/>
      <c r="C5" s="20">
        <v>1800</v>
      </c>
      <c r="D5" s="325"/>
    </row>
    <row r="6" spans="1:4" ht="25.5" customHeight="1" x14ac:dyDescent="0.25">
      <c r="A6" s="329" t="s">
        <v>192</v>
      </c>
      <c r="B6" s="330"/>
      <c r="C6" s="20">
        <v>1000</v>
      </c>
      <c r="D6" s="325"/>
    </row>
    <row r="7" spans="1:4" x14ac:dyDescent="0.25">
      <c r="A7" s="293" t="s">
        <v>132</v>
      </c>
      <c r="B7" s="293"/>
      <c r="C7" s="23">
        <f>SUM(C4:C6)</f>
        <v>5600</v>
      </c>
      <c r="D7" s="326"/>
    </row>
    <row r="8" spans="1:4" ht="13.8" x14ac:dyDescent="0.3">
      <c r="A8" s="288" t="s">
        <v>147</v>
      </c>
      <c r="B8" s="366"/>
      <c r="C8" s="366"/>
      <c r="D8" s="366"/>
    </row>
    <row r="9" spans="1:4" ht="39.75" customHeight="1" x14ac:dyDescent="0.25">
      <c r="A9" s="367" t="s">
        <v>257</v>
      </c>
      <c r="B9" s="367"/>
      <c r="C9" s="367"/>
      <c r="D9" s="367"/>
    </row>
  </sheetData>
  <mergeCells count="9">
    <mergeCell ref="A8:D8"/>
    <mergeCell ref="A9:D9"/>
    <mergeCell ref="D4:D7"/>
    <mergeCell ref="A7:B7"/>
    <mergeCell ref="A2:D2"/>
    <mergeCell ref="A3:B3"/>
    <mergeCell ref="A4:B4"/>
    <mergeCell ref="A5:B5"/>
    <mergeCell ref="A6:B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CBCDD-EF05-4A2C-9D92-85F20A387443}">
  <sheetPr>
    <tabColor theme="4" tint="0.79998168889431442"/>
  </sheetPr>
  <dimension ref="A1:E9"/>
  <sheetViews>
    <sheetView zoomScale="90" zoomScaleNormal="90" workbookViewId="0">
      <selection activeCell="O32" sqref="O32"/>
    </sheetView>
  </sheetViews>
  <sheetFormatPr defaultColWidth="8.77734375" defaultRowHeight="13.2" x14ac:dyDescent="0.25"/>
  <cols>
    <col min="1" max="1" width="8.77734375" style="28"/>
    <col min="2" max="2" width="32.77734375" style="29" bestFit="1" customWidth="1"/>
    <col min="3" max="4" width="12.44140625" style="28" customWidth="1"/>
    <col min="5" max="5" width="30.21875" style="28" customWidth="1"/>
    <col min="6" max="6" width="12.21875" style="28" customWidth="1"/>
    <col min="7" max="7" width="14.44140625" style="28" customWidth="1"/>
    <col min="8" max="8" width="22.21875" style="28" customWidth="1"/>
    <col min="9" max="9" width="53.21875" style="28" bestFit="1" customWidth="1"/>
    <col min="10" max="16384" width="8.77734375" style="28"/>
  </cols>
  <sheetData>
    <row r="1" spans="1:5" x14ac:dyDescent="0.25">
      <c r="E1" s="30" t="s">
        <v>258</v>
      </c>
    </row>
    <row r="2" spans="1:5" s="27" customFormat="1" ht="33" customHeight="1" x14ac:dyDescent="0.25">
      <c r="A2" s="372" t="s">
        <v>259</v>
      </c>
      <c r="B2" s="372"/>
      <c r="C2" s="372"/>
      <c r="D2" s="372"/>
      <c r="E2" s="372"/>
    </row>
    <row r="3" spans="1:5" ht="47.25" customHeight="1" x14ac:dyDescent="0.25">
      <c r="A3" s="373" t="s">
        <v>216</v>
      </c>
      <c r="B3" s="373"/>
      <c r="C3" s="32" t="s">
        <v>122</v>
      </c>
      <c r="D3" s="32" t="s">
        <v>158</v>
      </c>
      <c r="E3" s="33" t="s">
        <v>123</v>
      </c>
    </row>
    <row r="4" spans="1:5" ht="30" customHeight="1" x14ac:dyDescent="0.25">
      <c r="A4" s="327" t="s">
        <v>260</v>
      </c>
      <c r="B4" s="327"/>
      <c r="C4" s="31">
        <v>1800</v>
      </c>
      <c r="D4" s="31">
        <v>1800</v>
      </c>
      <c r="E4" s="369" t="s">
        <v>29</v>
      </c>
    </row>
    <row r="5" spans="1:5" x14ac:dyDescent="0.25">
      <c r="A5" s="328" t="s">
        <v>256</v>
      </c>
      <c r="B5" s="328"/>
      <c r="C5" s="31">
        <v>1800</v>
      </c>
      <c r="D5" s="31">
        <v>1800</v>
      </c>
      <c r="E5" s="370"/>
    </row>
    <row r="6" spans="1:5" ht="15.75" customHeight="1" x14ac:dyDescent="0.25">
      <c r="A6" s="329" t="s">
        <v>261</v>
      </c>
      <c r="B6" s="330"/>
      <c r="C6" s="31">
        <v>1000</v>
      </c>
      <c r="D6" s="31">
        <v>1000</v>
      </c>
      <c r="E6" s="370"/>
    </row>
    <row r="7" spans="1:5" ht="39" customHeight="1" x14ac:dyDescent="0.25">
      <c r="A7" s="368" t="s">
        <v>132</v>
      </c>
      <c r="B7" s="368"/>
      <c r="C7" s="34">
        <f>SUM(C4:C6)</f>
        <v>4600</v>
      </c>
      <c r="D7" s="34">
        <f>SUM(D4:D6)</f>
        <v>4600</v>
      </c>
      <c r="E7" s="371"/>
    </row>
    <row r="8" spans="1:5" ht="13.8" x14ac:dyDescent="0.3">
      <c r="A8" s="288" t="s">
        <v>147</v>
      </c>
      <c r="B8" s="366"/>
      <c r="C8" s="366"/>
      <c r="D8" s="366"/>
      <c r="E8" s="366"/>
    </row>
    <row r="9" spans="1:5" ht="39" customHeight="1" x14ac:dyDescent="0.3">
      <c r="A9" s="288" t="s">
        <v>262</v>
      </c>
      <c r="B9" s="366"/>
      <c r="C9" s="366"/>
      <c r="D9" s="366"/>
      <c r="E9" s="366"/>
    </row>
  </sheetData>
  <mergeCells count="9">
    <mergeCell ref="A8:E8"/>
    <mergeCell ref="A9:E9"/>
    <mergeCell ref="A7:B7"/>
    <mergeCell ref="E4:E7"/>
    <mergeCell ref="A2:E2"/>
    <mergeCell ref="A3:B3"/>
    <mergeCell ref="A4:B4"/>
    <mergeCell ref="A5:B5"/>
    <mergeCell ref="A6:B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160066EFCDFA4CAAB69DB45CEFB4A8" ma:contentTypeVersion="9" ma:contentTypeDescription="Create a new document." ma:contentTypeScope="" ma:versionID="fdf4c734f27e06115496df401236ff12">
  <xsd:schema xmlns:xsd="http://www.w3.org/2001/XMLSchema" xmlns:xs="http://www.w3.org/2001/XMLSchema" xmlns:p="http://schemas.microsoft.com/office/2006/metadata/properties" xmlns:ns3="8d6c1308-2788-49f7-9014-abb1ae6d92f4" xmlns:ns4="01422ac9-e028-4474-abe5-93c6678ba229" targetNamespace="http://schemas.microsoft.com/office/2006/metadata/properties" ma:root="true" ma:fieldsID="a35f3fd338f29aa1939e85c70f9c191c" ns3:_="" ns4:_="">
    <xsd:import namespace="8d6c1308-2788-49f7-9014-abb1ae6d92f4"/>
    <xsd:import namespace="01422ac9-e028-4474-abe5-93c6678ba229"/>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6c1308-2788-49f7-9014-abb1ae6d9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1422ac9-e028-4474-abe5-93c6678ba22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C63D76-9461-4045-8D68-72539C30BB3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A1AA648-74A1-4E55-B288-AC22BEB4EE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6c1308-2788-49f7-9014-abb1ae6d92f4"/>
    <ds:schemaRef ds:uri="01422ac9-e028-4474-abe5-93c6678ba2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B5468C-BFF4-4778-A416-3C42A9AA57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Kopsavilkums-veicamie pasākumi</vt:lpstr>
      <vt:lpstr>1.1.</vt:lpstr>
      <vt:lpstr>1.2.</vt:lpstr>
      <vt:lpstr>1.3.</vt:lpstr>
      <vt:lpstr>2.1.</vt:lpstr>
      <vt:lpstr>2.2.</vt:lpstr>
      <vt:lpstr>2.3.</vt:lpstr>
      <vt:lpstr>3.1.</vt:lpstr>
      <vt:lpstr>4.1.</vt:lpstr>
      <vt:lpstr>4.8.</vt:lpstr>
      <vt:lpstr>4.9.</vt:lpstr>
      <vt:lpstr>4.10.</vt:lpstr>
      <vt:lpstr>4.15.</vt:lpstr>
      <vt:lpstr>5.7.</vt:lpstr>
      <vt:lpstr>6.3.</vt:lpstr>
      <vt:lpstr>6.5._2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Karina Grase</dc:creator>
  <cp:keywords/>
  <dc:description/>
  <cp:lastModifiedBy>Katrīna Nikolajeva</cp:lastModifiedBy>
  <cp:revision/>
  <dcterms:created xsi:type="dcterms:W3CDTF">2015-06-05T18:17:20Z</dcterms:created>
  <dcterms:modified xsi:type="dcterms:W3CDTF">2023-06-26T22:48:14Z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f66d5191-a474-40e6-a7eb-c61b13062d2e</vt:lpwstr>
  </property>
  <property fmtid="{D5CDD505-2E9C-101B-9397-08002B2CF9AE}" pid="3" name="ContentTypeId">
    <vt:lpwstr>0x0101006C160066EFCDFA4CAAB69DB45CEFB4A8</vt:lpwstr>
  </property>
</Properties>
</file>