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mc:AlternateContent xmlns:mc="http://schemas.openxmlformats.org/markup-compatibility/2006">
    <mc:Choice Requires="x15">
      <x15ac:absPath xmlns:x15ac="http://schemas.microsoft.com/office/spreadsheetml/2010/11/ac" url="\\vnozare.pri\vm\Redirect_profiles\gjermacane\Desktop\"/>
    </mc:Choice>
  </mc:AlternateContent>
  <xr:revisionPtr revIDLastSave="0" documentId="8_{7A15E891-C061-4763-9981-A9D317B7CE6E}" xr6:coauthVersionLast="47" xr6:coauthVersionMax="47" xr10:uidLastSave="{00000000-0000-0000-0000-000000000000}"/>
  <bookViews>
    <workbookView xWindow="20" yWindow="380" windowWidth="19180" windowHeight="10190" xr2:uid="{00000000-000D-0000-FFFF-FFFF00000000}"/>
  </bookViews>
  <sheets>
    <sheet name="pārvešanu brigādes" sheetId="2" r:id="rId1"/>
  </sheets>
  <definedNames>
    <definedName name="_xlnm.Print_Area" localSheetId="0">'pārvešanu brigādes'!$A:$K</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49" i="2" l="1"/>
  <c r="E48" i="2"/>
  <c r="E37" i="2"/>
  <c r="E40" i="2"/>
  <c r="E42" i="2"/>
  <c r="E43" i="2"/>
  <c r="E44" i="2"/>
  <c r="E45" i="2"/>
  <c r="B41" i="2"/>
  <c r="E41" i="2" s="1"/>
  <c r="B40" i="2"/>
  <c r="B39" i="2"/>
  <c r="E39" i="2" s="1"/>
  <c r="B38" i="2"/>
  <c r="E38" i="2" s="1"/>
  <c r="D32" i="2"/>
  <c r="F32" i="2" s="1"/>
  <c r="D31" i="2"/>
  <c r="F31" i="2" s="1"/>
  <c r="D30" i="2"/>
  <c r="F30" i="2" s="1"/>
  <c r="D29" i="2"/>
  <c r="F29" i="2" s="1"/>
  <c r="D28" i="2"/>
  <c r="D33" i="2" l="1"/>
  <c r="F33" i="2" s="1"/>
  <c r="B16" i="2" s="1"/>
  <c r="F28" i="2"/>
  <c r="C22" i="2"/>
  <c r="E22" i="2" s="1"/>
  <c r="E23" i="2" s="1"/>
  <c r="C16" i="2"/>
  <c r="D16" i="2" s="1"/>
  <c r="D7" i="2"/>
  <c r="D8" i="2"/>
  <c r="D6" i="2"/>
  <c r="E46" i="2" l="1"/>
  <c r="B17" i="2" s="1"/>
  <c r="C17" i="2" s="1"/>
  <c r="D17" i="2" s="1"/>
  <c r="B15" i="2"/>
  <c r="I9" i="2"/>
  <c r="B18" i="2" l="1"/>
  <c r="C15" i="2"/>
  <c r="C18" i="2" l="1"/>
  <c r="D15" i="2"/>
  <c r="D18" i="2" s="1"/>
  <c r="B23" i="2" l="1"/>
  <c r="C23" i="2" l="1"/>
  <c r="E7" i="2" l="1"/>
  <c r="H6" i="2" l="1"/>
  <c r="E6" i="2"/>
  <c r="H8" i="2"/>
  <c r="E8" i="2"/>
  <c r="G7" i="2"/>
  <c r="H7" i="2"/>
  <c r="D9" i="2"/>
  <c r="G8" i="2"/>
  <c r="G6" i="2"/>
  <c r="J6" i="2" l="1"/>
  <c r="K6" i="2" s="1"/>
  <c r="J8" i="2"/>
  <c r="K8" i="2" s="1"/>
  <c r="J7" i="2"/>
  <c r="K7" i="2" s="1"/>
  <c r="E9" i="2"/>
  <c r="H9" i="2"/>
  <c r="G9" i="2"/>
  <c r="F9" i="2"/>
  <c r="K9" i="2" l="1"/>
  <c r="J9"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Biruta Raubicka</author>
  </authors>
  <commentList>
    <comment ref="B39" authorId="0" shapeId="0" xr:uid="{00000000-0006-0000-0000-000001000000}">
      <text>
        <r>
          <rPr>
            <b/>
            <sz val="9"/>
            <color indexed="81"/>
            <rFont val="Tahoma"/>
            <family val="2"/>
            <charset val="186"/>
          </rPr>
          <t>Biruta Raubicka:</t>
        </r>
        <r>
          <rPr>
            <sz val="9"/>
            <color indexed="81"/>
            <rFont val="Tahoma"/>
            <family val="2"/>
            <charset val="186"/>
          </rPr>
          <t xml:space="preserve">
3 ārsti
1 pacients</t>
        </r>
      </text>
    </comment>
  </commentList>
</comments>
</file>

<file path=xl/sharedStrings.xml><?xml version="1.0" encoding="utf-8"?>
<sst xmlns="http://schemas.openxmlformats.org/spreadsheetml/2006/main" count="65" uniqueCount="58">
  <si>
    <t>Kopā</t>
  </si>
  <si>
    <t>Amata nosaukums</t>
  </si>
  <si>
    <t>Mēnešalga, EUR</t>
  </si>
  <si>
    <t>Stundas algas likme, EUR</t>
  </si>
  <si>
    <t>Nostrādātās stundas  14 stundu režīmā (2,77 slodzes)</t>
  </si>
  <si>
    <t>Regulārās piemaksas</t>
  </si>
  <si>
    <t>Darba samaksa mēnesī kopā, (EUR) 1100EKK</t>
  </si>
  <si>
    <t>Darba samaksa mēnesī kopā, iesk VSAOI, (EUR) 1000EKK</t>
  </si>
  <si>
    <t>NM brigādes vadītājs (sertificēts ārsta palīgs)</t>
  </si>
  <si>
    <t>OMT vadītājs</t>
  </si>
  <si>
    <t>Plānotās vienas brigādes izmaksas mēnesim 14st režīmā</t>
  </si>
  <si>
    <t>Izmaksu pozīcija</t>
  </si>
  <si>
    <t>Par degvielu</t>
  </si>
  <si>
    <t>Par izlietotajiem medikamentiem, medicīnas materiāliem</t>
  </si>
  <si>
    <t>Par individuālajiem aizsardzības līdzekļiem</t>
  </si>
  <si>
    <t>Daudzums, litri</t>
  </si>
  <si>
    <t>Cena, EUR par litru</t>
  </si>
  <si>
    <t>Vienā izsaukumā vidēji patērēts</t>
  </si>
  <si>
    <t xml:space="preserve">Izdevumi par degvielas patēriņu </t>
  </si>
  <si>
    <t>Nobraukti km</t>
  </si>
  <si>
    <t xml:space="preserve"> Izmaksas vidēji vienā izsaukumā, EUR</t>
  </si>
  <si>
    <t>Piemaksa par stāžu (1144EKK), EUR</t>
  </si>
  <si>
    <t xml:space="preserve">Piemaksa par risku (1145EKK), EUR </t>
  </si>
  <si>
    <t>*Piemaksa par nakts darbu (1141EKK), EUR</t>
  </si>
  <si>
    <t xml:space="preserve">Samaksa par nostrādātajām stundām (1119EKK), EUR </t>
  </si>
  <si>
    <t>Mēnesī izmaksas 1 brigādei, EUR</t>
  </si>
  <si>
    <t>Izmaksas vidēji 1 izsaukumā, EUR</t>
  </si>
  <si>
    <t xml:space="preserve">*Samaksa par virsstundām un svētku dienām (1142EKK), EUR </t>
  </si>
  <si>
    <t>*Piemaksa par nakts darbu tiks piemērota atbilstoši faktiski nostrādātajām stundām, pie nosacījuma, ja brigādes darba laiks pagarināsies un  pakalpojums būs jānodrošina arī  nakts stundās, savukārt par darbu virs normālā darba laika piemērosim atbilstoši faktam samaksu par virsstundu darbu.</t>
  </si>
  <si>
    <t>** Dienā 1 brigādei plānoti vidēji 10 izsaukumi, izmaksas, EUR</t>
  </si>
  <si>
    <t>i/v sistēmas</t>
  </si>
  <si>
    <t>CONOXIA med.gāze, saspiesta 10L</t>
  </si>
  <si>
    <t>Monitorēšanas eletktrodi</t>
  </si>
  <si>
    <t>Natrii chloridi 0.9% - 250ml</t>
  </si>
  <si>
    <t>Skābekļa maska augstas konc. (pieaugušajiem)</t>
  </si>
  <si>
    <t>Kopā:</t>
  </si>
  <si>
    <t>Skaits, gb</t>
  </si>
  <si>
    <t>Izmaksas kopā 1 izsaukumā, EUR</t>
  </si>
  <si>
    <t>kopā:</t>
  </si>
  <si>
    <t>Dezinfekc.līdzeklis injekciju vietai (mazais iepak)-MED</t>
  </si>
  <si>
    <t>Dezinfekc.līdzeklis rokām (mazais iepak)-MED</t>
  </si>
  <si>
    <t>Dezinfekc.līdzeklis virsmām (mazais iepk)-MED</t>
  </si>
  <si>
    <t>Cena bez PVN, EUR</t>
  </si>
  <si>
    <t>Summa bez PVN, EUR</t>
  </si>
  <si>
    <t>PVN likme %</t>
  </si>
  <si>
    <t>Kombinizons XXL izm.</t>
  </si>
  <si>
    <t>Respirators ar P3 klases filtru</t>
  </si>
  <si>
    <t>Sejas maska ar ausu gumiju</t>
  </si>
  <si>
    <t>Cimdi nesterili (gab)</t>
  </si>
  <si>
    <t>PVN likme 21 %</t>
  </si>
  <si>
    <t>** Provizoriski pieņemts, ka brigāde veiks 10 izsaukumus dienā</t>
  </si>
  <si>
    <t>Halāts vienreizlietojamais</t>
  </si>
  <si>
    <t xml:space="preserve">Cepurīte </t>
  </si>
  <si>
    <t>NM brigādes otrā ārstniecības persona -  ārsta palīgs nesertificēts</t>
  </si>
  <si>
    <t>2022.gada janvāris</t>
  </si>
  <si>
    <t xml:space="preserve">2021.gada 2 mēnešiem (novembris - decembris) </t>
  </si>
  <si>
    <t>2 pielikums</t>
  </si>
  <si>
    <t xml:space="preserve">Papildus izveidoto pārvešanas brigāžu  izmaksas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</si>
</sst>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6" x14ac:knownFonts="1">
    <font>
      <sz val="10"/>
      <color rgb="FF000000"/>
      <name val="Arial"/>
      <family val="2"/>
      <charset val="186"/>
    </font>
    <font>
      <b/>
      <sz val="10"/>
      <color rgb="FF000000"/>
      <name val="Times New Roman"/>
      <family val="1"/>
      <charset val="186"/>
    </font>
    <font>
      <sz val="10"/>
      <color rgb="FF000000"/>
      <name val="Times New Roman"/>
      <family val="1"/>
      <charset val="186"/>
    </font>
    <font>
      <b/>
      <sz val="10"/>
      <color theme="1"/>
      <name val="Times New Roman"/>
      <family val="1"/>
      <charset val="186"/>
    </font>
    <font>
      <sz val="10"/>
      <color theme="1"/>
      <name val="Times New Roman"/>
      <family val="1"/>
      <charset val="186"/>
    </font>
    <font>
      <b/>
      <sz val="12"/>
      <color rgb="FF000000"/>
      <name val="Times New Roman"/>
      <family val="1"/>
      <charset val="186"/>
    </font>
    <font>
      <b/>
      <sz val="10"/>
      <name val="Times New Roman"/>
      <family val="1"/>
      <charset val="186"/>
    </font>
    <font>
      <sz val="10"/>
      <name val="Times New Roman"/>
      <family val="1"/>
      <charset val="186"/>
    </font>
    <font>
      <b/>
      <sz val="9"/>
      <color theme="1"/>
      <name val="Times New Roman"/>
      <family val="1"/>
    </font>
    <font>
      <sz val="9"/>
      <color theme="1"/>
      <name val="Times New Roman"/>
      <family val="1"/>
    </font>
    <font>
      <b/>
      <sz val="9"/>
      <color indexed="81"/>
      <name val="Tahoma"/>
      <family val="2"/>
      <charset val="186"/>
    </font>
    <font>
      <sz val="9"/>
      <color indexed="81"/>
      <name val="Tahoma"/>
      <family val="2"/>
      <charset val="186"/>
    </font>
    <font>
      <b/>
      <sz val="11"/>
      <color rgb="FF000000"/>
      <name val="Times New Roman"/>
      <family val="1"/>
      <charset val="186"/>
    </font>
    <font>
      <b/>
      <sz val="11"/>
      <name val="Times New Roman"/>
      <family val="1"/>
      <charset val="186"/>
    </font>
    <font>
      <sz val="11"/>
      <color rgb="FF000000"/>
      <name val="Times New Roman"/>
      <family val="1"/>
      <charset val="186"/>
    </font>
    <font>
      <sz val="11"/>
      <name val="Times New Roman"/>
      <family val="1"/>
      <charset val="186"/>
    </font>
  </fonts>
  <fills count="6">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0" tint="-4.9989318521683403E-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1">
    <xf numFmtId="0" fontId="0" fillId="0" borderId="0"/>
  </cellStyleXfs>
  <cellXfs count="92">
    <xf numFmtId="0" fontId="0" fillId="0" borderId="0" xfId="0"/>
    <xf numFmtId="0" fontId="2" fillId="0" borderId="0" xfId="0" applyFont="1"/>
    <xf numFmtId="0" fontId="2" fillId="0" borderId="1" xfId="0" applyFont="1" applyBorder="1"/>
    <xf numFmtId="4" fontId="7" fillId="0" borderId="1" xfId="0" applyNumberFormat="1" applyFont="1" applyBorder="1" applyAlignment="1">
      <alignment horizontal="center" vertical="center"/>
    </xf>
    <xf numFmtId="0" fontId="9" fillId="0" borderId="0" xfId="0" applyFont="1"/>
    <xf numFmtId="0" fontId="0" fillId="0" borderId="0" xfId="0" applyAlignment="1">
      <alignment vertical="top"/>
    </xf>
    <xf numFmtId="3" fontId="3" fillId="0" borderId="1" xfId="0" applyNumberFormat="1" applyFont="1" applyBorder="1" applyAlignment="1">
      <alignment horizontal="center" vertical="center"/>
    </xf>
    <xf numFmtId="0" fontId="9" fillId="0" borderId="0" xfId="0" applyFont="1" applyBorder="1"/>
    <xf numFmtId="3" fontId="8" fillId="0" borderId="0" xfId="0" applyNumberFormat="1" applyFont="1" applyBorder="1" applyAlignment="1">
      <alignment horizontal="center" vertical="center"/>
    </xf>
    <xf numFmtId="3" fontId="8" fillId="0" borderId="0" xfId="0" applyNumberFormat="1" applyFont="1" applyBorder="1" applyAlignment="1">
      <alignment horizontal="center"/>
    </xf>
    <xf numFmtId="3" fontId="8" fillId="2" borderId="0" xfId="0" applyNumberFormat="1"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vertical="center" wrapText="1"/>
    </xf>
    <xf numFmtId="0" fontId="4" fillId="0" borderId="3" xfId="0" applyFont="1" applyBorder="1" applyAlignment="1">
      <alignment horizontal="center" vertical="top"/>
    </xf>
    <xf numFmtId="0" fontId="4" fillId="0" borderId="4" xfId="0" applyFont="1" applyBorder="1" applyAlignment="1">
      <alignment horizontal="center" vertical="top"/>
    </xf>
    <xf numFmtId="0" fontId="7" fillId="0" borderId="1" xfId="0" applyFont="1" applyBorder="1" applyAlignment="1">
      <alignment horizontal="center"/>
    </xf>
    <xf numFmtId="0" fontId="6" fillId="0" borderId="1" xfId="0" applyFont="1" applyBorder="1" applyAlignment="1">
      <alignment vertical="center" wrapText="1"/>
    </xf>
    <xf numFmtId="0" fontId="6" fillId="0" borderId="1" xfId="0" applyFont="1" applyBorder="1" applyAlignment="1">
      <alignment horizontal="center" vertical="center" wrapText="1"/>
    </xf>
    <xf numFmtId="0" fontId="7" fillId="0" borderId="1" xfId="0" applyFont="1" applyBorder="1"/>
    <xf numFmtId="2" fontId="7" fillId="0" borderId="1" xfId="0" applyNumberFormat="1" applyFont="1" applyBorder="1" applyAlignment="1">
      <alignment horizontal="center"/>
    </xf>
    <xf numFmtId="0" fontId="5" fillId="0" borderId="0" xfId="0" applyFont="1" applyAlignment="1"/>
    <xf numFmtId="0" fontId="2" fillId="0" borderId="1" xfId="0" applyFont="1" applyBorder="1" applyAlignment="1">
      <alignment vertical="top"/>
    </xf>
    <xf numFmtId="0" fontId="2" fillId="0" borderId="1" xfId="0" applyFont="1" applyBorder="1" applyAlignment="1">
      <alignment vertical="top" wrapText="1"/>
    </xf>
    <xf numFmtId="0" fontId="2" fillId="0" borderId="0" xfId="0" applyFont="1" applyAlignment="1">
      <alignment vertical="top"/>
    </xf>
    <xf numFmtId="2" fontId="2" fillId="0" borderId="1" xfId="0" applyNumberFormat="1" applyFont="1" applyBorder="1"/>
    <xf numFmtId="0" fontId="2" fillId="0" borderId="1" xfId="0" applyFont="1" applyFill="1" applyBorder="1"/>
    <xf numFmtId="0" fontId="3" fillId="0" borderId="0" xfId="0" applyFont="1"/>
    <xf numFmtId="0" fontId="4" fillId="0" borderId="0" xfId="0" applyFont="1" applyAlignment="1">
      <alignment vertical="top"/>
    </xf>
    <xf numFmtId="0" fontId="4" fillId="0" borderId="0" xfId="0" applyFont="1"/>
    <xf numFmtId="0" fontId="7" fillId="0" borderId="0" xfId="0" applyFont="1"/>
    <xf numFmtId="0" fontId="4" fillId="0" borderId="2" xfId="0" applyFont="1" applyBorder="1" applyAlignment="1">
      <alignment vertical="top" wrapText="1"/>
    </xf>
    <xf numFmtId="2" fontId="4" fillId="3" borderId="5" xfId="0" applyNumberFormat="1" applyFont="1" applyFill="1" applyBorder="1" applyAlignment="1">
      <alignment horizontal="center" vertical="center"/>
    </xf>
    <xf numFmtId="1" fontId="4" fillId="0" borderId="1" xfId="0" applyNumberFormat="1" applyFont="1" applyBorder="1" applyAlignment="1">
      <alignment horizontal="center" vertical="center"/>
    </xf>
    <xf numFmtId="1" fontId="4" fillId="0" borderId="2" xfId="0" applyNumberFormat="1" applyFont="1" applyBorder="1" applyAlignment="1">
      <alignment vertical="center"/>
    </xf>
    <xf numFmtId="3" fontId="4" fillId="0" borderId="1" xfId="0" applyNumberFormat="1" applyFont="1" applyBorder="1" applyAlignment="1">
      <alignment horizontal="center" vertical="center"/>
    </xf>
    <xf numFmtId="0" fontId="3" fillId="4" borderId="1" xfId="0" applyFont="1" applyFill="1" applyBorder="1" applyAlignment="1">
      <alignment vertical="top"/>
    </xf>
    <xf numFmtId="0" fontId="4" fillId="4" borderId="1" xfId="0" applyFont="1" applyFill="1" applyBorder="1"/>
    <xf numFmtId="2" fontId="3" fillId="4" borderId="1" xfId="0" applyNumberFormat="1" applyFont="1" applyFill="1" applyBorder="1" applyAlignment="1">
      <alignment horizontal="center" vertical="center"/>
    </xf>
    <xf numFmtId="1" fontId="3" fillId="4" borderId="1" xfId="0" applyNumberFormat="1" applyFont="1" applyFill="1" applyBorder="1" applyAlignment="1">
      <alignment horizontal="center" vertical="center"/>
    </xf>
    <xf numFmtId="1" fontId="3" fillId="4" borderId="2" xfId="0" applyNumberFormat="1" applyFont="1" applyFill="1" applyBorder="1" applyAlignment="1">
      <alignment vertical="center"/>
    </xf>
    <xf numFmtId="3" fontId="3" fillId="4" borderId="1" xfId="0" applyNumberFormat="1" applyFont="1" applyFill="1" applyBorder="1" applyAlignment="1">
      <alignment horizontal="center" vertical="center"/>
    </xf>
    <xf numFmtId="0" fontId="4" fillId="0" borderId="0" xfId="0" applyFont="1" applyAlignment="1">
      <alignment horizontal="left" vertical="top" wrapText="1"/>
    </xf>
    <xf numFmtId="0" fontId="7" fillId="0" borderId="1" xfId="0" applyFont="1" applyBorder="1" applyAlignment="1">
      <alignment horizontal="center" vertical="center"/>
    </xf>
    <xf numFmtId="3" fontId="7" fillId="0" borderId="1" xfId="0" applyNumberFormat="1" applyFont="1" applyBorder="1" applyAlignment="1">
      <alignment horizontal="center" vertical="center"/>
    </xf>
    <xf numFmtId="4" fontId="2" fillId="0" borderId="1" xfId="0" applyNumberFormat="1" applyFont="1" applyBorder="1"/>
    <xf numFmtId="0" fontId="1" fillId="2" borderId="0" xfId="0" applyFont="1" applyFill="1" applyBorder="1"/>
    <xf numFmtId="2" fontId="2" fillId="2" borderId="0" xfId="0" applyNumberFormat="1" applyFont="1" applyFill="1" applyBorder="1"/>
    <xf numFmtId="4" fontId="2" fillId="2" borderId="0" xfId="0" applyNumberFormat="1" applyFont="1" applyFill="1" applyBorder="1"/>
    <xf numFmtId="0" fontId="1" fillId="0" borderId="0" xfId="0" applyFont="1" applyBorder="1"/>
    <xf numFmtId="0" fontId="2" fillId="0" borderId="1" xfId="0" applyFont="1" applyBorder="1" applyAlignment="1">
      <alignment horizontal="center"/>
    </xf>
    <xf numFmtId="9" fontId="2" fillId="0" borderId="1" xfId="0" applyNumberFormat="1" applyFont="1" applyBorder="1"/>
    <xf numFmtId="0" fontId="1" fillId="0" borderId="1" xfId="0" applyFont="1" applyBorder="1" applyAlignment="1">
      <alignment horizontal="center" vertical="center"/>
    </xf>
    <xf numFmtId="0" fontId="6" fillId="0" borderId="1" xfId="0" applyFont="1" applyBorder="1" applyAlignment="1">
      <alignment horizontal="center" vertical="center"/>
    </xf>
    <xf numFmtId="0" fontId="13" fillId="0" borderId="1" xfId="0" applyFont="1" applyBorder="1" applyAlignment="1">
      <alignment horizontal="center" vertical="center"/>
    </xf>
    <xf numFmtId="0" fontId="14" fillId="0" borderId="1" xfId="0" applyFont="1" applyBorder="1" applyAlignment="1">
      <alignment horizontal="justify" vertical="center"/>
    </xf>
    <xf numFmtId="0" fontId="14" fillId="0" borderId="1" xfId="0" applyFont="1" applyBorder="1" applyAlignment="1">
      <alignment horizontal="center"/>
    </xf>
    <xf numFmtId="0" fontId="14" fillId="0" borderId="1" xfId="0" applyFont="1" applyBorder="1"/>
    <xf numFmtId="4" fontId="14" fillId="0" borderId="1" xfId="0" applyNumberFormat="1" applyFont="1" applyBorder="1"/>
    <xf numFmtId="0" fontId="15" fillId="0" borderId="1" xfId="0" applyFont="1" applyBorder="1"/>
    <xf numFmtId="0" fontId="12" fillId="0" borderId="1" xfId="0" applyFont="1" applyBorder="1" applyAlignment="1">
      <alignment horizontal="left" vertical="center"/>
    </xf>
    <xf numFmtId="0" fontId="13" fillId="5" borderId="1" xfId="0" applyFont="1" applyFill="1" applyBorder="1" applyAlignment="1">
      <alignment horizontal="right"/>
    </xf>
    <xf numFmtId="0" fontId="13" fillId="5" borderId="1" xfId="0" applyFont="1" applyFill="1" applyBorder="1"/>
    <xf numFmtId="2" fontId="13" fillId="5" borderId="1" xfId="0" applyNumberFormat="1" applyFont="1" applyFill="1" applyBorder="1"/>
    <xf numFmtId="0" fontId="6" fillId="5" borderId="1" xfId="0" applyFont="1" applyFill="1" applyBorder="1" applyAlignment="1">
      <alignment horizontal="right"/>
    </xf>
    <xf numFmtId="0" fontId="6" fillId="5" borderId="1" xfId="0" applyFont="1" applyFill="1" applyBorder="1" applyAlignment="1">
      <alignment horizontal="center"/>
    </xf>
    <xf numFmtId="0" fontId="6" fillId="5" borderId="1" xfId="0" applyFont="1" applyFill="1" applyBorder="1"/>
    <xf numFmtId="2" fontId="6" fillId="5" borderId="1" xfId="0" applyNumberFormat="1" applyFont="1" applyFill="1" applyBorder="1"/>
    <xf numFmtId="9" fontId="2" fillId="5" borderId="1" xfId="0" applyNumberFormat="1" applyFont="1" applyFill="1" applyBorder="1"/>
    <xf numFmtId="4" fontId="6" fillId="5" borderId="1" xfId="0" applyNumberFormat="1" applyFont="1" applyFill="1" applyBorder="1"/>
    <xf numFmtId="2" fontId="6" fillId="5" borderId="1" xfId="0" applyNumberFormat="1" applyFont="1" applyFill="1" applyBorder="1" applyAlignment="1">
      <alignment horizontal="center"/>
    </xf>
    <xf numFmtId="0" fontId="1" fillId="5" borderId="1" xfId="0" applyFont="1" applyFill="1" applyBorder="1"/>
    <xf numFmtId="2" fontId="1" fillId="5" borderId="1" xfId="0" applyNumberFormat="1" applyFont="1" applyFill="1" applyBorder="1"/>
    <xf numFmtId="4" fontId="1" fillId="5" borderId="1" xfId="0" applyNumberFormat="1" applyFont="1" applyFill="1" applyBorder="1"/>
    <xf numFmtId="2" fontId="4" fillId="2" borderId="5" xfId="0" applyNumberFormat="1" applyFont="1" applyFill="1" applyBorder="1" applyAlignment="1">
      <alignment horizontal="center" vertical="center"/>
    </xf>
    <xf numFmtId="4" fontId="2" fillId="0" borderId="0" xfId="0" applyNumberFormat="1" applyFont="1" applyAlignment="1">
      <alignment vertical="top"/>
    </xf>
    <xf numFmtId="164" fontId="4" fillId="0" borderId="0" xfId="0" applyNumberFormat="1" applyFont="1"/>
    <xf numFmtId="0" fontId="2" fillId="0" borderId="0" xfId="0" applyFont="1" applyAlignment="1">
      <alignment horizontal="right"/>
    </xf>
    <xf numFmtId="3" fontId="2" fillId="0" borderId="0" xfId="0" applyNumberFormat="1" applyFont="1"/>
    <xf numFmtId="0" fontId="4" fillId="0" borderId="0" xfId="0" applyFont="1" applyAlignment="1">
      <alignment horizontal="left" vertical="top" wrapText="1"/>
    </xf>
    <xf numFmtId="0" fontId="7" fillId="0" borderId="2" xfId="0" applyFont="1" applyBorder="1" applyAlignment="1">
      <alignment horizontal="center" vertical="top"/>
    </xf>
    <xf numFmtId="0" fontId="7" fillId="0" borderId="6" xfId="0" applyFont="1" applyBorder="1" applyAlignment="1">
      <alignment horizontal="center" vertical="top"/>
    </xf>
    <xf numFmtId="0" fontId="4" fillId="0" borderId="3" xfId="0" applyFont="1" applyBorder="1" applyAlignment="1">
      <alignment horizontal="center" vertical="top" wrapText="1"/>
    </xf>
    <xf numFmtId="0" fontId="4" fillId="0" borderId="4" xfId="0" applyFont="1" applyBorder="1" applyAlignment="1">
      <alignment horizontal="center" vertical="top" wrapText="1"/>
    </xf>
    <xf numFmtId="0" fontId="4" fillId="3" borderId="3" xfId="0" applyFont="1" applyFill="1" applyBorder="1" applyAlignment="1">
      <alignment horizontal="center" vertical="top" wrapText="1"/>
    </xf>
    <xf numFmtId="0" fontId="4" fillId="3" borderId="4" xfId="0" applyFont="1" applyFill="1" applyBorder="1" applyAlignment="1">
      <alignment horizontal="center" vertical="top" wrapText="1"/>
    </xf>
    <xf numFmtId="0" fontId="3" fillId="0" borderId="1" xfId="0" applyFont="1" applyBorder="1" applyAlignment="1">
      <alignment horizontal="center" vertical="top" wrapText="1"/>
    </xf>
    <xf numFmtId="0" fontId="8" fillId="0" borderId="0" xfId="0" applyFont="1" applyBorder="1" applyAlignment="1">
      <alignment horizontal="center" vertical="top" wrapText="1"/>
    </xf>
    <xf numFmtId="0" fontId="1" fillId="0" borderId="0" xfId="0" applyFont="1" applyAlignment="1">
      <alignment horizont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4" fillId="2" borderId="3" xfId="0" applyFont="1" applyFill="1" applyBorder="1" applyAlignment="1">
      <alignment horizontal="center" vertical="top" wrapText="1"/>
    </xf>
    <xf numFmtId="0" fontId="4" fillId="2" borderId="4"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49"/>
  <sheetViews>
    <sheetView tabSelected="1" zoomScale="90" zoomScaleNormal="90" workbookViewId="0">
      <selection activeCell="M19" sqref="M19"/>
    </sheetView>
  </sheetViews>
  <sheetFormatPr defaultRowHeight="13" x14ac:dyDescent="0.3"/>
  <cols>
    <col min="1" max="1" width="50.1796875" style="1" customWidth="1"/>
    <col min="2" max="2" width="13.81640625" style="1" customWidth="1"/>
    <col min="3" max="3" width="15.81640625" style="1" customWidth="1"/>
    <col min="4" max="4" width="11.26953125" style="1" customWidth="1"/>
    <col min="5" max="6" width="13.7265625" style="1" customWidth="1"/>
    <col min="7" max="7" width="8.81640625" style="1"/>
    <col min="8" max="8" width="11.7265625" style="1" customWidth="1"/>
    <col min="9" max="9" width="16.81640625" style="1" customWidth="1"/>
    <col min="10" max="10" width="11.1796875" style="1" customWidth="1"/>
    <col min="11" max="11" width="15.7265625" style="1" customWidth="1"/>
    <col min="12" max="12" width="9.453125" bestFit="1" customWidth="1"/>
  </cols>
  <sheetData>
    <row r="1" spans="1:12" x14ac:dyDescent="0.3">
      <c r="K1" s="1" t="s">
        <v>56</v>
      </c>
      <c r="L1" s="1"/>
    </row>
    <row r="2" spans="1:12" ht="30.75" customHeight="1" x14ac:dyDescent="0.3">
      <c r="A2" s="87" t="s">
        <v>57</v>
      </c>
      <c r="B2" s="87"/>
      <c r="C2" s="87"/>
      <c r="D2" s="87"/>
      <c r="E2" s="87"/>
      <c r="F2" s="87"/>
      <c r="G2" s="87"/>
      <c r="H2" s="87"/>
      <c r="I2" s="87"/>
      <c r="J2" s="87"/>
      <c r="K2" s="87"/>
      <c r="L2" s="20"/>
    </row>
    <row r="3" spans="1:12" x14ac:dyDescent="0.3">
      <c r="A3" s="26" t="s">
        <v>10</v>
      </c>
      <c r="B3" s="27"/>
      <c r="C3" s="28"/>
      <c r="D3" s="28"/>
      <c r="E3" s="28"/>
      <c r="F3" s="28"/>
      <c r="G3" s="29"/>
      <c r="H3" s="28"/>
      <c r="I3" s="28"/>
      <c r="J3" s="28"/>
      <c r="K3" s="28"/>
      <c r="L3" s="7"/>
    </row>
    <row r="4" spans="1:12" s="5" customFormat="1" ht="16.149999999999999" customHeight="1" x14ac:dyDescent="0.25">
      <c r="A4" s="13" t="s">
        <v>1</v>
      </c>
      <c r="B4" s="81" t="s">
        <v>2</v>
      </c>
      <c r="C4" s="81" t="s">
        <v>3</v>
      </c>
      <c r="D4" s="83" t="s">
        <v>4</v>
      </c>
      <c r="E4" s="90" t="s">
        <v>24</v>
      </c>
      <c r="F4" s="79" t="s">
        <v>5</v>
      </c>
      <c r="G4" s="80"/>
      <c r="H4" s="80"/>
      <c r="I4" s="88" t="s">
        <v>27</v>
      </c>
      <c r="J4" s="81" t="s">
        <v>6</v>
      </c>
      <c r="K4" s="85" t="s">
        <v>7</v>
      </c>
      <c r="L4" s="86"/>
    </row>
    <row r="5" spans="1:12" ht="53.5" customHeight="1" x14ac:dyDescent="0.25">
      <c r="A5" s="14"/>
      <c r="B5" s="82"/>
      <c r="C5" s="82"/>
      <c r="D5" s="84"/>
      <c r="E5" s="91"/>
      <c r="F5" s="11" t="s">
        <v>23</v>
      </c>
      <c r="G5" s="11" t="s">
        <v>21</v>
      </c>
      <c r="H5" s="12" t="s">
        <v>22</v>
      </c>
      <c r="I5" s="89"/>
      <c r="J5" s="82"/>
      <c r="K5" s="85"/>
      <c r="L5" s="86"/>
    </row>
    <row r="6" spans="1:12" x14ac:dyDescent="0.25">
      <c r="A6" s="30" t="s">
        <v>8</v>
      </c>
      <c r="B6" s="42">
        <v>1280</v>
      </c>
      <c r="C6" s="42">
        <v>7.65</v>
      </c>
      <c r="D6" s="31">
        <f>167.32*2.77</f>
        <v>463.47640000000001</v>
      </c>
      <c r="E6" s="73">
        <f>D6*C6</f>
        <v>3545.5944600000003</v>
      </c>
      <c r="F6" s="32"/>
      <c r="G6" s="32">
        <f>C6*D6*0.03</f>
        <v>106.3678338</v>
      </c>
      <c r="H6" s="33">
        <f>C6*D6*0.17</f>
        <v>602.7510582000001</v>
      </c>
      <c r="I6" s="32"/>
      <c r="J6" s="34">
        <f>F6+G6+H6+I6+E6</f>
        <v>4254.7133520000007</v>
      </c>
      <c r="K6" s="6">
        <f>J6*1.2359</f>
        <v>5258.4002317368004</v>
      </c>
      <c r="L6" s="8"/>
    </row>
    <row r="7" spans="1:12" ht="15.65" customHeight="1" x14ac:dyDescent="0.25">
      <c r="A7" s="30" t="s">
        <v>53</v>
      </c>
      <c r="B7" s="43">
        <v>910</v>
      </c>
      <c r="C7" s="3">
        <v>5.44</v>
      </c>
      <c r="D7" s="31">
        <f t="shared" ref="D7:D8" si="0">167.32*2.77</f>
        <v>463.47640000000001</v>
      </c>
      <c r="E7" s="73">
        <f t="shared" ref="E7:E8" si="1">D7*C7</f>
        <v>2521.3116160000004</v>
      </c>
      <c r="F7" s="32"/>
      <c r="G7" s="32">
        <f>C7*D7*0.03</f>
        <v>75.63934848000001</v>
      </c>
      <c r="H7" s="33">
        <f t="shared" ref="H7:H8" si="2">C7*D7*0.17</f>
        <v>428.62297472000012</v>
      </c>
      <c r="I7" s="32"/>
      <c r="J7" s="34">
        <f t="shared" ref="J7:J8" si="3">F7+G7+H7+I7+E7</f>
        <v>3025.5739392000005</v>
      </c>
      <c r="K7" s="6">
        <f t="shared" ref="K7:K8" si="4">J7*1.2359</f>
        <v>3739.3068314572806</v>
      </c>
      <c r="L7" s="8"/>
    </row>
    <row r="8" spans="1:12" x14ac:dyDescent="0.3">
      <c r="A8" s="30" t="s">
        <v>9</v>
      </c>
      <c r="B8" s="15">
        <v>860</v>
      </c>
      <c r="C8" s="15">
        <v>5.14</v>
      </c>
      <c r="D8" s="31">
        <f t="shared" si="0"/>
        <v>463.47640000000001</v>
      </c>
      <c r="E8" s="73">
        <f t="shared" si="1"/>
        <v>2382.2686960000001</v>
      </c>
      <c r="F8" s="32"/>
      <c r="G8" s="32">
        <f>C8*D8*0.03</f>
        <v>71.468060879999996</v>
      </c>
      <c r="H8" s="33">
        <f t="shared" si="2"/>
        <v>404.98567832000003</v>
      </c>
      <c r="I8" s="32"/>
      <c r="J8" s="34">
        <f t="shared" si="3"/>
        <v>2858.7224352000003</v>
      </c>
      <c r="K8" s="6">
        <f t="shared" si="4"/>
        <v>3533.0950576636806</v>
      </c>
      <c r="L8" s="9"/>
    </row>
    <row r="9" spans="1:12" x14ac:dyDescent="0.3">
      <c r="A9" s="35" t="s">
        <v>0</v>
      </c>
      <c r="B9" s="36"/>
      <c r="C9" s="36"/>
      <c r="D9" s="37">
        <f t="shared" ref="D9:K9" si="5">SUM(D6:D8)</f>
        <v>1390.4292</v>
      </c>
      <c r="E9" s="37">
        <f t="shared" si="5"/>
        <v>8449.1747720000021</v>
      </c>
      <c r="F9" s="38">
        <f t="shared" si="5"/>
        <v>0</v>
      </c>
      <c r="G9" s="38">
        <f t="shared" si="5"/>
        <v>253.47524315999999</v>
      </c>
      <c r="H9" s="39">
        <f t="shared" si="5"/>
        <v>1436.3597112400003</v>
      </c>
      <c r="I9" s="38">
        <f t="shared" si="5"/>
        <v>0</v>
      </c>
      <c r="J9" s="40">
        <f t="shared" si="5"/>
        <v>10139.009726400001</v>
      </c>
      <c r="K9" s="40">
        <f t="shared" si="5"/>
        <v>12530.802120857761</v>
      </c>
      <c r="L9" s="10"/>
    </row>
    <row r="10" spans="1:12" ht="15.65" customHeight="1" x14ac:dyDescent="0.3">
      <c r="A10" s="28"/>
      <c r="B10" s="27"/>
      <c r="C10" s="28"/>
      <c r="D10" s="28"/>
      <c r="E10" s="28"/>
      <c r="F10" s="28"/>
      <c r="G10" s="28"/>
      <c r="H10" s="28"/>
      <c r="I10" s="27"/>
      <c r="J10" s="28"/>
      <c r="K10" s="28"/>
      <c r="L10" s="7"/>
    </row>
    <row r="11" spans="1:12" ht="44.5" customHeight="1" x14ac:dyDescent="0.3">
      <c r="A11" s="78" t="s">
        <v>28</v>
      </c>
      <c r="B11" s="78"/>
      <c r="C11" s="78"/>
      <c r="D11" s="78"/>
      <c r="E11" s="41"/>
      <c r="F11" s="28"/>
      <c r="G11" s="28"/>
      <c r="H11" s="28"/>
      <c r="I11" s="27"/>
      <c r="J11" s="28"/>
      <c r="K11" s="28"/>
      <c r="L11" s="4"/>
    </row>
    <row r="12" spans="1:12" ht="18.649999999999999" customHeight="1" x14ac:dyDescent="0.3">
      <c r="A12" s="41" t="s">
        <v>50</v>
      </c>
      <c r="B12" s="41"/>
      <c r="C12" s="41"/>
      <c r="D12" s="41"/>
      <c r="E12" s="41"/>
      <c r="F12" s="28"/>
      <c r="G12" s="28"/>
      <c r="H12" s="28"/>
      <c r="I12" s="27"/>
      <c r="J12" s="28"/>
      <c r="K12" s="75"/>
      <c r="L12" s="4"/>
    </row>
    <row r="14" spans="1:12" s="5" customFormat="1" ht="55.15" customHeight="1" x14ac:dyDescent="0.25">
      <c r="A14" s="21" t="s">
        <v>11</v>
      </c>
      <c r="B14" s="22" t="s">
        <v>20</v>
      </c>
      <c r="C14" s="22" t="s">
        <v>29</v>
      </c>
      <c r="D14" s="22" t="s">
        <v>25</v>
      </c>
      <c r="E14" s="23"/>
      <c r="F14" s="23"/>
      <c r="G14" s="23"/>
      <c r="H14" s="23"/>
      <c r="I14" s="23"/>
      <c r="J14" s="23"/>
      <c r="K14" s="74"/>
    </row>
    <row r="15" spans="1:12" x14ac:dyDescent="0.3">
      <c r="A15" s="2" t="s">
        <v>12</v>
      </c>
      <c r="B15" s="24">
        <f>E22</f>
        <v>7.8382360000000011</v>
      </c>
      <c r="C15" s="44">
        <f>10*B15</f>
        <v>78.382360000000006</v>
      </c>
      <c r="D15" s="44">
        <f>30*C15</f>
        <v>2351.4708000000001</v>
      </c>
    </row>
    <row r="16" spans="1:12" x14ac:dyDescent="0.3">
      <c r="A16" s="25" t="s">
        <v>13</v>
      </c>
      <c r="B16" s="44">
        <f>F33</f>
        <v>19.203667999999997</v>
      </c>
      <c r="C16" s="44">
        <f t="shared" ref="C16:C17" si="6">10*B16</f>
        <v>192.03667999999996</v>
      </c>
      <c r="D16" s="44">
        <f t="shared" ref="D16:D17" si="7">30*C16</f>
        <v>5761.1003999999984</v>
      </c>
    </row>
    <row r="17" spans="1:6" x14ac:dyDescent="0.3">
      <c r="A17" s="2" t="s">
        <v>14</v>
      </c>
      <c r="B17" s="24">
        <f>E46</f>
        <v>75.469757000000001</v>
      </c>
      <c r="C17" s="44">
        <f t="shared" si="6"/>
        <v>754.69757000000004</v>
      </c>
      <c r="D17" s="44">
        <f t="shared" si="7"/>
        <v>22640.927100000001</v>
      </c>
    </row>
    <row r="18" spans="1:6" x14ac:dyDescent="0.3">
      <c r="A18" s="70" t="s">
        <v>0</v>
      </c>
      <c r="B18" s="71">
        <f>SUM(B15:B17)</f>
        <v>102.511661</v>
      </c>
      <c r="C18" s="72">
        <f>SUM(C15:C17)</f>
        <v>1025.11661</v>
      </c>
      <c r="D18" s="72">
        <f>SUM(D15:D17)</f>
        <v>30753.498299999999</v>
      </c>
    </row>
    <row r="19" spans="1:6" x14ac:dyDescent="0.3">
      <c r="A19" s="45"/>
      <c r="B19" s="46"/>
      <c r="C19" s="47"/>
      <c r="D19" s="47"/>
    </row>
    <row r="21" spans="1:6" ht="39" x14ac:dyDescent="0.3">
      <c r="A21" s="16" t="s">
        <v>18</v>
      </c>
      <c r="B21" s="16" t="s">
        <v>19</v>
      </c>
      <c r="C21" s="16" t="s">
        <v>15</v>
      </c>
      <c r="D21" s="17" t="s">
        <v>16</v>
      </c>
      <c r="E21" s="17" t="s">
        <v>26</v>
      </c>
    </row>
    <row r="22" spans="1:6" x14ac:dyDescent="0.3">
      <c r="A22" s="18" t="s">
        <v>17</v>
      </c>
      <c r="B22" s="15">
        <v>49</v>
      </c>
      <c r="C22" s="15">
        <f>B22*14/100</f>
        <v>6.86</v>
      </c>
      <c r="D22" s="15">
        <v>1.1426000000000001</v>
      </c>
      <c r="E22" s="19">
        <f>C22*D22</f>
        <v>7.8382360000000011</v>
      </c>
    </row>
    <row r="23" spans="1:6" x14ac:dyDescent="0.3">
      <c r="A23" s="65" t="s">
        <v>0</v>
      </c>
      <c r="B23" s="64">
        <f>SUM(B22:B22)</f>
        <v>49</v>
      </c>
      <c r="C23" s="64">
        <f>SUM(C22:C22)</f>
        <v>6.86</v>
      </c>
      <c r="D23" s="64"/>
      <c r="E23" s="69">
        <f>SUM(E22:E22)</f>
        <v>7.8382360000000011</v>
      </c>
    </row>
    <row r="26" spans="1:6" x14ac:dyDescent="0.3">
      <c r="A26" s="48"/>
    </row>
    <row r="27" spans="1:6" ht="26" x14ac:dyDescent="0.3">
      <c r="A27" s="51" t="s">
        <v>13</v>
      </c>
      <c r="B27" s="52" t="s">
        <v>36</v>
      </c>
      <c r="C27" s="17" t="s">
        <v>42</v>
      </c>
      <c r="D27" s="17" t="s">
        <v>43</v>
      </c>
      <c r="E27" s="52" t="s">
        <v>44</v>
      </c>
      <c r="F27" s="17" t="s">
        <v>37</v>
      </c>
    </row>
    <row r="28" spans="1:6" x14ac:dyDescent="0.3">
      <c r="A28" s="18" t="s">
        <v>32</v>
      </c>
      <c r="B28" s="49">
        <v>10</v>
      </c>
      <c r="C28" s="2">
        <v>2.9600000000000001E-2</v>
      </c>
      <c r="D28" s="2">
        <f>B28*C28</f>
        <v>0.29600000000000004</v>
      </c>
      <c r="E28" s="50">
        <v>0.21</v>
      </c>
      <c r="F28" s="44">
        <f>D28*1.21</f>
        <v>0.35816000000000003</v>
      </c>
    </row>
    <row r="29" spans="1:6" x14ac:dyDescent="0.3">
      <c r="A29" s="18" t="s">
        <v>33</v>
      </c>
      <c r="B29" s="49">
        <v>1</v>
      </c>
      <c r="C29" s="2">
        <v>0.46800000000000003</v>
      </c>
      <c r="D29" s="2">
        <f t="shared" ref="D29:D32" si="8">B29*C29</f>
        <v>0.46800000000000003</v>
      </c>
      <c r="E29" s="50">
        <v>0.21</v>
      </c>
      <c r="F29" s="44">
        <f t="shared" ref="F29:F33" si="9">D29*1.21</f>
        <v>0.56628000000000001</v>
      </c>
    </row>
    <row r="30" spans="1:6" x14ac:dyDescent="0.3">
      <c r="A30" s="18" t="s">
        <v>30</v>
      </c>
      <c r="B30" s="15">
        <v>1</v>
      </c>
      <c r="C30" s="18">
        <v>0.2268</v>
      </c>
      <c r="D30" s="18">
        <f t="shared" si="8"/>
        <v>0.2268</v>
      </c>
      <c r="E30" s="50">
        <v>0.21</v>
      </c>
      <c r="F30" s="44">
        <f t="shared" si="9"/>
        <v>0.27442800000000001</v>
      </c>
    </row>
    <row r="31" spans="1:6" x14ac:dyDescent="0.3">
      <c r="A31" s="18" t="s">
        <v>34</v>
      </c>
      <c r="B31" s="49">
        <v>1</v>
      </c>
      <c r="C31" s="24">
        <v>0.7</v>
      </c>
      <c r="D31" s="2">
        <f t="shared" si="8"/>
        <v>0.7</v>
      </c>
      <c r="E31" s="50">
        <v>0.21</v>
      </c>
      <c r="F31" s="44">
        <f t="shared" si="9"/>
        <v>0.84699999999999998</v>
      </c>
    </row>
    <row r="32" spans="1:6" x14ac:dyDescent="0.3">
      <c r="A32" s="18" t="s">
        <v>31</v>
      </c>
      <c r="B32" s="49">
        <v>1</v>
      </c>
      <c r="C32" s="2">
        <v>14.18</v>
      </c>
      <c r="D32" s="2">
        <f t="shared" si="8"/>
        <v>14.18</v>
      </c>
      <c r="E32" s="50">
        <v>0.21</v>
      </c>
      <c r="F32" s="44">
        <f t="shared" si="9"/>
        <v>17.157799999999998</v>
      </c>
    </row>
    <row r="33" spans="1:6" x14ac:dyDescent="0.3">
      <c r="A33" s="63" t="s">
        <v>35</v>
      </c>
      <c r="B33" s="64"/>
      <c r="C33" s="65"/>
      <c r="D33" s="66">
        <f>SUM(D28:D32)</f>
        <v>15.870799999999999</v>
      </c>
      <c r="E33" s="67"/>
      <c r="F33" s="68">
        <f t="shared" si="9"/>
        <v>19.203667999999997</v>
      </c>
    </row>
    <row r="34" spans="1:6" x14ac:dyDescent="0.3">
      <c r="A34" s="2"/>
      <c r="B34" s="2"/>
      <c r="C34" s="2"/>
      <c r="D34" s="2"/>
      <c r="E34" s="2"/>
    </row>
    <row r="36" spans="1:6" ht="41.25" customHeight="1" x14ac:dyDescent="0.3">
      <c r="A36" s="59" t="s">
        <v>14</v>
      </c>
      <c r="B36" s="53" t="s">
        <v>36</v>
      </c>
      <c r="C36" s="17" t="s">
        <v>42</v>
      </c>
      <c r="D36" s="17" t="s">
        <v>49</v>
      </c>
      <c r="E36" s="17" t="s">
        <v>37</v>
      </c>
    </row>
    <row r="37" spans="1:6" ht="14" x14ac:dyDescent="0.3">
      <c r="A37" s="54" t="s">
        <v>45</v>
      </c>
      <c r="B37" s="55">
        <v>3</v>
      </c>
      <c r="C37" s="56">
        <v>13.3192</v>
      </c>
      <c r="D37" s="50">
        <v>0.21</v>
      </c>
      <c r="E37" s="57">
        <f t="shared" ref="E37:E45" si="10">C37*B37*1.21</f>
        <v>48.348695999999997</v>
      </c>
    </row>
    <row r="38" spans="1:6" ht="14" x14ac:dyDescent="0.3">
      <c r="A38" s="54" t="s">
        <v>46</v>
      </c>
      <c r="B38" s="55">
        <f t="shared" ref="B38:B41" si="11">1*3</f>
        <v>3</v>
      </c>
      <c r="C38" s="56">
        <v>1.55</v>
      </c>
      <c r="D38" s="50">
        <v>0.21</v>
      </c>
      <c r="E38" s="57">
        <f t="shared" si="10"/>
        <v>5.6265000000000001</v>
      </c>
    </row>
    <row r="39" spans="1:6" ht="14" x14ac:dyDescent="0.3">
      <c r="A39" s="54" t="s">
        <v>47</v>
      </c>
      <c r="B39" s="55">
        <f>1*4</f>
        <v>4</v>
      </c>
      <c r="C39" s="56">
        <v>3.2000000000000001E-2</v>
      </c>
      <c r="D39" s="50">
        <v>0.21</v>
      </c>
      <c r="E39" s="57">
        <f t="shared" si="10"/>
        <v>0.15487999999999999</v>
      </c>
    </row>
    <row r="40" spans="1:6" ht="14" x14ac:dyDescent="0.3">
      <c r="A40" s="56" t="s">
        <v>51</v>
      </c>
      <c r="B40" s="55">
        <f t="shared" si="11"/>
        <v>3</v>
      </c>
      <c r="C40" s="56">
        <v>1.8792</v>
      </c>
      <c r="D40" s="50">
        <v>0.21</v>
      </c>
      <c r="E40" s="57">
        <f t="shared" si="10"/>
        <v>6.8214959999999998</v>
      </c>
    </row>
    <row r="41" spans="1:6" ht="14" x14ac:dyDescent="0.3">
      <c r="A41" s="54" t="s">
        <v>52</v>
      </c>
      <c r="B41" s="55">
        <f t="shared" si="11"/>
        <v>3</v>
      </c>
      <c r="C41" s="56">
        <v>8.9899999999999994E-2</v>
      </c>
      <c r="D41" s="50">
        <v>0.21</v>
      </c>
      <c r="E41" s="57">
        <f t="shared" si="10"/>
        <v>0.32633699999999999</v>
      </c>
    </row>
    <row r="42" spans="1:6" ht="14" x14ac:dyDescent="0.3">
      <c r="A42" s="58" t="s">
        <v>48</v>
      </c>
      <c r="B42" s="55">
        <v>6</v>
      </c>
      <c r="C42" s="56">
        <v>9.98E-2</v>
      </c>
      <c r="D42" s="50">
        <v>0.21</v>
      </c>
      <c r="E42" s="57">
        <f t="shared" si="10"/>
        <v>0.72454799999999997</v>
      </c>
    </row>
    <row r="43" spans="1:6" ht="14" x14ac:dyDescent="0.3">
      <c r="A43" s="58" t="s">
        <v>39</v>
      </c>
      <c r="B43" s="55">
        <v>1</v>
      </c>
      <c r="C43" s="56">
        <v>3.34</v>
      </c>
      <c r="D43" s="50">
        <v>0.21</v>
      </c>
      <c r="E43" s="57">
        <f t="shared" si="10"/>
        <v>4.0413999999999994</v>
      </c>
    </row>
    <row r="44" spans="1:6" ht="14" x14ac:dyDescent="0.3">
      <c r="A44" s="56" t="s">
        <v>40</v>
      </c>
      <c r="B44" s="55">
        <v>1</v>
      </c>
      <c r="C44" s="56">
        <v>3.58</v>
      </c>
      <c r="D44" s="50">
        <v>0.21</v>
      </c>
      <c r="E44" s="57">
        <f t="shared" si="10"/>
        <v>4.3318000000000003</v>
      </c>
    </row>
    <row r="45" spans="1:6" ht="14" x14ac:dyDescent="0.3">
      <c r="A45" s="56" t="s">
        <v>41</v>
      </c>
      <c r="B45" s="55">
        <v>1</v>
      </c>
      <c r="C45" s="56">
        <v>4.21</v>
      </c>
      <c r="D45" s="50">
        <v>0.21</v>
      </c>
      <c r="E45" s="57">
        <f t="shared" si="10"/>
        <v>5.0941000000000001</v>
      </c>
    </row>
    <row r="46" spans="1:6" ht="14" x14ac:dyDescent="0.3">
      <c r="A46" s="60" t="s">
        <v>38</v>
      </c>
      <c r="B46" s="61"/>
      <c r="C46" s="61"/>
      <c r="D46" s="61"/>
      <c r="E46" s="62">
        <f>SUM(E37:E45)</f>
        <v>75.469757000000001</v>
      </c>
    </row>
    <row r="48" spans="1:6" x14ac:dyDescent="0.3">
      <c r="D48" s="76" t="s">
        <v>55</v>
      </c>
      <c r="E48" s="77">
        <f>SUM(D18+K9)*2</f>
        <v>86568.600841715524</v>
      </c>
    </row>
    <row r="49" spans="4:5" x14ac:dyDescent="0.3">
      <c r="D49" s="76" t="s">
        <v>54</v>
      </c>
      <c r="E49" s="77">
        <f>ROUND(D18+K9,0)</f>
        <v>43284</v>
      </c>
    </row>
  </sheetData>
  <mergeCells count="11">
    <mergeCell ref="K4:K5"/>
    <mergeCell ref="L4:L5"/>
    <mergeCell ref="A2:K2"/>
    <mergeCell ref="I4:I5"/>
    <mergeCell ref="E4:E5"/>
    <mergeCell ref="A11:D11"/>
    <mergeCell ref="F4:H4"/>
    <mergeCell ref="J4:J5"/>
    <mergeCell ref="B4:B5"/>
    <mergeCell ref="C4:C5"/>
    <mergeCell ref="D4:D5"/>
  </mergeCells>
  <pageMargins left="0.7" right="0.7" top="0.75" bottom="0.75" header="0.3" footer="0.3"/>
  <pageSetup paperSize="9" scale="56"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pārvešanu brigādes</vt:lpstr>
      <vt:lpstr>'pārvešanu brigādes'!Print_Area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Inga Jegorova</dc:creator>
  <cp:lastModifiedBy>Guna Jermacāne</cp:lastModifiedBy>
  <cp:lastPrinted>2021-11-01T08:24:16Z</cp:lastPrinted>
  <dcterms:created xsi:type="dcterms:W3CDTF">2020-06-03T08:04:04Z</dcterms:created>
  <dcterms:modified xsi:type="dcterms:W3CDTF">2021-11-01T11:58:03Z</dcterms:modified>
</cp:coreProperties>
</file>