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vide.sharepoint.com/sites/IKTsektoradarbi/Koplietojamie dokumenti/Digitālās transfrormācijas pamatnostādnes 21-27/01DTP ieviešanas plāns/01 Izziņa (visaktuālākais info)/"/>
    </mc:Choice>
  </mc:AlternateContent>
  <xr:revisionPtr revIDLastSave="256" documentId="13_ncr:1_{CEB1C0DC-3A52-4B55-BC42-BD3D8E4E7AB5}" xr6:coauthVersionLast="47" xr6:coauthVersionMax="47" xr10:uidLastSave="{CF44C3BA-3674-452D-95F4-4CA75F360390}"/>
  <bookViews>
    <workbookView minimized="1" xWindow="2200" yWindow="2200" windowWidth="19200" windowHeight="10060" xr2:uid="{E9B6C950-5444-4BDB-8091-983702855C32}"/>
  </bookViews>
  <sheets>
    <sheet name="Sheet1" sheetId="1" r:id="rId1"/>
  </sheets>
  <definedNames>
    <definedName name="_xlnm._FilterDatabase" localSheetId="0" hidden="1">Sheet1!$A$1:$O$551</definedName>
    <definedName name="_FiltraDatuBaze" localSheetId="0" hidden="1">Sheet1!$A$3:$O$551</definedName>
    <definedName name="_ftn10" localSheetId="0">Sheet1!#REF!</definedName>
    <definedName name="_ftn11" localSheetId="0">Sheet1!$A$549</definedName>
    <definedName name="_ftn12" localSheetId="0">Sheet1!$A$550</definedName>
    <definedName name="_ftn2" localSheetId="0">Sheet1!#REF!</definedName>
    <definedName name="_ftn3" localSheetId="0">Sheet1!#REF!</definedName>
    <definedName name="_ftn4" localSheetId="0">Sheet1!$A$540</definedName>
    <definedName name="_ftn5" localSheetId="0">Sheet1!$A$541</definedName>
    <definedName name="_ftn6" localSheetId="0">Sheet1!$A$544</definedName>
    <definedName name="_ftn7" localSheetId="0">Sheet1!$A$545</definedName>
    <definedName name="_ftn8" localSheetId="0">Sheet1!$A$546</definedName>
    <definedName name="_ftn9" localSheetId="0">Sheet1!$A$548</definedName>
    <definedName name="_ftnref1" localSheetId="0">Sheet1!$B$265</definedName>
    <definedName name="_ftnref10" localSheetId="0">Sheet1!$A$380</definedName>
    <definedName name="_ftnref11" localSheetId="0">Sheet1!$A$456</definedName>
    <definedName name="_ftnref12" localSheetId="0">Sheet1!$A$457</definedName>
    <definedName name="_ftnref2" localSheetId="0">Sheet1!$A$291</definedName>
    <definedName name="_ftnref3" localSheetId="0">Sheet1!$A$297</definedName>
    <definedName name="_ftnref4" localSheetId="0">Sheet1!$A$343</definedName>
    <definedName name="_ftnref5" localSheetId="0">Sheet1!$A$349</definedName>
    <definedName name="_ftnref6" localSheetId="0">Sheet1!$A$356</definedName>
    <definedName name="_ftnref7" localSheetId="0">Sheet1!$A$360</definedName>
    <definedName name="_ftnref8" localSheetId="0">Sheet1!$A$370</definedName>
    <definedName name="_ftnref9" localSheetId="0">Sheet1!$A$374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0" i="1" l="1"/>
  <c r="G60" i="1"/>
  <c r="H60" i="1"/>
  <c r="I60" i="1"/>
  <c r="J60" i="1"/>
  <c r="K60" i="1"/>
  <c r="L60" i="1"/>
  <c r="M60" i="1"/>
  <c r="E60" i="1"/>
  <c r="E17" i="1" l="1"/>
  <c r="F17" i="1"/>
  <c r="G17" i="1"/>
  <c r="H17" i="1"/>
  <c r="I17" i="1"/>
  <c r="J17" i="1"/>
  <c r="K17" i="1"/>
  <c r="L17" i="1"/>
  <c r="M17" i="1"/>
  <c r="F14" i="1"/>
  <c r="G14" i="1"/>
  <c r="I14" i="1"/>
  <c r="J14" i="1"/>
  <c r="K14" i="1"/>
  <c r="L14" i="1"/>
  <c r="M14" i="1"/>
  <c r="E14" i="1"/>
  <c r="E88" i="1"/>
  <c r="E5" i="1"/>
  <c r="I88" i="1"/>
  <c r="J88" i="1"/>
  <c r="K88" i="1"/>
  <c r="L88" i="1"/>
  <c r="M88" i="1"/>
  <c r="H88" i="1"/>
  <c r="H94" i="1"/>
  <c r="H93" i="1"/>
  <c r="H92" i="1"/>
  <c r="H91" i="1"/>
  <c r="H90" i="1"/>
  <c r="E94" i="1"/>
  <c r="E93" i="1"/>
  <c r="E92" i="1"/>
  <c r="E91" i="1"/>
  <c r="E90" i="1"/>
  <c r="F93" i="1"/>
  <c r="G93" i="1"/>
  <c r="I93" i="1"/>
  <c r="J93" i="1"/>
  <c r="K93" i="1"/>
  <c r="L93" i="1"/>
  <c r="M93" i="1"/>
  <c r="E84" i="1"/>
  <c r="E83" i="1"/>
  <c r="E82" i="1"/>
  <c r="E81" i="1"/>
  <c r="E80" i="1"/>
  <c r="E77" i="1"/>
  <c r="E76" i="1"/>
  <c r="F75" i="1"/>
  <c r="G75" i="1"/>
  <c r="H75" i="1"/>
  <c r="I75" i="1"/>
  <c r="J75" i="1"/>
  <c r="K75" i="1"/>
  <c r="L75" i="1"/>
  <c r="M75" i="1"/>
  <c r="E75" i="1"/>
  <c r="F72" i="1"/>
  <c r="G72" i="1"/>
  <c r="H72" i="1"/>
  <c r="I72" i="1"/>
  <c r="J72" i="1"/>
  <c r="K72" i="1"/>
  <c r="L72" i="1"/>
  <c r="M72" i="1"/>
  <c r="F71" i="1"/>
  <c r="G71" i="1"/>
  <c r="H71" i="1"/>
  <c r="I71" i="1"/>
  <c r="J71" i="1"/>
  <c r="K71" i="1"/>
  <c r="L71" i="1"/>
  <c r="M71" i="1"/>
  <c r="E72" i="1"/>
  <c r="E71" i="1"/>
  <c r="E69" i="1"/>
  <c r="E68" i="1"/>
  <c r="E66" i="1"/>
  <c r="E65" i="1"/>
  <c r="E63" i="1"/>
  <c r="E62" i="1"/>
  <c r="H56" i="1"/>
  <c r="E56" i="1"/>
  <c r="F59" i="1"/>
  <c r="G59" i="1"/>
  <c r="H59" i="1"/>
  <c r="I59" i="1"/>
  <c r="J59" i="1"/>
  <c r="K59" i="1"/>
  <c r="L59" i="1"/>
  <c r="M59" i="1"/>
  <c r="E59" i="1"/>
  <c r="F58" i="1"/>
  <c r="G58" i="1"/>
  <c r="H58" i="1"/>
  <c r="I58" i="1"/>
  <c r="J58" i="1"/>
  <c r="K58" i="1"/>
  <c r="L58" i="1"/>
  <c r="M58" i="1"/>
  <c r="E58" i="1"/>
  <c r="H55" i="1"/>
  <c r="H53" i="1"/>
  <c r="E53" i="1"/>
  <c r="H52" i="1"/>
  <c r="E52" i="1"/>
  <c r="H48" i="1"/>
  <c r="E43" i="1"/>
  <c r="E42" i="1"/>
  <c r="E41" i="1"/>
  <c r="E39" i="1"/>
  <c r="F38" i="1"/>
  <c r="G38" i="1"/>
  <c r="H38" i="1"/>
  <c r="I38" i="1"/>
  <c r="J38" i="1"/>
  <c r="K38" i="1"/>
  <c r="L38" i="1"/>
  <c r="M38" i="1"/>
  <c r="E38" i="1"/>
  <c r="E35" i="1"/>
  <c r="E34" i="1"/>
  <c r="E33" i="1"/>
  <c r="F23" i="1"/>
  <c r="G23" i="1"/>
  <c r="H23" i="1"/>
  <c r="I23" i="1"/>
  <c r="J23" i="1"/>
  <c r="K23" i="1"/>
  <c r="L23" i="1"/>
  <c r="M23" i="1"/>
  <c r="E23" i="1"/>
  <c r="F30" i="1"/>
  <c r="G30" i="1"/>
  <c r="H30" i="1"/>
  <c r="I30" i="1"/>
  <c r="J30" i="1"/>
  <c r="K30" i="1"/>
  <c r="L30" i="1"/>
  <c r="M30" i="1"/>
  <c r="E30" i="1"/>
  <c r="E29" i="1"/>
  <c r="F28" i="1"/>
  <c r="G28" i="1"/>
  <c r="H28" i="1"/>
  <c r="I28" i="1"/>
  <c r="J28" i="1"/>
  <c r="K28" i="1"/>
  <c r="L28" i="1"/>
  <c r="M28" i="1"/>
  <c r="E28" i="1"/>
  <c r="E27" i="1"/>
  <c r="E26" i="1"/>
  <c r="F25" i="1"/>
  <c r="G25" i="1"/>
  <c r="H25" i="1"/>
  <c r="I25" i="1"/>
  <c r="J25" i="1"/>
  <c r="K25" i="1"/>
  <c r="L25" i="1"/>
  <c r="M25" i="1"/>
  <c r="E25" i="1"/>
  <c r="E22" i="1"/>
  <c r="F19" i="1"/>
  <c r="G19" i="1"/>
  <c r="H19" i="1"/>
  <c r="I19" i="1"/>
  <c r="J19" i="1"/>
  <c r="K19" i="1"/>
  <c r="L19" i="1"/>
  <c r="M19" i="1"/>
  <c r="E19" i="1"/>
  <c r="E16" i="1"/>
  <c r="F9" i="1"/>
  <c r="G9" i="1"/>
  <c r="H9" i="1"/>
  <c r="I9" i="1"/>
  <c r="J9" i="1"/>
  <c r="K9" i="1"/>
  <c r="L9" i="1"/>
  <c r="M9" i="1"/>
  <c r="E9" i="1"/>
  <c r="E8" i="1"/>
  <c r="F7" i="1"/>
  <c r="G7" i="1"/>
  <c r="H7" i="1"/>
  <c r="I7" i="1"/>
  <c r="J7" i="1"/>
  <c r="K7" i="1"/>
  <c r="L7" i="1"/>
  <c r="M7" i="1"/>
  <c r="E7" i="1"/>
  <c r="H520" i="1"/>
  <c r="H512" i="1"/>
  <c r="H509" i="1"/>
  <c r="G505" i="1"/>
  <c r="G493" i="1"/>
  <c r="J486" i="1"/>
  <c r="F486" i="1"/>
  <c r="G486" i="1"/>
  <c r="H486" i="1"/>
  <c r="I486" i="1"/>
  <c r="K486" i="1"/>
  <c r="L486" i="1"/>
  <c r="M486" i="1"/>
  <c r="E486" i="1"/>
  <c r="H479" i="1"/>
  <c r="H474" i="1"/>
  <c r="H465" i="1"/>
  <c r="H460" i="1"/>
  <c r="H455" i="1"/>
  <c r="H448" i="1"/>
  <c r="G444" i="1"/>
  <c r="E440" i="1"/>
  <c r="E435" i="1"/>
  <c r="H428" i="1"/>
  <c r="H403" i="1"/>
  <c r="E403" i="1"/>
  <c r="H395" i="1"/>
  <c r="E395" i="1"/>
  <c r="G390" i="1"/>
  <c r="E390" i="1"/>
  <c r="E387" i="1"/>
  <c r="H381" i="1"/>
  <c r="H376" i="1"/>
  <c r="H372" i="1"/>
  <c r="H369" i="1"/>
  <c r="H365" i="1"/>
  <c r="E361" i="1"/>
  <c r="I357" i="1"/>
  <c r="E357" i="1"/>
  <c r="E350" i="1"/>
  <c r="E346" i="1"/>
  <c r="E337" i="1"/>
  <c r="F346" i="1"/>
  <c r="G346" i="1"/>
  <c r="H346" i="1"/>
  <c r="I346" i="1"/>
  <c r="J346" i="1"/>
  <c r="K346" i="1"/>
  <c r="L346" i="1"/>
  <c r="M346" i="1"/>
  <c r="E304" i="1"/>
  <c r="H295" i="1"/>
  <c r="G288" i="1"/>
  <c r="E276" i="1"/>
  <c r="H276" i="1"/>
  <c r="H272" i="1"/>
  <c r="H267" i="1"/>
  <c r="H260" i="1"/>
  <c r="J252" i="1"/>
  <c r="E252" i="1"/>
  <c r="G246" i="1"/>
  <c r="I238" i="1"/>
  <c r="I233" i="1"/>
  <c r="I230" i="1"/>
  <c r="I226" i="1"/>
  <c r="I222" i="1"/>
  <c r="J218" i="1"/>
  <c r="J214" i="1"/>
  <c r="J211" i="1"/>
  <c r="I207" i="1"/>
  <c r="F200" i="1"/>
  <c r="G195" i="1"/>
  <c r="G191" i="1"/>
  <c r="G188" i="1"/>
  <c r="H181" i="1"/>
  <c r="E181" i="1"/>
  <c r="I173" i="1"/>
  <c r="F173" i="1"/>
  <c r="H166" i="1"/>
  <c r="H159" i="1"/>
  <c r="E159" i="1"/>
  <c r="I153" i="1"/>
  <c r="E153" i="1"/>
  <c r="H149" i="1"/>
  <c r="H146" i="1"/>
  <c r="I142" i="1"/>
  <c r="E142" i="1"/>
  <c r="H137" i="1"/>
  <c r="I132" i="1"/>
  <c r="E132" i="1"/>
  <c r="I125" i="1"/>
  <c r="E125" i="1"/>
  <c r="E119" i="1"/>
  <c r="F119" i="1"/>
  <c r="G119" i="1"/>
  <c r="H119" i="1"/>
  <c r="I119" i="1"/>
  <c r="J119" i="1"/>
  <c r="K119" i="1"/>
  <c r="L119" i="1"/>
  <c r="M119" i="1"/>
  <c r="E104" i="1" l="1"/>
  <c r="F70" i="1"/>
  <c r="G70" i="1"/>
  <c r="H70" i="1"/>
  <c r="I70" i="1"/>
  <c r="J70" i="1"/>
  <c r="K70" i="1"/>
  <c r="L70" i="1"/>
  <c r="M70" i="1"/>
  <c r="E70" i="1"/>
  <c r="F36" i="1"/>
  <c r="G36" i="1"/>
  <c r="H36" i="1"/>
  <c r="I36" i="1"/>
  <c r="K36" i="1"/>
  <c r="L36" i="1"/>
  <c r="M36" i="1"/>
  <c r="E36" i="1"/>
  <c r="F5" i="1"/>
  <c r="G5" i="1"/>
  <c r="H5" i="1"/>
  <c r="I5" i="1"/>
  <c r="J5" i="1"/>
  <c r="K5" i="1"/>
  <c r="L5" i="1"/>
  <c r="M5" i="1"/>
  <c r="H435" i="1"/>
  <c r="F159" i="1" l="1"/>
  <c r="G159" i="1"/>
  <c r="I159" i="1"/>
  <c r="J159" i="1"/>
  <c r="K159" i="1"/>
  <c r="L159" i="1"/>
  <c r="M159" i="1"/>
  <c r="F52" i="1"/>
  <c r="G52" i="1"/>
  <c r="I52" i="1"/>
  <c r="J52" i="1"/>
  <c r="K52" i="1"/>
  <c r="L52" i="1"/>
  <c r="M52" i="1"/>
  <c r="F50" i="1"/>
  <c r="G50" i="1"/>
  <c r="H50" i="1"/>
  <c r="I50" i="1"/>
  <c r="J50" i="1"/>
  <c r="K50" i="1"/>
  <c r="L50" i="1"/>
  <c r="M50" i="1"/>
  <c r="E50" i="1"/>
  <c r="E520" i="1" l="1"/>
  <c r="E479" i="1"/>
  <c r="F83" i="1"/>
  <c r="G83" i="1"/>
  <c r="H83" i="1"/>
  <c r="I83" i="1"/>
  <c r="J83" i="1"/>
  <c r="K83" i="1"/>
  <c r="L83" i="1"/>
  <c r="M83" i="1"/>
  <c r="F92" i="1"/>
  <c r="G92" i="1"/>
  <c r="I92" i="1"/>
  <c r="J92" i="1"/>
  <c r="K92" i="1"/>
  <c r="L92" i="1"/>
  <c r="M92" i="1"/>
  <c r="F88" i="1"/>
  <c r="G88" i="1"/>
  <c r="M29" i="1"/>
  <c r="F29" i="1"/>
  <c r="G29" i="1"/>
  <c r="H29" i="1"/>
  <c r="I29" i="1"/>
  <c r="J29" i="1"/>
  <c r="K29" i="1"/>
  <c r="L29" i="1"/>
  <c r="K22" i="1"/>
  <c r="K20" i="1"/>
  <c r="E20" i="1"/>
  <c r="E10" i="1"/>
  <c r="F8" i="1"/>
  <c r="G8" i="1"/>
  <c r="H8" i="1"/>
  <c r="I8" i="1"/>
  <c r="J8" i="1"/>
  <c r="K8" i="1"/>
  <c r="L8" i="1"/>
  <c r="M8" i="1"/>
  <c r="F78" i="1"/>
  <c r="G78" i="1"/>
  <c r="H78" i="1"/>
  <c r="I78" i="1"/>
  <c r="J78" i="1"/>
  <c r="K78" i="1"/>
  <c r="L78" i="1"/>
  <c r="M78" i="1"/>
  <c r="E78" i="1"/>
  <c r="J98" i="1"/>
  <c r="H98" i="1"/>
  <c r="J34" i="1" l="1"/>
  <c r="K34" i="1"/>
  <c r="L34" i="1"/>
  <c r="M34" i="1"/>
  <c r="I34" i="1"/>
  <c r="H34" i="1"/>
  <c r="M31" i="1"/>
  <c r="L31" i="1"/>
  <c r="K31" i="1"/>
  <c r="J31" i="1"/>
  <c r="I31" i="1"/>
  <c r="H31" i="1"/>
  <c r="F101" i="1"/>
  <c r="G101" i="1"/>
  <c r="H101" i="1"/>
  <c r="I101" i="1"/>
  <c r="J101" i="1"/>
  <c r="K101" i="1"/>
  <c r="L101" i="1"/>
  <c r="M101" i="1"/>
  <c r="F100" i="1"/>
  <c r="G100" i="1"/>
  <c r="H100" i="1"/>
  <c r="I100" i="1"/>
  <c r="J100" i="1"/>
  <c r="K100" i="1"/>
  <c r="L100" i="1"/>
  <c r="M100" i="1"/>
  <c r="F98" i="1"/>
  <c r="G98" i="1"/>
  <c r="I98" i="1"/>
  <c r="K98" i="1"/>
  <c r="L98" i="1"/>
  <c r="M98" i="1"/>
  <c r="F97" i="1"/>
  <c r="G97" i="1"/>
  <c r="H97" i="1"/>
  <c r="I97" i="1"/>
  <c r="J97" i="1"/>
  <c r="K97" i="1"/>
  <c r="L97" i="1"/>
  <c r="M97" i="1"/>
  <c r="F95" i="1"/>
  <c r="G95" i="1"/>
  <c r="H95" i="1"/>
  <c r="I95" i="1"/>
  <c r="J95" i="1"/>
  <c r="K95" i="1"/>
  <c r="L95" i="1"/>
  <c r="M95" i="1"/>
  <c r="F94" i="1"/>
  <c r="G94" i="1"/>
  <c r="I94" i="1"/>
  <c r="J94" i="1"/>
  <c r="K94" i="1"/>
  <c r="L94" i="1"/>
  <c r="M94" i="1"/>
  <c r="F91" i="1"/>
  <c r="G91" i="1"/>
  <c r="I91" i="1"/>
  <c r="J91" i="1"/>
  <c r="K91" i="1"/>
  <c r="L91" i="1"/>
  <c r="M91" i="1"/>
  <c r="F90" i="1"/>
  <c r="G90" i="1"/>
  <c r="I90" i="1"/>
  <c r="J90" i="1"/>
  <c r="K90" i="1"/>
  <c r="L90" i="1"/>
  <c r="M90" i="1"/>
  <c r="F87" i="1"/>
  <c r="G87" i="1"/>
  <c r="H87" i="1"/>
  <c r="I87" i="1"/>
  <c r="J87" i="1"/>
  <c r="K87" i="1"/>
  <c r="L87" i="1"/>
  <c r="M87" i="1"/>
  <c r="F86" i="1"/>
  <c r="G86" i="1"/>
  <c r="H86" i="1"/>
  <c r="I86" i="1"/>
  <c r="J86" i="1"/>
  <c r="K86" i="1"/>
  <c r="L86" i="1"/>
  <c r="M86" i="1"/>
  <c r="F85" i="1"/>
  <c r="G85" i="1"/>
  <c r="H85" i="1"/>
  <c r="I85" i="1"/>
  <c r="J85" i="1"/>
  <c r="K85" i="1"/>
  <c r="L85" i="1"/>
  <c r="M85" i="1"/>
  <c r="F84" i="1"/>
  <c r="G84" i="1"/>
  <c r="H84" i="1"/>
  <c r="I84" i="1"/>
  <c r="J84" i="1"/>
  <c r="K84" i="1"/>
  <c r="L84" i="1"/>
  <c r="M84" i="1"/>
  <c r="F82" i="1"/>
  <c r="G82" i="1"/>
  <c r="H82" i="1"/>
  <c r="I82" i="1"/>
  <c r="J82" i="1"/>
  <c r="K82" i="1"/>
  <c r="L82" i="1"/>
  <c r="M82" i="1"/>
  <c r="F81" i="1"/>
  <c r="G81" i="1"/>
  <c r="H81" i="1"/>
  <c r="I81" i="1"/>
  <c r="J81" i="1"/>
  <c r="K81" i="1"/>
  <c r="L81" i="1"/>
  <c r="M81" i="1"/>
  <c r="F80" i="1"/>
  <c r="G80" i="1"/>
  <c r="H80" i="1"/>
  <c r="I80" i="1"/>
  <c r="J80" i="1"/>
  <c r="K80" i="1"/>
  <c r="L80" i="1"/>
  <c r="M80" i="1"/>
  <c r="F77" i="1"/>
  <c r="G77" i="1"/>
  <c r="H77" i="1"/>
  <c r="I77" i="1"/>
  <c r="J77" i="1"/>
  <c r="K77" i="1"/>
  <c r="L77" i="1"/>
  <c r="M77" i="1"/>
  <c r="F76" i="1"/>
  <c r="G76" i="1"/>
  <c r="H76" i="1"/>
  <c r="I76" i="1"/>
  <c r="J76" i="1"/>
  <c r="K76" i="1"/>
  <c r="L76" i="1"/>
  <c r="M76" i="1"/>
  <c r="F73" i="1"/>
  <c r="G73" i="1"/>
  <c r="H73" i="1"/>
  <c r="I73" i="1"/>
  <c r="J73" i="1"/>
  <c r="K73" i="1"/>
  <c r="L73" i="1"/>
  <c r="M73" i="1"/>
  <c r="F69" i="1"/>
  <c r="G69" i="1"/>
  <c r="H69" i="1"/>
  <c r="I69" i="1"/>
  <c r="J69" i="1"/>
  <c r="K69" i="1"/>
  <c r="L69" i="1"/>
  <c r="M69" i="1"/>
  <c r="F68" i="1"/>
  <c r="G68" i="1"/>
  <c r="H68" i="1"/>
  <c r="I68" i="1"/>
  <c r="J68" i="1"/>
  <c r="K68" i="1"/>
  <c r="L68" i="1"/>
  <c r="M68" i="1"/>
  <c r="F67" i="1"/>
  <c r="G67" i="1"/>
  <c r="H67" i="1"/>
  <c r="I67" i="1"/>
  <c r="J67" i="1"/>
  <c r="K67" i="1"/>
  <c r="L67" i="1"/>
  <c r="M67" i="1"/>
  <c r="F66" i="1"/>
  <c r="G66" i="1"/>
  <c r="H66" i="1"/>
  <c r="I66" i="1"/>
  <c r="J66" i="1"/>
  <c r="K66" i="1"/>
  <c r="L66" i="1"/>
  <c r="M66" i="1"/>
  <c r="F65" i="1"/>
  <c r="G65" i="1"/>
  <c r="H65" i="1"/>
  <c r="I65" i="1"/>
  <c r="J65" i="1"/>
  <c r="K65" i="1"/>
  <c r="L65" i="1"/>
  <c r="M65" i="1"/>
  <c r="F64" i="1"/>
  <c r="G64" i="1"/>
  <c r="H64" i="1"/>
  <c r="I64" i="1"/>
  <c r="J64" i="1"/>
  <c r="K64" i="1"/>
  <c r="L64" i="1"/>
  <c r="M64" i="1"/>
  <c r="F63" i="1"/>
  <c r="G63" i="1"/>
  <c r="H63" i="1"/>
  <c r="I63" i="1"/>
  <c r="J63" i="1"/>
  <c r="K63" i="1"/>
  <c r="L63" i="1"/>
  <c r="M63" i="1"/>
  <c r="F62" i="1"/>
  <c r="G62" i="1"/>
  <c r="H62" i="1"/>
  <c r="I62" i="1"/>
  <c r="J62" i="1"/>
  <c r="K62" i="1"/>
  <c r="L62" i="1"/>
  <c r="M62" i="1"/>
  <c r="F56" i="1"/>
  <c r="G56" i="1"/>
  <c r="I56" i="1"/>
  <c r="J56" i="1"/>
  <c r="K56" i="1"/>
  <c r="L56" i="1"/>
  <c r="M56" i="1"/>
  <c r="F55" i="1"/>
  <c r="G55" i="1"/>
  <c r="I55" i="1"/>
  <c r="J55" i="1"/>
  <c r="K55" i="1"/>
  <c r="L55" i="1"/>
  <c r="M55" i="1"/>
  <c r="F53" i="1"/>
  <c r="G53" i="1"/>
  <c r="I53" i="1"/>
  <c r="J53" i="1"/>
  <c r="K53" i="1"/>
  <c r="L53" i="1"/>
  <c r="M53" i="1"/>
  <c r="F49" i="1"/>
  <c r="G49" i="1"/>
  <c r="H49" i="1"/>
  <c r="I49" i="1"/>
  <c r="J49" i="1"/>
  <c r="K49" i="1"/>
  <c r="L49" i="1"/>
  <c r="M49" i="1"/>
  <c r="F48" i="1"/>
  <c r="G48" i="1"/>
  <c r="I48" i="1"/>
  <c r="J48" i="1"/>
  <c r="K48" i="1"/>
  <c r="L48" i="1"/>
  <c r="M48" i="1"/>
  <c r="F46" i="1"/>
  <c r="G46" i="1"/>
  <c r="H46" i="1"/>
  <c r="I46" i="1"/>
  <c r="J46" i="1"/>
  <c r="K46" i="1"/>
  <c r="L46" i="1"/>
  <c r="M46" i="1"/>
  <c r="F45" i="1"/>
  <c r="G45" i="1"/>
  <c r="H45" i="1"/>
  <c r="I45" i="1"/>
  <c r="J45" i="1"/>
  <c r="K45" i="1"/>
  <c r="L45" i="1"/>
  <c r="M45" i="1"/>
  <c r="F44" i="1"/>
  <c r="G44" i="1"/>
  <c r="H44" i="1"/>
  <c r="I44" i="1"/>
  <c r="J44" i="1"/>
  <c r="K44" i="1"/>
  <c r="L44" i="1"/>
  <c r="M44" i="1"/>
  <c r="F43" i="1"/>
  <c r="G43" i="1"/>
  <c r="H43" i="1"/>
  <c r="I43" i="1"/>
  <c r="J43" i="1"/>
  <c r="K43" i="1"/>
  <c r="L43" i="1"/>
  <c r="M43" i="1"/>
  <c r="F42" i="1"/>
  <c r="G42" i="1"/>
  <c r="H42" i="1"/>
  <c r="I42" i="1"/>
  <c r="J42" i="1"/>
  <c r="K42" i="1"/>
  <c r="L42" i="1"/>
  <c r="M42" i="1"/>
  <c r="F41" i="1"/>
  <c r="G41" i="1"/>
  <c r="H41" i="1"/>
  <c r="I41" i="1"/>
  <c r="J41" i="1"/>
  <c r="K41" i="1"/>
  <c r="L41" i="1"/>
  <c r="M41" i="1"/>
  <c r="F40" i="1"/>
  <c r="G40" i="1"/>
  <c r="H40" i="1"/>
  <c r="I40" i="1"/>
  <c r="K40" i="1"/>
  <c r="L40" i="1"/>
  <c r="M40" i="1"/>
  <c r="F39" i="1"/>
  <c r="G39" i="1"/>
  <c r="H39" i="1"/>
  <c r="I39" i="1"/>
  <c r="J39" i="1"/>
  <c r="K39" i="1"/>
  <c r="L39" i="1"/>
  <c r="M39" i="1"/>
  <c r="F35" i="1"/>
  <c r="G35" i="1"/>
  <c r="H35" i="1"/>
  <c r="I35" i="1"/>
  <c r="J35" i="1"/>
  <c r="K35" i="1"/>
  <c r="L35" i="1"/>
  <c r="M35" i="1"/>
  <c r="F34" i="1"/>
  <c r="G34" i="1"/>
  <c r="F33" i="1"/>
  <c r="G33" i="1"/>
  <c r="H33" i="1"/>
  <c r="I33" i="1"/>
  <c r="J33" i="1"/>
  <c r="K33" i="1"/>
  <c r="L33" i="1"/>
  <c r="M33" i="1"/>
  <c r="F31" i="1"/>
  <c r="G31" i="1"/>
  <c r="F27" i="1"/>
  <c r="G27" i="1"/>
  <c r="H27" i="1"/>
  <c r="I27" i="1"/>
  <c r="J27" i="1"/>
  <c r="K27" i="1"/>
  <c r="L27" i="1"/>
  <c r="M27" i="1"/>
  <c r="F26" i="1"/>
  <c r="G26" i="1"/>
  <c r="H26" i="1"/>
  <c r="I26" i="1"/>
  <c r="J26" i="1"/>
  <c r="K26" i="1"/>
  <c r="L26" i="1"/>
  <c r="M26" i="1"/>
  <c r="F22" i="1"/>
  <c r="G22" i="1"/>
  <c r="H22" i="1"/>
  <c r="I22" i="1"/>
  <c r="J22" i="1"/>
  <c r="L22" i="1"/>
  <c r="M22" i="1"/>
  <c r="F20" i="1"/>
  <c r="G20" i="1"/>
  <c r="H20" i="1"/>
  <c r="I20" i="1"/>
  <c r="J20" i="1"/>
  <c r="L20" i="1"/>
  <c r="M20" i="1"/>
  <c r="F16" i="1"/>
  <c r="G16" i="1"/>
  <c r="I16" i="1"/>
  <c r="J16" i="1"/>
  <c r="K16" i="1"/>
  <c r="L16" i="1"/>
  <c r="M16" i="1"/>
  <c r="F13" i="1"/>
  <c r="G13" i="1"/>
  <c r="H13" i="1"/>
  <c r="I13" i="1"/>
  <c r="J13" i="1"/>
  <c r="K13" i="1"/>
  <c r="L13" i="1"/>
  <c r="M13" i="1"/>
  <c r="F12" i="1"/>
  <c r="G12" i="1"/>
  <c r="H12" i="1"/>
  <c r="I12" i="1"/>
  <c r="J12" i="1"/>
  <c r="K12" i="1"/>
  <c r="L12" i="1"/>
  <c r="M12" i="1"/>
  <c r="F11" i="1"/>
  <c r="G11" i="1"/>
  <c r="H11" i="1"/>
  <c r="I11" i="1"/>
  <c r="J11" i="1"/>
  <c r="K11" i="1"/>
  <c r="L11" i="1"/>
  <c r="M11" i="1"/>
  <c r="F10" i="1"/>
  <c r="G10" i="1"/>
  <c r="H10" i="1"/>
  <c r="I10" i="1"/>
  <c r="J10" i="1"/>
  <c r="K10" i="1"/>
  <c r="L10" i="1"/>
  <c r="M10" i="1"/>
  <c r="K520" i="1"/>
  <c r="I520" i="1"/>
  <c r="H517" i="1"/>
  <c r="J512" i="1"/>
  <c r="M505" i="1"/>
  <c r="H505" i="1"/>
  <c r="K493" i="1"/>
  <c r="J493" i="1"/>
  <c r="I493" i="1"/>
  <c r="H493" i="1"/>
  <c r="K479" i="1"/>
  <c r="J479" i="1"/>
  <c r="I479" i="1"/>
  <c r="K474" i="1"/>
  <c r="K465" i="1"/>
  <c r="J465" i="1"/>
  <c r="I465" i="1"/>
  <c r="K460" i="1"/>
  <c r="I455" i="1"/>
  <c r="J455" i="1"/>
  <c r="K448" i="1"/>
  <c r="H440" i="1"/>
  <c r="J435" i="1"/>
  <c r="J428" i="1"/>
  <c r="K422" i="1"/>
  <c r="I422" i="1"/>
  <c r="H422" i="1"/>
  <c r="J403" i="1"/>
  <c r="I403" i="1"/>
  <c r="K403" i="1"/>
  <c r="L403" i="1"/>
  <c r="M403" i="1"/>
  <c r="M395" i="1"/>
  <c r="K395" i="1"/>
  <c r="L395" i="1"/>
  <c r="J395" i="1"/>
  <c r="J390" i="1"/>
  <c r="H390" i="1"/>
  <c r="I381" i="1"/>
  <c r="I376" i="1"/>
  <c r="I365" i="1"/>
  <c r="H357" i="1"/>
  <c r="L350" i="1"/>
  <c r="J350" i="1"/>
  <c r="H350" i="1"/>
  <c r="M337" i="1"/>
  <c r="J337" i="1"/>
  <c r="H337" i="1"/>
  <c r="H333" i="1"/>
  <c r="H328" i="1"/>
  <c r="L328" i="1"/>
  <c r="J328" i="1"/>
  <c r="J304" i="1"/>
  <c r="H304" i="1"/>
  <c r="K295" i="1"/>
  <c r="I295" i="1"/>
  <c r="J282" i="1"/>
  <c r="I282" i="1"/>
  <c r="I276" i="1"/>
  <c r="I267" i="1"/>
  <c r="I218" i="1"/>
  <c r="K214" i="1"/>
  <c r="I214" i="1"/>
  <c r="J207" i="1"/>
  <c r="H207" i="1"/>
  <c r="H200" i="1"/>
  <c r="H153" i="1"/>
  <c r="K137" i="1"/>
  <c r="J137" i="1"/>
  <c r="I137" i="1"/>
  <c r="L132" i="1"/>
  <c r="H132" i="1"/>
  <c r="H125" i="1"/>
  <c r="J125" i="1"/>
  <c r="M125" i="1"/>
  <c r="L125" i="1"/>
  <c r="K125" i="1"/>
  <c r="G125" i="1"/>
  <c r="F125" i="1"/>
  <c r="F104" i="1"/>
  <c r="G104" i="1"/>
  <c r="H104" i="1"/>
  <c r="I104" i="1"/>
  <c r="J104" i="1"/>
  <c r="K104" i="1"/>
  <c r="L104" i="1"/>
  <c r="M104" i="1"/>
  <c r="E73" i="1"/>
  <c r="E31" i="1"/>
  <c r="E55" i="1"/>
  <c r="E87" i="1"/>
  <c r="E86" i="1"/>
  <c r="E85" i="1"/>
  <c r="E67" i="1"/>
  <c r="E64" i="1"/>
  <c r="E49" i="1"/>
  <c r="E48" i="1"/>
  <c r="E46" i="1"/>
  <c r="E45" i="1"/>
  <c r="E44" i="1"/>
  <c r="E40" i="1"/>
  <c r="E12" i="1" l="1"/>
  <c r="E13" i="1"/>
  <c r="E11" i="1"/>
  <c r="I200" i="1"/>
  <c r="J295" i="1"/>
  <c r="I337" i="1"/>
  <c r="G387" i="1"/>
  <c r="G403" i="1"/>
  <c r="I428" i="1"/>
  <c r="I435" i="1"/>
  <c r="I448" i="1"/>
  <c r="I460" i="1"/>
  <c r="M520" i="1"/>
  <c r="J506" i="1"/>
  <c r="F390" i="1"/>
  <c r="I390" i="1"/>
  <c r="K390" i="1"/>
  <c r="L390" i="1"/>
  <c r="M390" i="1"/>
  <c r="F304" i="1"/>
  <c r="G304" i="1"/>
  <c r="I304" i="1"/>
  <c r="K304" i="1"/>
  <c r="L304" i="1"/>
  <c r="M304" i="1"/>
  <c r="F403" i="1"/>
  <c r="J507" i="1" l="1"/>
  <c r="J40" i="1" s="1"/>
  <c r="J36" i="1" l="1"/>
  <c r="J505" i="1"/>
  <c r="F337" i="1"/>
  <c r="G337" i="1"/>
  <c r="K337" i="1"/>
  <c r="L337" i="1"/>
  <c r="E101" i="1" l="1"/>
  <c r="E100" i="1"/>
  <c r="E98" i="1"/>
  <c r="E97" i="1"/>
  <c r="E95" i="1"/>
  <c r="G560" i="1" l="1"/>
  <c r="G556" i="1"/>
  <c r="G553" i="1"/>
  <c r="G547" i="1"/>
  <c r="G543" i="1"/>
  <c r="G539" i="1"/>
  <c r="G534" i="1"/>
  <c r="G531" i="1"/>
  <c r="G520" i="1"/>
  <c r="G517" i="1"/>
  <c r="G512" i="1"/>
  <c r="G509" i="1"/>
  <c r="G501" i="1"/>
  <c r="G490" i="1"/>
  <c r="G479" i="1"/>
  <c r="G474" i="1"/>
  <c r="G465" i="1"/>
  <c r="G460" i="1"/>
  <c r="G455" i="1"/>
  <c r="G448" i="1"/>
  <c r="G440" i="1"/>
  <c r="G435" i="1"/>
  <c r="G428" i="1"/>
  <c r="G425" i="1"/>
  <c r="G422" i="1"/>
  <c r="E422" i="1"/>
  <c r="F422" i="1"/>
  <c r="J422" i="1"/>
  <c r="L422" i="1"/>
  <c r="M422" i="1"/>
  <c r="G418" i="1"/>
  <c r="G395" i="1"/>
  <c r="G381" i="1"/>
  <c r="G376" i="1"/>
  <c r="G372" i="1"/>
  <c r="G369" i="1"/>
  <c r="G365" i="1"/>
  <c r="G361" i="1"/>
  <c r="G357" i="1"/>
  <c r="G350" i="1"/>
  <c r="G333" i="1"/>
  <c r="G328" i="1"/>
  <c r="G299" i="1"/>
  <c r="G295" i="1"/>
  <c r="G292" i="1"/>
  <c r="G282" i="1"/>
  <c r="G272" i="1"/>
  <c r="G267" i="1"/>
  <c r="G264" i="1"/>
  <c r="G260" i="1"/>
  <c r="G252" i="1"/>
  <c r="G241" i="1"/>
  <c r="G238" i="1"/>
  <c r="G233" i="1"/>
  <c r="G230" i="1"/>
  <c r="G226" i="1"/>
  <c r="G222" i="1"/>
  <c r="G218" i="1"/>
  <c r="G214" i="1"/>
  <c r="G211" i="1"/>
  <c r="G207" i="1"/>
  <c r="G200" i="1"/>
  <c r="G181" i="1"/>
  <c r="G166" i="1"/>
  <c r="G153" i="1"/>
  <c r="G149" i="1"/>
  <c r="G146" i="1"/>
  <c r="G142" i="1"/>
  <c r="G137" i="1"/>
  <c r="G132" i="1"/>
  <c r="G173" i="1"/>
  <c r="H173" i="1"/>
  <c r="J173" i="1"/>
  <c r="K173" i="1"/>
  <c r="L173" i="1"/>
  <c r="M173" i="1"/>
  <c r="E173" i="1"/>
  <c r="F276" i="1" l="1"/>
  <c r="G276" i="1"/>
  <c r="G3" i="1" s="1"/>
  <c r="J276" i="1"/>
  <c r="K276" i="1"/>
  <c r="L276" i="1"/>
  <c r="M276" i="1"/>
  <c r="E493" i="1"/>
  <c r="F493" i="1"/>
  <c r="L493" i="1"/>
  <c r="M493" i="1"/>
  <c r="K505" i="1" l="1"/>
  <c r="E512" i="1"/>
  <c r="F512" i="1"/>
  <c r="I512" i="1"/>
  <c r="K512" i="1"/>
  <c r="L512" i="1"/>
  <c r="M512" i="1"/>
  <c r="M440" i="1" l="1"/>
  <c r="L440" i="1"/>
  <c r="M435" i="1"/>
  <c r="K435" i="1"/>
  <c r="L435" i="1"/>
  <c r="M357" i="1"/>
  <c r="M328" i="1"/>
  <c r="M282" i="1"/>
  <c r="H283" i="1"/>
  <c r="H556" i="1"/>
  <c r="H553" i="1"/>
  <c r="H547" i="1"/>
  <c r="H543" i="1"/>
  <c r="F539" i="1"/>
  <c r="E534" i="1"/>
  <c r="F534" i="1"/>
  <c r="H534" i="1"/>
  <c r="I534" i="1"/>
  <c r="J534" i="1"/>
  <c r="K534" i="1"/>
  <c r="L534" i="1"/>
  <c r="M534" i="1"/>
  <c r="F531" i="1"/>
  <c r="I501" i="1"/>
  <c r="I490" i="1"/>
  <c r="I444" i="1"/>
  <c r="I440" i="1"/>
  <c r="I425" i="1"/>
  <c r="I418" i="1"/>
  <c r="I395" i="1"/>
  <c r="I387" i="1"/>
  <c r="I369" i="1"/>
  <c r="H361" i="1"/>
  <c r="I350" i="1"/>
  <c r="I333" i="1"/>
  <c r="I299" i="1"/>
  <c r="H292" i="1"/>
  <c r="I288" i="1"/>
  <c r="J267" i="1"/>
  <c r="I264" i="1"/>
  <c r="I260" i="1"/>
  <c r="K252" i="1"/>
  <c r="I246" i="1"/>
  <c r="J246" i="1"/>
  <c r="H246" i="1"/>
  <c r="F246" i="1"/>
  <c r="I241" i="1"/>
  <c r="H238" i="1"/>
  <c r="H233" i="1"/>
  <c r="H214" i="1"/>
  <c r="I195" i="1"/>
  <c r="H191" i="1"/>
  <c r="I188" i="1"/>
  <c r="L181" i="1"/>
  <c r="I149" i="1"/>
  <c r="I146" i="1"/>
  <c r="E137" i="1"/>
  <c r="F137" i="1"/>
  <c r="L137" i="1"/>
  <c r="M137" i="1"/>
  <c r="E543" i="1" l="1"/>
  <c r="F543" i="1"/>
  <c r="I543" i="1"/>
  <c r="J543" i="1"/>
  <c r="K543" i="1"/>
  <c r="L543" i="1"/>
  <c r="M543" i="1"/>
  <c r="E531" i="1"/>
  <c r="H531" i="1"/>
  <c r="I531" i="1"/>
  <c r="J531" i="1"/>
  <c r="K531" i="1"/>
  <c r="L531" i="1"/>
  <c r="M531" i="1"/>
  <c r="E517" i="1"/>
  <c r="F517" i="1"/>
  <c r="I517" i="1"/>
  <c r="J517" i="1"/>
  <c r="K517" i="1"/>
  <c r="L517" i="1"/>
  <c r="M517" i="1"/>
  <c r="E509" i="1"/>
  <c r="F509" i="1"/>
  <c r="I509" i="1"/>
  <c r="J509" i="1"/>
  <c r="K509" i="1"/>
  <c r="L509" i="1"/>
  <c r="M509" i="1"/>
  <c r="E505" i="1"/>
  <c r="F505" i="1"/>
  <c r="I505" i="1"/>
  <c r="L505" i="1"/>
  <c r="K501" i="1"/>
  <c r="E501" i="1"/>
  <c r="F501" i="1"/>
  <c r="H501" i="1"/>
  <c r="J501" i="1"/>
  <c r="L501" i="1"/>
  <c r="M501" i="1"/>
  <c r="F153" i="1"/>
  <c r="J153" i="1"/>
  <c r="K153" i="1"/>
  <c r="L153" i="1"/>
  <c r="M153" i="1"/>
  <c r="F132" i="1"/>
  <c r="J132" i="1"/>
  <c r="K132" i="1"/>
  <c r="M132" i="1"/>
  <c r="E547" i="1" l="1"/>
  <c r="F547" i="1"/>
  <c r="I547" i="1"/>
  <c r="J547" i="1"/>
  <c r="K547" i="1"/>
  <c r="L547" i="1"/>
  <c r="M547" i="1"/>
  <c r="H490" i="1"/>
  <c r="F479" i="1"/>
  <c r="J474" i="1"/>
  <c r="J460" i="1"/>
  <c r="K444" i="1"/>
  <c r="E444" i="1"/>
  <c r="F444" i="1"/>
  <c r="H444" i="1"/>
  <c r="J444" i="1"/>
  <c r="L444" i="1"/>
  <c r="M444" i="1"/>
  <c r="F435" i="1"/>
  <c r="J425" i="1"/>
  <c r="F418" i="1"/>
  <c r="F387" i="1"/>
  <c r="H387" i="1"/>
  <c r="J387" i="1"/>
  <c r="K387" i="1"/>
  <c r="L387" i="1"/>
  <c r="M387" i="1"/>
  <c r="K381" i="1"/>
  <c r="E376" i="1"/>
  <c r="F376" i="1"/>
  <c r="J376" i="1"/>
  <c r="K376" i="1"/>
  <c r="L376" i="1"/>
  <c r="M376" i="1"/>
  <c r="F361" i="1"/>
  <c r="I361" i="1"/>
  <c r="J361" i="1"/>
  <c r="K361" i="1"/>
  <c r="L361" i="1"/>
  <c r="M361" i="1"/>
  <c r="F350" i="1"/>
  <c r="K350" i="1"/>
  <c r="M350" i="1"/>
  <c r="J333" i="1"/>
  <c r="J299" i="1"/>
  <c r="K288" i="1"/>
  <c r="F288" i="1"/>
  <c r="J272" i="1"/>
  <c r="J260" i="1"/>
  <c r="K241" i="1"/>
  <c r="F238" i="1"/>
  <c r="E222" i="1"/>
  <c r="F222" i="1"/>
  <c r="H222" i="1"/>
  <c r="J222" i="1"/>
  <c r="K222" i="1"/>
  <c r="L222" i="1"/>
  <c r="M222" i="1"/>
  <c r="E214" i="1"/>
  <c r="F214" i="1"/>
  <c r="L214" i="1"/>
  <c r="M214" i="1"/>
  <c r="F211" i="1"/>
  <c r="E207" i="1"/>
  <c r="F207" i="1"/>
  <c r="K207" i="1"/>
  <c r="L207" i="1"/>
  <c r="M207" i="1"/>
  <c r="E191" i="1"/>
  <c r="F191" i="1"/>
  <c r="I191" i="1"/>
  <c r="J191" i="1"/>
  <c r="K191" i="1"/>
  <c r="L191" i="1"/>
  <c r="M191" i="1"/>
  <c r="L188" i="1"/>
  <c r="I181" i="1"/>
  <c r="E166" i="1"/>
  <c r="F166" i="1"/>
  <c r="I166" i="1"/>
  <c r="J166" i="1"/>
  <c r="K166" i="1"/>
  <c r="L166" i="1"/>
  <c r="M166" i="1"/>
  <c r="E149" i="1"/>
  <c r="F149" i="1"/>
  <c r="J149" i="1"/>
  <c r="K149" i="1"/>
  <c r="L149" i="1"/>
  <c r="M149" i="1"/>
  <c r="E425" i="1" l="1"/>
  <c r="F425" i="1"/>
  <c r="H425" i="1"/>
  <c r="K425" i="1"/>
  <c r="L425" i="1"/>
  <c r="M425" i="1"/>
  <c r="F181" i="1"/>
  <c r="J181" i="1"/>
  <c r="K181" i="1"/>
  <c r="M181" i="1"/>
  <c r="F520" i="1"/>
  <c r="J520" i="1"/>
  <c r="L520" i="1"/>
  <c r="E299" i="1"/>
  <c r="F299" i="1"/>
  <c r="H299" i="1"/>
  <c r="K299" i="1"/>
  <c r="L299" i="1"/>
  <c r="M299" i="1"/>
  <c r="E295" i="1"/>
  <c r="F295" i="1"/>
  <c r="L295" i="1"/>
  <c r="M295" i="1"/>
  <c r="E560" i="1" l="1"/>
  <c r="F560" i="1"/>
  <c r="H560" i="1"/>
  <c r="I560" i="1"/>
  <c r="J560" i="1"/>
  <c r="K560" i="1"/>
  <c r="L560" i="1"/>
  <c r="M560" i="1"/>
  <c r="L556" i="1"/>
  <c r="M556" i="1"/>
  <c r="E553" i="1"/>
  <c r="F553" i="1"/>
  <c r="I553" i="1"/>
  <c r="J553" i="1"/>
  <c r="K553" i="1"/>
  <c r="L553" i="1"/>
  <c r="M553" i="1"/>
  <c r="L539" i="1"/>
  <c r="M539" i="1"/>
  <c r="L479" i="1"/>
  <c r="M479" i="1"/>
  <c r="L474" i="1"/>
  <c r="M474" i="1"/>
  <c r="E448" i="1"/>
  <c r="F448" i="1"/>
  <c r="J448" i="1"/>
  <c r="L448" i="1"/>
  <c r="M448" i="1"/>
  <c r="K428" i="1"/>
  <c r="L428" i="1"/>
  <c r="M428" i="1"/>
  <c r="E369" i="1"/>
  <c r="F369" i="1"/>
  <c r="J369" i="1"/>
  <c r="K369" i="1"/>
  <c r="L369" i="1"/>
  <c r="M369" i="1"/>
  <c r="E288" i="1"/>
  <c r="H288" i="1"/>
  <c r="J288" i="1"/>
  <c r="L288" i="1"/>
  <c r="M288" i="1"/>
  <c r="E272" i="1"/>
  <c r="F272" i="1"/>
  <c r="I272" i="1"/>
  <c r="K272" i="1"/>
  <c r="L272" i="1"/>
  <c r="M272" i="1"/>
  <c r="L267" i="1"/>
  <c r="M267" i="1"/>
  <c r="L264" i="1"/>
  <c r="M264" i="1"/>
  <c r="E260" i="1"/>
  <c r="F260" i="1"/>
  <c r="K260" i="1"/>
  <c r="L260" i="1"/>
  <c r="M260" i="1"/>
  <c r="M246" i="1"/>
  <c r="L246" i="1"/>
  <c r="E241" i="1"/>
  <c r="F241" i="1"/>
  <c r="H241" i="1"/>
  <c r="J241" i="1"/>
  <c r="L241" i="1"/>
  <c r="M241" i="1"/>
  <c r="E238" i="1"/>
  <c r="J238" i="1"/>
  <c r="K238" i="1"/>
  <c r="L238" i="1"/>
  <c r="M238" i="1"/>
  <c r="E233" i="1"/>
  <c r="F233" i="1"/>
  <c r="J233" i="1"/>
  <c r="K233" i="1"/>
  <c r="L233" i="1"/>
  <c r="M233" i="1"/>
  <c r="E230" i="1"/>
  <c r="F230" i="1"/>
  <c r="H230" i="1"/>
  <c r="J230" i="1"/>
  <c r="K230" i="1"/>
  <c r="L230" i="1"/>
  <c r="M230" i="1"/>
  <c r="E226" i="1"/>
  <c r="F226" i="1"/>
  <c r="H226" i="1"/>
  <c r="J226" i="1"/>
  <c r="K226" i="1"/>
  <c r="L226" i="1"/>
  <c r="M226" i="1"/>
  <c r="E218" i="1"/>
  <c r="F218" i="1"/>
  <c r="H218" i="1"/>
  <c r="K218" i="1"/>
  <c r="L218" i="1"/>
  <c r="M218" i="1"/>
  <c r="E211" i="1"/>
  <c r="H211" i="1"/>
  <c r="I211" i="1"/>
  <c r="K211" i="1"/>
  <c r="L211" i="1"/>
  <c r="M211" i="1"/>
  <c r="L200" i="1"/>
  <c r="M200" i="1"/>
  <c r="E195" i="1"/>
  <c r="F195" i="1"/>
  <c r="H195" i="1"/>
  <c r="J195" i="1"/>
  <c r="K195" i="1"/>
  <c r="L195" i="1"/>
  <c r="M195" i="1"/>
  <c r="K146" i="1"/>
  <c r="L146" i="1"/>
  <c r="M146" i="1"/>
  <c r="F252" i="1"/>
  <c r="H252" i="1"/>
  <c r="I252" i="1"/>
  <c r="L252" i="1"/>
  <c r="M252" i="1"/>
  <c r="E418" i="1"/>
  <c r="H418" i="1"/>
  <c r="J418" i="1"/>
  <c r="K418" i="1"/>
  <c r="L418" i="1"/>
  <c r="M418" i="1"/>
  <c r="F142" i="1" l="1"/>
  <c r="H142" i="1"/>
  <c r="J142" i="1"/>
  <c r="K142" i="1"/>
  <c r="L142" i="1"/>
  <c r="M142" i="1"/>
  <c r="F357" i="1" l="1"/>
  <c r="J357" i="1"/>
  <c r="K357" i="1"/>
  <c r="L357" i="1"/>
  <c r="E490" i="1"/>
  <c r="F490" i="1"/>
  <c r="J490" i="1"/>
  <c r="K490" i="1"/>
  <c r="L490" i="1"/>
  <c r="M490" i="1"/>
  <c r="E460" i="1"/>
  <c r="F460" i="1"/>
  <c r="L460" i="1"/>
  <c r="M460" i="1"/>
  <c r="E455" i="1"/>
  <c r="F455" i="1"/>
  <c r="K455" i="1"/>
  <c r="L455" i="1"/>
  <c r="M455" i="1"/>
  <c r="E372" i="1"/>
  <c r="F372" i="1"/>
  <c r="I372" i="1"/>
  <c r="J372" i="1"/>
  <c r="K372" i="1"/>
  <c r="L372" i="1"/>
  <c r="M372" i="1"/>
  <c r="E282" i="1"/>
  <c r="F282" i="1"/>
  <c r="L282" i="1"/>
  <c r="E365" i="1"/>
  <c r="F365" i="1"/>
  <c r="J365" i="1"/>
  <c r="K365" i="1"/>
  <c r="L365" i="1"/>
  <c r="M365" i="1"/>
  <c r="E200" i="1"/>
  <c r="J200" i="1"/>
  <c r="K200" i="1"/>
  <c r="E188" i="1"/>
  <c r="F188" i="1"/>
  <c r="H188" i="1"/>
  <c r="J188" i="1"/>
  <c r="K188" i="1"/>
  <c r="M188" i="1"/>
  <c r="E465" i="1" l="1"/>
  <c r="F465" i="1"/>
  <c r="L465" i="1"/>
  <c r="M465" i="1"/>
  <c r="E381" i="1"/>
  <c r="F381" i="1"/>
  <c r="J381" i="1"/>
  <c r="L381" i="1"/>
  <c r="M381" i="1"/>
  <c r="E333" i="1"/>
  <c r="F333" i="1"/>
  <c r="K333" i="1"/>
  <c r="L333" i="1"/>
  <c r="M333" i="1"/>
  <c r="F395" i="1"/>
  <c r="E264" i="1"/>
  <c r="F264" i="1"/>
  <c r="H264" i="1"/>
  <c r="J264" i="1"/>
  <c r="K264" i="1"/>
  <c r="E246" i="1"/>
  <c r="K246" i="1"/>
  <c r="E556" i="1"/>
  <c r="F556" i="1"/>
  <c r="I556" i="1"/>
  <c r="J556" i="1"/>
  <c r="K556" i="1"/>
  <c r="E539" i="1"/>
  <c r="H539" i="1"/>
  <c r="I539" i="1"/>
  <c r="J539" i="1"/>
  <c r="K539" i="1"/>
  <c r="E474" i="1"/>
  <c r="F474" i="1"/>
  <c r="I474" i="1"/>
  <c r="E328" i="1"/>
  <c r="F328" i="1"/>
  <c r="I328" i="1"/>
  <c r="K328" i="1"/>
  <c r="E146" i="1"/>
  <c r="E3" i="1" s="1"/>
  <c r="F146" i="1"/>
  <c r="J146" i="1"/>
  <c r="E292" i="1"/>
  <c r="F292" i="1"/>
  <c r="I292" i="1"/>
  <c r="J292" i="1"/>
  <c r="K292" i="1"/>
  <c r="H285" i="1"/>
  <c r="E428" i="1"/>
  <c r="F428" i="1"/>
  <c r="E267" i="1"/>
  <c r="F267" i="1"/>
  <c r="K267" i="1"/>
  <c r="F440" i="1"/>
  <c r="J440" i="1"/>
  <c r="K440" i="1"/>
  <c r="H282" i="1" l="1"/>
  <c r="H16" i="1"/>
  <c r="H14" i="1"/>
  <c r="L3" i="1"/>
  <c r="F3" i="1"/>
  <c r="M3" i="1"/>
  <c r="J3" i="1"/>
  <c r="I3" i="1"/>
  <c r="H3" i="1"/>
  <c r="K282" i="1" l="1"/>
  <c r="K3" i="1" s="1"/>
</calcChain>
</file>

<file path=xl/sharedStrings.xml><?xml version="1.0" encoding="utf-8"?>
<sst xmlns="http://schemas.openxmlformats.org/spreadsheetml/2006/main" count="1469" uniqueCount="714">
  <si>
    <t>Uzdevums / Pasākums</t>
  </si>
  <si>
    <t>Budžeta resors</t>
  </si>
  <si>
    <t xml:space="preserve">Nepieciešamais papildu finansējums </t>
  </si>
  <si>
    <t>Pasākuma īstenošanas gads (ja pasākuma īstenošana ir terminēta)</t>
  </si>
  <si>
    <t>Sasaiste ar NAP 2027 pasākumu</t>
  </si>
  <si>
    <t>Nr.</t>
  </si>
  <si>
    <t>2023. gads</t>
  </si>
  <si>
    <t>2024.gads</t>
  </si>
  <si>
    <t>2024. gads</t>
  </si>
  <si>
    <t>2025. gads</t>
  </si>
  <si>
    <t>2026. gads</t>
  </si>
  <si>
    <t>2027. gads</t>
  </si>
  <si>
    <t>turpmākajā laikposmā līdz pasākuma pabeigšanai
(ja pasākuma īstenošana ir terminēta)</t>
  </si>
  <si>
    <t>turpmāk ik gadu
(ja pasākuma izpilde nav terminēta)</t>
  </si>
  <si>
    <t>Finansējums plāna realizācijai kopā</t>
  </si>
  <si>
    <t>tajā skaitā</t>
  </si>
  <si>
    <t>VARAM</t>
  </si>
  <si>
    <t>AM</t>
  </si>
  <si>
    <t>EM</t>
  </si>
  <si>
    <t>FM</t>
  </si>
  <si>
    <t>IeM</t>
  </si>
  <si>
    <t>IZM</t>
  </si>
  <si>
    <t>KM</t>
  </si>
  <si>
    <t>LM</t>
  </si>
  <si>
    <t>SM</t>
  </si>
  <si>
    <t>TM</t>
  </si>
  <si>
    <t>VM</t>
  </si>
  <si>
    <t>ZM</t>
  </si>
  <si>
    <t xml:space="preserve">1.1. - 1. uzdevums. Digitālo prasmju kā caurviju prasmju pilnveide izglītības sektorā, tostarp mācībspēku un izglītības iestāžu vadītāju digitālo prasmju attīstība. Digitālo prasmju attīstība un izmantošana izglītības procesā. </t>
  </si>
  <si>
    <t>1.1. - 1.1.</t>
  </si>
  <si>
    <t>Tehnoloģiju mācību jomas pilnveidotā mācību satura ieviešana un pieejas īstenošana vispārējā izglītībā un profesionālajā izglītībā.</t>
  </si>
  <si>
    <t>2027. gada 2.pusgads.</t>
  </si>
  <si>
    <t>1.1. - 1.2.</t>
  </si>
  <si>
    <t>Digitālās pratības kā pilnveidotā mācību satura un pieejas caurviju prasmes īstenošana vispārējā izglītībā.</t>
  </si>
  <si>
    <t>1.1. - 1.3.</t>
  </si>
  <si>
    <t>Pedagogu digitālo prasmju pilnveides nodrošināšana valsts un pašvaldību līmenī.</t>
  </si>
  <si>
    <t>1.1. - 1.4.</t>
  </si>
  <si>
    <t>Digitālo risinājumu izmantošana skolēnu snieguma vērtēšanā visās izglītības pakāpēs (valsts pārbaudījumi, diagnosticējošie darbi, monitoringa darbi).</t>
  </si>
  <si>
    <t>1.1. - 1.5.</t>
  </si>
  <si>
    <t>Digitālu mācību platformu darbība izglītības tehnoloģiju izmantošanai mācību procesā.</t>
  </si>
  <si>
    <t>1.1. - 1.6.</t>
  </si>
  <si>
    <t>Metodisks un konsultatīvs atbalsts pašvaldībām un izglītības iestādēm izglītības procesa digitalizācijai un informācijas tehnoloģiju izmantošanai mācību procesā.</t>
  </si>
  <si>
    <t>2023. gada 2.pusgads.</t>
  </si>
  <si>
    <t>1.1. - 1.7.</t>
  </si>
  <si>
    <t>Digitālo tehnoloģiju ieviešana vispārējās izglītības un profesionālās izglītības pedagogu kompetenču novērtēšanai un profesionālās pilnveides vajadzību apzināšanai.</t>
  </si>
  <si>
    <t>1.1. - 1.8.</t>
  </si>
  <si>
    <t>Īstenot atbalsta programmu meiteņu - jauniešu STEM sasniegumu veicināšanai, īpaši programmēšanā, matemātikā un fizikā.</t>
  </si>
  <si>
    <t>1.1. - 1.9.</t>
  </si>
  <si>
    <t>Vispārējās izglītības izglītojamo ar augstu sasniegumu potenciālu IT jomā zināšanu un prasmju attīstīšana.</t>
  </si>
  <si>
    <t>1.1. - 1.10.</t>
  </si>
  <si>
    <t>1.1. - 1.11.</t>
  </si>
  <si>
    <t>1.2. Rīcības virziens “Sabiedrības digitālo prasmju attīstība no pamatprasmēm līdz augsta līmeņa prasmēm”</t>
  </si>
  <si>
    <t xml:space="preserve">IZM </t>
  </si>
  <si>
    <t>1.2. - 1.1.</t>
  </si>
  <si>
    <t>Izstrādāt un ieviest plānu visu līmeņu digitālo prasmju apguvei.</t>
  </si>
  <si>
    <t>1.2. - 1.2.</t>
  </si>
  <si>
    <t>Izveidot mehānismu digitālo prasmju apguves pārvaldībai pieaugušajiem.</t>
  </si>
  <si>
    <t>1.2. - 1.3.</t>
  </si>
  <si>
    <t>1.2. - 2. uzdevums. Sabiedrības digitālo prasmju attīstības īstenošana, t.sk. individuālo mācību kontu pieejas attīstība un pilotēšana digitālo prasmju apgūšanai pieaugušajiem (ANM).</t>
  </si>
  <si>
    <t>1.2. - 2.1.</t>
  </si>
  <si>
    <t>Izstrādāt un ieviest individuālo mācību kontu pieeju pieaugušo izglītības nodrošināšanai un pārvaldībai.</t>
  </si>
  <si>
    <t>1.2. - 3. uzdevums. Digitālo prasmju attīstība nodarbinātajiem pieaugušajiem (iekļauts IAP)</t>
  </si>
  <si>
    <t>1.2. - 3.1.</t>
  </si>
  <si>
    <t>Nodrošināt digitālo prasmju apguves piedāvājumu nodarbinātiem pieaugušajiem ES fondu 2014.-2020.gada plānošanas perioda investīciju ietvaros.</t>
  </si>
  <si>
    <t>1.2. - 3.2.</t>
  </si>
  <si>
    <t>Nodrošināt digitālo prasmju apguves piedāvājumu nodarbinātiem pieaugušajiem ES fondu 2021.-2027.gada plānošanas perioda investīciju ietvaros.</t>
  </si>
  <si>
    <t xml:space="preserve">1.2. - 4. uzdevums. Sabiedrības digitālo prasmju, iedzīvotāju digitālo pamatprasmju un jauniešu tehnoloģiju prasmju attīstības, komunikācijas un iesaistes veicināšanas programmas īstenošana, reģionālo digitālo aģentu </t>
  </si>
  <si>
    <t>sagatavošana un komunikācija, t.sk. sieviešu līdzdalības veicināšanai.</t>
  </si>
  <si>
    <t>1.2. - 4.1.</t>
  </si>
  <si>
    <t>Īstenotas komunikācijas un mācību aktivitātes digitālo iespēju izmantošanas veicināšanai un digitālo aģentu tīkla uzturēšanai.</t>
  </si>
  <si>
    <t xml:space="preserve">VARAM </t>
  </si>
  <si>
    <t>2027. gada 2.pusgads</t>
  </si>
  <si>
    <t>1.2. - 4.2.</t>
  </si>
  <si>
    <t>Sabiedrības digitālo prasmju attīstība un sabiedrības, īpaši jauniešu tehnoloģiju jaunrades spēju attīstība un atbalsts.</t>
  </si>
  <si>
    <t>2026. gada 2.pusgads</t>
  </si>
  <si>
    <t>1.3. Rīcības virziens “Pakalpojumu un sistēmu veidošana, pakalpojumu sniegšana”</t>
  </si>
  <si>
    <t>1.3. - 1. uzdevums. Digitalizācijas un vispārējo digitālo prasmju stiprināšanas komersantiem programmas izveide un īstenošana.</t>
  </si>
  <si>
    <t>1.3. - 1.1.</t>
  </si>
  <si>
    <t>1.3. - 1.2.</t>
  </si>
  <si>
    <t>Attīstīt sociālās inovācijas, t.sk. digitālus un tehnoloģiskus risinājumus sociālo pakalpojumu sniegšanā, kā arī uzlabot sociālo pakalpojumu sniedzēju digitālās prasmes IKT risinājumu izmantošanā.</t>
  </si>
  <si>
    <t>-</t>
  </si>
  <si>
    <t>1.3. - 2. uzdevums. Izstrādāt un ieviest plānu digitālo prasmju pilnveidei valsts iestādēm un amatu grupām, monitorēt rezultātus un izvērtēt efektivitāti.</t>
  </si>
  <si>
    <t>1.3. - 2.1.</t>
  </si>
  <si>
    <t>Izveidot valsts pārvaldes digitālo prasmju pilnveides kompetenču programmu (zināšanas un prasmes pakalpojumu pārvaldībā, vispārējo IT prasmju uzlabošanā, atbalsta sniegšanā klientiem valsts pārvaldes pakalpojumu saņemšanā).</t>
  </si>
  <si>
    <t>30.06.2026.</t>
  </si>
  <si>
    <t>428.</t>
  </si>
  <si>
    <t>1.3. - 3. uzdevums. Ieviest vienotu, mūsdienu prasībām atbilstošu attālinātu mācību procesu nodrošinājumu pārvaldē, izveidojot digitālo mācību platformu, nodrošinot tās pārvaldīšanu un sasaisti ar centralizētajām sistēmām.</t>
  </si>
  <si>
    <t>1.3. - 3.1.</t>
  </si>
  <si>
    <t>Izveidot digitālo mācību platformu - pasākums saskaņā ar Ministru kabineta 2021.gada 13.augusta rīkojumu Nr.562 “Par Publiskajā pārvaldē nodarbināto mācīšanās un attīstības plānu 2021.-2027. gadam” (III stratēģiskā prioritāte - digitālā transformācija un datu pratība).</t>
  </si>
  <si>
    <t>30.06.2026</t>
  </si>
  <si>
    <t>1.4. Rīcības virziens “Digitālās prasmes inovāciju radīšanai un komercializēšanai”</t>
  </si>
  <si>
    <t>1.4. - 1. uzdevums. IKT jomas profesionāļu cilvēkresursu attīstība un ekselences stiprināšana. Augsta līmeņa prasmju un zināšanu attīstība – augstskolu pasniedzēju zināšanu un prasmju attīstība/ ekselencei (IT skolai, u.c.).</t>
  </si>
  <si>
    <t>1.4. - 1.1.</t>
  </si>
  <si>
    <t>2023. gada 2.pusgads</t>
  </si>
  <si>
    <t>1.4. - 1.2.</t>
  </si>
  <si>
    <t>1.4. - 1.3.</t>
  </si>
  <si>
    <t>1.5. Rīcības virziens “Digitālās prasmes veselības sektorā”</t>
  </si>
  <si>
    <t>1.5. - 1. uzdevums. Ārstniecības personu un sociālās aprūpes darbinieku digitālo prasmju un profesionālās kompetences pilnveide darbam ar veselības un labklājības nozaru IS un digitālajiem risinājumiem, t.sk. pakalpojumu sniegšanai pacientiem.</t>
  </si>
  <si>
    <t>1.5. - 1.1.</t>
  </si>
  <si>
    <t>Pilnveidot veselības nozarē strādājošo digitālās prasmes un zināšanas.</t>
  </si>
  <si>
    <t>2.1. Rīcības virziens “Digitālās drošības politika”</t>
  </si>
  <si>
    <t xml:space="preserve">2.1. - 1. uzdevums. Nozaru kiberdrošības jautājumu identificēšana un analīze, digitālās drošības aspektu iekļaušana nozaru politikas plānošanas dokumentos un Latvijas kiberdrošības stratēģijā. </t>
  </si>
  <si>
    <t>2.1. - 1.1.</t>
  </si>
  <si>
    <t>Identificēt kiberdrošības jautājumus un iekļaut tos gan starpnozaru, gan nozaru politikas plānošanas dokumentos.</t>
  </si>
  <si>
    <t xml:space="preserve">Pastāvīgi </t>
  </si>
  <si>
    <t>2.1. - 3. uzdevums. Nodrošināt sistēmu darbības atjaunošanas pakalpojumu iekļaušanu koplietošanas skaitļošanas infrastruktūras pakalpojumu sniedzēju pakalpojumu katalogos.</t>
  </si>
  <si>
    <t>2.1. - 3.1.</t>
  </si>
  <si>
    <t>Attālinātas darbības atjaunošanas risinājumu izstrāde valsts pārvaldes “federētā mākoņa” ietvaros.</t>
  </si>
  <si>
    <t>2.1. - 3.2.</t>
  </si>
  <si>
    <t>Valsts pārvaldes IS un platformu migrācija uz valsts “federēto mākoni” un pie ārpakalpojumu sniedzējiem.</t>
  </si>
  <si>
    <t>31.12.2027.</t>
  </si>
  <si>
    <t>2.2. Rīcības virziens “Elektroniskā identitāte un uzticamības pakalpojumi”</t>
  </si>
  <si>
    <t>2.2. - 1.1.</t>
  </si>
  <si>
    <t>Atbilstoši pārskatītajai eIDAS regulai nodrošināt Eiropas digitālās identitātes maka izstrādi un pieejamību iedzīvotājiem.</t>
  </si>
  <si>
    <t>2.2. - 1.2.</t>
  </si>
  <si>
    <t>2.2. - 1.3.</t>
  </si>
  <si>
    <t>Paplašināt PMLP funkcijas, paredzot ne tikai personu apliecinošu dokumentu izsniegšanu, bet arī personas sagatavošanu digitālo iespēju lietošanai.</t>
  </si>
  <si>
    <t>31.12.2025.</t>
  </si>
  <si>
    <t>112.</t>
  </si>
  <si>
    <t xml:space="preserve">2.2. - 2. uzdevums. Fizisko personu elektroniskās identifikācijas likuma un citu tiesību aktu izmaiņas, t.sk. nosakot nacionālo un kvalificēto e-identifikācijas līdzekļu pieņemšanu e-pakalpojumos. </t>
  </si>
  <si>
    <t>2.2. - 2.1.</t>
  </si>
  <si>
    <t>Publisko e-pakalpojumu sniedzēji nodrošina citu ES dalībvalstu EK paziņoto elektroniskās identifikācijas līdzekļu izmantošanu publisko e-pakalpojumu pieprasīšanai un saņemšanai.</t>
  </si>
  <si>
    <t>2.2. - 3. uzdevums. Nacionālās e-identifikācijas un uzticamības pakalpojumu klāsta papildināšana ar jauniem komerciāliem pakalpojumiem.</t>
  </si>
  <si>
    <t>2.2. - 3.1.</t>
  </si>
  <si>
    <t>Veikti uzlabojumi e-identitātes un uzticamības pakalpojumu platformā, kas nodrošina produktu izveidi specifiskām personu grupām, kā arī uzlabota lietojamība un drošības aspekti.</t>
  </si>
  <si>
    <t>2.3. Rīcības virziens “Patērētāju tiesību aizsardzība digitālajā vidē”</t>
  </si>
  <si>
    <t>2.3. - 1. uzdevums. Ieviest jaunus uzraudzības rīkus un metodes e-komercijas vides uzraudzībai patērētāju tiesību jomā.</t>
  </si>
  <si>
    <t>2.3. - 1.1.</t>
  </si>
  <si>
    <t>2.4. Rīcības virziens “Interneta lietotāju aizsardzība pret kaitīgu saturu”</t>
  </si>
  <si>
    <t>2.4. - 1.1.</t>
  </si>
  <si>
    <t>2024. gada 2.pusgads</t>
  </si>
  <si>
    <t xml:space="preserve">LM </t>
  </si>
  <si>
    <t>3. Attīstības virziens “Telekomunikāciju pakalpojumu pieejamība”</t>
  </si>
  <si>
    <t>3.1. Rīcības virziens “Elektronisko sakaru tīkli un tīklu infrastruktūras kartēšana. Infrastruktūras koplietošanas veicināšana un atbalsta infrastruktūras pieejamība”</t>
  </si>
  <si>
    <t>3.1.1. Rīcības apakšvirziens “Vidējās un pēdējās jūdzes elektronisko sakaru tīklu infrastruktūras attīstīšana”</t>
  </si>
  <si>
    <t>3.1.1. - 1. uzdevums. Nodrošināts 5G mobilo sakaru pārklājums gar VIA Baltica transporta koridoru.</t>
  </si>
  <si>
    <t>3.1.1. - 1.1.</t>
  </si>
  <si>
    <t>5G atbalstošās infrastruktūras izbūve Via Baltica koridorā.</t>
  </si>
  <si>
    <t>3.1.1. - 2. uzdevums.  Nodrošināta pasīvā infrastruktūra 5G mobilo sakaru tīkla izvēršanai Rail Baltica dzelzceļa līnijas trasē.</t>
  </si>
  <si>
    <t xml:space="preserve">3.1.1. - 2.1. </t>
  </si>
  <si>
    <t>5G atbalstošās infrastruktūras izbūve Rail Baltica koridorā.</t>
  </si>
  <si>
    <t>31.12.2027.
*ar ERAF atbalstu īstenotos projektus iespējams īstenot līdz 2029. gadam.</t>
  </si>
  <si>
    <t>3.1.1. - 3. uzdevums. Platjoslas infrastruktūras attīstība – pēdējās jūdzes pieslēgumu izveide.</t>
  </si>
  <si>
    <t>3.1.1. - 3.1.</t>
  </si>
  <si>
    <t>Attīstīt platjoslas jeb ļoti augstas veiktspējas tīklu “pēdējās jūdzes” infrastruktūru.</t>
  </si>
  <si>
    <t>3.1.1. - 4. uzdevums. Nākamās paaudzes tīkla izveide lauku teritorijām.</t>
  </si>
  <si>
    <t>3.1.1. - 4.1.</t>
  </si>
  <si>
    <t>Uzlabot digitālo savienotību ar nākamās paaudzes tīkla izveidi lauku teritorijās (vidējā jūdze).</t>
  </si>
  <si>
    <t>31.12.2027. *ar ERAF atbalstu īstenotos projektus iespējams īstenot līdz 2029. gadam.</t>
  </si>
  <si>
    <t>3.1.2. Rīcības apakšvirziens “Infrastruktūras koplietošanas veicināšana un atbalsta infrastruktūras pieejamība”</t>
  </si>
  <si>
    <t>3.1.2. - 1. uzdevums. Pašvaldībām iekļaut savos attīstības plānošanas dokumentos platjoslas infrastruktūras attīstību veicinošus nosacījumus, skaidri definējot kritērijus, kad pašvaldība piemēro Elektronisko sakaru likuma 18.1 panta 1.1 daļas nosacījumus.</t>
  </si>
  <si>
    <t>3.1.2. - 1.1.</t>
  </si>
  <si>
    <t>Pastāvīgi</t>
  </si>
  <si>
    <t>3.1.3. Rīcības apakšvirziens “Piekļuves elektronisko sakaru pakalpojumiem un infrastruktūras kartēšana”</t>
  </si>
  <si>
    <t>3.1.3. - 1. uzdevums. Tiesiskā regulējuma izstrāde kartēšanas funkcijas definēšanai un elektronisko sakaru infrastruktūras kartēšanas veikšana (t.sk. izstrādāta sistēma).</t>
  </si>
  <si>
    <t>3.1.3. - 1.1.</t>
  </si>
  <si>
    <t>Jauna Elektronisko sakaru likuma izstrāde un platjoslas pieejamības ģeogrāfiskās IS izveide.</t>
  </si>
  <si>
    <t>21.12.2023.</t>
  </si>
  <si>
    <t>3.2. Rīcības virziens "Normatīvo aktu IPv6 ieviešanai valsts pārvaldē izstrāde".</t>
  </si>
  <si>
    <t>3.2. - 1. uzdevums. Normatīvo aktu IPv6 ieviešanai valsts pārvaldē izstrāde.</t>
  </si>
  <si>
    <t>3.2. - 1.1.</t>
  </si>
  <si>
    <t>Normatīvā regulējuma izstrāde interneta protokola sestās versijas ieviešanai valsts pārvaldē.</t>
  </si>
  <si>
    <t>01.12.2023.</t>
  </si>
  <si>
    <t>3.2. - 2. uzdevums. IPv6 ieviešana valsts pārvadē atbilstoši tiesiskajam regulējumam.</t>
  </si>
  <si>
    <t>3.2. - 2.1.</t>
  </si>
  <si>
    <t>IPv6 izmantošana valsts pārvaldes iestāžu IKT infrastruktūrā.</t>
  </si>
  <si>
    <t>4. Attīstības virziens “Tautsaimniecības (t.sk. valsts pārvaldes) digitālā transformācija”</t>
  </si>
  <si>
    <t>4.1. Rīcības virziens “Pakalpojumu platformas”</t>
  </si>
  <si>
    <t>4.1. - 1. uzdevums. Izveidot politiku, normatīvo regulējumu un uzraudzības mehānismu valsts pakalpojumu platformu atvēršanai komersantiem.</t>
  </si>
  <si>
    <t>4.1. - 1.1.</t>
  </si>
  <si>
    <t>Izstrādāt tiesisko regulējumu, lai nodrošinātu iespēju atvērt valsts platformas privātajam sektoram.</t>
  </si>
  <si>
    <t>4.1. - 2. uzdevums. Nodrošināt valsts prioritāro pakalpojumu platformu atvēršanu komersantiem, paredzēt atbalsta mehānismus iestādēm un komersantiem valsts prioritāro pakalpojumu platformu izmantošanai.</t>
  </si>
  <si>
    <t>4.1. - 2.1.</t>
  </si>
  <si>
    <t>Nodrošināt portāla Latvija.lv atvēršanu komersantiem.</t>
  </si>
  <si>
    <t>4.2. Rīcības virziens “Datu pārvaldība, atvēršana un analīze”</t>
  </si>
  <si>
    <t>4.2.1. Rīcības apakšvirziens “Datu pārvaldības ietvars”</t>
  </si>
  <si>
    <t>4.2.1. - 1. uzdevums. Izveidot un ieviest datu pārvaldības politiku un normatīvo regulējumu.</t>
  </si>
  <si>
    <t>4.2.1. - 1.1.</t>
  </si>
  <si>
    <t>Definēt datu pārvaldības jēdzienu un principus, ieviest vienotu datu pārvaldības modeli (mehānismu), ko iestādes pārņem savos iekšējos datu pārvaldības procesos un saskaņā ar kuriem tiek nodrošināta savstarpēja datu apmaiņa, savietojamība un kvalitāte, kas sakņojas Eiropas vērtībās un tiesību normās, t.sk. izvērtējot nepieciešamību iestādēs (vai noteikta veida iestādēs) noteikt datu pārvaldnieka lomu.</t>
  </si>
  <si>
    <t>4.2.1. - 1.2.</t>
  </si>
  <si>
    <t>Integrēties ES izveidotajās datu telpās, pēc nepieciešamības organizējot starptautisku datu apmaiņu ar citām datu kategorijām.</t>
  </si>
  <si>
    <t>4.2.2. Rīcības apakšvirziens “Fizisko personu datu aizsardzība”</t>
  </si>
  <si>
    <t>4.2.2. - 1.1.</t>
  </si>
  <si>
    <t>Veidot izpratni un veicināt sabiedrības informētību par personas datu aizsardzību.</t>
  </si>
  <si>
    <t>31.12.2024.</t>
  </si>
  <si>
    <t>4.2.2. - 1.2.</t>
  </si>
  <si>
    <t>Veicināt sabiedrības izpratni par veselības un sociālo datu otrreizējas izmantošanas ieguvumiem un nozīmi.</t>
  </si>
  <si>
    <t>46.03.00 "Slimību profilakses nodrošināšana"</t>
  </si>
  <si>
    <t>4.2.2. - 1.3.</t>
  </si>
  <si>
    <t>74.06.00 Atveseļošanas un noturības mehānisma (ANM) projekti un pasākumi</t>
  </si>
  <si>
    <t>4.2.2. - 1.4.</t>
  </si>
  <si>
    <t>4.2.2. - 1.5.</t>
  </si>
  <si>
    <t>4.2.3. Rīcības apakšvirziens “Nacionālā datu pārvaldības platforma”</t>
  </si>
  <si>
    <t>4.2.3. - 1. uzdevums. Izveidot valsts vienotās datu koplietošanas platformas tiesisko un tehnoloģisko nodrošinājumu un īstenot datu uzturošo IS pieslēgšanu valsts vienotai datu telpai.</t>
  </si>
  <si>
    <t>4.2.3. - 1.1.</t>
  </si>
  <si>
    <t>Efektīvai datu aprites nodrošināšanai DAGR izveide un atbilstoša tiesiskā regulējuma izstrāde.</t>
  </si>
  <si>
    <t>4.2.3. - 2. uzdevums. Noteikt augstvērtīgās datu kopas, izstrādāt sistēmisku pieeju par maksu pieejamo datu finansēšanas kārtības pārskatīšanai.</t>
  </si>
  <si>
    <t>4.2.3. - 2.1.</t>
  </si>
  <si>
    <t xml:space="preserve">4.2.3. - 3. uzdevums. Nodrošināt sabiedrībai būtisko datu kopu atvēršanu, t.sk. augstvērtīgās datu kopas. </t>
  </si>
  <si>
    <t>4.2.3. - 3.1.</t>
  </si>
  <si>
    <t xml:space="preserve">Saskaņā ar likumprojektu “Grozījumi Informācijas atklātības likumā” augtsvērtīgo datu kopu atvēršana sabiedrībai. </t>
  </si>
  <si>
    <t>Pēc 4.2.3.-2.1. pasākuma izpildes</t>
  </si>
  <si>
    <t>4.2.3. - 3.2.</t>
  </si>
  <si>
    <t>Publicēt valsts pārvaldes iestāžu rīcībā esošos datus mašīnlasāmā formātā, formātā, kurā tos ir iespējams ērti apstrādāt ar datoru, piekļūt atsevišķiem datu elementiem un modificēt tos.</t>
  </si>
  <si>
    <t>4.2.4. Rīcības apakšvirziens “Digitālais “Es””</t>
  </si>
  <si>
    <t>4.2.4. - 1. uzdevums. Izveidot risinājumu personai savu datu pārvaldībai (atļauju piešķiršanai un izmantošanas kontrolei).</t>
  </si>
  <si>
    <t>4.2.4. - 1.1.</t>
  </si>
  <si>
    <t>Izveidot vienotu datu aprites auditēšanas mehānismu, kas nodrošinās personas datu pārvaldību nacionālajā datu izplatīšanas un pārvaldības platformā DAGR.</t>
  </si>
  <si>
    <t>27.12.2023.</t>
  </si>
  <si>
    <t>4.3. Rīcības virziens “Finanses un nodokļi”</t>
  </si>
  <si>
    <t>4.3. - 1. uzdevums. Nodrošināt e-adresē funkcionalitāti e-rēķinu apmaiņai.</t>
  </si>
  <si>
    <t>4.3. - 1.1.</t>
  </si>
  <si>
    <t>Nodrošināt tehnisko risinājumu e-rēķinu apritei.</t>
  </si>
  <si>
    <t>4.4. Rīcības virziens “Ģeotelpiskās, vides pārvaldības un attīstības plānošanas digitālā transformācija”</t>
  </si>
  <si>
    <t>4.4. - 1. uzdevums. Definēta vienota telpiskās informācijas pārvaldības politika (Ģeotelpiskās informācijas attīstības stratēģija).</t>
  </si>
  <si>
    <t>4.4. - 1.1.</t>
  </si>
  <si>
    <t>Izstrādāt un saskaņot ar šajā jautājumā iesaistītajām institūcijām (datu turētājiem) Ģeotelpisko datu infrastruktūras attīstības stratēģiju.</t>
  </si>
  <si>
    <t>28.00.00 "Ģeodēzija un kartogrāfija"</t>
  </si>
  <si>
    <t>4.4. - 1.2.</t>
  </si>
  <si>
    <t>Noteikt kompetento organizāciju (struktūrvienību) par vienotas ģeotelpisko datu pārvaldības ieviešanu valsts pārvaldē.</t>
  </si>
  <si>
    <t>Visā periodā</t>
  </si>
  <si>
    <t>4.4. - 1.3.</t>
  </si>
  <si>
    <t>Veikt ģeotelpisko pamatdatu digitalizāciju.</t>
  </si>
  <si>
    <t>4.4. - 2. uzdevums. Noteikt vienotu ģeotelpisko risinājumu arhitektūru un noteikt kompetento organizāciju arhitektūras un tajā iekļauto risinājumu izveides vadībai un pārvaldībai.</t>
  </si>
  <si>
    <t>4.4. - 2.1.</t>
  </si>
  <si>
    <t>4.4. - 2.2.</t>
  </si>
  <si>
    <t>31.12.2023.</t>
  </si>
  <si>
    <t>4.4. - 3. uzdevums. Attīstīt organizatorisko un tiesisko ietvaru visu valsts pārvaldē radīto un uzturēto ģeotelpisko datu apmaiņai.</t>
  </si>
  <si>
    <t>4.4. - 3.1.</t>
  </si>
  <si>
    <t>Ģeotelpisko datu licencēšana.</t>
  </si>
  <si>
    <t>4.4. - 4. uzdevums. Attīstīt nacionālo ģeotelpisko datu apmaiņas un izplatīšanas platformu, nodrošinot datu piekļuves vadību atbilstoši nacionālās drošības interesēm.</t>
  </si>
  <si>
    <t>4.4. - 4.1.</t>
  </si>
  <si>
    <t>Izveidot plašas funkcionalitātes un pietiekamas kapacitātes nacionālo ģeotelpisko datu apmaiņas un izplatīšanas platformu, kas nodrošina arī nacionālās drošības interešu vajadzības.</t>
  </si>
  <si>
    <t>274.</t>
  </si>
  <si>
    <t>4.4. - 4.2.</t>
  </si>
  <si>
    <t>Izstrādāt piekļuves vadības sistēmu un nodrošināt integrēšanu datu izplatīšanas risinājumos.</t>
  </si>
  <si>
    <t>2025. gada 2.pusgads</t>
  </si>
  <si>
    <t>4.4. - 5. uzdevums. Pilnveidot vai attīstīt nacionālās platformas vides pārvaldības procesiem, sabiedrības un komersantu iesaistei un integrēšanai vides pārvaldības procesos.</t>
  </si>
  <si>
    <t>4.4. - 5.1.</t>
  </si>
  <si>
    <t>Nacionālo platformu vides pārvaldības procesiem pilnveidošana un attīstība.</t>
  </si>
  <si>
    <t>4.5. Rīcības virziens “Sabiedriskā drošība, kārtība un tieslietas”</t>
  </si>
  <si>
    <t>4.5.1. Rīcības apakšvirziens “Izmeklēšanas un tiesvedības procesa tālāka digitalizācija”</t>
  </si>
  <si>
    <t>4.5.1. - 1. uzdevums. Nodrošināt tiesībsargājošo, tiesu sistēmas un soda izpildes iestāžu pamatdarbības jomu pilnīgu procesu digitālu transformāciju, t.sk. nodrošināt informācijas pieprasīšanu, datu apmaiņu tikai elektroniski un centralizētu informācijas pieejamību.</t>
  </si>
  <si>
    <t>4.5.1. - 1.1.</t>
  </si>
  <si>
    <t>E-lietas platformas izveide (Procesu norises elektroniskā vidē valsts platformas likums).</t>
  </si>
  <si>
    <t>4.5.1. - 1.2.</t>
  </si>
  <si>
    <t xml:space="preserve">Īstenot valsts vienotā jurista profesionālās kvalifikācijas eksāmena elektroniskās vides pilnveidojumus, nodrošinot  informācijas pieejamību un kvalitāti atbilstoši valsts informāciju sistēmas prasībām un turpmākai sistēmas savietojamībai ar citām informācijas sistēmām. </t>
  </si>
  <si>
    <t>4.5.1. - 1.3.</t>
  </si>
  <si>
    <t>4.5.2. Rīcības apakšvirziens “Nacionālās drošības un informācijas telpas stiprināšana”</t>
  </si>
  <si>
    <t>4.5.2. - 1. uzdevums. Modernizēt valsts noteikto oficiālo paziņojumu risinājumus un pakalpojumus sabiedrībai, ieviest vienas pieturas aģentūras principu attiecībā uz tiesiskās informācijas pieejamību, kā arī ieviest Eiropas tiesību aktu identifikatoru.</t>
  </si>
  <si>
    <t>4.5.2. - 1.1.</t>
  </si>
  <si>
    <t>Modernizēta valsts noteikto oficiālo paziņojumu apstrādes sistēma un ieviests jauns e-pakalpojums iedzīvotājiem oficiālo paziņojumu elektroniskai iesniegšanai publicēšanai oficiālajā izdevumā “Latvijas Vēstnesis”.</t>
  </si>
  <si>
    <t>4.5.2. - 1.2.</t>
  </si>
  <si>
    <t>Vienas pieturas aģentūras principa ieviešana attiecībā uz tiesiskās informācijas pieejamību - izstrādāts apvienots oficiālo publikāciju un sistematizētu normatīvo aktu piekļuves kanāls.</t>
  </si>
  <si>
    <t>4.5.2. - 1.3.</t>
  </si>
  <si>
    <t>Ieviests Eiropas tiesību aktu identifikators Latvijas nacionālajiem tiesību aktiem pārrobežu semantiskās sadarbspējas nodrošināšanai.</t>
  </si>
  <si>
    <t>4.5.2. - 2. uzdevums. Atbalstīt Sabiedrisko mediju patstāvības nodrošināšanu un informatīvās telpas monitoringa, aizsardzības un informatīvo uzbrukumu identificēšanas spēju paaugstināšanu.</t>
  </si>
  <si>
    <t>4.5.2. - 2.1.</t>
  </si>
  <si>
    <t>Audiovizuālā satura, t.sk. sabiedrisko mediju veidotā, ilglaicīgas saglabāšanas un pieejamības digitālajā vidē nodrošināšana.</t>
  </si>
  <si>
    <t>4.5.2. - 2.2.</t>
  </si>
  <si>
    <t>Valsts informatīvās telpas monitoringa, aizsardzības un informatīvo uzbrukumu identificēšanas spēju stiprināšana.</t>
  </si>
  <si>
    <t>4.5.2. - 3. uzdevums. Nodrošināt valsts pārvaldes koordinētu rīcību apdraudējuma gadījumos.</t>
  </si>
  <si>
    <t>4.5.2. - 3.1.</t>
  </si>
  <si>
    <t>4.5.2. - 3.2.</t>
  </si>
  <si>
    <t>Radīta iespēja brīdināt sabiedrību par tiešām vai draudošām ārkārtas situācijām, katastrofām, kā arī pašai sabiedrībai nodrošināta iespēja ziņot tiesībsargājošām iestādēm par notikumiem.</t>
  </si>
  <si>
    <t>4.6. Rīcības virziens “Sabiedrības veselība un sociālā labklājība”</t>
  </si>
  <si>
    <t>4.6. - 1. uzdevums. Pilnveidot tiesisko regulējumu veselības datu koplietošanai un sekundārai izmantošanai, noteikt sadarbspējīgus standartus veselības jomas informācijas uzkrāšanai un apritei.</t>
  </si>
  <si>
    <t xml:space="preserve">4.6. - 2. uzdevums. Nodrošināt veselības un labklājības nozares datu pieejamību koplietošanai, t.sk. nodrošinot vienotā platformā iedzīvotāju sociālo pakalpojumu un veselības aprūpes pakalpojumu sniegšanai savstarpēji nepieciešamās informācijas elektronisku apriti. </t>
  </si>
  <si>
    <t>4.6. - 2.1.</t>
  </si>
  <si>
    <t>4.6. - 3. uzdevums. Nodrošināt pilnvērtīgu pacientu EVK darbību un pacientu slimību reģistru atbilstošu kvalitāti pilnvērtīgai ārstniecības procesa nodrošināšanai un veselības politikas īstenošanai.</t>
  </si>
  <si>
    <t>4.6. - 3.1.</t>
  </si>
  <si>
    <t>45.01.00 "Veselības aprūpes finansējuma administrēšana un ekonomiskā novērtēšana"</t>
  </si>
  <si>
    <t>4.6. - 3.2.</t>
  </si>
  <si>
    <t>4.6. - 3.3.</t>
  </si>
  <si>
    <t>4.6. - 3.4</t>
  </si>
  <si>
    <t>4.6. - 4. uzdevums. Veicināt mūsdienīgu, uz pacientu orientētu digitālo risinājumu, t.sk. telemedicīnas risinājumu, ieviešanu, veselības aprūpē.</t>
  </si>
  <si>
    <t>4.6. - 4.1.</t>
  </si>
  <si>
    <t>Izstrādāt tiesisko ietvaru telemedicīnas risinājumiem, kas veicinās veselības aprūpes kvalitāti.</t>
  </si>
  <si>
    <t>4.6. - 4.2.</t>
  </si>
  <si>
    <t xml:space="preserve">Attīstīt pacienta pieredzes izpratni, lai iegūtu pilnīgāku priekšstatu par sniegtās veselības aprūpes kvalitāti. </t>
  </si>
  <si>
    <t>4.6. - 5. uzdevums. Nodrošināt Latvijas iekļaušanos Eiropas veselības datu telpā.</t>
  </si>
  <si>
    <t>4.6. - 5.1.</t>
  </si>
  <si>
    <t>Attīstīt e-recepšu un pacientu pamatdatu apmaiņu (veselības aprūpes nodrošināšanai) ar ES dalībvalstīm.</t>
  </si>
  <si>
    <t>4.6. - 5.2.</t>
  </si>
  <si>
    <t>Nodrošināt veselības nozares valsts informācijas sistēmu, tai skaitā elektroniskās veselības kartes (laboratoriju dati, vizuālās diagnostikas dati, slimnīcu izraksti) sasaisti ar ES digitālās veselības infrastruktūru.</t>
  </si>
  <si>
    <t>4.6. - 6. uzdevums. Nodrošināt e-aprūpes platformā vienotu sociālo pakalpojumu un sociālās palīdzības datu uzkrāšanu un analītiku par personai sniegto sociālo atbalstu.</t>
  </si>
  <si>
    <t>4.6. - 6.1.</t>
  </si>
  <si>
    <t>Izstrādāt un ieviest “e-aprūpes” platformu sociālo pakalpojumu digitalizācijai un risinājumu pieejamībai valsts, pašvaldību un komersantu kā sociālo pakalpojumu sniedzējiem.</t>
  </si>
  <si>
    <t>4.7. Rīcības virziens “Mašīntulkošana un valodas tehnoloģijas”</t>
  </si>
  <si>
    <t>4.7. - 1. uzdevums. Izveidot stratēģisku plānu valodas tehnoloģiju pieejamībai uzņēmējiem.</t>
  </si>
  <si>
    <t>4.7. - 1.1.</t>
  </si>
  <si>
    <t>Izstrādāt stratēģisko plānu valodas tehnoloģiju pieejamībai uzņēmējiem.</t>
  </si>
  <si>
    <t>4.7. - 2. uzdevums. Noteikt valodas resursu kopas, to izgūšanas, apkopošanas un atvēršanas priekšnosacījumus un radīt nepieciešamo normatīvo regulējumu.</t>
  </si>
  <si>
    <t>4.7. - 2.1.</t>
  </si>
  <si>
    <t>Izstrādāt juridisko regulējumu, lai nodrošinātu plašākas iespējas valodas datu izmantošanai valodas tehnoloģiju izstrādē.</t>
  </si>
  <si>
    <t>4.7. - 2.2.</t>
  </si>
  <si>
    <t>Izstrādāt tiesisko regulējumu, lai nodrošinātu valodas resursu atvēršanu valsts pārvaldē.</t>
  </si>
  <si>
    <t>4.7. - 3. uzdevums. Nodrošināt, ka visi publiskajā sektorā izstrādātie un publiski finansētie valodas resursi ir pieejami vienotā platformā, un tos var izmantot EK mašīntulkošanas sistēmā.</t>
  </si>
  <si>
    <t>4.7. - 3.1.</t>
  </si>
  <si>
    <t>Nodrošināt publiski pieejamas apjomīgas valodas datu kopas, kas nepieciešamas valodas tehnoloģiju izveidei.</t>
  </si>
  <si>
    <t xml:space="preserve">KM </t>
  </si>
  <si>
    <t>Izstrādāt tiesisko regulējumu, lai nodrošinātu valodas resursu centralizētu pārvaldību vienotā platformā.</t>
  </si>
  <si>
    <t>4.8. Rīcības virziens “Kultūras mantojuma saglabāšana un attīstība digitālajā vidē”</t>
  </si>
  <si>
    <t>4.8. - 1. uzdevums. Īstenot Latvijas kultūras mantojuma integrētās platformas attīstību, kā arī izveidot vienotu kultūras mantojuma datu ekosistēmu.</t>
  </si>
  <si>
    <t>4.8. - 1.1.</t>
  </si>
  <si>
    <t>Nodrošināt Latvijas Kultūras mantojuma integrētās platformas attīstību un daudzveidīgu digitālā kultūras mantojuma resursu un pakalpojumu piedāvājumu.</t>
  </si>
  <si>
    <t>Attīstīt digitālo humanitāro zinātņu infrastruktūru un pakalpojumus, izmantojot mūsdienu tehnoloģijas.</t>
  </si>
  <si>
    <t>Veidot vienotu kultūras mantojuma datu ekosistēmu.</t>
  </si>
  <si>
    <t>4.9. Rīcības virziens “Moderna un atvērta valsts pārvalde”</t>
  </si>
  <si>
    <t>4.9.1. Rīcības apakšvirziens “Valsts pārvaldes pakalpojumu digitālā transformācija - klientorientēta procesu optimizācija”</t>
  </si>
  <si>
    <t>4.9.1. - 1. uzdevums. Izstrādāt vienotu valsts pakalpojumu pilnveides stratēģisko plānu.</t>
  </si>
  <si>
    <t>4.9.1. - 1.1.</t>
  </si>
  <si>
    <t>Valsts pārvaldes pakalpojumu pilnveides politikas un stratēģiskā plāna izveide.</t>
  </si>
  <si>
    <t>4.9.1. - 2. uzdevums. Ieviest vienotu valsts pakalpojumu pilnveides stratēģisko plānu.</t>
  </si>
  <si>
    <t>4.9.1. - 2.1.</t>
  </si>
  <si>
    <t>Valsts pārvaldes pakalpojumu pilnveides stratēģiskā plāna ieviešana.</t>
  </si>
  <si>
    <t>4.9.2. Rīcības apakšvirziens “Valsts pārvaldes pakalpojumu digitālā transformācija - daudzkanālu piegāde”</t>
  </si>
  <si>
    <t>4.9.2. - 1. uzdevums. Ieviest valsts pārvaldē vienotu daudzkanālu piegādi valsts pārvaldes, t.sk. pašvaldību iestāžu sniegtajiem pakalpojumiem.</t>
  </si>
  <si>
    <t>4.9.2. - 1.1.</t>
  </si>
  <si>
    <t>VPVKAC tīkla teritoriālā un tajā pieejamo pakalpojumu klāsta paplašināšana.</t>
  </si>
  <si>
    <t>4.9.2. - 1.2.</t>
  </si>
  <si>
    <t>Valsts zemes dienesta digitālā klientu centra izveide, nodrošinot pieejamus pakalpojumus Latvijas un ES iedzīvotājiem neatkarīgi no klienta fiziskās atrašanās vietas.</t>
  </si>
  <si>
    <t>4.9.2. - 1.3.</t>
  </si>
  <si>
    <t>Elektroniskās maksātnespējas uzskaites sistēmas attīstība un digitālās vides uzlabošana - uzraudzības rīku pilnveidošana, E-pakalpojuma attīstība, saslēgumi ar citām IS.</t>
  </si>
  <si>
    <t>4.9.2. - 1.4.</t>
  </si>
  <si>
    <t>Jaunu informācijas tehnoloģiju un savstarpēji papildinošu un pieejamu digitālo risinājumu attīstīšana, kas vērsta uz sociāli mazaizsargāto personu tiesību efektīvāku nodrošināšanu, tostarp iestāžu savstarpējās sadarbības veicināšana minēto personu tiesību realizēšanā, t.sk. sadarbības platformu izveide.</t>
  </si>
  <si>
    <t>4.9.3. Rīcības apakšvirziens “Pilnībā digitalizēta un datu vadīta valsts pārvaldes pamatdarbība”</t>
  </si>
  <si>
    <t>4.9.3. - 1. uzdevums. Valsts pārvaldes darbības digitālā transformācija, savietojamības un automatizācijas nodrošināšana. Ieviest uz mašīninterpretējamu un automatizētu datu apriti balstītu valsts pārvaldes darbību un pakalpojumu sniegšanu.</t>
  </si>
  <si>
    <t>4.9.3. - 1.1.</t>
  </si>
  <si>
    <t>Nodrošināt informācijas vienreizes principa ievērošanu valsts pārvaldes pakalpojumu sniegšanā.</t>
  </si>
  <si>
    <t>4.9.3. - 1.2.</t>
  </si>
  <si>
    <t>1) 15.08.2025.ES termiņš EMSWe izstrādei un ieviešanai 
2) EMSWe uzturēšana no 16.08.2025. (beztermiņa)</t>
  </si>
  <si>
    <t>4.9.3. - 1.3.</t>
  </si>
  <si>
    <t>4.9.3. - 1.4.</t>
  </si>
  <si>
    <t>Digitalizētas nekustamā īpašuma lietas, kadastra lietas, zemes kadastrālās uzmērīšanas lietas, būvju lietas, telpu grupu uzmērīšanas lietas.</t>
  </si>
  <si>
    <t xml:space="preserve">2025. gada 2.pusgads </t>
  </si>
  <si>
    <t>4.9.3. - 1.5.</t>
  </si>
  <si>
    <t xml:space="preserve">Valsts IS “Uzturlīdzekļu garantiju fonda iesniedzēju un parādnieku reģistrs” modernizācija - integrāciju vienotajā uzturlīdzekļu datu apmaiņas tīklā iSupport un datu analītikā balstīta uzturlīdzekļu garantiju fonda parādnieka kredītspējas sagatavošana un nepārtrauktas uzraudzības nodrošināšana. </t>
  </si>
  <si>
    <t>4.9.3. - 1.6.</t>
  </si>
  <si>
    <t xml:space="preserve">FM </t>
  </si>
  <si>
    <t>Attīstīt VID klientu pašapkalpošanās vidi veidojot savstarpēji integrētus, klientorientētus un datu vadītus VID procesus un izveidojot produktīvu darba vidi digitālo pakalpojumu nodrošināšanai, tādējādi paplašinot VID klientu apkalpošanas spējas, nodrošinot digitālo attīstību publiskajā sektorā un veidojot uz klientu vērtībām orientētu, personalizētu saziņu un pakalpojumu nodrošināšanu daudzkanālu piegādes režīmā,  t.sk. paplašinot VID klientu apkalpošanas spējas, atverot VID IS programmsaskarnes izmantošanai trešo pušu IKT risinājumos.</t>
  </si>
  <si>
    <t>74.06.00 "Atveseļošanas un noturības mehānisma (ANM) projekti un pasākumi"</t>
  </si>
  <si>
    <t>Nodrošināt produktīvu darba vidi un ilgtspējīgus IKT risinājumus nodokļu kontroles un nodokļu nomaksas veicināšanas pasākumu atbalstam, to digitalizācijai un automatizācijai, tai skaitā nodokļu parādu piedziņas procesa automatizācijai.</t>
  </si>
  <si>
    <t>4.9.3. - 1.9.</t>
  </si>
  <si>
    <t>Pārrobežu sadarbību nodokļu jomā veicinošo digitālo pakalpojumu attīstība.</t>
  </si>
  <si>
    <t>4.9.3. - 1.10.</t>
  </si>
  <si>
    <t>4.9.3. - 2. uzdevums. Ieviest sistēmisku uz analizētiem datiem balstītu valsts pārvaldes un nozaru darbību un plānošanu.</t>
  </si>
  <si>
    <t>4.9.3. - 2.1.</t>
  </si>
  <si>
    <t>4.9.4. Rīcības apakšvirziens “Produktīva valsts pārvaldes darbinieku darba vide”</t>
  </si>
  <si>
    <t>4.9.4. - 1. uzdevums. Valsts pārvaldes “Nākotnes biroja” un digitālās darba vides koncepcijas un tās ieviešanas plāna izstrāde, nodrošinot ka 80% darbinieku ir iespēja to izmantot.</t>
  </si>
  <si>
    <t>4.9.4. - 2. uzdevums. Pāriet uz elastīgo, t.sk attālināto un aktivitātēs balstīto darba organizāciju valsts pārvaldē.</t>
  </si>
  <si>
    <t>4.9.4. - 2.1.</t>
  </si>
  <si>
    <t>Veicināt pāreju uz elastīgo, t.sk attālināto darbu un aktivitātēs balstīto darba organizāciju valsts pārvaldē.</t>
  </si>
  <si>
    <t>4.9.4. - 3. uzdevums. Izveidots vienots grāmatvedības un personālvadības pakalpojumu sniegšanas modelis valsts budžeta iestādēm.</t>
  </si>
  <si>
    <t>4.9.4. - 3.1.</t>
  </si>
  <si>
    <t>29.</t>
  </si>
  <si>
    <t>4.9.5. Rīcības apakšvirziens “Inovācija valsts pārvaldē, dizaina domāšana, valsts pārvaldes pakalpojumu digitālās transformācijas kompetences”</t>
  </si>
  <si>
    <t>4.9.5. - 1. uzdevums. Izstrādāt valsts pārvaldes inovācijas ekosistēmas darbības ietvaru.</t>
  </si>
  <si>
    <t>4.9.5. - 2. uzdevums. Valsts pārvaldes modernizācijas plāna izstrāde un ieviešana, inovācijas laboratoriju darbs.</t>
  </si>
  <si>
    <t>4.9.5. - 2.1.</t>
  </si>
  <si>
    <t xml:space="preserve">  428.</t>
  </si>
  <si>
    <t>4.9.6. Rīcības apakšvirziens “Sabiedrības informēšana un iesaiste, izmantojot digitālās vides iespējas”</t>
  </si>
  <si>
    <t>4.9.6. - 1. uzdevums. Attīstīt sabiedrības digitālās līdzdalības procesus un iespējas dažādām sabiedrības grupām, tos stratēģiski plānojot, koordinējot, kā arī izmantojot Atvērtās pārvaldības partnerības nacionālos rīcības plānus un to ieviešanas mehānismus.</t>
  </si>
  <si>
    <t>4.9.6. - 1.1.</t>
  </si>
  <si>
    <t>Pašvaldību līdzdalības budžeta digitalizācija.</t>
  </si>
  <si>
    <t>4.9.7. Rīcības apakšvirziens “Pakalpojumu pārvaldība”</t>
  </si>
  <si>
    <t>4.9.7. - 1. uzdevums. Izveidot valsts pārvaldes pakalpojumu pārvaldības politiku un normatīvo regulējumu.</t>
  </si>
  <si>
    <t>4.9.7. - 1.1.</t>
  </si>
  <si>
    <t>Valsts pārvaldes pakalpojumu pārvaldības politikas un stratēģiskā plāna izveide.</t>
  </si>
  <si>
    <t>4.9.7. - 1.2.</t>
  </si>
  <si>
    <t>4.9.7. - 2. uzdevums. Ieviest valsts pārvaldes pakalpojumu pārvaldības politiku.</t>
  </si>
  <si>
    <t>4.9.7. - 2.1.</t>
  </si>
  <si>
    <t>Valsts pārvaldes pakalpojumu pārvaldības politikas ieviešana.</t>
  </si>
  <si>
    <t>4.10. Rīcības virziens “Racionāls valsts pārvaldes tehnoloģiju atbalsts”</t>
  </si>
  <si>
    <t>4.10.1. Rīcības apakšvirziens “Cilvēkresursi – IKT prasmju un kompetenču konsolidācija”</t>
  </si>
  <si>
    <t>4.10.1. - 1. uzdevums. Izveidot politiku un normatīvo regulējumu IKT koplietošanas pakalpojumu sniedzēju attīstībai.</t>
  </si>
  <si>
    <t>4.10.1. - 2. uzdevums. Izveidot un īstenot plānu IKT koplietošanas pakalpojumu sniedzēju attīstībai.</t>
  </si>
  <si>
    <t>4.10.1. - 2.1.</t>
  </si>
  <si>
    <t>4.10.1. - 2.2.</t>
  </si>
  <si>
    <t>4.10.2. Rīcības apakšvirziens “Informācijas sistēmas (IS)”</t>
  </si>
  <si>
    <t>4.10.2. - 1. uzdevums. Izveidot plānu valsts IS pārbūvei atbilstoši informatīvajā ziņojumā “Par valsts pārvaldes IS arhitektūras reformu” noteiktajai arhitektūrai.</t>
  </si>
  <si>
    <t>4.10.2. - 1.1.</t>
  </si>
  <si>
    <t xml:space="preserve">Valsts pārvaldes domēnu arhitektūru izstrāde, to ietvaros paredzot IKT risinājumu izstrādi, primāri izmantojot atvērtu specifikāciju un atvērta koda risinājumus. </t>
  </si>
  <si>
    <t>4.10.2. - 1.2.</t>
  </si>
  <si>
    <t>Valsts IS un platformu attīstība (t.sk. pārbūve), primāri izmantojot atvērtu specifikāciju un atvērtā koda risinājumus.</t>
  </si>
  <si>
    <t>4.10.3. Rīcības apakšvirziens “Infrastruktūra”</t>
  </si>
  <si>
    <t>4.10.3. - 1. uzdevums. Izveidot Latvijas valsts mākoņdatošanas federēto infrastruktūru un ieviest ar to saistītos pakalpojumus, vismaz 10 valsts platformām un IS pārejot uz šo pakalpojumu pilnvērtīgu un efektīvu izmantošanu.</t>
  </si>
  <si>
    <t>4.10.3. - 1.1.</t>
  </si>
  <si>
    <t xml:space="preserve">ZM </t>
  </si>
  <si>
    <t>4.10.3. - 1.2.</t>
  </si>
  <si>
    <t xml:space="preserve">4.10.3. - 2. uzdevums. Pilnveidot valsts pārvaldes datorizēto darba vietu pārvaldību, vismaz 70% no tiešās pārvaldes institūciju datorizētajām darba vietām izmantojot unificētus koplietošanas vai ārpakalpojumus. </t>
  </si>
  <si>
    <t>4.10.3. - 2.1.</t>
  </si>
  <si>
    <t>Valsts pārvaldes IKT resursu un pakalpojumu pārvaldības sistēmas attīstība.</t>
  </si>
  <si>
    <t>4.10.3. - 2.2.</t>
  </si>
  <si>
    <t>ANM plāna ietvaros tiks attīstīti IKT koplietošanas pakalpojumi pašvaldībām, tostarp arī centralizētas IKT pārvaldības un standarta IKT risinājumu jomās.</t>
  </si>
  <si>
    <t>4.11. Rīcības virziens “Komercdarbības digitalizācijas veicināšana”</t>
  </si>
  <si>
    <t>4.11. - 1. uzdevums. Izveidot uzņēmēju digitālās transformācijas inovāciju ekosistēmu, nodrošināt atbalsta instrumentus komersantu digitālajai transformācijai.</t>
  </si>
  <si>
    <t>4.11. - 1.2.</t>
  </si>
  <si>
    <t>4.11. - 1.3.</t>
  </si>
  <si>
    <t>Atbalsts jauniem digitālajiem produktiem un pakalpojumiem.</t>
  </si>
  <si>
    <t>4.11. - 1.4.</t>
  </si>
  <si>
    <t>Uzņēmējiem nodrošināta pieeja augstas veiktspējas skaitļošanas infrastruktūrai, tai skaitā valodas tehnoloģiju risinājumu izstrādei.</t>
  </si>
  <si>
    <t>4.11. - 2. uzdevums. Eiropas Digitālo inovāciju centru izveide uzņēmējdarbības digitalizācijas un pētniecības, kā arī inovāciju attīstībai, augsta līmeņa digitālo prasmju attīstīšanai.</t>
  </si>
  <si>
    <t>4.11. - 2.1.</t>
  </si>
  <si>
    <t>Vienotas uzņēmējdarbības digitalizācijas atbalsta ekselences centra un atbalsta instrumentu tīkla izveide – Eiropas Digitālo inovāciju centru ar reģionālajiem atbalsta kontaktpunktiem izveide</t>
  </si>
  <si>
    <t xml:space="preserve">EM </t>
  </si>
  <si>
    <t>4.11. - 3. uzdevums. Ieviešot “valsts kā platforma” pieeju, nodrošināt ierobežotu atbalstu komersantiem valsts platformu un pakalpojumu izmantošanai.</t>
  </si>
  <si>
    <t>4.11. - 3.1.</t>
  </si>
  <si>
    <t xml:space="preserve">Uzņēmēji var izmantot atbalstu, kas paredzēts 4.11. - 1.2. minētajā programmā. </t>
  </si>
  <si>
    <t>4.11. - 4. uzdevums. Būtisko ekonomikas/uzņēmējdarbības vides procesu pieejamība primāri vai tikai digitālā formā, attīstot automatizācijas iespējas.</t>
  </si>
  <si>
    <t>4.11. - 4.1.</t>
  </si>
  <si>
    <t>Elektroniskās muitas vides attīstība, kas nodrošinās datu apmaiņu starp muitas iestādēm un komersantiem visā ES, turpinot ieviest bezpapīru vidi muitā un veicinot uzņēmējdarbības digitalizēšanu.</t>
  </si>
  <si>
    <t>4.11. - 4.2.</t>
  </si>
  <si>
    <t>Valsts platforma biznesa attīstībai BUSINESS.GOV.LV 2.0</t>
  </si>
  <si>
    <t>4.11. - 4.3.</t>
  </si>
  <si>
    <t>Izveidota moderna, ilgtspējīga, mūsdienu tehnoloģijās un pašapkalpošanās vidē balstīta Uzņēmumu reģistra informācijas sistēma, ieviešot efektīvus, lietotājorientētus un inovatīvus pakalpojumus, nodrošinot to pārrobežu pieejamību un pilnveidojot uz risku novērtējumu balstītu pieeju attiecībā uz PLG informācijas pārbaudi reģistrācijas procesā.</t>
  </si>
  <si>
    <t>4.11. - 4.4.</t>
  </si>
  <si>
    <t>Uzņēmumu reģistra informācijas sistēmā izveidot vienotu klienta darba vietu, (reģistrācijai un meklēšanai), veikt informācijas pakalpojumu attīstību un uzraudzības un analīzes pakalpojumu pilnveidi.</t>
  </si>
  <si>
    <t>2026. gada 1.pusgads</t>
  </si>
  <si>
    <t>4.12. Rīcības virziens “Zinātnes procesu digitālā transformācija”</t>
  </si>
  <si>
    <t>4.12. - 1. uzdevums. Izveidot informatīvo ziņojumu “Latvijas Atvērtās zinātnes stratēģija”.</t>
  </si>
  <si>
    <t>4.12. - 1.1.</t>
  </si>
  <si>
    <t>Ziņojuma sagatavošana.</t>
  </si>
  <si>
    <t>4.12. - 2.1.</t>
  </si>
  <si>
    <t>4.12. - 2.2.</t>
  </si>
  <si>
    <t>4.12. - 3. uzdevums. Nodrošināt Latvijas dalību Eiropas Atvērtās zinātnes mākonī un Eiropas reģionālos kopprojektos, efektivizējot, attīstot un starptautiski integrējot nacionālās digitālās infrastruktūras (t.sk. Akadēmisko tīklu).</t>
  </si>
  <si>
    <t>4.12. - 3.1.</t>
  </si>
  <si>
    <t>Dalība Eiropas Atvērtās zinātnes mākonī un Eiropas reģionālos kopprojektos (ERAF).</t>
  </si>
  <si>
    <t>4.12. - 4. uzdevums. Nodrošināt digitālo pētniecības infrastruktūru un rīku pieejamību zinātniskajām institūcijām, pētniekiem un komersantiem, t.sk. piekļuvi attālinātajiem pārvaldības, skaitļošanas, apstrādes un glabāšanas pakalpojumiem.</t>
  </si>
  <si>
    <t>4.12. - 4.1.</t>
  </si>
  <si>
    <t>Regulējums par digitālās pētniecības infrastruktūras un rīku pieejamību zinātniskajām institūcijām, pētniekiem un komersantiem, t.sk. piekļuvi attālinātajiem pārvaldības, skaitļošanas, apstrādes un glabāšanas pakalpojumiem.</t>
  </si>
  <si>
    <t>4.13. Rīcības virziens “Izglītības procesu digitalizācija”</t>
  </si>
  <si>
    <t>4.13. - 1. uzdevums. Sagatavot koncepciju mācību procesa un izglītības pārvaldības administratīvo procesu digitālai transformācijai.</t>
  </si>
  <si>
    <t>4.13. - 1.1.</t>
  </si>
  <si>
    <t>4.13. - 2. uzdevums. Īstenot mācību procesa un izglītības pārvaldības administratīvā procesa digitalizāciju, t.sk. ieviešot pilnībā digitālus izglītības dokumentus.</t>
  </si>
  <si>
    <t>4.13. - 2.1.</t>
  </si>
  <si>
    <t>4.13. - 2.2.</t>
  </si>
  <si>
    <t>Platforma digitālajiem izglītības dokumentiem.</t>
  </si>
  <si>
    <t>4.13. - 2.3.</t>
  </si>
  <si>
    <t>4.13. - 2.4.</t>
  </si>
  <si>
    <t>Akadēmiskās integritātes modulis augstākajā izglītībā</t>
  </si>
  <si>
    <t>4.13. - 2.5.</t>
  </si>
  <si>
    <t>4.13. - 2.6.</t>
  </si>
  <si>
    <t>Izglītības iestāžu digitālo resursu kapacitātes stiprināšana.</t>
  </si>
  <si>
    <t>4.13. - 2.7.</t>
  </si>
  <si>
    <t>4.13. - 2.8.</t>
  </si>
  <si>
    <t>4.13. - 3. uzdevums. Atvērt izglītības datu kopas pētniecībai un komersantiem, jaunu pakalpojumu radīšanai.</t>
  </si>
  <si>
    <t>4.13. - 3.1.</t>
  </si>
  <si>
    <t>Izglītības datu kopu atvēršana.</t>
  </si>
  <si>
    <t>4.13. - 4. uzdevums. Izveidot vienotu Izglītības un zinātnes digitalizācijas organizatorisko ietvaru.</t>
  </si>
  <si>
    <t>4.13. - 4.1.</t>
  </si>
  <si>
    <t>Izveidot organizatorisko ietvaru, lai digitalizētu augstāko izglītību un zinātni.</t>
  </si>
  <si>
    <t>5. Attīstības virziens “IKT inovāciju attīstība un komercializācija, industrija un zinātne”</t>
  </si>
  <si>
    <t>5.1. Rīcības virziens “Cilvēkresursu un infrastruktūras attīstība digitālo inovāciju sekmēšanai”</t>
  </si>
  <si>
    <t>5.1. - 1. uzdevums. Veicināt valsts pārvaldes un komersantu izpratni un spējas Inovāciju iepirkuma pielietošanai.</t>
  </si>
  <si>
    <t>5.1. - 1.1.</t>
  </si>
  <si>
    <t>Realizēt izglītojošus pasākumus, lai veicinātu valsts pārvaldes un komersantu izpratni un spējas Inovāciju iepirkuma pielietošanai.</t>
  </si>
  <si>
    <t>5.1. - 2.1.</t>
  </si>
  <si>
    <t>Nodrošināt zināšanu un pētniecības sociālās un ekonomiskās vērtības paaugstināšanu, padarot pētniecību atvērtāku un pieejamāku sabiedrībai.</t>
  </si>
  <si>
    <t>5.2. Rīcības virziens “Viedās pilsētas, viedā mobilitāte, autonomie transporta līdzekļi, izmēģinājuma poligoni un regulējuma smilškastes”</t>
  </si>
  <si>
    <t>5.2. - 1. uzdevums. Izveidot un īstenot plānu Viedo pašvaldību inovāciju ekosistēmas izveidei un attīstībai.</t>
  </si>
  <si>
    <t>5.2. - 1.1.</t>
  </si>
  <si>
    <t>Pasākums par autonomajiem transporta līdzekļiem iekļauts NIP27 1. pielikumā “Ekosistēmu stratēģija”. Skatīt rīcības virziena “Tiesiskais regulējums” 2.1. uzdevumu.</t>
  </si>
  <si>
    <t>5.2. - 1.2.</t>
  </si>
  <si>
    <t>Viedo pašvaldību atbalsta programma.</t>
  </si>
  <si>
    <t>VARAM (pašvaldību budžets)</t>
  </si>
  <si>
    <t>5.2. - 2.1.</t>
  </si>
  <si>
    <t>Analizēt nacionālo normatīvo regulējumu un identificēt šķēršļus attālināti vadāmo un autonomo transporta līdzekļu testēšanai.</t>
  </si>
  <si>
    <t>5.2. - 3. uzdevums. Nodrošināt elektroenerģijas tirgus darbībai, datu koplietošanai un atvēršanai nepieciešamo risinājumu, nodrošinot datu kopas par vismaz 1 miljonu mērījumu punktu.</t>
  </si>
  <si>
    <t>5.2. - 3.1.</t>
  </si>
  <si>
    <t>Izveidot sadales sistēmas operatora AS “Sadales tīkls” vienotās Elektroenerģijas tirgus datu apmaiņas un uzglabāšanas platformu.</t>
  </si>
  <si>
    <t>Digitālās transformācijas pārvaldība</t>
  </si>
  <si>
    <t>Sagatavot priekšlikumus Digitālās transformācijas pārvaldības modeļa pilnveidei.</t>
  </si>
  <si>
    <t>1.</t>
  </si>
  <si>
    <t>Izveidots Digitālās transformācijas pamatnostādņu 2021.-2027.gadam pārvaldības modelis.</t>
  </si>
  <si>
    <t xml:space="preserve">2027. gada 2.pusgads </t>
  </si>
  <si>
    <t>337.</t>
  </si>
  <si>
    <t>Vidēja termiņa budžeta ietvara likumā 
plānotais finansējums</t>
  </si>
  <si>
    <t>Budžeta programmas (apakš-programmas) kods un nosaukums</t>
  </si>
  <si>
    <t>2. Attīstības joma “Digitālā drošība un uzticamība”</t>
  </si>
  <si>
    <t>1. Attīstības joma “Digitālās prasmes un izglītība”</t>
  </si>
  <si>
    <t xml:space="preserve">Uzlabota e-komercijas vides uzraudzība patērētāju tiesību jomā. </t>
  </si>
  <si>
    <t>Informācijas tehnoloģiju infrastruktūras izveide Latvijas iedzīvotāju references genoma glabāšanai un piekļuves nodrošināšanai.</t>
  </si>
  <si>
    <t>Tiesiskā regulējuma izveide:
a. esošā tiesiskā regulējuma pilnveide;
b. jaunu normatīvo aktu izveide.</t>
  </si>
  <si>
    <t>2026. gada 1.ceturksnis</t>
  </si>
  <si>
    <t>2030. gada 2.pusgads</t>
  </si>
  <si>
    <t>Centralizēto funkciju un koplietošanas pakalpojumu attīstība valsts tiešās pārvaldes institūciju vajadzībām.</t>
  </si>
  <si>
    <t>Koplietošanas pakalpojumu attīstība pašvaldību vajadzībām.</t>
  </si>
  <si>
    <t>Valsts pārvaldes “federētā mākoņa” koplietošanas pakalpojumu attīstība.</t>
  </si>
  <si>
    <t>Mākoņadatošanas brokera attīstība.</t>
  </si>
  <si>
    <t>Attīstīt un uzturēt EVK uz pacientu centrētas veselības aprūpes nodrošināšanai  un citas veselības nozares valsts informācijas sistēmas efektīvai valsts pārvaldes funkciju izpildei, tai skaitā nodrošinot sasaisti ar starpdisciplināriem publiskajiem datu avotiem nacionālā līmenī.</t>
  </si>
  <si>
    <t>11.01.00 "Pilsonības un migrācijas lietu pārvalde" (pamatdarbība)</t>
  </si>
  <si>
    <t>266.</t>
  </si>
  <si>
    <t>8.; 16.</t>
  </si>
  <si>
    <t>315.</t>
  </si>
  <si>
    <t xml:space="preserve"> 31.12.2027. *ar ERAF atbalstu īstenotos projektus iespējams īstenot līdz 2029. gadam</t>
  </si>
  <si>
    <t>Platjoslas pieejamības ģeogrāfiskās IS izveidei finansējums no valsts budžeta programmas 97.00.00 "Nozaru vadība un politikas plānošana"</t>
  </si>
  <si>
    <t>Pašvaldību budžets</t>
  </si>
  <si>
    <t>74.00.00 “Atveseļošanas un noturības mehānisma (ANM) projektu un pasākumu īstenošana” apakšprogrammā 74.06.00 “Atveseļošanas un noturības mehānisma (ANM) projekti un pasākumi”</t>
  </si>
  <si>
    <t>154.</t>
  </si>
  <si>
    <t>63.00.00 "Eiropas Sociālā fonda (ESF) projektu un pasākumu īstenošana"</t>
  </si>
  <si>
    <t>62.00.00 "Eiropas Reģionālās attīstības fonda (ERAF) projektu un pasākumu īstenošana"</t>
  </si>
  <si>
    <t>Atbalsts augstskolu digitalizācijas iniciatīvām studējošo digitālo prasmju pilnveidei</t>
  </si>
  <si>
    <t>FM 63.07.00. apakšprogramma "Eiropas Sociālā fonda (ESF) avansa maksājumi un atmaksas finansējuma saņēmējiem (2014-2020)" (CFLA budžets) (REACT-EU)</t>
  </si>
  <si>
    <t>Studiju procesa digitalizācija.</t>
  </si>
  <si>
    <t>IZM budžeta programma 74.00.00 "Atveseļošanas un noturības mehānisma (ANM) projektu un pasākumu īstenošana"</t>
  </si>
  <si>
    <t>IZM budžeta programma 63.00.00 "Eiropas Sociālā fonda (ESF) projektu un pasākumu īstenošana"</t>
  </si>
  <si>
    <t xml:space="preserve">63.08.00 "Eiropas Sociālā fonda (ESF) projektu un pasākumu īstenošana" 0800 - Eiropas Sociālā fonda (ESF) projekti (2014-2020)    </t>
  </si>
  <si>
    <t>Augstskolu, uzņēmumu, valsts pārvaldes vadības personāla kompetenču pilnveidošana un kapacitātes stiprināšana starptautiskās sadarbības, pētniecības un inovāciju vadības jomā.</t>
  </si>
  <si>
    <t>Augsta līmeņa digitālo prasmju apguves nodrošināšana.</t>
  </si>
  <si>
    <t>RIS3 industriālās prasmes.</t>
  </si>
  <si>
    <t>Latvijas valsts ģeotelpisko risinājumu arhitektūra ir izstrādāta kā viena no valsts pārvaldes domēnu arhitektūrām, ņemot vērā definētos ģeotelpisko risinājumu arhitektūras sadarbspējas tehniskos pamatnosacījumus.</t>
  </si>
  <si>
    <t>Veicināt jaunu datos balstītu inovatīvu risinājumu izveidi un attīstību Latvijā - integrācija DestinE projektā.</t>
  </si>
  <si>
    <t>Īstenot datu pārvaldnieku (Data Stewards) programmu zinātnes digitalizācijas procesu veicināšanai.</t>
  </si>
  <si>
    <t>Izveidot vispārējus instucionālus pētniecības datu repozitorijus.</t>
  </si>
  <si>
    <t>IZM budžeta programma 62.00.00 Eiropas Reģionālās attīstības fonda (ERAF) projekti (ERAF (EOSC))</t>
  </si>
  <si>
    <t>IZM budžeta apakšprogramma
62.08.00 Eiropas Reģionālās attīstības fonda (ERAF) projekti (2014-2020)</t>
  </si>
  <si>
    <t>05.12.00 "Valsts pētījumu programma"</t>
  </si>
  <si>
    <t xml:space="preserve">1.2. - 1. uzdevums. Vienota starpnozaru koordinācijas mehānisma un rīcības plāna izstrāde (līdz 2022. gadam plāna izstrāde), paredzot tam nepieciešamos resursus, un ieviešana digitālo prasmju kā caurviju pamatprasmju apguves nodrošināšanai iedzīvotājiem, </t>
  </si>
  <si>
    <t>tostarp meitenēm un sievietēm, un uzņēmējiem ar mērķi sasniegt pamatnostādnēs plānoto līmeni digitālo kompetenču jomā. Vienlaikus stiprināt Pieaugušo izglītības pārvaldības padomes funkcijas attiecībā uz digitālo prasmju pārvaldību.</t>
  </si>
  <si>
    <t xml:space="preserve"> norādījumiem nozaru ministriju veikta kiberdrošības risku analīze un sagatavoti sadarbības plāni risku aktualizēšanai nozarē.</t>
  </si>
  <si>
    <t>2.1. - 2. uzdevums. Sagatavotas vadlīnijas/metodiskie norādījumi kā nozaru ministrijas veic nozarei specifisku kiberdrošības risku analīzi un nodrošina sadarbību to aktualizēšanai nozarē (AM līdz 2023. gadam). Atbilstoši vadlīnijām/metodiskajiem</t>
  </si>
  <si>
    <t>2.2. - 1. uzdevums. Nacionālās e-identifikācijas un uzticamības pakalpojumu klāsta papildināšana ar jauniem valsts finansētiem pakalpojumiem, t.sk. izveidot vienoto kontaktpunktu, lai iedzīvotājs vienlaicīgi var saņemt eID, pieteikt eParaksts</t>
  </si>
  <si>
    <t>mobile un aktivizēt oficiālo e-adresi.</t>
  </si>
  <si>
    <t xml:space="preserve">2.4. - 1. uzdevums. Nodrošināt sabiedrības informēšanu un izglītošanu par bērnu drošību internetā, iespēju ikvienam konsultēties par pārkāpumu situācijām un saņemt ieteikumus problēmu efektīvākai risināšanai, izstrādāt materiālus </t>
  </si>
  <si>
    <t>(t.sk. mācību materiālus skolām) par drošību internetā un digitālās pratības paaugstināšanai.</t>
  </si>
  <si>
    <t>4.2.2. - 1. uzdevums. Gadskārtējā darbības plāna ietvaros izveidot un ieviest prioritārus pasākumus regulārai sabiedrības izpratnes veicināšanai par fizisko personu datu aizsardzību, organizējot izglītojošos seminārus un publicējot skaidrojumus,</t>
  </si>
  <si>
    <t>it īpaši saistībā ar jauno digitālo tehnoloģiju izmantošanu, t.sk. mākslīgo intelektu un IoT.</t>
  </si>
  <si>
    <t>4.12. - 2. uzdevums. Ieviest vienotus principus publikāciju un pētniecības datu aprakstīšanai un glabāšanai, t.sk. īstenot datu pārvaldnieku (Data Stewards) programmu zinātnes digitalizācijas procesu veicināšanai, izveidot vispārējus instucionālus</t>
  </si>
  <si>
    <t>pētniecības datu repozitorijus un nacionālu metadatu apkopotāju.</t>
  </si>
  <si>
    <t xml:space="preserve">5.1. - 2. uzdevums. Sekmēt sadarbību un efektīvu zināšanu un tehnoloģiju pārnesi starp augstskolām, zinātniskajiem institūtiem, uzņēmumiem, publisko pārvaldi, cita starpā, nodrošinot pētniecības infrastruktūru pieejamību un koplietošanu nacionālā </t>
  </si>
  <si>
    <t>un starptautiskā mērogā, t.sk. pilotprojektu, “dzīvo laboratoriju” un demonstrācijas projektu īstenošanai.</t>
  </si>
  <si>
    <t xml:space="preserve">5.2. - 2. uzdevums. Identificēt un analizēt nacionālā normatīvā regulējuma šķēršļus attālināti vadāmo un autonomo transporta līdzekļu testēšanai, balstoties uz industrijas, zinātnisko institūciju un pašvaldību pieprasījumu bāzes (līdz 2023. gadam), nepieciešamības </t>
  </si>
  <si>
    <t>gadījumā pilnveidojot sauszemes, gaisa un ūdens transporta jomas normatīvo regulējumu, ņemot vērā starptautiskā regulējuma prasības un citu ES valstu praksi un esošos resursus.</t>
  </si>
  <si>
    <t>417.</t>
  </si>
  <si>
    <t>62.00.00 "Eiropas Reģionālās attīstības fonda (ERAF) projektu un pasākumu īstenošana" (2021-2027)</t>
  </si>
  <si>
    <t>Atbilstoši pašvaldību pieprasījumam SM sniedz nosacījumus pašvaldību teritorijas plānojumu izstrādei.</t>
  </si>
  <si>
    <t>Juridiskās palīdzības sniegšanas e-rīku attīstība un juridiskās palīdzības sniedzēju darba rīku digitalizācija, administrācijas  nodrošināto pakalpojumu  digitalizācija, biznesa procesu automatizācija, īstenojot e-lietas arhitektūras ietvaros.</t>
  </si>
  <si>
    <t>4.9.3. - 1.11.</t>
  </si>
  <si>
    <t>Kultūras nozares digitālo pakalpojumu attīstība un vienota pārvaldība.</t>
  </si>
  <si>
    <t>4.12. - 4.2.</t>
  </si>
  <si>
    <t>FM (CFLA) budžeta apakšprogramma 74.07.00 “Atveseļošanas un noturības mehānisma (ANM) finansējums projektu un pasākumu īstenotājiem”</t>
  </si>
  <si>
    <t>4.11. - 1.1.</t>
  </si>
  <si>
    <t>2025.gads</t>
  </si>
  <si>
    <t>06.03.00. "Maksātnespējas procesa pārvaldība"</t>
  </si>
  <si>
    <t>03.01.00. "Tiesu administrēšana"</t>
  </si>
  <si>
    <t>4.3. - 1.2.</t>
  </si>
  <si>
    <t xml:space="preserve">Nodrošināt Valsts ieņēmumu dienesta informācijas sistēmu pielāgošana e-rēķinu izmantošanai. </t>
  </si>
  <si>
    <t>70.09.00 "Citu Eiropas Savienības politiku instrumetu projektu un pasākumu īstenošana labklājības nozarē (2021-2027)"</t>
  </si>
  <si>
    <t>63.08.00 "Eiropas Sociāla Fonda Plus (ESF+) projektu un pasākumu īstenošana (2021-2027)"</t>
  </si>
  <si>
    <t>2027. gada 1.pusgads</t>
  </si>
  <si>
    <t>63.08.00 "Eiropas Sociālā fonda (ESF) projektu un pasākumu īstenošana (2021-2027)"</t>
  </si>
  <si>
    <t>70.15.00 "Citu ES politiku instrumentu projektu un pasākumu īstenošana (2021-2027)"</t>
  </si>
  <si>
    <t>Latvijas Republikas prokuratūra</t>
  </si>
  <si>
    <t>62.08.00 "Eiropas Reģionālās attīstības fonda (ERAF) projektu un pasākumu īstenošana (2021-2027)"</t>
  </si>
  <si>
    <t>09.07.00 "Oficiālās publikācijas un tiesiskās informācijas nodrošināšana"</t>
  </si>
  <si>
    <t>Īstenota datu apmaiņa starp e-veselības sistēmu, sociālo pakalpojumu sniedzēju atbalsta IS SPOLIS un IS SOPA.</t>
  </si>
  <si>
    <t>Aizdevuma un citas valsts budžeta programmas pašvaldību investīciju projektiem, kas nav Eiropas Savienības fondu un pārējās ārvalstu finanšu palīdzības līdzfinansētie projekti, atbilstoši gadskārtējā likumā par valsts budžetu noteiktajam.</t>
  </si>
  <si>
    <t>74.00.00 “Atveseļošanas un noturības mehānisma (ANM) projektu un pasākumu īstenošana”</t>
  </si>
  <si>
    <t>74.00.00 “Atveseļošanas un noturības mehānisma (ANM) projektu un pasākumu īstenošana”, daļa no valsts budžeta PVN segšanai</t>
  </si>
  <si>
    <t>62.00.00 “Eiropas Reģionālās attīstības fonda (ERAF) projektu un pasākumu īstenošana”</t>
  </si>
  <si>
    <t>74.00.00 “Atveseļošanas un noturības mehānisma (ANM) projektu un pasākumu īstenošana”" un 62.00.00 “Eiropas Reģionālās attīstības fonda (ERAF) projektu un pasākumu īstenošana”</t>
  </si>
  <si>
    <t>74.00.00 “Atveseļošanas un noturības mehānisma (ANM) projektu un pasākumu īstenošana” un 62.00.00 “Eiropas Reģionālās attīstības fonda (ERAF) projektu un pasākumu īstenošana”</t>
  </si>
  <si>
    <t>33.00.00 "Valsts ieņēmumu un muitas politikas nodrošināšana"</t>
  </si>
  <si>
    <t>4.9.3. - 1.12.</t>
  </si>
  <si>
    <t>Saskaņā ar eIDAS regulu nodrošināt Eiropas digitālās identitātes maka un ar tā funkcionalitātes nodrošināšanu saistītās IKT infrastruktūras izveidi,  integrāciju nacionālajā IKT arhitektūrā.</t>
  </si>
  <si>
    <t>33.00.00 "Valsts ieņēmumu un muitas politikas nodrošināšana"/
62.00.00 "Eiropas Reģionālās attīstības fonda (ERAF) projektu un pasākumu īstenošana" (2021-2027)</t>
  </si>
  <si>
    <t xml:space="preserve"> 62.00.00 "Eiropas Reģionālās attīstības fonda (ERAF) projektu un pasākumu īstenošana"</t>
  </si>
  <si>
    <t>62.00.00 "Eiropas Reģionālās attīstības fonda (ERAF) projektu un pasākumu īstenošana" 2021-2027</t>
  </si>
  <si>
    <t>97.02.00 "Nozares centralizēto funkciju izpilde"</t>
  </si>
  <si>
    <t>74.00.00 "Atveseļošanas un noturības mehānisma (ANM) projektu un pasākumu īstenošana"</t>
  </si>
  <si>
    <t>4.9.3. - 1.8.</t>
  </si>
  <si>
    <t>4.9.3. - 1.7. </t>
  </si>
  <si>
    <t xml:space="preserve">CEF budžeta programmas 70.00.00 "Citu Eiropas Savienības politiku instrumentu projektu un pasākumu īstenošana" budžeta apakšprogramma 70.07.00 "Citu Eiropas Kopienas projektu īstenošana" </t>
  </si>
  <si>
    <t>Maksājuma administrēšanas informācijas sistēmas (turpmāk – MAIS) 2.etapa un 3.etapa izstrāde, lai pilnveidotu nodokļu administrēšanas procesu un mazinātu administratīvo slogu, kā arī lai izveidotu jaunu risinājumu datu apmaiņai ar Latvijas Republikas Uzņēmumu reģistru.</t>
  </si>
  <si>
    <t>Komersantiem pieejama atbalsta programma - kombinētais finanšu instruments digitālās transformācijas veicināšanai.</t>
  </si>
  <si>
    <t>Komersantiem pieejama atbalsta programma - uzņēmuma procesu digitalizācija.</t>
  </si>
  <si>
    <t>74.00.00 Atveseļošanas un noturības mehānisma (ANM) projekti un pasākumi</t>
  </si>
  <si>
    <t>2024. gada 2.ceturksnis</t>
  </si>
  <si>
    <t>2023. gada 4.ceturksnis</t>
  </si>
  <si>
    <t>IZM budžeta programma 74.00.00 "Atveseļošanas un noturības mehānisma (ANM) projektu un pasākumu īstenošana" un 62.00.00 Eiropas Reģionālās attīstības fonda (ERAF) projekti (ERAF (EOSC)), HPC kopuzņēmums ar valsts  līdzfinansējums</t>
  </si>
  <si>
    <t xml:space="preserve"> 62.07.00 "Eiropas Reģionālās attīstības fonda (ERAF) īstenotie projekti labklājības nozarē (2014-2020)"</t>
  </si>
  <si>
    <t>74.00.00 “Atveseļošanas un noturības mehānisma (ANM) projektu un pasākumu īstenošana” 74.06.00 "Atveseļošanas un noturības mehānisna (ANM) projekti un pasākumi"</t>
  </si>
  <si>
    <t>97.00.00 "Nozaru vadība un politikas plānošana"</t>
  </si>
  <si>
    <t>MK</t>
  </si>
  <si>
    <t>Uzdevums 4.10.1. - 1. "Izveidot politiku un normatīvo regulējumu IKT koplietošanas pakalpojumu sniedzēju attīstībai" izpildīts</t>
  </si>
  <si>
    <t>VBTAI EK projekta “SIC Latvia” Net-Safe”IV” un projekta “SIC Latvia – Latvian Safer Internet Centre V” ietvaros izglītot sabiedrību, it īpaši bērnus, viņu vecākus un pedagogus, par drošību internetā.</t>
  </si>
  <si>
    <t>Izveidot Onkoloģijas pacientu datu apmaiņas platformu.</t>
  </si>
  <si>
    <t>Pilnveidot ārstniecības procesa datu pārvaldību.</t>
  </si>
  <si>
    <t>4.6. - 2.2.</t>
  </si>
  <si>
    <t>Nodrošināt, ka pacientu dati pieejami pacienta elektroniskajā veselības kartē strukturētā formā atbilstoši starptautiskiem standartiem.</t>
  </si>
  <si>
    <t>4.5.1. - 1.4.</t>
  </si>
  <si>
    <t>Korupcijas novēršanas un apkarošanas biroja Dokumentu un informācijas pārvaldības sistēmas ieviešana.</t>
  </si>
  <si>
    <t>Korupcijas novēršanas un apkarošanas birojs</t>
  </si>
  <si>
    <t>6.1.1.3.i. Personāla mācības darbam ar analītisko platformu un, konsultācijas.</t>
  </si>
  <si>
    <t>2026. gada 3. cet.</t>
  </si>
  <si>
    <t>Apakšprogramma 63.07.00 “Eiropas Sociālā fonda (ESF) īstenotie projekti labklājības nozarē (2014-2020)”</t>
  </si>
  <si>
    <t>Finanšu izlūkošanas dienests</t>
  </si>
  <si>
    <t>4.5.1. - 1.5.</t>
  </si>
  <si>
    <t xml:space="preserve">62.00.00 "Eiropas Reģionālās attīstības fonda (ERAF) projektu un pasākumu īstenošana" (2014-2020) </t>
  </si>
  <si>
    <t>8., 16.</t>
  </si>
  <si>
    <t>2027. gada
2.pusgads</t>
  </si>
  <si>
    <t>74.00.00 Atveseļošanas un noturības mehānisma (ANM) projektu un pasākumu īstenošana</t>
  </si>
  <si>
    <t>2026.gada 2.pusgads</t>
  </si>
  <si>
    <t>4.5.1. - 1.6.</t>
  </si>
  <si>
    <t>Tehniskā nodrošinājuma un digitālo risinājumu ieviešana izmeklēšanas procesa efektīvai darbībai, sabiedriskās kārtības un drošības monitoringa uzlabošanai (e-KRASS izstrādes un ieviešanas 1.kārta un numuru atpazīšanas risinājuma izviešana).</t>
  </si>
  <si>
    <t>Plānošanā</t>
  </si>
  <si>
    <t>4.9.3. - 1.13.</t>
  </si>
  <si>
    <t>111., 112.</t>
  </si>
  <si>
    <t>1.2. - 2.2.</t>
  </si>
  <si>
    <t>Attīstīt pašvadītas IKT speciālistu mācību pieejas.</t>
  </si>
  <si>
    <t xml:space="preserve">31.12.2025. </t>
  </si>
  <si>
    <t>4.5.2. - 3.3.</t>
  </si>
  <si>
    <t>4.5.2. - 3.4.</t>
  </si>
  <si>
    <t>Agrīnās brīdināšanas sistēmas izstrāde un ieviešana (ABS+).</t>
  </si>
  <si>
    <t>Katastrofu radīto postījumu un zaudējumu datu bāzes izstrāde un ieviešana.</t>
  </si>
  <si>
    <t>Digitālo pakalpojumu attīstība personu apliecinošu dokumentu un fizisko personu uzskaites jomā.</t>
  </si>
  <si>
    <t>Veicināt centralizētu atbalsta funkciju pakalpojumu nodrošināšanu visā valsts pārvaldē, veidojot Vienoto pakalpojumu centru AF plāna investīcijas 2.1.2.1.i. “Pārvaldes centralizētās platformas un sistēmas” ietvaros.</t>
  </si>
  <si>
    <t>Izveidot valsts pārvaldes iestādēs vienotu datu analītikas sistēmu datos balstītas pārvaldības prakses un kultūras ieviešanai.</t>
  </si>
  <si>
    <t>74.00.00 "Atveseļošanas un noturības mehānisma (ANM) projektu un pasākumu īstenošana" un Valsts budžets 74.resora “Gadskārtējā valsts budžeta izpildes procesā pārdalāmais finansējums” budžeta programmas 80.00.00 “Nesadalītais finansējums Eiropas Savienības politiku instrumentu un pārējās ārvalstu finanšu palīdzības līdzfinansēto projektu un pasākumu īstenošanai.</t>
  </si>
  <si>
    <t>2024.gada 2.pusgads</t>
  </si>
  <si>
    <t>VRP 58.3</t>
  </si>
  <si>
    <t>Regulējuma izstrāde izglītības dokumentu digitalizācijai.</t>
  </si>
  <si>
    <t>Eiropas studentu eKarte jeb nacionālas nozīmes studentu karte (t.sk., koncepcijas izstrāde).</t>
  </si>
  <si>
    <t>2027.gada 2.pusgads</t>
  </si>
  <si>
    <t>Noteikt vienotas prasības neformālās izglītības programmu īstenošanai, tajās integrējot vienotās prasības attiecībā uz mācīšanas rezultātu definēšanu digitālajām prasmēm.</t>
  </si>
  <si>
    <t>4.7. - 3.2.</t>
  </si>
  <si>
    <t>4.8. - 1.2.</t>
  </si>
  <si>
    <t>Izmaksas iekļautas Izglītības attīstības pamatnostādnēs</t>
  </si>
  <si>
    <t>e-KRASS ieviešanas un attīstības projekta 2. kārta.</t>
  </si>
  <si>
    <t>IIIS2 ieviešana un attīstība.</t>
  </si>
  <si>
    <t>2026.gada 1.pusgads</t>
  </si>
  <si>
    <t>1.2. - 2.3.</t>
  </si>
  <si>
    <t>6.1.1.1.i. Esošo analītisko risinājumu modernizācija.</t>
  </si>
  <si>
    <t>6.1.1.2.i. Jaunu analīzes sistēmu izstrāde.</t>
  </si>
  <si>
    <t>Saskaņā ar likumprojektu “Grozījumi Informācijas atklātības likumā" izstrādāt grozījumus MK noteikumos, kas paredz augstvērtīgu datu kopu sarakstu, to datu un metadatu formātus un to izplatīšanas kārtību, kā arī dinamisko datu izplatīšanas kārtību.</t>
  </si>
  <si>
    <t>Vienotas civilās aizsardzības un ugunsdrošības pārvaldības platformas izstrāde un ieviešana (VUCAP).</t>
  </si>
  <si>
    <t>Starptautiskā kravu loģistikas un ostu informācijas sistēma (SKLOIS) ir integrēta un darbojas vienotā Eiropas Jūras vienloga sistēma vidē EMSWe.</t>
  </si>
  <si>
    <t>Uzsākta VID informācijas sistēmas nodokļu datu apmaiņai ar ES valstīm 2.kārtas īstenošana, kuras ietvaros tiks turpināta minētās ANM plāna investīcijas ietvaros īstenota VID informācijas sistēmu modernizācija un attiecīgu VID procesu un pakalpojumu transformācija.</t>
  </si>
  <si>
    <t>6.1.2.1.i. Dzelzceļa  rentgeniekārtu  sasaiste ar BAXE un mākslīgā intelekta izmantošana dzelzceļu kravu skenēšanas attēlu analīzei.</t>
  </si>
  <si>
    <t>6.1.2.3.i. Saņemto pasta sūtījumu muitas kontroles pilnveidošana Lidostas MKP.</t>
  </si>
  <si>
    <t>IT nodrošinājuma un drošības prasību vienota standarta izveide.</t>
  </si>
  <si>
    <t>Pētījums un tehniskās specifikācijas izstrāde vienotas augstskolu studiju vadības sistēmas izstrādei vienotā pakalpojuma sniegšanai.</t>
  </si>
  <si>
    <t>4.5.1. - 1.7.</t>
  </si>
  <si>
    <t>4.5.1. - 1.8.</t>
  </si>
  <si>
    <t>Indikatīvi 31.12.2026.</t>
  </si>
  <si>
    <t xml:space="preserve">2024. gada 2.pusgads </t>
  </si>
  <si>
    <t>IZM 05.04.00 apakšprogramma</t>
  </si>
  <si>
    <t>Finansējuma avots pašlaik nav iezīmēts</t>
  </si>
  <si>
    <t>NVA atbalsts IKT prasmju un kompetenču apguvei bezdarbniekiem, darba meklētājiem un bezdarba riskam pakļautajām personām:
a. Datorzinības neformālās izglītības programmās;
b. Digitālo pamatprasmju pamatapguve;
c. Profesionālās pilnveides un tālākizglītības mācības (ieskaitot profesionālās un augstākās izglītības studiju moduļus un studiju kursus);
d. NVA IKT prasmju apguves projektu īstenošana, piemēram, sadarbībā ar LIKTA u.c. organizācijām;
e. Atbalsts personām tiešsaistes platformu kursiem (Nākotnes prasmju iniciatīva, Google u.c.).</t>
  </si>
  <si>
    <t>Pilnībā digitalizēta uzņemšana augstākajā izglītībā un profesionālajā izglītībā, t.sk. izglītības dokumentu automātiskās atzīšanas sistēma.</t>
  </si>
  <si>
    <t>63.07.00 “Eiropas Sociālā fonda (ESF) īstenotie projekti labklājības nozarē (2014-2020)”</t>
  </si>
  <si>
    <t>01.00.00 "Korupcijas novēršanas un apkarošanas birojs"</t>
  </si>
  <si>
    <t>IZM budžeta programma 62.00.00 "Eiropas Reģionālās attīstības fonda (ERAF) projektu un pasākumu īstenošana"</t>
  </si>
  <si>
    <t xml:space="preserve"> 01.00.00 "Ministru kabineta darbības nodrošināšana, valsts pārvaldes politika" </t>
  </si>
  <si>
    <t xml:space="preserve"> 74.00.00 “Atveseļošanas un noturības mehānisma (ANM) projektu un pasākumu īstenošana”</t>
  </si>
  <si>
    <t>IZM budžeta programma
62.00.00 "Eiropas Reģionālās attīstības fonda (ERAF) projektu un pasākumu īstenošana"</t>
  </si>
  <si>
    <t>1.2. - 1.4.</t>
  </si>
  <si>
    <t>Uzlabosim darbaspēka jautājumu pārvaldību, darbaspēka pieejamību, kā arī prasmju un mūžizglītības politiku. Attīstīsim darba prasmes tirgus līdzsvarā balstītā nodarbinātības politikā, veidojot to EM pārziņā.</t>
  </si>
  <si>
    <t xml:space="preserve">31.12.2023. </t>
  </si>
  <si>
    <t>05.12.00 "Valsts pētījumu programmas"</t>
  </si>
  <si>
    <t>Latvijas komersantu pamata digitālo prasmju attīstība, mazinot digitālo nošķirtību un ceļot darbinieku kvalifikāciju aktuālāko digitālo rīku un sistēmu apguvē, kas komersantiem ļaus mazināt ierobežojumus savā darbībā izmantot jaunās digitālās tehnoloģijas, paaugstināt eksporta kapacitāti, kā arī novērsīs šķēršļus dažādu attālinātā darba un tiešsaistes pakalpojumu ieviešanā. Tādējādi tiks sekmēta Latvijas komersantu konkurētspēja un darba ražīgums.</t>
  </si>
  <si>
    <t>Papildu pasākumi iekļauti Digitālās veselības stratēģijā līdz 2027. gadam.</t>
  </si>
  <si>
    <t>Aizdevuma (ja valsts budžeta likumprojektā par valsts budžetu kārtējam gadam un vidēja termiņa budžeta ietvaru kopējā pašvaldību aizņēmuma limita ietvaros tiek paredzēts attiecīgs finansējums un aizņemšanās nosacījumi) un citas valsts budžeta programmas pašvaldību investīciju projektiem, kas nav Eiropas Savienības fondu un pārējās ārvalstu finanšu palīdzības līdzfinansētie projekti, atbilstoši gadskārtējā likumā par valsts budžetu noteiktajam.</t>
  </si>
  <si>
    <t>KEM</t>
  </si>
  <si>
    <t>Pasākuma 4.10.3. - 1.1. ietvaros t.sk. 4.10.3. - 1.1. finansējuma ietvaros. Nav iespējams atsevišķi izdalīt finansējumu.</t>
  </si>
  <si>
    <t xml:space="preserve">74.00.00 “Atveseļošanas un noturības mehānisma (ANM) projektu un pasākumu īstenošana” </t>
  </si>
  <si>
    <t>IEM</t>
  </si>
  <si>
    <t>2024. gada
 4.pusgads</t>
  </si>
  <si>
    <t>70.07.00 „Citu Eiropas kopienas projektu īstenošana”</t>
  </si>
  <si>
    <t>63.07.00 "Eiropas Sociāla Fonda Plus (ESF+) projektu īstenošana (2021-2027)"</t>
  </si>
  <si>
    <t>2027. gada 2. pusgads</t>
  </si>
  <si>
    <t>26.01.00 "Iekšējais tirgus un patērētāju tiesību aizsardzība"</t>
  </si>
  <si>
    <t xml:space="preserve">97.00.00 "Nozaru vadība un politiku plānošana" un 69.06.00 "Mērķa "Eiropas teritoriālā sadarbība" pārrobežu sadarbības projekti" </t>
  </si>
  <si>
    <t>Nodrošināt efektīvu un mērķorientētu valsts pārvaldes Inovācijas laboratorijas darbu modernizācijas plāna 2023.-2027.gadam ieviešanai.</t>
  </si>
  <si>
    <t>4.9.4. - 1.1.</t>
  </si>
  <si>
    <t xml:space="preserve">2024. gada 31.maijs </t>
  </si>
  <si>
    <t>2026. gada 2.pusgads.</t>
  </si>
  <si>
    <t>153.</t>
  </si>
  <si>
    <t>Jaunās paaudzes Integrētā iekšlietu informācijas sistēma (IIIS2) (e-pakalp - Ieroču rēģistracija + Admin sodi APAS, Integrācija ar ELK, dokumentu parakstīšanas rīks, utt.) komponenšu pilnveidošana.</t>
  </si>
  <si>
    <t>Pasākums uzdevuma 2.1. - 2. īstenošanai iekļauts Nacionālās kiberdrošības likumprojektā, 22. un 23. pantā.</t>
  </si>
  <si>
    <t>Papildus pasākumi uzdevuma izpildei iekļauti Valsts pārvaldes modernizācijas plāna rīcības virzienā 6.2.</t>
  </si>
  <si>
    <t>Pasākuma 4.2.3.-1.1. ietvaros - t.sk. 4.2.3.-1.1. VARAM finansējuma ietvaros. Nav iespējams atsevišķi izdalīt finansējumu.</t>
  </si>
  <si>
    <t>Pasākuma 4.10.2. - 1.1. izpildes ietvaros, t.sk. tā finasējuma ietvaros. Nav iespējams atsevišķi izdalīt finansējumu.</t>
  </si>
  <si>
    <t>Papildus skaidrojumi</t>
  </si>
  <si>
    <t>1.2. - 2.1. pasākuma finansējuma ietvaros. Nav iespējams atsevišķi izdalīt finansējumu.</t>
  </si>
  <si>
    <t>Finansējums 4.5.1. - 1.7. pasākuma ietvaros. Nav iespējams atsevišķi izdalīt finansējumu.</t>
  </si>
  <si>
    <t>Atsevišķi tikai minēto pasākumu īstenošanai nav iespējams izdalīt finansējumu, katrs sociālo pakalpojumu sniedzējs, atbilstoši savām iespējām un vajadzībai pieejamā finansējuma ietvaros modernizē un  ievieš jaunus digitālos risinājumus vai pielieto jaunākās tehnoloģijas pakalpojuma nodrošināšanā, attiecīgi apmācot darbiniekus to lietošanā</t>
  </si>
  <si>
    <t>30.00.00. “Valsts aizsardzības politikas realizācija”</t>
  </si>
  <si>
    <t>Papildu finansējums nodrošināms saskaņā ar MK 27.02.2017. rīkojuma Nr.94 “Par informācijas sabiedrības attīstības pamatnostādņu ieviešanu publiskās pārvaldes informācijas sistēmu jomā (mērķarhitektūras 9.0 versija)” 5.2. apakšpunktu.</t>
  </si>
  <si>
    <t xml:space="preserve">Pasākums tiks īstenots AM budžeta ietvaros, iekšēji pārdalot finansējumu starp savām programmām, attiecīgā finansējuma pārdale paredzēta, sagatavojot likumprojektu “Par valsts budžetu 2024. gadam un budžeta ietvaru 2024., 2025. un 2026. gadam”. </t>
  </si>
  <si>
    <t>KNAB PP “Dokumentu un informācijas pārvaldības sistēmas izstrāde” ir atbalstīts likumprojekta “Par valsts budžetu 2024. gadam un budžeta ietvaru 2024., 2025. un 2026. gadam” sagatavošanas procesā saskaņā ar MK 26.09.2023. sēdes protokola Nr.47 43.§.</t>
  </si>
  <si>
    <t>Pasākuma īstenošanai nav iespējams atsevišķi izdalīt finansējuma apmēru. Pasākums tiek īstenots jau piešķirto valsts budžeta līdzekļu ietvaros.</t>
  </si>
  <si>
    <t>IZM budžeta apakšprogramma 01.11.00 "Pedagogu profesionālās kompetences pilnveide"</t>
  </si>
  <si>
    <t>Esošā budžeta ietvaros</t>
  </si>
  <si>
    <t>Pasākuma īstenošanai nav iespējams atsevišķi izdalīt finansējuma apmēru. Pasākums tiek īstenots jau piešķirto budžeta līdzekļu ietvaros.</t>
  </si>
  <si>
    <t>Ņemot vērā, ka šobrīd ir iespējams prognozēt tikai provizoriskas uzturēšanas izmaksas un nepieciešamās uzturēšanas izmaksas tiks segtas pārņemot resorus uz Vienoto pakalpojumu centru, precīzs pārdalāmā finansējuma apjoms tiks noteikts pirms katra resora pārņemšanas, izvērtējot amata vietu pārcelšanu no resoriem uz VPC un pārskatot iepriekšējā gada izmaksas par licencēm vai licenču nomu, tādēļ 2026. un 2027.gadā izmaksās nav iekļautas uzturēšanas izmaksas.</t>
  </si>
  <si>
    <t xml:space="preserve">Ja Atveseļošanas un noturības mehānisma projektu un pasākumu īstenošanu nodrošina valsts budžeta iestāde, tad no valsts budžeta tiek paredzēts finansējums arī pievienotās vērtības nodokļa segšanai un tas nav jāpieprasa budžeta sagatavošanas procesā kā prioritārā pasākuma pieteikums. </t>
  </si>
  <si>
    <t>74.06.00 "Atveseļošanas un noturības mehānisma (ANM) projekti un pasākumi" (Valsts budžeta līdzekļi PVN segšanai)</t>
  </si>
  <si>
    <t>Detalizēti finansējuma aprēķini par pasākumiem, kuriem nepieciešams papildu valsts budžeta finansējums, tiks iekļauti izstrādājot plānošanas dokumentus, normatīvos aktus un prioritāro pasākumu pieteikumu ietvaros.</t>
  </si>
  <si>
    <t>Finansējums 4.6. - 3.1. pasākuma ietvaros. Nav iespējams atsevišķi izdalīt finansējumu.
Detalizēti finansējuma aprēķini par pasākumiem, kuriem nepieciešams papildu valsts budžeta finansējums, tiks iekļauti izstrādājot plānošanas dokumentus, normatīvos aktus un prioritāro pasākumu pieteikumu ietvaros.</t>
  </si>
  <si>
    <t>45.01.00 "Veselības aprūpes finansējuma administrēšana un ekonomiskā novērtēšana" un 62.00.00 "Eiropas Reģionālās attīstības fonda (ERAF) projektu un pasākumu īstenošana"</t>
  </si>
  <si>
    <t>01.06.2024.</t>
  </si>
  <si>
    <t>Ja Atveseļošanas un noturības mehānisma projektu un pasākumu īstenošanu nodrošina valsts budžeta iestāde, tad no valsts budžeta tiek paredzēts finansējums arī pievienotās vērtības nodokļa segšanai un tas nav jāpieprasa budžeta sagatavošanas procesā kā prioritārā pasākuma pieteikums.</t>
  </si>
  <si>
    <r>
      <t>TM</t>
    </r>
    <r>
      <rPr>
        <vertAlign val="superscript"/>
        <sz val="10"/>
        <rFont val="Times New Roman"/>
        <family val="1"/>
        <charset val="186"/>
      </rPr>
      <t>1</t>
    </r>
  </si>
  <si>
    <r>
      <t>TM</t>
    </r>
    <r>
      <rPr>
        <vertAlign val="superscript"/>
        <sz val="10"/>
        <rFont val="Times New Roman"/>
        <family val="1"/>
        <charset val="186"/>
      </rPr>
      <t>2</t>
    </r>
  </si>
  <si>
    <r>
      <t>TM</t>
    </r>
    <r>
      <rPr>
        <vertAlign val="superscript"/>
        <sz val="10"/>
        <rFont val="Times New Roman"/>
        <family val="1"/>
        <charset val="186"/>
      </rPr>
      <t>3</t>
    </r>
  </si>
  <si>
    <r>
      <t>TM</t>
    </r>
    <r>
      <rPr>
        <vertAlign val="superscript"/>
        <sz val="10"/>
        <rFont val="Times New Roman"/>
        <family val="1"/>
        <charset val="186"/>
      </rPr>
      <t>4</t>
    </r>
  </si>
  <si>
    <r>
      <t>VARAM</t>
    </r>
    <r>
      <rPr>
        <vertAlign val="superscript"/>
        <sz val="10"/>
        <rFont val="Times New Roman"/>
        <family val="1"/>
        <charset val="186"/>
      </rPr>
      <t>5</t>
    </r>
  </si>
  <si>
    <r>
      <rPr>
        <vertAlign val="superscript"/>
        <sz val="10"/>
        <rFont val="Times New Roman"/>
        <family val="1"/>
        <charset val="186"/>
      </rPr>
      <t>1</t>
    </r>
    <r>
      <rPr>
        <sz val="10"/>
        <rFont val="Times New Roman"/>
        <family val="1"/>
        <charset val="186"/>
      </rPr>
      <t>IKT infrastruktūras  migrācijas detalizētā plāna izstrāde / Rezultatīvais rādītājs nr. 5.</t>
    </r>
  </si>
  <si>
    <r>
      <rPr>
        <vertAlign val="superscript"/>
        <sz val="10"/>
        <rFont val="Times New Roman"/>
        <family val="1"/>
        <charset val="186"/>
      </rPr>
      <t>2</t>
    </r>
    <r>
      <rPr>
        <sz val="10"/>
        <rFont val="Times New Roman"/>
        <family val="1"/>
        <charset val="186"/>
      </rPr>
      <t>IS un Infrastruktūras migrācija / Rezultatīvais rādītājs nr. 5.</t>
    </r>
  </si>
  <si>
    <r>
      <rPr>
        <vertAlign val="superscript"/>
        <sz val="10"/>
        <rFont val="Times New Roman"/>
        <family val="1"/>
        <charset val="186"/>
      </rPr>
      <t>3</t>
    </r>
    <r>
      <rPr>
        <sz val="10"/>
        <rFont val="Times New Roman"/>
        <family val="1"/>
        <charset val="186"/>
      </rPr>
      <t>Starptautiskās sadarbības moduļa izstrāde un integrācija PDIS / Rezultatīvais rādītājs nr. 7.</t>
    </r>
  </si>
  <si>
    <r>
      <rPr>
        <vertAlign val="superscript"/>
        <sz val="10"/>
        <rFont val="Times New Roman"/>
        <family val="1"/>
        <charset val="186"/>
      </rPr>
      <t>4</t>
    </r>
    <r>
      <rPr>
        <sz val="10"/>
        <rFont val="Times New Roman"/>
        <family val="1"/>
        <charset val="186"/>
      </rPr>
      <t>Satversmes tiesas integrācija e-lietas platformā / Rezultatīvais rādītājs nr. 6.</t>
    </r>
  </si>
  <si>
    <r>
      <rPr>
        <vertAlign val="superscript"/>
        <sz val="10"/>
        <rFont val="Times New Roman"/>
        <family val="1"/>
        <charset val="186"/>
      </rPr>
      <t>5</t>
    </r>
    <r>
      <rPr>
        <sz val="10"/>
        <rFont val="Times New Roman"/>
        <family val="1"/>
        <charset val="186"/>
      </rPr>
      <t>Tiesu medicīnas ekspertīžu IS pielāgošana E-lietas arhitektūrai / Rezultatīvais rādītājs nr. 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</si>
</sst>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_ ;[Red]\-#,##0\ "/>
  </numFmts>
  <fonts count="9" x14ac:knownFonts="1">
    <font>
      <sz val="11"/>
      <color theme="1"/>
      <name val="Calibri"/>
      <family val="2"/>
      <charset val="186"/>
      <scheme val="minor"/>
    </font>
    <font>
      <sz val="11"/>
      <color rgb="FF006100"/>
      <name val="Calibri"/>
      <family val="2"/>
      <scheme val="minor"/>
    </font>
    <font>
      <b/>
      <sz val="10"/>
      <name val="Times New Roman"/>
      <family val="1"/>
      <charset val="186"/>
    </font>
    <font>
      <sz val="10"/>
      <name val="Times New Roman"/>
      <family val="1"/>
      <charset val="186"/>
    </font>
    <font>
      <b/>
      <sz val="9"/>
      <name val="Times New Roman"/>
      <family val="1"/>
      <charset val="186"/>
    </font>
    <font>
      <i/>
      <sz val="10"/>
      <name val="Times New Roman"/>
      <family val="1"/>
      <charset val="186"/>
    </font>
    <font>
      <strike/>
      <sz val="10"/>
      <name val="Times New Roman"/>
      <family val="1"/>
      <charset val="186"/>
    </font>
    <font>
      <vertAlign val="superscript"/>
      <sz val="10"/>
      <name val="Times New Roman"/>
      <family val="1"/>
      <charset val="186"/>
    </font>
    <font>
      <sz val="11"/>
      <name val="Calibri"/>
      <family val="2"/>
      <charset val="186"/>
      <scheme val="minor"/>
    </font>
  </fonts>
  <fills count="24">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249977111117893"/>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2F2F2"/>
        <bgColor indexed="64"/>
      </patternFill>
    </fill>
    <fill>
      <patternFill patternType="solid">
        <fgColor rgb="FFDDEBF7"/>
        <bgColor indexed="64"/>
      </patternFill>
    </fill>
    <fill>
      <patternFill patternType="solid">
        <fgColor rgb="FFA9D08E"/>
        <bgColor indexed="64"/>
      </patternFill>
    </fill>
    <fill>
      <patternFill patternType="solid">
        <fgColor rgb="FF8EA9DB"/>
        <bgColor indexed="64"/>
      </patternFill>
    </fill>
    <fill>
      <patternFill patternType="solid">
        <fgColor rgb="FFED7D31"/>
        <bgColor indexed="64"/>
      </patternFill>
    </fill>
    <fill>
      <patternFill patternType="solid">
        <fgColor rgb="FFC6EFCE"/>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23" borderId="0" applyNumberFormat="0" applyBorder="0" applyAlignment="0" applyProtection="0"/>
  </cellStyleXfs>
  <cellXfs count="350">
    <xf numFmtId="0" fontId="0" fillId="0" borderId="0" xfId="0"/>
    <xf numFmtId="0" fontId="3" fillId="0" borderId="27" xfId="0" applyFont="1" applyBorder="1" applyAlignment="1">
      <alignment vertical="top" wrapText="1"/>
    </xf>
    <xf numFmtId="0" fontId="3" fillId="0" borderId="0" xfId="0" applyFont="1" applyAlignment="1">
      <alignment vertical="top"/>
    </xf>
    <xf numFmtId="3" fontId="2" fillId="18" borderId="1" xfId="0" applyNumberFormat="1" applyFont="1" applyFill="1" applyBorder="1" applyAlignment="1">
      <alignment horizontal="center" vertical="center" wrapText="1"/>
    </xf>
    <xf numFmtId="3" fontId="2" fillId="19" borderId="1" xfId="0" applyNumberFormat="1" applyFont="1" applyFill="1" applyBorder="1" applyAlignment="1">
      <alignment horizontal="center" vertical="center" wrapText="1"/>
    </xf>
    <xf numFmtId="3" fontId="4" fillId="19" borderId="1" xfId="0" applyNumberFormat="1" applyFont="1" applyFill="1" applyBorder="1" applyAlignment="1">
      <alignment horizontal="center" vertical="center" wrapText="1"/>
    </xf>
    <xf numFmtId="0" fontId="3" fillId="0" borderId="3" xfId="0" applyFont="1" applyBorder="1" applyAlignment="1">
      <alignment horizontal="left" vertical="center"/>
    </xf>
    <xf numFmtId="0" fontId="2" fillId="2" borderId="1" xfId="0" applyFont="1" applyFill="1" applyBorder="1" applyAlignment="1">
      <alignment horizontal="center" vertical="center" wrapText="1"/>
    </xf>
    <xf numFmtId="43" fontId="2" fillId="2" borderId="1"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164" fontId="3" fillId="2" borderId="4" xfId="0" applyNumberFormat="1" applyFont="1" applyFill="1" applyBorder="1" applyAlignment="1">
      <alignment horizontal="center" vertical="center"/>
    </xf>
    <xf numFmtId="164" fontId="3" fillId="0" borderId="27" xfId="0" applyNumberFormat="1" applyFont="1" applyBorder="1" applyAlignment="1">
      <alignment vertical="top" wrapText="1"/>
    </xf>
    <xf numFmtId="4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xf>
    <xf numFmtId="3" fontId="2" fillId="2" borderId="1" xfId="0" applyNumberFormat="1" applyFont="1" applyFill="1" applyBorder="1" applyAlignment="1">
      <alignment horizontal="center" vertical="center" wrapText="1"/>
    </xf>
    <xf numFmtId="43" fontId="3" fillId="2"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49" fontId="3" fillId="0" borderId="1" xfId="0" applyNumberFormat="1" applyFont="1" applyBorder="1" applyAlignment="1">
      <alignment horizontal="center" vertical="center" wrapText="1"/>
    </xf>
    <xf numFmtId="0" fontId="2" fillId="20" borderId="3" xfId="0" applyFont="1" applyFill="1" applyBorder="1" applyAlignment="1">
      <alignment horizontal="left" vertical="center"/>
    </xf>
    <xf numFmtId="0" fontId="3" fillId="20" borderId="1" xfId="0" applyFont="1" applyFill="1" applyBorder="1" applyAlignment="1">
      <alignment horizontal="center" vertical="center"/>
    </xf>
    <xf numFmtId="0" fontId="3" fillId="20" borderId="1" xfId="0" applyFont="1" applyFill="1" applyBorder="1" applyAlignment="1">
      <alignment horizontal="center" vertical="center" wrapText="1"/>
    </xf>
    <xf numFmtId="165" fontId="3" fillId="20" borderId="1" xfId="0" applyNumberFormat="1" applyFont="1" applyFill="1" applyBorder="1" applyAlignment="1">
      <alignment horizontal="center" vertical="center"/>
    </xf>
    <xf numFmtId="0" fontId="3" fillId="20" borderId="4" xfId="0" applyFont="1" applyFill="1" applyBorder="1" applyAlignment="1">
      <alignment horizontal="center" vertical="center"/>
    </xf>
    <xf numFmtId="0" fontId="2" fillId="3" borderId="3" xfId="0" applyFont="1" applyFill="1" applyBorder="1" applyAlignment="1">
      <alignment horizontal="left"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165" fontId="2" fillId="3" borderId="1" xfId="0" applyNumberFormat="1" applyFont="1" applyFill="1" applyBorder="1" applyAlignment="1">
      <alignment horizontal="center" vertical="center"/>
    </xf>
    <xf numFmtId="0" fontId="2" fillId="3" borderId="4" xfId="0" applyFont="1" applyFill="1" applyBorder="1" applyAlignment="1">
      <alignment horizontal="center" vertical="center"/>
    </xf>
    <xf numFmtId="0" fontId="2" fillId="0" borderId="27" xfId="0" applyFont="1" applyBorder="1" applyAlignment="1">
      <alignment vertical="top" wrapText="1"/>
    </xf>
    <xf numFmtId="0" fontId="2" fillId="0" borderId="0" xfId="0" applyFont="1" applyAlignment="1">
      <alignment vertical="top"/>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xf>
    <xf numFmtId="0" fontId="3" fillId="3" borderId="4"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xf>
    <xf numFmtId="0" fontId="3" fillId="0" borderId="4" xfId="0" applyFont="1" applyBorder="1" applyAlignment="1">
      <alignment horizontal="center" vertical="center"/>
    </xf>
    <xf numFmtId="0" fontId="2" fillId="4" borderId="9" xfId="0" applyFont="1" applyFill="1" applyBorder="1" applyAlignment="1">
      <alignment horizontal="left" vertical="center"/>
    </xf>
    <xf numFmtId="0" fontId="3" fillId="4" borderId="10" xfId="0" applyFont="1" applyFill="1" applyBorder="1" applyAlignment="1">
      <alignment horizontal="center" vertical="center"/>
    </xf>
    <xf numFmtId="0" fontId="3" fillId="4" borderId="10" xfId="0" applyFont="1" applyFill="1" applyBorder="1" applyAlignment="1">
      <alignment horizontal="center" vertical="center" wrapText="1"/>
    </xf>
    <xf numFmtId="165" fontId="3" fillId="4" borderId="10" xfId="0" applyNumberFormat="1" applyFont="1" applyFill="1" applyBorder="1" applyAlignment="1">
      <alignment horizontal="center" vertical="center"/>
    </xf>
    <xf numFmtId="0" fontId="3" fillId="4" borderId="19" xfId="0" applyFont="1" applyFill="1" applyBorder="1" applyAlignment="1">
      <alignment horizontal="center" vertical="center"/>
    </xf>
    <xf numFmtId="0" fontId="2" fillId="3" borderId="14" xfId="0" applyFont="1" applyFill="1" applyBorder="1" applyAlignment="1">
      <alignment horizontal="left" vertical="center"/>
    </xf>
    <xf numFmtId="0" fontId="2" fillId="3" borderId="12"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5" xfId="0" applyFont="1" applyFill="1" applyBorder="1" applyAlignment="1">
      <alignment horizontal="left" vertical="center"/>
    </xf>
    <xf numFmtId="0" fontId="2" fillId="3" borderId="13"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3" fillId="3" borderId="8" xfId="0" applyFont="1" applyFill="1" applyBorder="1" applyAlignment="1">
      <alignment horizontal="left" vertical="center"/>
    </xf>
    <xf numFmtId="0" fontId="3" fillId="3" borderId="11" xfId="0" applyFont="1" applyFill="1" applyBorder="1" applyAlignment="1">
      <alignment horizontal="center" vertical="center"/>
    </xf>
    <xf numFmtId="0" fontId="3" fillId="3" borderId="11" xfId="0" applyFont="1" applyFill="1" applyBorder="1" applyAlignment="1">
      <alignment horizontal="center" vertical="center" wrapText="1"/>
    </xf>
    <xf numFmtId="0" fontId="3" fillId="3" borderId="22" xfId="0" applyFont="1" applyFill="1" applyBorder="1" applyAlignment="1">
      <alignment horizontal="center" vertical="center"/>
    </xf>
    <xf numFmtId="0" fontId="3" fillId="0" borderId="1" xfId="0" applyFont="1" applyBorder="1" applyAlignment="1">
      <alignment horizontal="center" vertical="center"/>
    </xf>
    <xf numFmtId="165" fontId="3" fillId="3" borderId="1" xfId="0" applyNumberFormat="1" applyFont="1" applyFill="1" applyBorder="1" applyAlignment="1">
      <alignment horizontal="center" vertical="center"/>
    </xf>
    <xf numFmtId="0" fontId="3" fillId="3" borderId="3" xfId="0" applyFont="1" applyFill="1" applyBorder="1" applyAlignment="1">
      <alignment horizontal="left" vertical="center"/>
    </xf>
    <xf numFmtId="165" fontId="3" fillId="0" borderId="1" xfId="0" applyNumberFormat="1" applyFont="1" applyBorder="1" applyAlignment="1">
      <alignment horizontal="center" vertical="center"/>
    </xf>
    <xf numFmtId="0" fontId="3" fillId="0" borderId="10"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center" vertical="center"/>
    </xf>
    <xf numFmtId="3" fontId="3" fillId="0" borderId="10" xfId="0" applyNumberFormat="1" applyFont="1" applyBorder="1" applyAlignment="1">
      <alignment horizontal="center" vertical="center"/>
    </xf>
    <xf numFmtId="0" fontId="3" fillId="0" borderId="19" xfId="0" applyFont="1" applyBorder="1" applyAlignment="1">
      <alignment horizontal="center" vertical="center"/>
    </xf>
    <xf numFmtId="0" fontId="3" fillId="3" borderId="12" xfId="0" applyFont="1" applyFill="1" applyBorder="1" applyAlignment="1">
      <alignment horizontal="center" vertical="center" wrapText="1"/>
    </xf>
    <xf numFmtId="0" fontId="3" fillId="3" borderId="12" xfId="0" applyFont="1" applyFill="1" applyBorder="1" applyAlignment="1">
      <alignment horizontal="center" vertical="center"/>
    </xf>
    <xf numFmtId="3" fontId="3" fillId="3" borderId="12" xfId="0" applyNumberFormat="1" applyFont="1" applyFill="1" applyBorder="1" applyAlignment="1">
      <alignment horizontal="center" vertical="center"/>
    </xf>
    <xf numFmtId="0" fontId="3" fillId="3" borderId="20"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3" xfId="0" applyFont="1" applyFill="1" applyBorder="1" applyAlignment="1">
      <alignment horizontal="center" vertical="center" wrapText="1"/>
    </xf>
    <xf numFmtId="3" fontId="3" fillId="3" borderId="13" xfId="0" applyNumberFormat="1" applyFont="1" applyFill="1" applyBorder="1" applyAlignment="1">
      <alignment horizontal="center" vertical="center"/>
    </xf>
    <xf numFmtId="0" fontId="3" fillId="3" borderId="21" xfId="0" applyFont="1" applyFill="1" applyBorder="1" applyAlignment="1">
      <alignment horizontal="center" vertical="center"/>
    </xf>
    <xf numFmtId="0" fontId="2" fillId="3" borderId="8" xfId="0" applyFont="1" applyFill="1" applyBorder="1" applyAlignment="1">
      <alignment horizontal="left" vertical="center"/>
    </xf>
    <xf numFmtId="3" fontId="3" fillId="3" borderId="11" xfId="0" applyNumberFormat="1" applyFont="1" applyFill="1" applyBorder="1" applyAlignment="1">
      <alignment horizontal="center" vertical="center"/>
    </xf>
    <xf numFmtId="0" fontId="3" fillId="0" borderId="3" xfId="0" applyFont="1" applyBorder="1" applyAlignment="1">
      <alignment vertical="center" wrapText="1"/>
    </xf>
    <xf numFmtId="0" fontId="3" fillId="0" borderId="1"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4" borderId="3" xfId="0" applyFont="1" applyFill="1" applyBorder="1" applyAlignment="1">
      <alignment horizontal="left"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165" fontId="3" fillId="4" borderId="1" xfId="0" applyNumberFormat="1" applyFont="1" applyFill="1" applyBorder="1" applyAlignment="1">
      <alignment horizontal="center" vertical="center"/>
    </xf>
    <xf numFmtId="0" fontId="3" fillId="4" borderId="4" xfId="0" applyFont="1" applyFill="1" applyBorder="1" applyAlignment="1">
      <alignment horizontal="center" vertical="center"/>
    </xf>
    <xf numFmtId="3" fontId="3" fillId="2" borderId="1" xfId="0" applyNumberFormat="1" applyFont="1" applyFill="1" applyBorder="1" applyAlignment="1">
      <alignment horizontal="center" vertical="center"/>
    </xf>
    <xf numFmtId="165" fontId="3" fillId="2" borderId="1" xfId="0" applyNumberFormat="1" applyFont="1" applyFill="1" applyBorder="1" applyAlignment="1">
      <alignment horizontal="center" vertical="center"/>
    </xf>
    <xf numFmtId="3" fontId="3" fillId="2" borderId="1" xfId="1" applyNumberFormat="1" applyFont="1" applyFill="1" applyBorder="1" applyAlignment="1">
      <alignment horizontal="center" vertical="center" wrapText="1"/>
    </xf>
    <xf numFmtId="0" fontId="2" fillId="5" borderId="3" xfId="0" applyFont="1" applyFill="1" applyBorder="1" applyAlignment="1">
      <alignment horizontal="left" vertical="center"/>
    </xf>
    <xf numFmtId="0" fontId="2" fillId="5" borderId="1" xfId="0" applyFont="1" applyFill="1" applyBorder="1" applyAlignment="1">
      <alignment horizontal="center" vertical="center"/>
    </xf>
    <xf numFmtId="0" fontId="2" fillId="5" borderId="1" xfId="0" applyFont="1" applyFill="1" applyBorder="1" applyAlignment="1">
      <alignment horizontal="center" vertical="center" wrapText="1"/>
    </xf>
    <xf numFmtId="165" fontId="2" fillId="5" borderId="1" xfId="0" applyNumberFormat="1" applyFont="1" applyFill="1" applyBorder="1" applyAlignment="1">
      <alignment horizontal="center" vertical="center"/>
    </xf>
    <xf numFmtId="0" fontId="2" fillId="5" borderId="4" xfId="0" applyFont="1" applyFill="1" applyBorder="1" applyAlignment="1">
      <alignment horizontal="center" vertical="center"/>
    </xf>
    <xf numFmtId="0" fontId="2" fillId="7" borderId="3" xfId="0" applyFont="1" applyFill="1" applyBorder="1" applyAlignment="1">
      <alignment horizontal="left" vertical="center"/>
    </xf>
    <xf numFmtId="0" fontId="2" fillId="7" borderId="1" xfId="0" applyFont="1" applyFill="1" applyBorder="1" applyAlignment="1">
      <alignment horizontal="center" vertical="center"/>
    </xf>
    <xf numFmtId="0" fontId="2" fillId="7" borderId="1" xfId="0" applyFont="1" applyFill="1" applyBorder="1" applyAlignment="1">
      <alignment horizontal="center" vertical="center" wrapText="1"/>
    </xf>
    <xf numFmtId="165" fontId="2" fillId="7" borderId="1" xfId="0" applyNumberFormat="1" applyFont="1" applyFill="1" applyBorder="1" applyAlignment="1">
      <alignment horizontal="center" vertical="center"/>
    </xf>
    <xf numFmtId="0" fontId="2" fillId="7" borderId="4" xfId="0" applyFont="1" applyFill="1" applyBorder="1" applyAlignment="1">
      <alignment horizontal="center" vertical="center"/>
    </xf>
    <xf numFmtId="0" fontId="2" fillId="6" borderId="3" xfId="0" applyFont="1" applyFill="1" applyBorder="1" applyAlignment="1">
      <alignment horizontal="left"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165" fontId="2" fillId="6" borderId="1" xfId="0" applyNumberFormat="1" applyFont="1" applyFill="1" applyBorder="1" applyAlignment="1">
      <alignment horizontal="center" vertical="center"/>
    </xf>
    <xf numFmtId="165" fontId="3" fillId="6" borderId="1" xfId="0" applyNumberFormat="1" applyFont="1" applyFill="1" applyBorder="1" applyAlignment="1">
      <alignment horizontal="center" vertical="center"/>
    </xf>
    <xf numFmtId="0" fontId="3" fillId="6" borderId="1" xfId="0" applyFont="1" applyFill="1" applyBorder="1" applyAlignment="1">
      <alignment horizontal="center" vertical="center" wrapText="1"/>
    </xf>
    <xf numFmtId="0" fontId="3" fillId="6" borderId="4" xfId="0" applyFont="1" applyFill="1" applyBorder="1" applyAlignment="1">
      <alignment horizontal="center" vertical="center"/>
    </xf>
    <xf numFmtId="0" fontId="3" fillId="6" borderId="3" xfId="0" applyFont="1" applyFill="1" applyBorder="1" applyAlignment="1">
      <alignment horizontal="left" vertical="center"/>
    </xf>
    <xf numFmtId="0" fontId="3" fillId="6" borderId="1" xfId="0" applyFont="1" applyFill="1" applyBorder="1" applyAlignment="1">
      <alignment horizontal="center" vertical="center"/>
    </xf>
    <xf numFmtId="3" fontId="3" fillId="6" borderId="1" xfId="0" applyNumberFormat="1" applyFont="1" applyFill="1" applyBorder="1" applyAlignment="1">
      <alignment horizontal="center" vertical="center"/>
    </xf>
    <xf numFmtId="0" fontId="2" fillId="6" borderId="9" xfId="0" applyFont="1" applyFill="1" applyBorder="1" applyAlignment="1">
      <alignment horizontal="left" vertical="center"/>
    </xf>
    <xf numFmtId="0" fontId="3" fillId="6" borderId="10" xfId="0" applyFont="1" applyFill="1" applyBorder="1" applyAlignment="1">
      <alignment horizontal="center" vertical="center" wrapText="1"/>
    </xf>
    <xf numFmtId="0" fontId="3" fillId="6" borderId="10" xfId="0" applyFont="1" applyFill="1" applyBorder="1" applyAlignment="1">
      <alignment horizontal="center" vertical="center"/>
    </xf>
    <xf numFmtId="165" fontId="3" fillId="6" borderId="10" xfId="0" applyNumberFormat="1" applyFont="1" applyFill="1" applyBorder="1" applyAlignment="1">
      <alignment horizontal="center" vertical="center"/>
    </xf>
    <xf numFmtId="0" fontId="3" fillId="6" borderId="19" xfId="0" applyFont="1" applyFill="1" applyBorder="1" applyAlignment="1">
      <alignment horizontal="center" vertical="center"/>
    </xf>
    <xf numFmtId="0" fontId="5" fillId="0" borderId="25" xfId="0" applyFont="1" applyBorder="1" applyAlignment="1">
      <alignment horizontal="left" vertical="center"/>
    </xf>
    <xf numFmtId="0" fontId="6" fillId="0" borderId="26" xfId="0" applyFont="1" applyBorder="1" applyAlignment="1">
      <alignment horizontal="center" vertical="center" wrapText="1"/>
    </xf>
    <xf numFmtId="0" fontId="6" fillId="2" borderId="26" xfId="0" applyFont="1" applyFill="1" applyBorder="1" applyAlignment="1">
      <alignment horizontal="center" vertical="center"/>
    </xf>
    <xf numFmtId="0" fontId="6" fillId="2" borderId="26" xfId="0" applyFont="1" applyFill="1" applyBorder="1" applyAlignment="1">
      <alignment horizontal="center" vertical="center" wrapText="1"/>
    </xf>
    <xf numFmtId="3" fontId="6" fillId="0" borderId="26" xfId="0" applyNumberFormat="1" applyFont="1" applyBorder="1" applyAlignment="1">
      <alignment horizontal="center" vertical="center"/>
    </xf>
    <xf numFmtId="0" fontId="6" fillId="0" borderId="28" xfId="0" applyFont="1" applyBorder="1" applyAlignment="1">
      <alignment horizontal="center" vertical="center"/>
    </xf>
    <xf numFmtId="0" fontId="2" fillId="6" borderId="8" xfId="0" applyFont="1" applyFill="1" applyBorder="1" applyAlignment="1">
      <alignment horizontal="left" vertical="center"/>
    </xf>
    <xf numFmtId="0" fontId="2" fillId="6" borderId="11" xfId="0" applyFont="1" applyFill="1" applyBorder="1" applyAlignment="1">
      <alignment horizontal="center" vertical="center" wrapText="1"/>
    </xf>
    <xf numFmtId="0" fontId="2" fillId="6" borderId="11" xfId="0" applyFont="1" applyFill="1" applyBorder="1" applyAlignment="1">
      <alignment horizontal="center" vertical="center"/>
    </xf>
    <xf numFmtId="3" fontId="2" fillId="6" borderId="11" xfId="0" applyNumberFormat="1" applyFont="1" applyFill="1" applyBorder="1" applyAlignment="1">
      <alignment horizontal="center" vertical="center"/>
    </xf>
    <xf numFmtId="0" fontId="2" fillId="6" borderId="22" xfId="0" applyFont="1" applyFill="1" applyBorder="1" applyAlignment="1">
      <alignment horizontal="center" vertical="center"/>
    </xf>
    <xf numFmtId="0" fontId="2" fillId="7" borderId="9" xfId="0" applyFont="1" applyFill="1" applyBorder="1" applyAlignment="1">
      <alignment horizontal="left" vertical="center"/>
    </xf>
    <xf numFmtId="0" fontId="2" fillId="7" borderId="10" xfId="0" applyFont="1" applyFill="1" applyBorder="1" applyAlignment="1">
      <alignment horizontal="center" vertical="center" wrapText="1"/>
    </xf>
    <xf numFmtId="0" fontId="2" fillId="7" borderId="10" xfId="0" applyFont="1" applyFill="1" applyBorder="1" applyAlignment="1">
      <alignment horizontal="center" vertical="center"/>
    </xf>
    <xf numFmtId="165" fontId="2" fillId="7" borderId="10" xfId="0" applyNumberFormat="1" applyFont="1" applyFill="1" applyBorder="1" applyAlignment="1">
      <alignment horizontal="center" vertical="center"/>
    </xf>
    <xf numFmtId="0" fontId="2" fillId="7" borderId="19" xfId="0" applyFont="1" applyFill="1" applyBorder="1" applyAlignment="1">
      <alignment horizontal="center" vertical="center"/>
    </xf>
    <xf numFmtId="0" fontId="2" fillId="6" borderId="14" xfId="0" applyFont="1" applyFill="1" applyBorder="1" applyAlignment="1">
      <alignment horizontal="left" vertical="center"/>
    </xf>
    <xf numFmtId="0" fontId="2" fillId="6" borderId="12" xfId="0" applyFont="1" applyFill="1" applyBorder="1" applyAlignment="1">
      <alignment horizontal="center" vertical="center" wrapText="1"/>
    </xf>
    <xf numFmtId="0" fontId="2" fillId="6" borderId="12" xfId="0" applyFont="1" applyFill="1" applyBorder="1" applyAlignment="1">
      <alignment horizontal="center" vertical="center"/>
    </xf>
    <xf numFmtId="165" fontId="2" fillId="6" borderId="12" xfId="0" applyNumberFormat="1" applyFont="1" applyFill="1" applyBorder="1" applyAlignment="1">
      <alignment horizontal="center" vertical="center"/>
    </xf>
    <xf numFmtId="0" fontId="2" fillId="6" borderId="20" xfId="0" applyFont="1" applyFill="1" applyBorder="1" applyAlignment="1">
      <alignment horizontal="center" vertical="center"/>
    </xf>
    <xf numFmtId="0" fontId="2" fillId="6" borderId="15" xfId="0" applyFont="1" applyFill="1" applyBorder="1" applyAlignment="1">
      <alignment horizontal="left" vertical="center"/>
    </xf>
    <xf numFmtId="0" fontId="2" fillId="6" borderId="13" xfId="0" applyFont="1" applyFill="1" applyBorder="1" applyAlignment="1">
      <alignment horizontal="center" vertical="center" wrapText="1"/>
    </xf>
    <xf numFmtId="0" fontId="2" fillId="6" borderId="13" xfId="0" applyFont="1" applyFill="1" applyBorder="1" applyAlignment="1">
      <alignment horizontal="center" vertical="center"/>
    </xf>
    <xf numFmtId="165" fontId="2" fillId="6" borderId="13" xfId="0" applyNumberFormat="1" applyFont="1" applyFill="1" applyBorder="1" applyAlignment="1">
      <alignment horizontal="center" vertical="center"/>
    </xf>
    <xf numFmtId="0" fontId="2" fillId="6" borderId="21" xfId="0" applyFont="1" applyFill="1" applyBorder="1" applyAlignment="1">
      <alignment horizontal="center" vertical="center"/>
    </xf>
    <xf numFmtId="0" fontId="3" fillId="6" borderId="8" xfId="0" applyFont="1" applyFill="1" applyBorder="1" applyAlignment="1">
      <alignment horizontal="left" vertical="center"/>
    </xf>
    <xf numFmtId="0" fontId="3" fillId="6" borderId="11" xfId="0" applyFont="1" applyFill="1" applyBorder="1" applyAlignment="1">
      <alignment horizontal="center" vertical="center"/>
    </xf>
    <xf numFmtId="0" fontId="3" fillId="6" borderId="11" xfId="0" applyFont="1" applyFill="1" applyBorder="1" applyAlignment="1">
      <alignment horizontal="center" vertical="center" wrapText="1"/>
    </xf>
    <xf numFmtId="3" fontId="3" fillId="6" borderId="11" xfId="0" applyNumberFormat="1" applyFont="1" applyFill="1" applyBorder="1" applyAlignment="1">
      <alignment horizontal="center" vertical="center"/>
    </xf>
    <xf numFmtId="0" fontId="3" fillId="6" borderId="22" xfId="0" applyFont="1" applyFill="1" applyBorder="1" applyAlignment="1">
      <alignment horizontal="center" vertical="center"/>
    </xf>
    <xf numFmtId="3" fontId="2" fillId="6" borderId="1" xfId="0" applyNumberFormat="1" applyFont="1" applyFill="1" applyBorder="1" applyAlignment="1">
      <alignment horizontal="center" vertical="center"/>
    </xf>
    <xf numFmtId="0" fontId="2" fillId="6" borderId="4" xfId="0" applyFont="1" applyFill="1" applyBorder="1" applyAlignment="1">
      <alignment horizontal="center" vertical="center"/>
    </xf>
    <xf numFmtId="3" fontId="2" fillId="6" borderId="12" xfId="0" applyNumberFormat="1" applyFont="1" applyFill="1" applyBorder="1" applyAlignment="1">
      <alignment horizontal="center" vertical="center"/>
    </xf>
    <xf numFmtId="3" fontId="2" fillId="6" borderId="13" xfId="0" applyNumberFormat="1" applyFont="1" applyFill="1" applyBorder="1" applyAlignment="1">
      <alignment horizontal="center" vertical="center"/>
    </xf>
    <xf numFmtId="0" fontId="2" fillId="21" borderId="3" xfId="0" applyFont="1" applyFill="1" applyBorder="1" applyAlignment="1">
      <alignment horizontal="left" vertical="center"/>
    </xf>
    <xf numFmtId="0" fontId="2" fillId="21" borderId="1" xfId="0" applyFont="1" applyFill="1" applyBorder="1" applyAlignment="1">
      <alignment horizontal="center" vertical="center"/>
    </xf>
    <xf numFmtId="0" fontId="2" fillId="21" borderId="1" xfId="0" applyFont="1" applyFill="1" applyBorder="1" applyAlignment="1">
      <alignment horizontal="center" vertical="center" wrapText="1"/>
    </xf>
    <xf numFmtId="165" fontId="2" fillId="21" borderId="1" xfId="0" applyNumberFormat="1" applyFont="1" applyFill="1" applyBorder="1" applyAlignment="1">
      <alignment horizontal="center" vertical="center"/>
    </xf>
    <xf numFmtId="0" fontId="2" fillId="21" borderId="4" xfId="0" applyFont="1" applyFill="1" applyBorder="1" applyAlignment="1">
      <alignment horizontal="center" vertical="center"/>
    </xf>
    <xf numFmtId="0" fontId="2" fillId="8" borderId="3" xfId="0" applyFont="1" applyFill="1" applyBorder="1" applyAlignment="1">
      <alignment horizontal="left" vertical="center"/>
    </xf>
    <xf numFmtId="0" fontId="2" fillId="8" borderId="1" xfId="0" applyFont="1" applyFill="1" applyBorder="1" applyAlignment="1">
      <alignment horizontal="center" vertical="center"/>
    </xf>
    <xf numFmtId="0" fontId="2" fillId="8" borderId="1" xfId="0" applyFont="1" applyFill="1" applyBorder="1" applyAlignment="1">
      <alignment horizontal="center" vertical="center" wrapText="1"/>
    </xf>
    <xf numFmtId="165" fontId="2" fillId="8" borderId="1" xfId="0" applyNumberFormat="1" applyFont="1" applyFill="1" applyBorder="1" applyAlignment="1">
      <alignment horizontal="center" vertical="center"/>
    </xf>
    <xf numFmtId="0" fontId="2" fillId="8" borderId="4" xfId="0" applyFont="1" applyFill="1" applyBorder="1" applyAlignment="1">
      <alignment horizontal="center" vertical="center"/>
    </xf>
    <xf numFmtId="0" fontId="2" fillId="9" borderId="3" xfId="0" applyFont="1" applyFill="1" applyBorder="1" applyAlignment="1">
      <alignment horizontal="left" vertical="center"/>
    </xf>
    <xf numFmtId="0" fontId="2" fillId="9" borderId="1" xfId="0" applyFont="1" applyFill="1" applyBorder="1" applyAlignment="1">
      <alignment horizontal="center" vertical="center"/>
    </xf>
    <xf numFmtId="0" fontId="2" fillId="9" borderId="1" xfId="0" applyFont="1" applyFill="1" applyBorder="1" applyAlignment="1">
      <alignment horizontal="center" vertical="center" wrapText="1"/>
    </xf>
    <xf numFmtId="165" fontId="2" fillId="9" borderId="1" xfId="0" applyNumberFormat="1" applyFont="1" applyFill="1" applyBorder="1" applyAlignment="1">
      <alignment horizontal="center" vertical="center"/>
    </xf>
    <xf numFmtId="0" fontId="2" fillId="9" borderId="4" xfId="0" applyFont="1" applyFill="1" applyBorder="1" applyAlignment="1">
      <alignment horizontal="center" vertical="center"/>
    </xf>
    <xf numFmtId="0" fontId="3" fillId="9" borderId="3" xfId="0" applyFont="1" applyFill="1" applyBorder="1" applyAlignment="1">
      <alignment horizontal="left" vertical="center"/>
    </xf>
    <xf numFmtId="0" fontId="3" fillId="9" borderId="1" xfId="0" applyFont="1" applyFill="1" applyBorder="1" applyAlignment="1">
      <alignment horizontal="center" vertical="center"/>
    </xf>
    <xf numFmtId="0" fontId="3" fillId="9" borderId="1" xfId="0" applyFont="1" applyFill="1" applyBorder="1" applyAlignment="1">
      <alignment horizontal="center" vertical="center" wrapText="1"/>
    </xf>
    <xf numFmtId="3" fontId="3" fillId="9" borderId="1" xfId="0" applyNumberFormat="1" applyFont="1" applyFill="1" applyBorder="1" applyAlignment="1">
      <alignment horizontal="center" vertical="center"/>
    </xf>
    <xf numFmtId="0" fontId="3" fillId="9" borderId="4" xfId="0" applyFont="1" applyFill="1" applyBorder="1" applyAlignment="1">
      <alignment horizontal="center" vertical="center"/>
    </xf>
    <xf numFmtId="14" fontId="3" fillId="2" borderId="1" xfId="0" applyNumberFormat="1" applyFont="1" applyFill="1" applyBorder="1" applyAlignment="1">
      <alignment horizontal="center" vertical="center" wrapText="1"/>
    </xf>
    <xf numFmtId="14" fontId="3" fillId="0" borderId="1" xfId="0" applyNumberFormat="1" applyFont="1" applyBorder="1" applyAlignment="1">
      <alignment horizontal="center" vertical="center" wrapText="1"/>
    </xf>
    <xf numFmtId="165" fontId="3" fillId="9" borderId="1" xfId="0" applyNumberFormat="1" applyFont="1" applyFill="1" applyBorder="1" applyAlignment="1">
      <alignment horizontal="center" vertical="center"/>
    </xf>
    <xf numFmtId="0" fontId="2" fillId="22" borderId="3" xfId="0" applyFont="1" applyFill="1" applyBorder="1" applyAlignment="1">
      <alignment horizontal="left" vertical="center"/>
    </xf>
    <xf numFmtId="0" fontId="2" fillId="22" borderId="1" xfId="0" applyFont="1" applyFill="1" applyBorder="1" applyAlignment="1">
      <alignment horizontal="center" vertical="center"/>
    </xf>
    <xf numFmtId="0" fontId="2" fillId="22" borderId="1" xfId="0" applyFont="1" applyFill="1" applyBorder="1" applyAlignment="1">
      <alignment horizontal="center" vertical="center" wrapText="1"/>
    </xf>
    <xf numFmtId="165" fontId="2" fillId="22" borderId="1" xfId="0" applyNumberFormat="1" applyFont="1" applyFill="1" applyBorder="1" applyAlignment="1">
      <alignment horizontal="center" vertical="center"/>
    </xf>
    <xf numFmtId="0" fontId="2" fillId="22" borderId="4" xfId="0" applyFont="1" applyFill="1" applyBorder="1" applyAlignment="1">
      <alignment horizontal="center" vertical="center"/>
    </xf>
    <xf numFmtId="0" fontId="2" fillId="10" borderId="3" xfId="0" applyFont="1" applyFill="1" applyBorder="1" applyAlignment="1">
      <alignment horizontal="left" vertical="center"/>
    </xf>
    <xf numFmtId="0" fontId="2"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165" fontId="2" fillId="10" borderId="1" xfId="0" applyNumberFormat="1" applyFont="1" applyFill="1" applyBorder="1" applyAlignment="1">
      <alignment horizontal="center" vertical="center"/>
    </xf>
    <xf numFmtId="0" fontId="2" fillId="10" borderId="4" xfId="0" applyFont="1" applyFill="1" applyBorder="1" applyAlignment="1">
      <alignment horizontal="center" vertical="center"/>
    </xf>
    <xf numFmtId="0" fontId="2" fillId="11" borderId="3" xfId="0" applyFont="1" applyFill="1" applyBorder="1" applyAlignment="1">
      <alignment horizontal="left" vertical="center"/>
    </xf>
    <xf numFmtId="0" fontId="3" fillId="11" borderId="1" xfId="0" applyFont="1" applyFill="1" applyBorder="1" applyAlignment="1">
      <alignment horizontal="center" vertical="center" wrapText="1"/>
    </xf>
    <xf numFmtId="0" fontId="3" fillId="11" borderId="1" xfId="0" applyFont="1" applyFill="1" applyBorder="1" applyAlignment="1">
      <alignment horizontal="center" vertical="center"/>
    </xf>
    <xf numFmtId="3" fontId="3" fillId="11" borderId="1" xfId="0" applyNumberFormat="1" applyFont="1" applyFill="1" applyBorder="1" applyAlignment="1">
      <alignment horizontal="center" vertical="center"/>
    </xf>
    <xf numFmtId="0" fontId="3" fillId="11" borderId="4" xfId="0" applyFont="1" applyFill="1" applyBorder="1" applyAlignment="1">
      <alignment horizontal="center" vertical="center"/>
    </xf>
    <xf numFmtId="0" fontId="3" fillId="11" borderId="3" xfId="0" applyFont="1" applyFill="1" applyBorder="1" applyAlignment="1">
      <alignment horizontal="left" vertical="center"/>
    </xf>
    <xf numFmtId="0" fontId="3" fillId="10" borderId="1" xfId="0" applyFont="1" applyFill="1" applyBorder="1" applyAlignment="1">
      <alignment horizontal="center" vertical="center" wrapText="1"/>
    </xf>
    <xf numFmtId="0" fontId="3" fillId="10" borderId="1" xfId="0" applyFont="1" applyFill="1" applyBorder="1" applyAlignment="1">
      <alignment horizontal="center" vertical="center"/>
    </xf>
    <xf numFmtId="165" fontId="3" fillId="10" borderId="1" xfId="0" applyNumberFormat="1" applyFont="1" applyFill="1" applyBorder="1" applyAlignment="1">
      <alignment horizontal="center" vertical="center"/>
    </xf>
    <xf numFmtId="0" fontId="3" fillId="10" borderId="4" xfId="0" applyFont="1" applyFill="1" applyBorder="1" applyAlignment="1">
      <alignment horizontal="center" vertical="center"/>
    </xf>
    <xf numFmtId="0" fontId="2" fillId="10" borderId="9" xfId="0" applyFont="1" applyFill="1" applyBorder="1" applyAlignment="1">
      <alignment horizontal="left" vertical="center"/>
    </xf>
    <xf numFmtId="0" fontId="2" fillId="10" borderId="10" xfId="0" applyFont="1" applyFill="1" applyBorder="1" applyAlignment="1">
      <alignment horizontal="center" vertical="center" wrapText="1"/>
    </xf>
    <xf numFmtId="0" fontId="2" fillId="10" borderId="10" xfId="0" applyFont="1" applyFill="1" applyBorder="1" applyAlignment="1">
      <alignment horizontal="center" vertical="center"/>
    </xf>
    <xf numFmtId="165" fontId="2" fillId="10" borderId="10" xfId="0" applyNumberFormat="1" applyFont="1" applyFill="1" applyBorder="1" applyAlignment="1">
      <alignment horizontal="center" vertical="center"/>
    </xf>
    <xf numFmtId="0" fontId="2" fillId="10" borderId="19" xfId="0" applyFont="1" applyFill="1" applyBorder="1" applyAlignment="1">
      <alignment horizontal="center" vertical="center"/>
    </xf>
    <xf numFmtId="0" fontId="2" fillId="11" borderId="14" xfId="0" applyFont="1" applyFill="1" applyBorder="1" applyAlignment="1">
      <alignment horizontal="left" vertical="center"/>
    </xf>
    <xf numFmtId="0" fontId="2" fillId="11" borderId="12" xfId="0" applyFont="1" applyFill="1" applyBorder="1" applyAlignment="1">
      <alignment horizontal="center" vertical="center"/>
    </xf>
    <xf numFmtId="0" fontId="2" fillId="11" borderId="20" xfId="0" applyFont="1" applyFill="1" applyBorder="1" applyAlignment="1">
      <alignment horizontal="center" vertical="center"/>
    </xf>
    <xf numFmtId="0" fontId="2" fillId="11" borderId="15" xfId="0" applyFont="1" applyFill="1" applyBorder="1" applyAlignment="1">
      <alignment horizontal="left" vertical="center"/>
    </xf>
    <xf numFmtId="0" fontId="2" fillId="11" borderId="13" xfId="0" applyFont="1" applyFill="1" applyBorder="1" applyAlignment="1">
      <alignment horizontal="center" vertical="center"/>
    </xf>
    <xf numFmtId="0" fontId="2" fillId="11" borderId="21" xfId="0" applyFont="1" applyFill="1" applyBorder="1" applyAlignment="1">
      <alignment horizontal="center" vertical="center"/>
    </xf>
    <xf numFmtId="0" fontId="3" fillId="11" borderId="8" xfId="0" applyFont="1" applyFill="1" applyBorder="1" applyAlignment="1">
      <alignment horizontal="left" vertical="center"/>
    </xf>
    <xf numFmtId="0" fontId="3" fillId="11" borderId="11" xfId="0" applyFont="1" applyFill="1" applyBorder="1" applyAlignment="1">
      <alignment horizontal="center" vertical="center" wrapText="1"/>
    </xf>
    <xf numFmtId="0" fontId="3" fillId="11" borderId="11" xfId="0" applyFont="1" applyFill="1" applyBorder="1" applyAlignment="1">
      <alignment horizontal="center" vertical="center"/>
    </xf>
    <xf numFmtId="3" fontId="3" fillId="11" borderId="11" xfId="0" applyNumberFormat="1" applyFont="1" applyFill="1" applyBorder="1" applyAlignment="1">
      <alignment horizontal="center" vertical="center"/>
    </xf>
    <xf numFmtId="0" fontId="3" fillId="11" borderId="22" xfId="0" applyFont="1" applyFill="1" applyBorder="1" applyAlignment="1">
      <alignment horizontal="center" vertical="center"/>
    </xf>
    <xf numFmtId="2" fontId="3" fillId="0" borderId="1" xfId="0" applyNumberFormat="1" applyFont="1" applyBorder="1" applyAlignment="1">
      <alignment horizontal="center" vertical="center" wrapText="1"/>
    </xf>
    <xf numFmtId="0" fontId="3" fillId="0" borderId="4" xfId="0" applyFont="1" applyBorder="1" applyAlignment="1">
      <alignment horizontal="center" vertical="center" wrapText="1"/>
    </xf>
    <xf numFmtId="3" fontId="3" fillId="2" borderId="27" xfId="0" applyNumberFormat="1" applyFont="1" applyFill="1" applyBorder="1" applyAlignment="1">
      <alignment horizontal="center" vertical="center" wrapText="1"/>
    </xf>
    <xf numFmtId="3" fontId="3" fillId="0" borderId="0" xfId="0" applyNumberFormat="1" applyFont="1" applyAlignment="1">
      <alignment horizontal="center" vertical="center"/>
    </xf>
    <xf numFmtId="0" fontId="3" fillId="2" borderId="27" xfId="0" applyFont="1" applyFill="1" applyBorder="1" applyAlignment="1">
      <alignment vertical="top" wrapText="1"/>
    </xf>
    <xf numFmtId="165" fontId="3" fillId="11" borderId="1" xfId="0" applyNumberFormat="1" applyFont="1" applyFill="1" applyBorder="1" applyAlignment="1">
      <alignment horizontal="center" vertical="center"/>
    </xf>
    <xf numFmtId="0" fontId="3" fillId="2" borderId="3" xfId="0" applyFont="1" applyFill="1" applyBorder="1" applyAlignment="1">
      <alignment horizontal="left" vertical="center" wrapText="1"/>
    </xf>
    <xf numFmtId="0" fontId="3" fillId="2" borderId="0" xfId="0" applyFont="1" applyFill="1" applyAlignment="1">
      <alignment vertical="top"/>
    </xf>
    <xf numFmtId="165" fontId="3" fillId="0" borderId="1" xfId="0" applyNumberFormat="1" applyFont="1" applyBorder="1" applyAlignment="1">
      <alignment horizontal="center" vertical="center" wrapText="1"/>
    </xf>
    <xf numFmtId="3" fontId="3" fillId="10" borderId="1" xfId="0" applyNumberFormat="1" applyFont="1" applyFill="1" applyBorder="1" applyAlignment="1">
      <alignment horizontal="center" vertical="center"/>
    </xf>
    <xf numFmtId="3" fontId="3" fillId="0" borderId="0" xfId="0" applyNumberFormat="1" applyFont="1" applyAlignment="1">
      <alignment vertical="top"/>
    </xf>
    <xf numFmtId="0" fontId="3" fillId="0" borderId="27" xfId="0" applyFont="1" applyBorder="1" applyAlignment="1">
      <alignment vertical="center" wrapText="1"/>
    </xf>
    <xf numFmtId="0" fontId="3" fillId="0" borderId="0" xfId="0" applyFont="1" applyAlignment="1">
      <alignment vertical="center"/>
    </xf>
    <xf numFmtId="0" fontId="2" fillId="11" borderId="9" xfId="0" applyFont="1" applyFill="1" applyBorder="1" applyAlignment="1">
      <alignment horizontal="left" vertical="center"/>
    </xf>
    <xf numFmtId="0" fontId="3" fillId="11" borderId="10" xfId="0" applyFont="1" applyFill="1" applyBorder="1" applyAlignment="1">
      <alignment horizontal="center" vertical="center" wrapText="1"/>
    </xf>
    <xf numFmtId="0" fontId="3" fillId="11" borderId="10" xfId="0" applyFont="1" applyFill="1" applyBorder="1" applyAlignment="1">
      <alignment horizontal="center" vertical="center"/>
    </xf>
    <xf numFmtId="165" fontId="3" fillId="11" borderId="10" xfId="0" applyNumberFormat="1" applyFont="1" applyFill="1" applyBorder="1" applyAlignment="1">
      <alignment horizontal="center" vertical="center"/>
    </xf>
    <xf numFmtId="0" fontId="3" fillId="11" borderId="19" xfId="0" applyFont="1" applyFill="1" applyBorder="1" applyAlignment="1">
      <alignment horizontal="center" vertical="center"/>
    </xf>
    <xf numFmtId="0" fontId="5" fillId="11" borderId="25" xfId="0" applyFont="1" applyFill="1" applyBorder="1" applyAlignment="1">
      <alignment horizontal="left" vertical="center"/>
    </xf>
    <xf numFmtId="0" fontId="3" fillId="11" borderId="26" xfId="0" applyFont="1" applyFill="1" applyBorder="1" applyAlignment="1">
      <alignment horizontal="center" vertical="center" wrapText="1"/>
    </xf>
    <xf numFmtId="0" fontId="3" fillId="11" borderId="26" xfId="0" applyFont="1" applyFill="1" applyBorder="1" applyAlignment="1">
      <alignment horizontal="center" vertical="center"/>
    </xf>
    <xf numFmtId="3" fontId="3" fillId="11" borderId="26" xfId="0" applyNumberFormat="1" applyFont="1" applyFill="1" applyBorder="1" applyAlignment="1">
      <alignment horizontal="center" vertical="center"/>
    </xf>
    <xf numFmtId="0" fontId="3" fillId="11" borderId="28" xfId="0" applyFont="1" applyFill="1" applyBorder="1" applyAlignment="1">
      <alignment horizontal="center" vertical="center"/>
    </xf>
    <xf numFmtId="0" fontId="8" fillId="0" borderId="27" xfId="0" applyFont="1" applyBorder="1" applyAlignment="1">
      <alignment wrapText="1"/>
    </xf>
    <xf numFmtId="0" fontId="2" fillId="11" borderId="8" xfId="0" applyFont="1" applyFill="1" applyBorder="1" applyAlignment="1">
      <alignment horizontal="left" vertical="center"/>
    </xf>
    <xf numFmtId="165" fontId="3" fillId="11" borderId="11" xfId="0" applyNumberFormat="1" applyFont="1" applyFill="1" applyBorder="1" applyAlignment="1">
      <alignment horizontal="center" vertical="center"/>
    </xf>
    <xf numFmtId="0" fontId="3" fillId="0" borderId="27" xfId="0" applyFont="1" applyBorder="1" applyAlignment="1">
      <alignment wrapText="1"/>
    </xf>
    <xf numFmtId="0" fontId="3" fillId="0" borderId="0" xfId="0" applyFont="1"/>
    <xf numFmtId="3" fontId="3" fillId="17" borderId="1" xfId="0" applyNumberFormat="1" applyFont="1" applyFill="1" applyBorder="1" applyAlignment="1">
      <alignment horizontal="center" vertical="center"/>
    </xf>
    <xf numFmtId="3" fontId="3" fillId="0" borderId="1" xfId="1" applyNumberFormat="1" applyFont="1" applyFill="1" applyBorder="1" applyAlignment="1">
      <alignment horizontal="center" vertical="center" wrapText="1"/>
    </xf>
    <xf numFmtId="0" fontId="2" fillId="11" borderId="12" xfId="0" applyFont="1" applyFill="1" applyBorder="1" applyAlignment="1">
      <alignment horizontal="center" vertical="center" wrapText="1"/>
    </xf>
    <xf numFmtId="165" fontId="2" fillId="11" borderId="12" xfId="0" applyNumberFormat="1" applyFont="1" applyFill="1" applyBorder="1" applyAlignment="1">
      <alignment horizontal="center" vertical="center"/>
    </xf>
    <xf numFmtId="0" fontId="2" fillId="11" borderId="13" xfId="0" applyFont="1" applyFill="1" applyBorder="1" applyAlignment="1">
      <alignment horizontal="center" vertical="center" wrapText="1"/>
    </xf>
    <xf numFmtId="165" fontId="2" fillId="11" borderId="13" xfId="0" applyNumberFormat="1" applyFont="1" applyFill="1" applyBorder="1" applyAlignment="1">
      <alignment horizontal="center" vertical="center"/>
    </xf>
    <xf numFmtId="3" fontId="3" fillId="0" borderId="27" xfId="0" applyNumberFormat="1" applyFont="1" applyBorder="1" applyAlignment="1">
      <alignment vertical="top" wrapText="1"/>
    </xf>
    <xf numFmtId="0" fontId="2" fillId="12" borderId="3" xfId="0" applyFont="1" applyFill="1" applyBorder="1" applyAlignment="1">
      <alignment horizontal="left" vertical="center"/>
    </xf>
    <xf numFmtId="0" fontId="3" fillId="12" borderId="1" xfId="0" applyFont="1" applyFill="1" applyBorder="1" applyAlignment="1">
      <alignment horizontal="center" vertical="center" wrapText="1"/>
    </xf>
    <xf numFmtId="0" fontId="3" fillId="12" borderId="1" xfId="0" applyFont="1" applyFill="1" applyBorder="1" applyAlignment="1">
      <alignment horizontal="center" vertical="center"/>
    </xf>
    <xf numFmtId="165" fontId="3" fillId="12" borderId="1" xfId="0" applyNumberFormat="1" applyFont="1" applyFill="1" applyBorder="1" applyAlignment="1">
      <alignment horizontal="center" vertical="center"/>
    </xf>
    <xf numFmtId="0" fontId="3" fillId="12" borderId="4" xfId="0" applyFont="1" applyFill="1" applyBorder="1" applyAlignment="1">
      <alignment horizontal="center" vertical="center"/>
    </xf>
    <xf numFmtId="0" fontId="2" fillId="14" borderId="3" xfId="0" applyFont="1" applyFill="1" applyBorder="1" applyAlignment="1">
      <alignment horizontal="left" vertical="center"/>
    </xf>
    <xf numFmtId="0" fontId="3" fillId="14" borderId="1" xfId="0" applyFont="1" applyFill="1" applyBorder="1" applyAlignment="1">
      <alignment horizontal="center" vertical="center" wrapText="1"/>
    </xf>
    <xf numFmtId="0" fontId="3" fillId="14" borderId="1" xfId="0" applyFont="1" applyFill="1" applyBorder="1" applyAlignment="1">
      <alignment horizontal="center" vertical="center"/>
    </xf>
    <xf numFmtId="165" fontId="3" fillId="14" borderId="1" xfId="0" applyNumberFormat="1" applyFont="1" applyFill="1" applyBorder="1" applyAlignment="1">
      <alignment horizontal="center" vertical="center"/>
    </xf>
    <xf numFmtId="0" fontId="3" fillId="14" borderId="4" xfId="0" applyFont="1" applyFill="1" applyBorder="1" applyAlignment="1">
      <alignment horizontal="center" vertical="center"/>
    </xf>
    <xf numFmtId="0" fontId="2" fillId="13" borderId="3" xfId="0" applyFont="1" applyFill="1" applyBorder="1" applyAlignment="1">
      <alignment horizontal="left" vertical="center"/>
    </xf>
    <xf numFmtId="0" fontId="3" fillId="13" borderId="1" xfId="0" applyFont="1" applyFill="1" applyBorder="1" applyAlignment="1">
      <alignment horizontal="center" vertical="center" wrapText="1"/>
    </xf>
    <xf numFmtId="0" fontId="3" fillId="13" borderId="1" xfId="0" applyFont="1" applyFill="1" applyBorder="1" applyAlignment="1">
      <alignment horizontal="center" vertical="center"/>
    </xf>
    <xf numFmtId="165" fontId="3" fillId="13" borderId="1" xfId="0" applyNumberFormat="1" applyFont="1" applyFill="1" applyBorder="1" applyAlignment="1">
      <alignment horizontal="center" vertical="center"/>
    </xf>
    <xf numFmtId="0" fontId="3" fillId="13" borderId="4" xfId="0" applyFont="1" applyFill="1" applyBorder="1" applyAlignment="1">
      <alignment horizontal="center" vertical="center"/>
    </xf>
    <xf numFmtId="0" fontId="3" fillId="13" borderId="3" xfId="0" applyFont="1" applyFill="1" applyBorder="1" applyAlignment="1">
      <alignment horizontal="left" vertical="center"/>
    </xf>
    <xf numFmtId="3" fontId="3" fillId="13" borderId="1" xfId="0" applyNumberFormat="1" applyFont="1" applyFill="1" applyBorder="1" applyAlignment="1">
      <alignment horizontal="center" vertical="center"/>
    </xf>
    <xf numFmtId="165" fontId="3" fillId="0" borderId="10" xfId="0" applyNumberFormat="1" applyFont="1" applyBorder="1" applyAlignment="1">
      <alignment horizontal="center" vertical="center"/>
    </xf>
    <xf numFmtId="0" fontId="2" fillId="13" borderId="14" xfId="0" applyFont="1" applyFill="1" applyBorder="1" applyAlignment="1">
      <alignment horizontal="left" vertical="center"/>
    </xf>
    <xf numFmtId="0" fontId="3" fillId="13" borderId="12" xfId="0" applyFont="1" applyFill="1" applyBorder="1" applyAlignment="1">
      <alignment horizontal="center" vertical="center" wrapText="1"/>
    </xf>
    <xf numFmtId="0" fontId="3" fillId="13" borderId="12" xfId="0" applyFont="1" applyFill="1" applyBorder="1" applyAlignment="1">
      <alignment horizontal="center" vertical="center"/>
    </xf>
    <xf numFmtId="165" fontId="3" fillId="13" borderId="12" xfId="0" applyNumberFormat="1" applyFont="1" applyFill="1" applyBorder="1" applyAlignment="1">
      <alignment horizontal="center" vertical="center"/>
    </xf>
    <xf numFmtId="0" fontId="3" fillId="13" borderId="20" xfId="0" applyFont="1" applyFill="1" applyBorder="1" applyAlignment="1">
      <alignment horizontal="center" vertical="center"/>
    </xf>
    <xf numFmtId="0" fontId="2" fillId="13" borderId="15" xfId="0" applyFont="1" applyFill="1" applyBorder="1" applyAlignment="1">
      <alignment horizontal="left" vertical="center"/>
    </xf>
    <xf numFmtId="0" fontId="3" fillId="13" borderId="13" xfId="0" applyFont="1" applyFill="1" applyBorder="1" applyAlignment="1">
      <alignment horizontal="center" vertical="center" wrapText="1"/>
    </xf>
    <xf numFmtId="0" fontId="3" fillId="13" borderId="13" xfId="0" applyFont="1" applyFill="1" applyBorder="1" applyAlignment="1">
      <alignment horizontal="center" vertical="center"/>
    </xf>
    <xf numFmtId="165" fontId="3" fillId="13" borderId="13" xfId="0" applyNumberFormat="1" applyFont="1" applyFill="1" applyBorder="1" applyAlignment="1">
      <alignment horizontal="center" vertical="center"/>
    </xf>
    <xf numFmtId="0" fontId="3" fillId="13" borderId="21" xfId="0" applyFont="1" applyFill="1" applyBorder="1" applyAlignment="1">
      <alignment horizontal="center" vertical="center"/>
    </xf>
    <xf numFmtId="0" fontId="3" fillId="13" borderId="8" xfId="0" applyFont="1" applyFill="1" applyBorder="1" applyAlignment="1">
      <alignment horizontal="left" vertical="center"/>
    </xf>
    <xf numFmtId="0" fontId="3" fillId="13" borderId="11" xfId="0" applyFont="1" applyFill="1" applyBorder="1" applyAlignment="1">
      <alignment horizontal="center" vertical="center" wrapText="1"/>
    </xf>
    <xf numFmtId="0" fontId="3" fillId="13" borderId="11" xfId="0" applyFont="1" applyFill="1" applyBorder="1" applyAlignment="1">
      <alignment horizontal="center" vertical="center"/>
    </xf>
    <xf numFmtId="3" fontId="3" fillId="13" borderId="11" xfId="0" applyNumberFormat="1" applyFont="1" applyFill="1" applyBorder="1" applyAlignment="1">
      <alignment horizontal="center" vertical="center"/>
    </xf>
    <xf numFmtId="0" fontId="3" fillId="13" borderId="22" xfId="0" applyFont="1" applyFill="1" applyBorder="1" applyAlignment="1">
      <alignment horizontal="center" vertical="center"/>
    </xf>
    <xf numFmtId="0" fontId="2" fillId="13" borderId="8" xfId="0" applyFont="1" applyFill="1" applyBorder="1" applyAlignment="1">
      <alignment horizontal="left" vertical="center"/>
    </xf>
    <xf numFmtId="165" fontId="3" fillId="13" borderId="11" xfId="0" applyNumberFormat="1" applyFont="1" applyFill="1" applyBorder="1" applyAlignment="1">
      <alignment horizontal="center" vertical="center"/>
    </xf>
    <xf numFmtId="0" fontId="2" fillId="15" borderId="3" xfId="0" applyFont="1" applyFill="1" applyBorder="1" applyAlignment="1">
      <alignment horizontal="left" vertical="center"/>
    </xf>
    <xf numFmtId="0" fontId="3" fillId="15" borderId="1" xfId="0" applyFont="1" applyFill="1" applyBorder="1" applyAlignment="1">
      <alignment horizontal="center" vertical="center" wrapText="1"/>
    </xf>
    <xf numFmtId="0" fontId="3" fillId="15" borderId="1" xfId="0" applyFont="1" applyFill="1" applyBorder="1" applyAlignment="1">
      <alignment horizontal="center" vertical="center"/>
    </xf>
    <xf numFmtId="3" fontId="3" fillId="15" borderId="1" xfId="0" applyNumberFormat="1" applyFont="1" applyFill="1" applyBorder="1" applyAlignment="1">
      <alignment horizontal="center" vertical="center"/>
    </xf>
    <xf numFmtId="0" fontId="3" fillId="15" borderId="4" xfId="0" applyFont="1" applyFill="1" applyBorder="1" applyAlignment="1">
      <alignment horizontal="center" vertical="center"/>
    </xf>
    <xf numFmtId="0" fontId="2" fillId="16" borderId="3" xfId="0" applyFont="1" applyFill="1" applyBorder="1" applyAlignment="1">
      <alignment horizontal="left" vertical="center"/>
    </xf>
    <xf numFmtId="0" fontId="3" fillId="16" borderId="1" xfId="0" applyFont="1" applyFill="1" applyBorder="1" applyAlignment="1">
      <alignment horizontal="center" vertical="center" wrapText="1"/>
    </xf>
    <xf numFmtId="0" fontId="3" fillId="16" borderId="1" xfId="0" applyFont="1" applyFill="1" applyBorder="1" applyAlignment="1">
      <alignment horizontal="center" vertical="center"/>
    </xf>
    <xf numFmtId="3" fontId="3" fillId="16" borderId="1" xfId="0" applyNumberFormat="1" applyFont="1" applyFill="1" applyBorder="1" applyAlignment="1">
      <alignment horizontal="center" vertical="center"/>
    </xf>
    <xf numFmtId="0" fontId="3" fillId="16" borderId="4" xfId="0" applyFont="1" applyFill="1" applyBorder="1" applyAlignment="1">
      <alignment horizontal="center" vertical="center"/>
    </xf>
    <xf numFmtId="0" fontId="3" fillId="16" borderId="3" xfId="0" applyFont="1" applyFill="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3" fillId="2" borderId="6" xfId="0" applyFont="1" applyFill="1" applyBorder="1" applyAlignment="1">
      <alignment horizontal="center" vertical="center" wrapText="1"/>
    </xf>
    <xf numFmtId="3" fontId="3" fillId="0" borderId="6" xfId="0" applyNumberFormat="1" applyFont="1" applyBorder="1" applyAlignment="1">
      <alignment horizontal="center" vertical="center"/>
    </xf>
    <xf numFmtId="0" fontId="3" fillId="0" borderId="24" xfId="0" applyFont="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top" wrapText="1"/>
    </xf>
    <xf numFmtId="3" fontId="3" fillId="0" borderId="0" xfId="0" applyNumberFormat="1" applyFont="1" applyAlignment="1">
      <alignment vertical="center" wrapText="1"/>
    </xf>
    <xf numFmtId="0" fontId="3" fillId="0" borderId="0" xfId="0" applyFont="1" applyAlignment="1">
      <alignment vertical="top" wrapText="1"/>
    </xf>
    <xf numFmtId="0" fontId="3" fillId="2" borderId="0" xfId="0" applyFont="1" applyFill="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27" xfId="0" applyFont="1" applyBorder="1" applyAlignment="1">
      <alignment horizontal="center" vertical="top" wrapText="1"/>
    </xf>
    <xf numFmtId="0" fontId="3" fillId="0" borderId="4" xfId="0" applyFont="1" applyBorder="1" applyAlignment="1">
      <alignment horizontal="center" vertical="center"/>
    </xf>
    <xf numFmtId="3" fontId="3" fillId="2" borderId="3" xfId="0" applyNumberFormat="1" applyFont="1" applyFill="1" applyBorder="1" applyAlignment="1">
      <alignment horizontal="left"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2" borderId="10"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0" borderId="3" xfId="0" applyFont="1" applyBorder="1" applyAlignment="1">
      <alignment horizontal="left" vertical="center" wrapText="1"/>
    </xf>
    <xf numFmtId="0" fontId="5" fillId="2" borderId="3" xfId="0" applyFont="1" applyFill="1" applyBorder="1" applyAlignment="1">
      <alignment horizontal="left" vertical="top"/>
    </xf>
    <xf numFmtId="0" fontId="5" fillId="2" borderId="1" xfId="0" applyFont="1" applyFill="1" applyBorder="1" applyAlignment="1">
      <alignment horizontal="left" vertical="top"/>
    </xf>
    <xf numFmtId="0" fontId="5" fillId="2" borderId="4" xfId="0" applyFont="1" applyFill="1" applyBorder="1" applyAlignment="1">
      <alignment horizontal="left" vertical="top"/>
    </xf>
    <xf numFmtId="0" fontId="3" fillId="0" borderId="19" xfId="0" applyFont="1" applyBorder="1" applyAlignment="1">
      <alignment horizontal="center" vertical="center"/>
    </xf>
    <xf numFmtId="0" fontId="3" fillId="0" borderId="22" xfId="0" applyFont="1" applyBorder="1" applyAlignment="1">
      <alignment horizontal="center" vertical="center"/>
    </xf>
    <xf numFmtId="0" fontId="3" fillId="2" borderId="19"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9"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3" fillId="2" borderId="8" xfId="0" applyFont="1" applyFill="1" applyBorder="1" applyAlignment="1">
      <alignment horizontal="left" vertical="center" wrapText="1"/>
    </xf>
    <xf numFmtId="2" fontId="2" fillId="18" borderId="18" xfId="0" applyNumberFormat="1" applyFont="1" applyFill="1" applyBorder="1" applyAlignment="1">
      <alignment horizontal="center" vertical="center" wrapText="1"/>
    </xf>
    <xf numFmtId="2" fontId="2" fillId="18" borderId="4" xfId="0" applyNumberFormat="1" applyFont="1" applyFill="1" applyBorder="1" applyAlignment="1">
      <alignment horizontal="center" vertical="center" wrapText="1"/>
    </xf>
    <xf numFmtId="0" fontId="2" fillId="18" borderId="7" xfId="0" applyFont="1" applyFill="1" applyBorder="1" applyAlignment="1">
      <alignment horizontal="left" vertical="center"/>
    </xf>
    <xf numFmtId="0" fontId="2" fillId="18" borderId="8" xfId="0" applyFont="1" applyFill="1" applyBorder="1" applyAlignment="1">
      <alignment horizontal="left" vertical="center"/>
    </xf>
    <xf numFmtId="0" fontId="2" fillId="18" borderId="2" xfId="0" applyFont="1" applyFill="1" applyBorder="1" applyAlignment="1">
      <alignment horizontal="center" vertical="center" wrapText="1"/>
    </xf>
    <xf numFmtId="0" fontId="2" fillId="18" borderId="1" xfId="0" applyFont="1" applyFill="1" applyBorder="1" applyAlignment="1">
      <alignment horizontal="center" vertical="center" wrapText="1"/>
    </xf>
    <xf numFmtId="3" fontId="2" fillId="18" borderId="2" xfId="0" applyNumberFormat="1" applyFont="1" applyFill="1" applyBorder="1" applyAlignment="1">
      <alignment horizontal="center" vertical="center" wrapText="1"/>
    </xf>
    <xf numFmtId="3" fontId="2" fillId="19" borderId="2" xfId="0" applyNumberFormat="1" applyFont="1" applyFill="1" applyBorder="1" applyAlignment="1">
      <alignment horizontal="center" vertical="center" wrapText="1"/>
    </xf>
    <xf numFmtId="2" fontId="2" fillId="18" borderId="2" xfId="0" applyNumberFormat="1" applyFont="1" applyFill="1" applyBorder="1" applyAlignment="1">
      <alignment horizontal="center" vertical="center" wrapText="1"/>
    </xf>
    <xf numFmtId="2" fontId="2" fillId="18" borderId="1" xfId="0" applyNumberFormat="1"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1" xfId="0" applyFont="1" applyBorder="1" applyAlignment="1">
      <alignment horizontal="center" vertical="center" wrapText="1"/>
    </xf>
    <xf numFmtId="0" fontId="3" fillId="2" borderId="4"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3" fillId="2" borderId="9"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8" xfId="0" applyFont="1" applyFill="1" applyBorder="1" applyAlignment="1">
      <alignment horizontal="center" vertical="center" wrapText="1"/>
    </xf>
  </cellXfs>
  <cellStyles count="2">
    <cellStyle name="Good 2" xfId="1" xr:uid="{4859743C-0AFF-4820-ADF6-995BD7595E9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96210CC5-1E09-411A-8418-17DF72817FDF}">
    <nsvFilter filterId="{545F9A63-4A8D-406D-8AB6-44D9F884B01D}" ref="A1:O551" tableId="0"/>
  </namedSheetView>
</namedSheetView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F9A63-4A8D-406D-8AB6-44D9F884B01D}">
  <dimension ref="A1:R567"/>
  <sheetViews>
    <sheetView showGridLines="0" tabSelected="1" zoomScaleNormal="100" workbookViewId="0">
      <pane ySplit="2" topLeftCell="A430" activePane="bottomLeft" state="frozen"/>
      <selection pane="bottomLeft" activeCell="A344" sqref="A344:E344"/>
    </sheetView>
  </sheetViews>
  <sheetFormatPr defaultColWidth="8.54296875" defaultRowHeight="13" x14ac:dyDescent="0.35"/>
  <cols>
    <col min="1" max="1" width="10" style="303" customWidth="1"/>
    <col min="2" max="2" width="28.1796875" style="296" customWidth="1"/>
    <col min="3" max="3" width="16.6328125" style="296" customWidth="1"/>
    <col min="4" max="4" width="26" style="297" customWidth="1"/>
    <col min="5" max="6" width="10.54296875" style="211" bestFit="1" customWidth="1"/>
    <col min="7" max="7" width="10.36328125" style="211" customWidth="1"/>
    <col min="8" max="11" width="11.54296875" style="211" bestFit="1" customWidth="1"/>
    <col min="12" max="12" width="11.08984375" style="211" customWidth="1"/>
    <col min="13" max="13" width="10.36328125" style="211" customWidth="1"/>
    <col min="14" max="14" width="14.54296875" style="297" customWidth="1"/>
    <col min="15" max="15" width="16.6328125" style="296" customWidth="1"/>
    <col min="16" max="16" width="30.81640625" style="300" customWidth="1"/>
    <col min="17" max="17" width="9.453125" style="2" bestFit="1" customWidth="1"/>
    <col min="18" max="16384" width="8.54296875" style="2"/>
  </cols>
  <sheetData>
    <row r="1" spans="1:16" ht="43.5" customHeight="1" x14ac:dyDescent="0.35">
      <c r="A1" s="326" t="s">
        <v>5</v>
      </c>
      <c r="B1" s="328" t="s">
        <v>0</v>
      </c>
      <c r="C1" s="328" t="s">
        <v>1</v>
      </c>
      <c r="D1" s="328" t="s">
        <v>478</v>
      </c>
      <c r="E1" s="330" t="s">
        <v>477</v>
      </c>
      <c r="F1" s="330"/>
      <c r="G1" s="330"/>
      <c r="H1" s="331" t="s">
        <v>2</v>
      </c>
      <c r="I1" s="331"/>
      <c r="J1" s="331"/>
      <c r="K1" s="331"/>
      <c r="L1" s="331"/>
      <c r="M1" s="331"/>
      <c r="N1" s="332" t="s">
        <v>3</v>
      </c>
      <c r="O1" s="324" t="s">
        <v>4</v>
      </c>
      <c r="P1" s="1" t="s">
        <v>684</v>
      </c>
    </row>
    <row r="2" spans="1:16" ht="87" customHeight="1" x14ac:dyDescent="0.35">
      <c r="A2" s="327"/>
      <c r="B2" s="329"/>
      <c r="C2" s="329"/>
      <c r="D2" s="329"/>
      <c r="E2" s="3" t="s">
        <v>6</v>
      </c>
      <c r="F2" s="3" t="s">
        <v>7</v>
      </c>
      <c r="G2" s="3" t="s">
        <v>543</v>
      </c>
      <c r="H2" s="4" t="s">
        <v>8</v>
      </c>
      <c r="I2" s="4" t="s">
        <v>9</v>
      </c>
      <c r="J2" s="4" t="s">
        <v>10</v>
      </c>
      <c r="K2" s="4" t="s">
        <v>11</v>
      </c>
      <c r="L2" s="5" t="s">
        <v>12</v>
      </c>
      <c r="M2" s="5" t="s">
        <v>13</v>
      </c>
      <c r="N2" s="333"/>
      <c r="O2" s="325"/>
      <c r="P2" s="1"/>
    </row>
    <row r="3" spans="1:16" ht="26" x14ac:dyDescent="0.35">
      <c r="A3" s="6"/>
      <c r="B3" s="7"/>
      <c r="C3" s="7" t="s">
        <v>14</v>
      </c>
      <c r="D3" s="8"/>
      <c r="E3" s="9">
        <f t="shared" ref="E3:M3" si="0">SUM(E104,E105:E449,E455,E456,E457,E460:E561)/2</f>
        <v>52486677</v>
      </c>
      <c r="F3" s="9">
        <f t="shared" si="0"/>
        <v>22181580</v>
      </c>
      <c r="G3" s="9">
        <f t="shared" si="0"/>
        <v>19464764</v>
      </c>
      <c r="H3" s="9">
        <f t="shared" si="0"/>
        <v>242528219.66666669</v>
      </c>
      <c r="I3" s="9">
        <f t="shared" si="0"/>
        <v>281184824.66666669</v>
      </c>
      <c r="J3" s="9">
        <f t="shared" si="0"/>
        <v>244867141.66666666</v>
      </c>
      <c r="K3" s="9">
        <f t="shared" si="0"/>
        <v>176384706.66666669</v>
      </c>
      <c r="L3" s="9">
        <f t="shared" si="0"/>
        <v>40086904</v>
      </c>
      <c r="M3" s="9">
        <f t="shared" si="0"/>
        <v>20507780.399999999</v>
      </c>
      <c r="N3" s="10"/>
      <c r="O3" s="11"/>
      <c r="P3" s="12"/>
    </row>
    <row r="4" spans="1:16" x14ac:dyDescent="0.35">
      <c r="A4" s="6"/>
      <c r="B4" s="10"/>
      <c r="C4" s="10" t="s">
        <v>15</v>
      </c>
      <c r="D4" s="13"/>
      <c r="E4" s="14"/>
      <c r="F4" s="14"/>
      <c r="G4" s="14"/>
      <c r="H4" s="14"/>
      <c r="I4" s="14"/>
      <c r="J4" s="14"/>
      <c r="K4" s="14"/>
      <c r="L4" s="14"/>
      <c r="M4" s="14"/>
      <c r="N4" s="10"/>
      <c r="O4" s="15"/>
      <c r="P4" s="12"/>
    </row>
    <row r="5" spans="1:16" x14ac:dyDescent="0.35">
      <c r="A5" s="6"/>
      <c r="B5" s="16"/>
      <c r="C5" s="17" t="s">
        <v>16</v>
      </c>
      <c r="D5" s="8"/>
      <c r="E5" s="18">
        <f>SUBTOTAL(9,E138,E139,E316,E147,E174,E175,E182,E183,E186,E189,E201,E239,E242,E247,E248,E261,E265,E268,E269,E273,E277,E289,E290,E296,E297,E300,E388,E391,E392,E396,E404,E423,E437,E441,E445,E446,E449,E456,E457,E461,E462,E466,E472,E475,E522,E523,E524,E525,E526,E561)</f>
        <v>308986</v>
      </c>
      <c r="F5" s="18">
        <f t="shared" ref="F5:M5" si="1">SUBTOTAL(9,F138,F139,F316,F147,F174,F175,F182,F183,F186,F189,F201,F239,F242,F247,F248,F261,F265,F268,F269,F273,F277,F289,F290,F296,F297,F300,F388,F391,F392,F396,F404,F423,F437,F441,F445,F446,F449,F456,F457,F461,F462,F466,F472,F475,F522,F523,F524,F525,F526,F561)</f>
        <v>244652</v>
      </c>
      <c r="G5" s="18">
        <f t="shared" si="1"/>
        <v>244652</v>
      </c>
      <c r="H5" s="18">
        <f t="shared" si="1"/>
        <v>93943024.666666672</v>
      </c>
      <c r="I5" s="18">
        <f t="shared" si="1"/>
        <v>103905042.66666666</v>
      </c>
      <c r="J5" s="18">
        <f t="shared" si="1"/>
        <v>81544181.666666672</v>
      </c>
      <c r="K5" s="18">
        <f t="shared" si="1"/>
        <v>74242131.666666672</v>
      </c>
      <c r="L5" s="18">
        <f t="shared" si="1"/>
        <v>0</v>
      </c>
      <c r="M5" s="18">
        <f t="shared" si="1"/>
        <v>3311062</v>
      </c>
      <c r="N5" s="10"/>
      <c r="O5" s="15"/>
      <c r="P5" s="12"/>
    </row>
    <row r="6" spans="1:16" x14ac:dyDescent="0.35">
      <c r="A6" s="6"/>
      <c r="B6" s="16"/>
      <c r="C6" s="16" t="s">
        <v>16</v>
      </c>
      <c r="D6" s="19" t="s">
        <v>15</v>
      </c>
      <c r="E6" s="18"/>
      <c r="F6" s="18"/>
      <c r="G6" s="18"/>
      <c r="H6" s="18"/>
      <c r="I6" s="18"/>
      <c r="J6" s="18"/>
      <c r="K6" s="18"/>
      <c r="L6" s="18"/>
      <c r="M6" s="18"/>
      <c r="N6" s="10"/>
      <c r="O6" s="15"/>
      <c r="P6" s="12"/>
    </row>
    <row r="7" spans="1:16" ht="39" x14ac:dyDescent="0.35">
      <c r="A7" s="6"/>
      <c r="B7" s="16"/>
      <c r="C7" s="16" t="s">
        <v>16</v>
      </c>
      <c r="D7" s="19" t="s">
        <v>560</v>
      </c>
      <c r="E7" s="20">
        <f>SUBTOTAL(9,E242,E296,E437,E472,E475,E522,E523,E524,E525,E526,E316)</f>
        <v>0</v>
      </c>
      <c r="F7" s="20">
        <f t="shared" ref="F7:M7" si="2">SUBTOTAL(9,F242,F296,F437,F472,F475,F522,F523,F524,F525,F526,F316)</f>
        <v>0</v>
      </c>
      <c r="G7" s="20">
        <f t="shared" si="2"/>
        <v>0</v>
      </c>
      <c r="H7" s="20">
        <f t="shared" si="2"/>
        <v>11640166.66666667</v>
      </c>
      <c r="I7" s="20">
        <f t="shared" si="2"/>
        <v>17780166.666666668</v>
      </c>
      <c r="J7" s="20">
        <f t="shared" si="2"/>
        <v>20080166.666666672</v>
      </c>
      <c r="K7" s="20">
        <f t="shared" si="2"/>
        <v>15675166.666666668</v>
      </c>
      <c r="L7" s="20">
        <f t="shared" si="2"/>
        <v>0</v>
      </c>
      <c r="M7" s="20">
        <f t="shared" si="2"/>
        <v>2650000</v>
      </c>
      <c r="N7" s="10"/>
      <c r="O7" s="15"/>
      <c r="P7" s="1"/>
    </row>
    <row r="8" spans="1:16" ht="39" x14ac:dyDescent="0.35">
      <c r="A8" s="6"/>
      <c r="B8" s="16"/>
      <c r="C8" s="16" t="s">
        <v>16</v>
      </c>
      <c r="D8" s="19" t="s">
        <v>500</v>
      </c>
      <c r="E8" s="20">
        <f>SUBTOTAL(9,E138)</f>
        <v>0</v>
      </c>
      <c r="F8" s="20">
        <f t="shared" ref="F8:M8" si="3">SUBTOTAL(9,F138)</f>
        <v>0</v>
      </c>
      <c r="G8" s="20">
        <f t="shared" si="3"/>
        <v>0</v>
      </c>
      <c r="H8" s="20">
        <f t="shared" si="3"/>
        <v>696870</v>
      </c>
      <c r="I8" s="20">
        <f t="shared" si="3"/>
        <v>789785</v>
      </c>
      <c r="J8" s="20">
        <f t="shared" si="3"/>
        <v>789785</v>
      </c>
      <c r="K8" s="20">
        <f t="shared" si="3"/>
        <v>789785</v>
      </c>
      <c r="L8" s="20">
        <f t="shared" si="3"/>
        <v>0</v>
      </c>
      <c r="M8" s="20">
        <f t="shared" si="3"/>
        <v>0</v>
      </c>
      <c r="N8" s="10"/>
      <c r="O8" s="15"/>
      <c r="P8" s="1"/>
    </row>
    <row r="9" spans="1:16" ht="39" x14ac:dyDescent="0.35">
      <c r="A9" s="6"/>
      <c r="B9" s="16"/>
      <c r="C9" s="16" t="s">
        <v>16</v>
      </c>
      <c r="D9" s="19" t="s">
        <v>558</v>
      </c>
      <c r="E9" s="20">
        <f>SUBTOTAL(9,E139,E147,E186,E277,E289,E297,E300,E396,E404,E456,E457,E461)</f>
        <v>35000</v>
      </c>
      <c r="F9" s="20">
        <f t="shared" ref="F9:M9" si="4">SUBTOTAL(9,F139,F147,F186,F277,F289,F297,F300,F396,F404,F456,F457,F461)</f>
        <v>0</v>
      </c>
      <c r="G9" s="20">
        <f t="shared" si="4"/>
        <v>0</v>
      </c>
      <c r="H9" s="20">
        <f t="shared" si="4"/>
        <v>45488838</v>
      </c>
      <c r="I9" s="20">
        <f t="shared" si="4"/>
        <v>45350591</v>
      </c>
      <c r="J9" s="20">
        <f t="shared" si="4"/>
        <v>24305230</v>
      </c>
      <c r="K9" s="20">
        <f t="shared" si="4"/>
        <v>340180</v>
      </c>
      <c r="L9" s="20">
        <f t="shared" si="4"/>
        <v>0</v>
      </c>
      <c r="M9" s="20">
        <f t="shared" si="4"/>
        <v>340180</v>
      </c>
      <c r="N9" s="10"/>
      <c r="O9" s="15"/>
      <c r="P9" s="1"/>
    </row>
    <row r="10" spans="1:16" ht="52" x14ac:dyDescent="0.35">
      <c r="A10" s="6"/>
      <c r="B10" s="16"/>
      <c r="C10" s="16" t="s">
        <v>16</v>
      </c>
      <c r="D10" s="19" t="s">
        <v>548</v>
      </c>
      <c r="E10" s="20">
        <f>SUBTOTAL(9,E201)</f>
        <v>0</v>
      </c>
      <c r="F10" s="20">
        <f t="shared" ref="F10:M10" si="5">SUBTOTAL(9,F201)</f>
        <v>0</v>
      </c>
      <c r="G10" s="20">
        <f t="shared" si="5"/>
        <v>0</v>
      </c>
      <c r="H10" s="20">
        <f t="shared" si="5"/>
        <v>70000</v>
      </c>
      <c r="I10" s="20">
        <f t="shared" si="5"/>
        <v>70000</v>
      </c>
      <c r="J10" s="20">
        <f t="shared" si="5"/>
        <v>70000</v>
      </c>
      <c r="K10" s="20">
        <f t="shared" si="5"/>
        <v>70000</v>
      </c>
      <c r="L10" s="20">
        <f t="shared" si="5"/>
        <v>0</v>
      </c>
      <c r="M10" s="20">
        <f t="shared" si="5"/>
        <v>0</v>
      </c>
      <c r="N10" s="10"/>
      <c r="O10" s="15"/>
      <c r="P10" s="1"/>
    </row>
    <row r="11" spans="1:16" ht="91" x14ac:dyDescent="0.35">
      <c r="A11" s="6"/>
      <c r="B11" s="16"/>
      <c r="C11" s="16" t="s">
        <v>16</v>
      </c>
      <c r="D11" s="19" t="s">
        <v>561</v>
      </c>
      <c r="E11" s="20">
        <f t="shared" ref="E11:M11" si="6">SUBTOTAL(9,E261,E269,E391,E449,E462,E466)</f>
        <v>0</v>
      </c>
      <c r="F11" s="20">
        <f t="shared" si="6"/>
        <v>0</v>
      </c>
      <c r="G11" s="20">
        <f t="shared" si="6"/>
        <v>0</v>
      </c>
      <c r="H11" s="20">
        <f t="shared" si="6"/>
        <v>35666000</v>
      </c>
      <c r="I11" s="20">
        <f t="shared" si="6"/>
        <v>39914500</v>
      </c>
      <c r="J11" s="20">
        <f t="shared" si="6"/>
        <v>36299000</v>
      </c>
      <c r="K11" s="20">
        <f t="shared" si="6"/>
        <v>57367000</v>
      </c>
      <c r="L11" s="20">
        <f t="shared" si="6"/>
        <v>0</v>
      </c>
      <c r="M11" s="20">
        <f t="shared" si="6"/>
        <v>0</v>
      </c>
      <c r="N11" s="10"/>
      <c r="O11" s="15"/>
      <c r="P11" s="1"/>
    </row>
    <row r="12" spans="1:16" ht="26" x14ac:dyDescent="0.35">
      <c r="A12" s="6"/>
      <c r="B12" s="16"/>
      <c r="C12" s="16" t="s">
        <v>16</v>
      </c>
      <c r="D12" s="19" t="s">
        <v>583</v>
      </c>
      <c r="E12" s="20">
        <f>SUBTOTAL(9,E388,E392)</f>
        <v>273986</v>
      </c>
      <c r="F12" s="20">
        <f t="shared" ref="F12:M12" si="7">SUBTOTAL(9,F388,F392)</f>
        <v>244652</v>
      </c>
      <c r="G12" s="20">
        <f t="shared" si="7"/>
        <v>244652</v>
      </c>
      <c r="H12" s="20">
        <f t="shared" si="7"/>
        <v>0</v>
      </c>
      <c r="I12" s="20">
        <f t="shared" si="7"/>
        <v>0</v>
      </c>
      <c r="J12" s="20">
        <f t="shared" si="7"/>
        <v>0</v>
      </c>
      <c r="K12" s="20">
        <f t="shared" si="7"/>
        <v>0</v>
      </c>
      <c r="L12" s="20">
        <f t="shared" si="7"/>
        <v>0</v>
      </c>
      <c r="M12" s="20">
        <f t="shared" si="7"/>
        <v>244652</v>
      </c>
      <c r="N12" s="10"/>
      <c r="O12" s="15"/>
      <c r="P12" s="1"/>
    </row>
    <row r="13" spans="1:16" ht="91" x14ac:dyDescent="0.35">
      <c r="A13" s="6"/>
      <c r="B13" s="16"/>
      <c r="C13" s="16" t="s">
        <v>16</v>
      </c>
      <c r="D13" s="19" t="s">
        <v>498</v>
      </c>
      <c r="E13" s="20">
        <f>SUBTOTAL(9,E441)</f>
        <v>0</v>
      </c>
      <c r="F13" s="20">
        <f t="shared" ref="F13:M13" si="8">SUBTOTAL(9,F441)</f>
        <v>0</v>
      </c>
      <c r="G13" s="20">
        <f t="shared" si="8"/>
        <v>0</v>
      </c>
      <c r="H13" s="20">
        <f t="shared" si="8"/>
        <v>381150</v>
      </c>
      <c r="I13" s="20">
        <f t="shared" si="8"/>
        <v>0</v>
      </c>
      <c r="J13" s="20">
        <f t="shared" si="8"/>
        <v>0</v>
      </c>
      <c r="K13" s="20">
        <f t="shared" si="8"/>
        <v>0</v>
      </c>
      <c r="L13" s="20">
        <f t="shared" si="8"/>
        <v>0</v>
      </c>
      <c r="M13" s="20">
        <f t="shared" si="8"/>
        <v>76230</v>
      </c>
      <c r="N13" s="10"/>
      <c r="O13" s="15"/>
      <c r="P13" s="1"/>
    </row>
    <row r="14" spans="1:16" x14ac:dyDescent="0.35">
      <c r="A14" s="6"/>
      <c r="B14" s="10"/>
      <c r="C14" s="7" t="s">
        <v>17</v>
      </c>
      <c r="D14" s="19"/>
      <c r="E14" s="18">
        <f>SUBTOTAL(9,E168,E283,E284,E285,E293,E339)</f>
        <v>0</v>
      </c>
      <c r="F14" s="18">
        <f t="shared" ref="F14:M14" si="9">SUBTOTAL(9,F168,F283,F284,F285,F293,F339)</f>
        <v>0</v>
      </c>
      <c r="G14" s="18">
        <f t="shared" si="9"/>
        <v>0</v>
      </c>
      <c r="H14" s="18">
        <f t="shared" si="9"/>
        <v>301754</v>
      </c>
      <c r="I14" s="18">
        <f t="shared" si="9"/>
        <v>169754</v>
      </c>
      <c r="J14" s="18">
        <f t="shared" si="9"/>
        <v>169754</v>
      </c>
      <c r="K14" s="18">
        <f t="shared" si="9"/>
        <v>169754</v>
      </c>
      <c r="L14" s="18">
        <f t="shared" si="9"/>
        <v>0</v>
      </c>
      <c r="M14" s="18">
        <f t="shared" si="9"/>
        <v>169754</v>
      </c>
      <c r="N14" s="10"/>
      <c r="O14" s="15"/>
      <c r="P14" s="1"/>
    </row>
    <row r="15" spans="1:16" x14ac:dyDescent="0.35">
      <c r="A15" s="6"/>
      <c r="B15" s="10"/>
      <c r="C15" s="10" t="s">
        <v>17</v>
      </c>
      <c r="D15" s="19" t="s">
        <v>15</v>
      </c>
      <c r="E15" s="18"/>
      <c r="F15" s="18"/>
      <c r="G15" s="18"/>
      <c r="H15" s="18"/>
      <c r="I15" s="18"/>
      <c r="J15" s="18"/>
      <c r="K15" s="18"/>
      <c r="L15" s="18"/>
      <c r="M15" s="18"/>
      <c r="N15" s="10"/>
      <c r="O15" s="15"/>
      <c r="P15" s="1"/>
    </row>
    <row r="16" spans="1:16" ht="26" x14ac:dyDescent="0.35">
      <c r="A16" s="6"/>
      <c r="B16" s="10"/>
      <c r="C16" s="10" t="s">
        <v>17</v>
      </c>
      <c r="D16" s="19" t="s">
        <v>217</v>
      </c>
      <c r="E16" s="20">
        <f t="shared" ref="E16:M16" si="10">SUBTOTAL(9,E283,E284,E285,E293)</f>
        <v>0</v>
      </c>
      <c r="F16" s="20">
        <f t="shared" si="10"/>
        <v>0</v>
      </c>
      <c r="G16" s="20">
        <f t="shared" si="10"/>
        <v>0</v>
      </c>
      <c r="H16" s="20">
        <f t="shared" si="10"/>
        <v>301754</v>
      </c>
      <c r="I16" s="20">
        <f t="shared" si="10"/>
        <v>169754</v>
      </c>
      <c r="J16" s="20">
        <f t="shared" si="10"/>
        <v>169754</v>
      </c>
      <c r="K16" s="20">
        <f t="shared" si="10"/>
        <v>169754</v>
      </c>
      <c r="L16" s="20">
        <f t="shared" si="10"/>
        <v>0</v>
      </c>
      <c r="M16" s="20">
        <f t="shared" si="10"/>
        <v>169754</v>
      </c>
      <c r="N16" s="10"/>
      <c r="O16" s="15"/>
      <c r="P16" s="1"/>
    </row>
    <row r="17" spans="1:16" x14ac:dyDescent="0.35">
      <c r="A17" s="6"/>
      <c r="B17" s="10"/>
      <c r="C17" s="7" t="s">
        <v>18</v>
      </c>
      <c r="D17" s="8"/>
      <c r="E17" s="18">
        <f t="shared" ref="E17:M17" si="11">SUBTOTAL(9,E123,E196,E480,E481,E491,E495,E540)</f>
        <v>587530</v>
      </c>
      <c r="F17" s="18">
        <f t="shared" si="11"/>
        <v>714580</v>
      </c>
      <c r="G17" s="18">
        <f t="shared" si="11"/>
        <v>660130</v>
      </c>
      <c r="H17" s="18">
        <f t="shared" si="11"/>
        <v>25542900</v>
      </c>
      <c r="I17" s="18">
        <f t="shared" si="11"/>
        <v>18057200</v>
      </c>
      <c r="J17" s="18">
        <f t="shared" si="11"/>
        <v>0</v>
      </c>
      <c r="K17" s="18">
        <f t="shared" si="11"/>
        <v>0</v>
      </c>
      <c r="L17" s="18">
        <f t="shared" si="11"/>
        <v>0</v>
      </c>
      <c r="M17" s="18">
        <f t="shared" si="11"/>
        <v>383040</v>
      </c>
      <c r="N17" s="10"/>
      <c r="O17" s="15"/>
      <c r="P17" s="1"/>
    </row>
    <row r="18" spans="1:16" x14ac:dyDescent="0.35">
      <c r="A18" s="6"/>
      <c r="B18" s="10"/>
      <c r="C18" s="10" t="s">
        <v>18</v>
      </c>
      <c r="D18" s="19" t="s">
        <v>15</v>
      </c>
      <c r="E18" s="18"/>
      <c r="F18" s="18"/>
      <c r="G18" s="18"/>
      <c r="H18" s="18"/>
      <c r="I18" s="18"/>
      <c r="J18" s="18"/>
      <c r="K18" s="18"/>
      <c r="L18" s="18"/>
      <c r="M18" s="18"/>
      <c r="N18" s="10"/>
      <c r="O18" s="15"/>
      <c r="P18" s="1"/>
    </row>
    <row r="19" spans="1:16" ht="39" x14ac:dyDescent="0.35">
      <c r="A19" s="6"/>
      <c r="B19" s="10"/>
      <c r="C19" s="10" t="s">
        <v>18</v>
      </c>
      <c r="D19" s="19" t="s">
        <v>558</v>
      </c>
      <c r="E19" s="20">
        <f>SUBTOTAL(9,E480,E481,E495,E491)</f>
        <v>587530</v>
      </c>
      <c r="F19" s="20">
        <f t="shared" ref="F19:M19" si="12">SUBTOTAL(9,F480,F481,F495,F491)</f>
        <v>714580</v>
      </c>
      <c r="G19" s="20">
        <f t="shared" si="12"/>
        <v>660130</v>
      </c>
      <c r="H19" s="20">
        <f t="shared" si="12"/>
        <v>25542900</v>
      </c>
      <c r="I19" s="20">
        <f t="shared" si="12"/>
        <v>18057200</v>
      </c>
      <c r="J19" s="20">
        <f t="shared" si="12"/>
        <v>0</v>
      </c>
      <c r="K19" s="20">
        <f t="shared" si="12"/>
        <v>0</v>
      </c>
      <c r="L19" s="20">
        <f t="shared" si="12"/>
        <v>0</v>
      </c>
      <c r="M19" s="20">
        <f t="shared" si="12"/>
        <v>383040</v>
      </c>
      <c r="N19" s="10"/>
      <c r="O19" s="15"/>
      <c r="P19" s="1"/>
    </row>
    <row r="20" spans="1:16" ht="26" x14ac:dyDescent="0.35">
      <c r="A20" s="6"/>
      <c r="B20" s="10"/>
      <c r="C20" s="7" t="s">
        <v>597</v>
      </c>
      <c r="D20" s="8"/>
      <c r="E20" s="18">
        <f t="shared" ref="E20:M20" si="13">SUBTOTAL(9,E317)</f>
        <v>0</v>
      </c>
      <c r="F20" s="18">
        <f t="shared" si="13"/>
        <v>0</v>
      </c>
      <c r="G20" s="18">
        <f t="shared" si="13"/>
        <v>0</v>
      </c>
      <c r="H20" s="18">
        <f t="shared" si="13"/>
        <v>0</v>
      </c>
      <c r="I20" s="18">
        <f t="shared" si="13"/>
        <v>0</v>
      </c>
      <c r="J20" s="18">
        <f t="shared" si="13"/>
        <v>0</v>
      </c>
      <c r="K20" s="18">
        <f t="shared" si="13"/>
        <v>135000</v>
      </c>
      <c r="L20" s="18">
        <f t="shared" si="13"/>
        <v>0</v>
      </c>
      <c r="M20" s="18">
        <f t="shared" si="13"/>
        <v>0</v>
      </c>
      <c r="N20" s="10"/>
      <c r="O20" s="15"/>
      <c r="P20" s="1"/>
    </row>
    <row r="21" spans="1:16" ht="26" x14ac:dyDescent="0.35">
      <c r="A21" s="6"/>
      <c r="B21" s="10"/>
      <c r="C21" s="10" t="s">
        <v>597</v>
      </c>
      <c r="D21" s="19" t="s">
        <v>15</v>
      </c>
      <c r="E21" s="20"/>
      <c r="F21" s="20"/>
      <c r="G21" s="20"/>
      <c r="H21" s="20"/>
      <c r="I21" s="20"/>
      <c r="J21" s="20"/>
      <c r="K21" s="20"/>
      <c r="L21" s="20"/>
      <c r="M21" s="20"/>
      <c r="N21" s="10"/>
      <c r="O21" s="15"/>
      <c r="P21" s="1"/>
    </row>
    <row r="22" spans="1:16" ht="26" x14ac:dyDescent="0.35">
      <c r="A22" s="6"/>
      <c r="B22" s="10"/>
      <c r="C22" s="10" t="s">
        <v>597</v>
      </c>
      <c r="D22" s="19" t="s">
        <v>648</v>
      </c>
      <c r="E22" s="20">
        <f>SUBTOTAL(9,E317)</f>
        <v>0</v>
      </c>
      <c r="F22" s="20">
        <f t="shared" ref="F22:M22" si="14">SUBTOTAL(9,F317)</f>
        <v>0</v>
      </c>
      <c r="G22" s="20">
        <f t="shared" si="14"/>
        <v>0</v>
      </c>
      <c r="H22" s="20">
        <f t="shared" si="14"/>
        <v>0</v>
      </c>
      <c r="I22" s="20">
        <f t="shared" si="14"/>
        <v>0</v>
      </c>
      <c r="J22" s="20">
        <f t="shared" si="14"/>
        <v>0</v>
      </c>
      <c r="K22" s="20">
        <f t="shared" si="14"/>
        <v>135000</v>
      </c>
      <c r="L22" s="20">
        <f t="shared" si="14"/>
        <v>0</v>
      </c>
      <c r="M22" s="20">
        <f t="shared" si="14"/>
        <v>0</v>
      </c>
      <c r="N22" s="10"/>
      <c r="O22" s="15"/>
      <c r="P22" s="1"/>
    </row>
    <row r="23" spans="1:16" x14ac:dyDescent="0.35">
      <c r="A23" s="6"/>
      <c r="B23" s="10"/>
      <c r="C23" s="7" t="s">
        <v>19</v>
      </c>
      <c r="D23" s="8"/>
      <c r="E23" s="18">
        <f t="shared" ref="E23:M23" si="15">SUBTOTAL(9,E114,E143,E161,E162,E255,E256,E257,E278,E279,E408,E409,E410,E411,E412,E414,E415,E430,E482,E483,E487,E488,E494)</f>
        <v>15705499</v>
      </c>
      <c r="F23" s="18">
        <f t="shared" si="15"/>
        <v>16127918</v>
      </c>
      <c r="G23" s="18">
        <f t="shared" si="15"/>
        <v>14494746</v>
      </c>
      <c r="H23" s="18">
        <f t="shared" si="15"/>
        <v>31138858</v>
      </c>
      <c r="I23" s="18">
        <f t="shared" si="15"/>
        <v>36242930</v>
      </c>
      <c r="J23" s="18">
        <f t="shared" si="15"/>
        <v>50026769</v>
      </c>
      <c r="K23" s="18">
        <f t="shared" si="15"/>
        <v>32856293</v>
      </c>
      <c r="L23" s="18">
        <f t="shared" si="15"/>
        <v>21594365</v>
      </c>
      <c r="M23" s="18">
        <f t="shared" si="15"/>
        <v>349368</v>
      </c>
      <c r="N23" s="10"/>
      <c r="O23" s="15"/>
      <c r="P23" s="1"/>
    </row>
    <row r="24" spans="1:16" x14ac:dyDescent="0.35">
      <c r="A24" s="6"/>
      <c r="B24" s="10"/>
      <c r="C24" s="10" t="s">
        <v>19</v>
      </c>
      <c r="D24" s="19" t="s">
        <v>15</v>
      </c>
      <c r="E24" s="18"/>
      <c r="F24" s="18"/>
      <c r="G24" s="18"/>
      <c r="H24" s="18"/>
      <c r="I24" s="18"/>
      <c r="J24" s="18"/>
      <c r="K24" s="18"/>
      <c r="L24" s="18"/>
      <c r="M24" s="18"/>
      <c r="N24" s="10"/>
      <c r="O24" s="15"/>
      <c r="P24" s="1"/>
    </row>
    <row r="25" spans="1:16" ht="39" x14ac:dyDescent="0.35">
      <c r="A25" s="6"/>
      <c r="B25" s="10"/>
      <c r="C25" s="10" t="s">
        <v>19</v>
      </c>
      <c r="D25" s="19" t="s">
        <v>189</v>
      </c>
      <c r="E25" s="20">
        <f>SUBTOTAL(9,E255,E256,E257,E278,E411,E414,E415,E430)</f>
        <v>2221506</v>
      </c>
      <c r="F25" s="20">
        <f t="shared" ref="F25:M25" si="16">SUBTOTAL(9,F255,F256,F257,F278,F411,F414,F415,F430)</f>
        <v>755714</v>
      </c>
      <c r="G25" s="20">
        <f t="shared" si="16"/>
        <v>0</v>
      </c>
      <c r="H25" s="20">
        <f t="shared" si="16"/>
        <v>13020298</v>
      </c>
      <c r="I25" s="20">
        <f t="shared" si="16"/>
        <v>7288123</v>
      </c>
      <c r="J25" s="20">
        <f t="shared" si="16"/>
        <v>2962365</v>
      </c>
      <c r="K25" s="20">
        <f t="shared" si="16"/>
        <v>0</v>
      </c>
      <c r="L25" s="20">
        <f t="shared" si="16"/>
        <v>0</v>
      </c>
      <c r="M25" s="20">
        <f t="shared" si="16"/>
        <v>0</v>
      </c>
      <c r="N25" s="10"/>
      <c r="O25" s="15"/>
      <c r="P25" s="1"/>
    </row>
    <row r="26" spans="1:16" ht="26" x14ac:dyDescent="0.35">
      <c r="A26" s="6"/>
      <c r="B26" s="10"/>
      <c r="C26" s="10" t="s">
        <v>19</v>
      </c>
      <c r="D26" s="19" t="s">
        <v>563</v>
      </c>
      <c r="E26" s="20">
        <f>SUBTOTAL(9,E279)</f>
        <v>0</v>
      </c>
      <c r="F26" s="20">
        <f t="shared" ref="F26:M26" si="17">SUBTOTAL(9,F279)</f>
        <v>0</v>
      </c>
      <c r="G26" s="20">
        <f t="shared" si="17"/>
        <v>0</v>
      </c>
      <c r="H26" s="20">
        <f t="shared" si="17"/>
        <v>0</v>
      </c>
      <c r="I26" s="20">
        <f t="shared" si="17"/>
        <v>0</v>
      </c>
      <c r="J26" s="20">
        <f t="shared" si="17"/>
        <v>933754</v>
      </c>
      <c r="K26" s="20">
        <f t="shared" si="17"/>
        <v>349368</v>
      </c>
      <c r="L26" s="20">
        <f t="shared" si="17"/>
        <v>0</v>
      </c>
      <c r="M26" s="20">
        <f t="shared" si="17"/>
        <v>349368</v>
      </c>
      <c r="N26" s="10"/>
      <c r="O26" s="15"/>
      <c r="P26" s="1"/>
    </row>
    <row r="27" spans="1:16" ht="78" x14ac:dyDescent="0.35">
      <c r="A27" s="6"/>
      <c r="B27" s="10"/>
      <c r="C27" s="10" t="s">
        <v>19</v>
      </c>
      <c r="D27" s="19" t="s">
        <v>566</v>
      </c>
      <c r="E27" s="20">
        <f>SUBTOTAL(9,E408)</f>
        <v>8662888</v>
      </c>
      <c r="F27" s="20">
        <f t="shared" ref="F27:M27" si="18">SUBTOTAL(9,F408)</f>
        <v>12026952</v>
      </c>
      <c r="G27" s="20">
        <f t="shared" si="18"/>
        <v>10864861</v>
      </c>
      <c r="H27" s="20">
        <f t="shared" si="18"/>
        <v>0</v>
      </c>
      <c r="I27" s="20">
        <f t="shared" si="18"/>
        <v>0</v>
      </c>
      <c r="J27" s="20">
        <f t="shared" si="18"/>
        <v>10000000</v>
      </c>
      <c r="K27" s="20">
        <f t="shared" si="18"/>
        <v>10000000</v>
      </c>
      <c r="L27" s="20">
        <f t="shared" si="18"/>
        <v>0</v>
      </c>
      <c r="M27" s="20">
        <f t="shared" si="18"/>
        <v>0</v>
      </c>
      <c r="N27" s="10"/>
      <c r="O27" s="15"/>
      <c r="P27" s="1"/>
    </row>
    <row r="28" spans="1:16" ht="52" x14ac:dyDescent="0.35">
      <c r="A28" s="6"/>
      <c r="B28" s="10"/>
      <c r="C28" s="10" t="s">
        <v>19</v>
      </c>
      <c r="D28" s="19" t="s">
        <v>535</v>
      </c>
      <c r="E28" s="20">
        <f>SUBTOTAL(9,E409,E410,E412,E494,E162,E483,E488)</f>
        <v>0</v>
      </c>
      <c r="F28" s="20">
        <f t="shared" ref="F28:M28" si="19">SUBTOTAL(9,F409,F410,F412,F494,F162,F483,F488)</f>
        <v>0</v>
      </c>
      <c r="G28" s="20">
        <f t="shared" si="19"/>
        <v>0</v>
      </c>
      <c r="H28" s="20">
        <f t="shared" si="19"/>
        <v>3837020</v>
      </c>
      <c r="I28" s="20">
        <f t="shared" si="19"/>
        <v>6882600</v>
      </c>
      <c r="J28" s="20">
        <f t="shared" si="19"/>
        <v>14496125</v>
      </c>
      <c r="K28" s="20">
        <f t="shared" si="19"/>
        <v>22506925</v>
      </c>
      <c r="L28" s="20">
        <f t="shared" si="19"/>
        <v>21594365</v>
      </c>
      <c r="M28" s="20">
        <f t="shared" si="19"/>
        <v>0</v>
      </c>
      <c r="N28" s="10"/>
      <c r="O28" s="15"/>
      <c r="P28" s="1"/>
    </row>
    <row r="29" spans="1:16" ht="78" x14ac:dyDescent="0.35">
      <c r="A29" s="6"/>
      <c r="B29" s="10"/>
      <c r="C29" s="10" t="s">
        <v>19</v>
      </c>
      <c r="D29" s="19" t="s">
        <v>503</v>
      </c>
      <c r="E29" s="20">
        <f>SUBTOTAL(9,E114)</f>
        <v>3366217</v>
      </c>
      <c r="F29" s="20">
        <f t="shared" ref="F29:L29" si="20">SUBTOTAL(9,F114)</f>
        <v>0</v>
      </c>
      <c r="G29" s="20">
        <f t="shared" si="20"/>
        <v>0</v>
      </c>
      <c r="H29" s="20">
        <f t="shared" si="20"/>
        <v>2118297</v>
      </c>
      <c r="I29" s="20">
        <f t="shared" si="20"/>
        <v>0</v>
      </c>
      <c r="J29" s="20">
        <f t="shared" si="20"/>
        <v>0</v>
      </c>
      <c r="K29" s="20">
        <f t="shared" si="20"/>
        <v>0</v>
      </c>
      <c r="L29" s="20">
        <f t="shared" si="20"/>
        <v>0</v>
      </c>
      <c r="M29" s="20">
        <f>SUBTOTAL(9,M114)</f>
        <v>0</v>
      </c>
      <c r="N29" s="10"/>
      <c r="O29" s="15"/>
      <c r="P29" s="1"/>
    </row>
    <row r="30" spans="1:16" ht="77" customHeight="1" x14ac:dyDescent="0.35">
      <c r="A30" s="6"/>
      <c r="B30" s="10"/>
      <c r="C30" s="10" t="s">
        <v>19</v>
      </c>
      <c r="D30" s="19" t="s">
        <v>541</v>
      </c>
      <c r="E30" s="20">
        <f>SUBTOTAL(9,E143,E161,E482,E487)</f>
        <v>1454888</v>
      </c>
      <c r="F30" s="20">
        <f t="shared" ref="F30:M30" si="21">SUBTOTAL(9,F143,F161,F482,F487)</f>
        <v>3345252</v>
      </c>
      <c r="G30" s="20">
        <f t="shared" si="21"/>
        <v>3629885</v>
      </c>
      <c r="H30" s="20">
        <f t="shared" si="21"/>
        <v>12163243</v>
      </c>
      <c r="I30" s="20">
        <f t="shared" si="21"/>
        <v>22072207</v>
      </c>
      <c r="J30" s="20">
        <f t="shared" si="21"/>
        <v>21634525</v>
      </c>
      <c r="K30" s="20">
        <f t="shared" si="21"/>
        <v>0</v>
      </c>
      <c r="L30" s="20">
        <f t="shared" si="21"/>
        <v>0</v>
      </c>
      <c r="M30" s="20">
        <f t="shared" si="21"/>
        <v>0</v>
      </c>
      <c r="N30" s="10"/>
      <c r="O30" s="15"/>
      <c r="P30" s="1"/>
    </row>
    <row r="31" spans="1:16" x14ac:dyDescent="0.35">
      <c r="A31" s="6"/>
      <c r="B31" s="10"/>
      <c r="C31" s="7" t="s">
        <v>20</v>
      </c>
      <c r="D31" s="8"/>
      <c r="E31" s="18">
        <f>SUBTOTAL(9,E184,E185,E315,E321,E323,E324,E338,E340,E341,E416,E470)</f>
        <v>1947620</v>
      </c>
      <c r="F31" s="18">
        <f>SUBTOTAL(9,F184,F185,F315,F321,F323,F324,F338,F340,F341,F416,F470)</f>
        <v>0</v>
      </c>
      <c r="G31" s="18">
        <f>SUBTOTAL(9,G184,G185,G315,G321,G323,G324,G338,G340,G341,G416,G470)</f>
        <v>0</v>
      </c>
      <c r="H31" s="18">
        <f t="shared" ref="H31:M31" si="22">SUBTOTAL(9,H184,H185,H315,H321,H323,H324,H338,H340,H341,H416,H470,H322)</f>
        <v>7520052</v>
      </c>
      <c r="I31" s="18">
        <f t="shared" si="22"/>
        <v>8677349</v>
      </c>
      <c r="J31" s="18">
        <f t="shared" si="22"/>
        <v>8625581</v>
      </c>
      <c r="K31" s="18">
        <f t="shared" si="22"/>
        <v>7224321</v>
      </c>
      <c r="L31" s="18">
        <f t="shared" si="22"/>
        <v>3830000</v>
      </c>
      <c r="M31" s="18">
        <f t="shared" si="22"/>
        <v>2985573</v>
      </c>
      <c r="N31" s="10"/>
      <c r="O31" s="15"/>
      <c r="P31" s="1"/>
    </row>
    <row r="32" spans="1:16" x14ac:dyDescent="0.35">
      <c r="A32" s="6"/>
      <c r="B32" s="10"/>
      <c r="C32" s="10" t="s">
        <v>667</v>
      </c>
      <c r="D32" s="19" t="s">
        <v>15</v>
      </c>
      <c r="E32" s="20"/>
      <c r="F32" s="20"/>
      <c r="G32" s="20"/>
      <c r="H32" s="20"/>
      <c r="I32" s="20"/>
      <c r="J32" s="20"/>
      <c r="K32" s="20"/>
      <c r="L32" s="20"/>
      <c r="M32" s="20"/>
      <c r="N32" s="10"/>
      <c r="O32" s="15"/>
      <c r="P32" s="1"/>
    </row>
    <row r="33" spans="1:16" ht="39" x14ac:dyDescent="0.35">
      <c r="A33" s="6"/>
      <c r="B33" s="10"/>
      <c r="C33" s="10" t="s">
        <v>667</v>
      </c>
      <c r="D33" s="19" t="s">
        <v>491</v>
      </c>
      <c r="E33" s="20">
        <f>SUBTOTAL(9,E184)</f>
        <v>0</v>
      </c>
      <c r="F33" s="20">
        <f t="shared" ref="F33:M33" si="23">SUBTOTAL(9,F184)</f>
        <v>0</v>
      </c>
      <c r="G33" s="20">
        <f t="shared" si="23"/>
        <v>0</v>
      </c>
      <c r="H33" s="20">
        <f t="shared" si="23"/>
        <v>0</v>
      </c>
      <c r="I33" s="20">
        <f t="shared" si="23"/>
        <v>639997</v>
      </c>
      <c r="J33" s="20">
        <f t="shared" si="23"/>
        <v>586071</v>
      </c>
      <c r="K33" s="20">
        <f t="shared" si="23"/>
        <v>586071</v>
      </c>
      <c r="L33" s="20">
        <f t="shared" si="23"/>
        <v>0</v>
      </c>
      <c r="M33" s="20">
        <f t="shared" si="23"/>
        <v>586071</v>
      </c>
      <c r="N33" s="10"/>
      <c r="O33" s="15"/>
      <c r="P33" s="1"/>
    </row>
    <row r="34" spans="1:16" ht="52" x14ac:dyDescent="0.35">
      <c r="A34" s="6"/>
      <c r="B34" s="10"/>
      <c r="C34" s="10" t="s">
        <v>667</v>
      </c>
      <c r="D34" s="19" t="s">
        <v>535</v>
      </c>
      <c r="E34" s="20">
        <f>SUBTOTAL(9,E185,E315,E321,E324,E340,E341,E416)</f>
        <v>1947620</v>
      </c>
      <c r="F34" s="20">
        <f>SUBTOTAL(9,F185,F315,F321,F324,F340,F341,F416)</f>
        <v>0</v>
      </c>
      <c r="G34" s="20">
        <f>SUBTOTAL(9,G185,G315,G321,G324,G340,G341,G416)</f>
        <v>0</v>
      </c>
      <c r="H34" s="20">
        <f t="shared" ref="H34:M34" si="24">SUBTOTAL(9,H185,H315,H321,H324,H340,H341,H416,H322)</f>
        <v>5348300</v>
      </c>
      <c r="I34" s="20">
        <f t="shared" si="24"/>
        <v>4695600</v>
      </c>
      <c r="J34" s="20">
        <f t="shared" si="24"/>
        <v>6408100</v>
      </c>
      <c r="K34" s="20">
        <f t="shared" si="24"/>
        <v>6638250</v>
      </c>
      <c r="L34" s="20">
        <f t="shared" si="24"/>
        <v>3830000</v>
      </c>
      <c r="M34" s="20">
        <f t="shared" si="24"/>
        <v>1526762</v>
      </c>
      <c r="N34" s="10"/>
      <c r="O34" s="15"/>
      <c r="P34" s="1"/>
    </row>
    <row r="35" spans="1:16" ht="39" x14ac:dyDescent="0.35">
      <c r="A35" s="6"/>
      <c r="B35" s="10"/>
      <c r="C35" s="10" t="s">
        <v>667</v>
      </c>
      <c r="D35" s="19" t="s">
        <v>602</v>
      </c>
      <c r="E35" s="20">
        <f t="shared" ref="E35:M35" si="25">SUBTOTAL(9,E323,E338,E470)</f>
        <v>0</v>
      </c>
      <c r="F35" s="20">
        <f t="shared" si="25"/>
        <v>0</v>
      </c>
      <c r="G35" s="20">
        <f t="shared" si="25"/>
        <v>0</v>
      </c>
      <c r="H35" s="20">
        <f t="shared" si="25"/>
        <v>2171752</v>
      </c>
      <c r="I35" s="20">
        <f t="shared" si="25"/>
        <v>3341752</v>
      </c>
      <c r="J35" s="20">
        <f t="shared" si="25"/>
        <v>1631410</v>
      </c>
      <c r="K35" s="20">
        <f t="shared" si="25"/>
        <v>0</v>
      </c>
      <c r="L35" s="20">
        <f t="shared" si="25"/>
        <v>0</v>
      </c>
      <c r="M35" s="20">
        <f t="shared" si="25"/>
        <v>872740</v>
      </c>
      <c r="N35" s="10"/>
      <c r="O35" s="15"/>
      <c r="P35" s="1"/>
    </row>
    <row r="36" spans="1:16" x14ac:dyDescent="0.35">
      <c r="A36" s="6"/>
      <c r="B36" s="10"/>
      <c r="C36" s="7" t="s">
        <v>21</v>
      </c>
      <c r="D36" s="8"/>
      <c r="E36" s="18">
        <f t="shared" ref="E36:M36" si="26">SUBTOTAL(9,E105,E106,E107,E108,E109,E110,E111,E112,E113,E115,E120,E121,E122,E126,E127,E133,E134,E154,E155,E156,E484,E502,E506,E507,E510,E513,E518,E521,E527,E528,E529,E532,E535,E544)</f>
        <v>25297888</v>
      </c>
      <c r="F36" s="18">
        <f t="shared" si="26"/>
        <v>717720</v>
      </c>
      <c r="G36" s="18">
        <f t="shared" si="26"/>
        <v>283110</v>
      </c>
      <c r="H36" s="18">
        <f t="shared" si="26"/>
        <v>43801155</v>
      </c>
      <c r="I36" s="18">
        <f t="shared" si="26"/>
        <v>55773896</v>
      </c>
      <c r="J36" s="18">
        <f t="shared" si="26"/>
        <v>49409148</v>
      </c>
      <c r="K36" s="18">
        <f t="shared" si="26"/>
        <v>24917877</v>
      </c>
      <c r="L36" s="18">
        <f t="shared" si="26"/>
        <v>3406261</v>
      </c>
      <c r="M36" s="18">
        <f t="shared" si="26"/>
        <v>10665961</v>
      </c>
      <c r="N36" s="10"/>
      <c r="O36" s="15"/>
      <c r="P36" s="1"/>
    </row>
    <row r="37" spans="1:16" x14ac:dyDescent="0.35">
      <c r="A37" s="6"/>
      <c r="B37" s="10"/>
      <c r="C37" s="10" t="s">
        <v>21</v>
      </c>
      <c r="D37" s="19" t="s">
        <v>15</v>
      </c>
      <c r="E37" s="18"/>
      <c r="F37" s="18"/>
      <c r="G37" s="18"/>
      <c r="H37" s="18"/>
      <c r="I37" s="18"/>
      <c r="J37" s="18"/>
      <c r="K37" s="18"/>
      <c r="L37" s="18"/>
      <c r="M37" s="18"/>
      <c r="N37" s="10"/>
      <c r="O37" s="15"/>
      <c r="P37" s="1"/>
    </row>
    <row r="38" spans="1:16" ht="39" x14ac:dyDescent="0.35">
      <c r="A38" s="6"/>
      <c r="B38" s="10"/>
      <c r="C38" s="10" t="s">
        <v>21</v>
      </c>
      <c r="D38" s="19" t="s">
        <v>500</v>
      </c>
      <c r="E38" s="20">
        <f t="shared" ref="E38:M38" si="27">SUBTOTAL(9,E107,E109,E113,E115,E134,E112)</f>
        <v>815320</v>
      </c>
      <c r="F38" s="20">
        <f t="shared" si="27"/>
        <v>0</v>
      </c>
      <c r="G38" s="20">
        <f t="shared" si="27"/>
        <v>0</v>
      </c>
      <c r="H38" s="20">
        <f t="shared" si="27"/>
        <v>2960977</v>
      </c>
      <c r="I38" s="20">
        <f t="shared" si="27"/>
        <v>8180977</v>
      </c>
      <c r="J38" s="20">
        <f t="shared" si="27"/>
        <v>10790977</v>
      </c>
      <c r="K38" s="20">
        <f t="shared" si="27"/>
        <v>16010977</v>
      </c>
      <c r="L38" s="20">
        <f t="shared" si="27"/>
        <v>3406261</v>
      </c>
      <c r="M38" s="20">
        <f t="shared" si="27"/>
        <v>2960977</v>
      </c>
      <c r="N38" s="10"/>
      <c r="O38" s="15"/>
      <c r="P38" s="1"/>
    </row>
    <row r="39" spans="1:16" ht="39" x14ac:dyDescent="0.35">
      <c r="A39" s="6"/>
      <c r="B39" s="10"/>
      <c r="C39" s="10" t="s">
        <v>21</v>
      </c>
      <c r="D39" s="19" t="s">
        <v>501</v>
      </c>
      <c r="E39" s="20">
        <f t="shared" ref="E39:M39" si="28">SUBTOTAL(9,E108,E110,E510,E529,E518)</f>
        <v>1045590</v>
      </c>
      <c r="F39" s="20">
        <f t="shared" si="28"/>
        <v>0</v>
      </c>
      <c r="G39" s="20">
        <f t="shared" si="28"/>
        <v>0</v>
      </c>
      <c r="H39" s="20">
        <f t="shared" si="28"/>
        <v>27298055</v>
      </c>
      <c r="I39" s="20">
        <f t="shared" si="28"/>
        <v>33646274</v>
      </c>
      <c r="J39" s="20">
        <f t="shared" si="28"/>
        <v>27056051</v>
      </c>
      <c r="K39" s="20">
        <f t="shared" si="28"/>
        <v>6379388</v>
      </c>
      <c r="L39" s="20">
        <f t="shared" si="28"/>
        <v>0</v>
      </c>
      <c r="M39" s="20">
        <f t="shared" si="28"/>
        <v>6379388</v>
      </c>
      <c r="N39" s="10"/>
      <c r="O39" s="15"/>
      <c r="P39" s="1"/>
    </row>
    <row r="40" spans="1:16" ht="39" x14ac:dyDescent="0.35">
      <c r="A40" s="6"/>
      <c r="B40" s="10"/>
      <c r="C40" s="10" t="s">
        <v>21</v>
      </c>
      <c r="D40" s="19" t="s">
        <v>570</v>
      </c>
      <c r="E40" s="20">
        <f t="shared" ref="E40:M40" si="29">SUBTOTAL(9,E126,E155,E528,E127,E506,E507)</f>
        <v>12718741</v>
      </c>
      <c r="F40" s="20">
        <f t="shared" si="29"/>
        <v>65268</v>
      </c>
      <c r="G40" s="20">
        <f t="shared" si="29"/>
        <v>67118</v>
      </c>
      <c r="H40" s="20">
        <f t="shared" si="29"/>
        <v>12762123</v>
      </c>
      <c r="I40" s="20">
        <f t="shared" si="29"/>
        <v>13086645</v>
      </c>
      <c r="J40" s="20">
        <f t="shared" si="29"/>
        <v>10617120</v>
      </c>
      <c r="K40" s="20">
        <f t="shared" si="29"/>
        <v>1271520</v>
      </c>
      <c r="L40" s="20">
        <f t="shared" si="29"/>
        <v>0</v>
      </c>
      <c r="M40" s="20">
        <f t="shared" si="29"/>
        <v>1325596</v>
      </c>
      <c r="N40" s="10"/>
      <c r="O40" s="15"/>
      <c r="P40" s="1"/>
    </row>
    <row r="41" spans="1:16" ht="65" x14ac:dyDescent="0.35">
      <c r="A41" s="6"/>
      <c r="B41" s="10"/>
      <c r="C41" s="10" t="s">
        <v>21</v>
      </c>
      <c r="D41" s="19" t="s">
        <v>507</v>
      </c>
      <c r="E41" s="20">
        <f>SUBTOTAL(9,E133)</f>
        <v>2254047</v>
      </c>
      <c r="F41" s="20">
        <f t="shared" ref="F41:M41" si="30">SUBTOTAL(9,F133)</f>
        <v>0</v>
      </c>
      <c r="G41" s="20">
        <f t="shared" si="30"/>
        <v>0</v>
      </c>
      <c r="H41" s="20">
        <f t="shared" si="30"/>
        <v>0</v>
      </c>
      <c r="I41" s="20">
        <f t="shared" si="30"/>
        <v>0</v>
      </c>
      <c r="J41" s="20">
        <f t="shared" si="30"/>
        <v>0</v>
      </c>
      <c r="K41" s="20">
        <f t="shared" si="30"/>
        <v>0</v>
      </c>
      <c r="L41" s="20">
        <f t="shared" si="30"/>
        <v>0</v>
      </c>
      <c r="M41" s="20">
        <f t="shared" si="30"/>
        <v>0</v>
      </c>
      <c r="N41" s="10"/>
      <c r="O41" s="15"/>
      <c r="P41" s="1"/>
    </row>
    <row r="42" spans="1:16" ht="123" customHeight="1" x14ac:dyDescent="0.35">
      <c r="A42" s="6"/>
      <c r="B42" s="10"/>
      <c r="C42" s="10" t="s">
        <v>21</v>
      </c>
      <c r="D42" s="19" t="s">
        <v>580</v>
      </c>
      <c r="E42" s="20">
        <f>SUBTOTAL(9,E484)</f>
        <v>0</v>
      </c>
      <c r="F42" s="20">
        <f t="shared" ref="F42:M42" si="31">SUBTOTAL(9,F484)</f>
        <v>0</v>
      </c>
      <c r="G42" s="20">
        <f t="shared" si="31"/>
        <v>0</v>
      </c>
      <c r="H42" s="20">
        <f t="shared" si="31"/>
        <v>780000</v>
      </c>
      <c r="I42" s="20">
        <f t="shared" si="31"/>
        <v>860000</v>
      </c>
      <c r="J42" s="20">
        <f t="shared" si="31"/>
        <v>945000</v>
      </c>
      <c r="K42" s="20">
        <f t="shared" si="31"/>
        <v>1040000</v>
      </c>
      <c r="L42" s="20">
        <f t="shared" si="31"/>
        <v>0</v>
      </c>
      <c r="M42" s="20">
        <f t="shared" si="31"/>
        <v>0</v>
      </c>
      <c r="N42" s="10"/>
      <c r="O42" s="15"/>
      <c r="P42" s="1"/>
    </row>
    <row r="43" spans="1:16" ht="52" x14ac:dyDescent="0.35">
      <c r="A43" s="6"/>
      <c r="B43" s="10"/>
      <c r="C43" s="10" t="s">
        <v>21</v>
      </c>
      <c r="D43" s="19" t="s">
        <v>516</v>
      </c>
      <c r="E43" s="20">
        <f>SUBTOTAL(9,E527)</f>
        <v>7811738</v>
      </c>
      <c r="F43" s="20">
        <f t="shared" ref="F43:M43" si="32">SUBTOTAL(9,F527)</f>
        <v>0</v>
      </c>
      <c r="G43" s="20">
        <f t="shared" si="32"/>
        <v>0</v>
      </c>
      <c r="H43" s="20">
        <f t="shared" si="32"/>
        <v>0</v>
      </c>
      <c r="I43" s="20">
        <f t="shared" si="32"/>
        <v>0</v>
      </c>
      <c r="J43" s="20">
        <f t="shared" si="32"/>
        <v>0</v>
      </c>
      <c r="K43" s="20">
        <f t="shared" si="32"/>
        <v>0</v>
      </c>
      <c r="L43" s="20">
        <f t="shared" si="32"/>
        <v>0</v>
      </c>
      <c r="M43" s="20">
        <f t="shared" si="32"/>
        <v>0</v>
      </c>
      <c r="N43" s="10"/>
      <c r="O43" s="15"/>
      <c r="P43" s="1"/>
    </row>
    <row r="44" spans="1:16" ht="26" x14ac:dyDescent="0.35">
      <c r="A44" s="6"/>
      <c r="B44" s="10"/>
      <c r="C44" s="10" t="s">
        <v>21</v>
      </c>
      <c r="D44" s="19" t="s">
        <v>517</v>
      </c>
      <c r="E44" s="20">
        <f>SUBTOTAL(9,E544)</f>
        <v>436460</v>
      </c>
      <c r="F44" s="20">
        <f t="shared" ref="F44:M44" si="33">SUBTOTAL(9,F544)</f>
        <v>436460</v>
      </c>
      <c r="G44" s="20">
        <f t="shared" si="33"/>
        <v>0</v>
      </c>
      <c r="H44" s="20">
        <f t="shared" si="33"/>
        <v>0</v>
      </c>
      <c r="I44" s="20">
        <f t="shared" si="33"/>
        <v>0</v>
      </c>
      <c r="J44" s="20">
        <f t="shared" si="33"/>
        <v>0</v>
      </c>
      <c r="K44" s="20">
        <f t="shared" si="33"/>
        <v>0</v>
      </c>
      <c r="L44" s="20">
        <f t="shared" si="33"/>
        <v>0</v>
      </c>
      <c r="M44" s="20">
        <f t="shared" si="33"/>
        <v>0</v>
      </c>
      <c r="N44" s="10"/>
      <c r="O44" s="15"/>
      <c r="P44" s="1"/>
    </row>
    <row r="45" spans="1:16" x14ac:dyDescent="0.35">
      <c r="A45" s="6"/>
      <c r="B45" s="10"/>
      <c r="C45" s="10" t="s">
        <v>21</v>
      </c>
      <c r="D45" s="19" t="s">
        <v>647</v>
      </c>
      <c r="E45" s="20">
        <f>SUBTOTAL(9,E513)</f>
        <v>215992</v>
      </c>
      <c r="F45" s="20">
        <f t="shared" ref="F45:M45" si="34">SUBTOTAL(9,F513)</f>
        <v>215992</v>
      </c>
      <c r="G45" s="20">
        <f t="shared" si="34"/>
        <v>215992</v>
      </c>
      <c r="H45" s="20">
        <f t="shared" si="34"/>
        <v>0</v>
      </c>
      <c r="I45" s="20">
        <f t="shared" si="34"/>
        <v>0</v>
      </c>
      <c r="J45" s="20">
        <f t="shared" si="34"/>
        <v>0</v>
      </c>
      <c r="K45" s="20">
        <f t="shared" si="34"/>
        <v>215992</v>
      </c>
      <c r="L45" s="20">
        <f t="shared" si="34"/>
        <v>0</v>
      </c>
      <c r="M45" s="20">
        <f t="shared" si="34"/>
        <v>0</v>
      </c>
      <c r="N45" s="10"/>
      <c r="O45" s="15"/>
      <c r="P45" s="1"/>
    </row>
    <row r="46" spans="1:16" x14ac:dyDescent="0.35">
      <c r="A46" s="6"/>
      <c r="B46" s="10"/>
      <c r="C46" s="7" t="s">
        <v>22</v>
      </c>
      <c r="D46" s="7"/>
      <c r="E46" s="18">
        <f t="shared" ref="E46:M46" si="35">SUBTOTAL(9,E286,E334,E335,E377,E382,E413,E468,E469,E514)</f>
        <v>0</v>
      </c>
      <c r="F46" s="18">
        <f t="shared" si="35"/>
        <v>0</v>
      </c>
      <c r="G46" s="18">
        <f t="shared" si="35"/>
        <v>0</v>
      </c>
      <c r="H46" s="18">
        <f t="shared" si="35"/>
        <v>3071055</v>
      </c>
      <c r="I46" s="18">
        <f t="shared" si="35"/>
        <v>3071055</v>
      </c>
      <c r="J46" s="18">
        <f t="shared" si="35"/>
        <v>3071055</v>
      </c>
      <c r="K46" s="18">
        <f t="shared" si="35"/>
        <v>1302255</v>
      </c>
      <c r="L46" s="18">
        <f t="shared" si="35"/>
        <v>572288</v>
      </c>
      <c r="M46" s="18">
        <f t="shared" si="35"/>
        <v>572288</v>
      </c>
      <c r="N46" s="10"/>
      <c r="O46" s="15"/>
      <c r="P46" s="1"/>
    </row>
    <row r="47" spans="1:16" x14ac:dyDescent="0.35">
      <c r="A47" s="6"/>
      <c r="B47" s="10"/>
      <c r="C47" s="10" t="s">
        <v>22</v>
      </c>
      <c r="D47" s="10" t="s">
        <v>15</v>
      </c>
      <c r="E47" s="18"/>
      <c r="F47" s="18"/>
      <c r="G47" s="18"/>
      <c r="H47" s="18"/>
      <c r="I47" s="18"/>
      <c r="J47" s="18"/>
      <c r="K47" s="18"/>
      <c r="L47" s="18"/>
      <c r="M47" s="18"/>
      <c r="N47" s="10"/>
      <c r="O47" s="15"/>
      <c r="P47" s="1"/>
    </row>
    <row r="48" spans="1:16" ht="39" x14ac:dyDescent="0.35">
      <c r="A48" s="6"/>
      <c r="B48" s="10"/>
      <c r="C48" s="10" t="s">
        <v>22</v>
      </c>
      <c r="D48" s="19" t="s">
        <v>501</v>
      </c>
      <c r="E48" s="20">
        <f t="shared" ref="E48:M48" si="36">SUBTOTAL(9,E286,E377,E382,E469,E514)</f>
        <v>0</v>
      </c>
      <c r="F48" s="20">
        <f t="shared" si="36"/>
        <v>0</v>
      </c>
      <c r="G48" s="20">
        <f t="shared" si="36"/>
        <v>0</v>
      </c>
      <c r="H48" s="20">
        <f t="shared" si="36"/>
        <v>1544355</v>
      </c>
      <c r="I48" s="20">
        <f t="shared" si="36"/>
        <v>1544355</v>
      </c>
      <c r="J48" s="20">
        <f t="shared" si="36"/>
        <v>1544355</v>
      </c>
      <c r="K48" s="20">
        <f t="shared" si="36"/>
        <v>1302255</v>
      </c>
      <c r="L48" s="20">
        <f t="shared" si="36"/>
        <v>572288</v>
      </c>
      <c r="M48" s="20">
        <f t="shared" si="36"/>
        <v>572288</v>
      </c>
      <c r="N48" s="10"/>
      <c r="O48" s="15"/>
      <c r="P48" s="1"/>
    </row>
    <row r="49" spans="1:16" ht="39" x14ac:dyDescent="0.35">
      <c r="A49" s="6"/>
      <c r="B49" s="10"/>
      <c r="C49" s="10" t="s">
        <v>22</v>
      </c>
      <c r="D49" s="19" t="s">
        <v>558</v>
      </c>
      <c r="E49" s="20">
        <f t="shared" ref="E49:M49" si="37">SUBTOTAL(9,E334,E335,E413,E468)</f>
        <v>0</v>
      </c>
      <c r="F49" s="20">
        <f t="shared" si="37"/>
        <v>0</v>
      </c>
      <c r="G49" s="20">
        <f t="shared" si="37"/>
        <v>0</v>
      </c>
      <c r="H49" s="20">
        <f t="shared" si="37"/>
        <v>1526700</v>
      </c>
      <c r="I49" s="20">
        <f t="shared" si="37"/>
        <v>1526700</v>
      </c>
      <c r="J49" s="20">
        <f t="shared" si="37"/>
        <v>1526700</v>
      </c>
      <c r="K49" s="20">
        <f t="shared" si="37"/>
        <v>0</v>
      </c>
      <c r="L49" s="20">
        <f t="shared" si="37"/>
        <v>0</v>
      </c>
      <c r="M49" s="20">
        <f t="shared" si="37"/>
        <v>0</v>
      </c>
      <c r="N49" s="10"/>
      <c r="O49" s="15"/>
      <c r="P49" s="1"/>
    </row>
    <row r="50" spans="1:16" x14ac:dyDescent="0.35">
      <c r="A50" s="6"/>
      <c r="B50" s="10"/>
      <c r="C50" s="7" t="s">
        <v>664</v>
      </c>
      <c r="D50" s="19"/>
      <c r="E50" s="18">
        <f>SUBTOTAL(9,E557)</f>
        <v>0</v>
      </c>
      <c r="F50" s="18">
        <f t="shared" ref="F50:M50" si="38">SUBTOTAL(9,F557)</f>
        <v>0</v>
      </c>
      <c r="G50" s="18">
        <f t="shared" si="38"/>
        <v>0</v>
      </c>
      <c r="H50" s="18">
        <f t="shared" si="38"/>
        <v>128000</v>
      </c>
      <c r="I50" s="18">
        <f t="shared" si="38"/>
        <v>128000</v>
      </c>
      <c r="J50" s="18">
        <f t="shared" si="38"/>
        <v>128000</v>
      </c>
      <c r="K50" s="18">
        <f t="shared" si="38"/>
        <v>0</v>
      </c>
      <c r="L50" s="18">
        <f t="shared" si="38"/>
        <v>0</v>
      </c>
      <c r="M50" s="18">
        <f t="shared" si="38"/>
        <v>0</v>
      </c>
      <c r="N50" s="10"/>
      <c r="O50" s="15"/>
      <c r="P50" s="1"/>
    </row>
    <row r="51" spans="1:16" x14ac:dyDescent="0.35">
      <c r="A51" s="6"/>
      <c r="B51" s="10"/>
      <c r="C51" s="10" t="s">
        <v>664</v>
      </c>
      <c r="D51" s="10" t="s">
        <v>15</v>
      </c>
      <c r="E51" s="20"/>
      <c r="F51" s="20"/>
      <c r="G51" s="20"/>
      <c r="H51" s="20"/>
      <c r="I51" s="20"/>
      <c r="J51" s="20"/>
      <c r="K51" s="20"/>
      <c r="L51" s="20"/>
      <c r="M51" s="20"/>
      <c r="N51" s="10"/>
      <c r="O51" s="15"/>
      <c r="P51" s="1"/>
    </row>
    <row r="52" spans="1:16" ht="39" x14ac:dyDescent="0.35">
      <c r="A52" s="6"/>
      <c r="B52" s="10"/>
      <c r="C52" s="10" t="s">
        <v>664</v>
      </c>
      <c r="D52" s="19" t="s">
        <v>558</v>
      </c>
      <c r="E52" s="20">
        <f t="shared" ref="E52:M52" si="39">SUBTOTAL(9,E557)</f>
        <v>0</v>
      </c>
      <c r="F52" s="20">
        <f t="shared" si="39"/>
        <v>0</v>
      </c>
      <c r="G52" s="20">
        <f t="shared" si="39"/>
        <v>0</v>
      </c>
      <c r="H52" s="20">
        <f t="shared" si="39"/>
        <v>128000</v>
      </c>
      <c r="I52" s="20">
        <f t="shared" si="39"/>
        <v>128000</v>
      </c>
      <c r="J52" s="20">
        <f t="shared" si="39"/>
        <v>128000</v>
      </c>
      <c r="K52" s="20">
        <f t="shared" si="39"/>
        <v>0</v>
      </c>
      <c r="L52" s="20">
        <f t="shared" si="39"/>
        <v>0</v>
      </c>
      <c r="M52" s="20">
        <f t="shared" si="39"/>
        <v>0</v>
      </c>
      <c r="N52" s="10"/>
      <c r="O52" s="15"/>
      <c r="P52" s="1"/>
    </row>
    <row r="53" spans="1:16" ht="39" x14ac:dyDescent="0.35">
      <c r="A53" s="6"/>
      <c r="B53" s="10"/>
      <c r="C53" s="7" t="s">
        <v>593</v>
      </c>
      <c r="D53" s="8"/>
      <c r="E53" s="18">
        <f t="shared" ref="E53:M53" si="40">SUBTOTAL(9,E320)</f>
        <v>0</v>
      </c>
      <c r="F53" s="18">
        <f t="shared" si="40"/>
        <v>0</v>
      </c>
      <c r="G53" s="18">
        <f t="shared" si="40"/>
        <v>0</v>
      </c>
      <c r="H53" s="18">
        <f t="shared" si="40"/>
        <v>715546</v>
      </c>
      <c r="I53" s="18">
        <f t="shared" si="40"/>
        <v>972259</v>
      </c>
      <c r="J53" s="18">
        <f t="shared" si="40"/>
        <v>145200</v>
      </c>
      <c r="K53" s="18">
        <f t="shared" si="40"/>
        <v>145200</v>
      </c>
      <c r="L53" s="18">
        <f t="shared" si="40"/>
        <v>0</v>
      </c>
      <c r="M53" s="18">
        <f t="shared" si="40"/>
        <v>176908</v>
      </c>
      <c r="N53" s="10"/>
      <c r="O53" s="15"/>
      <c r="P53" s="1"/>
    </row>
    <row r="54" spans="1:16" ht="39" x14ac:dyDescent="0.35">
      <c r="A54" s="6"/>
      <c r="B54" s="10"/>
      <c r="C54" s="10" t="s">
        <v>593</v>
      </c>
      <c r="D54" s="19" t="s">
        <v>15</v>
      </c>
      <c r="E54" s="20"/>
      <c r="F54" s="20"/>
      <c r="G54" s="20"/>
      <c r="H54" s="20"/>
      <c r="I54" s="20"/>
      <c r="J54" s="20"/>
      <c r="K54" s="20"/>
      <c r="L54" s="20"/>
      <c r="M54" s="20"/>
      <c r="N54" s="10"/>
      <c r="O54" s="15"/>
      <c r="P54" s="1"/>
    </row>
    <row r="55" spans="1:16" ht="39" x14ac:dyDescent="0.35">
      <c r="A55" s="6"/>
      <c r="B55" s="10"/>
      <c r="C55" s="10" t="s">
        <v>593</v>
      </c>
      <c r="D55" s="19" t="s">
        <v>652</v>
      </c>
      <c r="E55" s="20">
        <f t="shared" ref="E55:M55" si="41">SUBTOTAL(9,E320)</f>
        <v>0</v>
      </c>
      <c r="F55" s="20">
        <f t="shared" si="41"/>
        <v>0</v>
      </c>
      <c r="G55" s="20">
        <f t="shared" si="41"/>
        <v>0</v>
      </c>
      <c r="H55" s="20">
        <f t="shared" si="41"/>
        <v>715546</v>
      </c>
      <c r="I55" s="20">
        <f t="shared" si="41"/>
        <v>972259</v>
      </c>
      <c r="J55" s="20">
        <f t="shared" si="41"/>
        <v>145200</v>
      </c>
      <c r="K55" s="20">
        <f t="shared" si="41"/>
        <v>145200</v>
      </c>
      <c r="L55" s="20">
        <f t="shared" si="41"/>
        <v>0</v>
      </c>
      <c r="M55" s="20">
        <f t="shared" si="41"/>
        <v>176908</v>
      </c>
      <c r="N55" s="10"/>
      <c r="O55" s="15"/>
      <c r="P55" s="1"/>
    </row>
    <row r="56" spans="1:16" ht="26" x14ac:dyDescent="0.35">
      <c r="A56" s="6"/>
      <c r="B56" s="10"/>
      <c r="C56" s="7" t="s">
        <v>553</v>
      </c>
      <c r="D56" s="19"/>
      <c r="E56" s="18">
        <f t="shared" ref="E56:M56" si="42">SUBTOTAL(9,E307,E308,E310)</f>
        <v>0</v>
      </c>
      <c r="F56" s="18">
        <f t="shared" si="42"/>
        <v>0</v>
      </c>
      <c r="G56" s="18">
        <f t="shared" si="42"/>
        <v>0</v>
      </c>
      <c r="H56" s="18">
        <f t="shared" si="42"/>
        <v>260659</v>
      </c>
      <c r="I56" s="18">
        <f t="shared" si="42"/>
        <v>375312</v>
      </c>
      <c r="J56" s="18">
        <f t="shared" si="42"/>
        <v>141255</v>
      </c>
      <c r="K56" s="18">
        <f t="shared" si="42"/>
        <v>90750</v>
      </c>
      <c r="L56" s="18">
        <f t="shared" si="42"/>
        <v>0</v>
      </c>
      <c r="M56" s="18">
        <f t="shared" si="42"/>
        <v>0</v>
      </c>
      <c r="N56" s="10"/>
      <c r="O56" s="15"/>
      <c r="P56" s="1"/>
    </row>
    <row r="57" spans="1:16" ht="26" x14ac:dyDescent="0.35">
      <c r="A57" s="6"/>
      <c r="B57" s="10"/>
      <c r="C57" s="10" t="s">
        <v>553</v>
      </c>
      <c r="D57" s="19" t="s">
        <v>15</v>
      </c>
      <c r="E57" s="20"/>
      <c r="F57" s="20"/>
      <c r="G57" s="20"/>
      <c r="H57" s="20"/>
      <c r="I57" s="20"/>
      <c r="J57" s="20"/>
      <c r="K57" s="20"/>
      <c r="L57" s="20"/>
      <c r="M57" s="20"/>
      <c r="N57" s="10"/>
      <c r="O57" s="15"/>
      <c r="P57" s="1"/>
    </row>
    <row r="58" spans="1:16" ht="39" x14ac:dyDescent="0.35">
      <c r="A58" s="6"/>
      <c r="B58" s="10"/>
      <c r="C58" s="10" t="s">
        <v>553</v>
      </c>
      <c r="D58" s="19" t="s">
        <v>341</v>
      </c>
      <c r="E58" s="20">
        <f>SUBTOTAL(9,E307,E308)</f>
        <v>0</v>
      </c>
      <c r="F58" s="20">
        <f t="shared" ref="F58:M58" si="43">SUBTOTAL(9,F307,F308)</f>
        <v>0</v>
      </c>
      <c r="G58" s="20">
        <f t="shared" si="43"/>
        <v>0</v>
      </c>
      <c r="H58" s="20">
        <f t="shared" si="43"/>
        <v>260659</v>
      </c>
      <c r="I58" s="20">
        <f t="shared" si="43"/>
        <v>375312</v>
      </c>
      <c r="J58" s="20">
        <f t="shared" si="43"/>
        <v>141255</v>
      </c>
      <c r="K58" s="20">
        <f t="shared" si="43"/>
        <v>0</v>
      </c>
      <c r="L58" s="20">
        <f t="shared" si="43"/>
        <v>0</v>
      </c>
      <c r="M58" s="20">
        <f t="shared" si="43"/>
        <v>0</v>
      </c>
      <c r="N58" s="10"/>
      <c r="O58" s="15"/>
      <c r="P58" s="1"/>
    </row>
    <row r="59" spans="1:16" ht="52" x14ac:dyDescent="0.35">
      <c r="A59" s="6"/>
      <c r="B59" s="10"/>
      <c r="C59" s="10" t="s">
        <v>553</v>
      </c>
      <c r="D59" s="19" t="s">
        <v>535</v>
      </c>
      <c r="E59" s="20">
        <f>SUBTOTAL(9,E310)</f>
        <v>0</v>
      </c>
      <c r="F59" s="20">
        <f t="shared" ref="F59:M59" si="44">SUBTOTAL(9,F310)</f>
        <v>0</v>
      </c>
      <c r="G59" s="20">
        <f t="shared" si="44"/>
        <v>0</v>
      </c>
      <c r="H59" s="20">
        <f t="shared" si="44"/>
        <v>0</v>
      </c>
      <c r="I59" s="20">
        <f t="shared" si="44"/>
        <v>0</v>
      </c>
      <c r="J59" s="20">
        <f t="shared" si="44"/>
        <v>0</v>
      </c>
      <c r="K59" s="20">
        <f t="shared" si="44"/>
        <v>90750</v>
      </c>
      <c r="L59" s="20">
        <f t="shared" si="44"/>
        <v>0</v>
      </c>
      <c r="M59" s="20">
        <f t="shared" si="44"/>
        <v>0</v>
      </c>
      <c r="N59" s="10"/>
      <c r="O59" s="15"/>
      <c r="P59" s="1"/>
    </row>
    <row r="60" spans="1:16" x14ac:dyDescent="0.35">
      <c r="A60" s="6"/>
      <c r="B60" s="10"/>
      <c r="C60" s="7" t="s">
        <v>23</v>
      </c>
      <c r="D60" s="7"/>
      <c r="E60" s="18">
        <f>SUBTOTAL(9,E128,E129,E130,E144,E176,E177,E202,E262,E366)</f>
        <v>4466845</v>
      </c>
      <c r="F60" s="18">
        <f t="shared" ref="F60:M60" si="45">SUBTOTAL(9,F128,F129,F130,F144,F176,F177,F202,F262,F366)</f>
        <v>423110</v>
      </c>
      <c r="G60" s="18">
        <f t="shared" si="45"/>
        <v>0</v>
      </c>
      <c r="H60" s="18">
        <f t="shared" si="45"/>
        <v>4474131</v>
      </c>
      <c r="I60" s="18">
        <f t="shared" si="45"/>
        <v>3274131</v>
      </c>
      <c r="J60" s="18">
        <f t="shared" si="45"/>
        <v>4236952</v>
      </c>
      <c r="K60" s="18">
        <f t="shared" si="45"/>
        <v>3382354</v>
      </c>
      <c r="L60" s="18">
        <f t="shared" si="45"/>
        <v>0</v>
      </c>
      <c r="M60" s="18">
        <f t="shared" si="45"/>
        <v>200000</v>
      </c>
      <c r="N60" s="10"/>
      <c r="O60" s="15"/>
      <c r="P60" s="1"/>
    </row>
    <row r="61" spans="1:16" x14ac:dyDescent="0.35">
      <c r="A61" s="6"/>
      <c r="B61" s="10"/>
      <c r="C61" s="10" t="s">
        <v>23</v>
      </c>
      <c r="D61" s="10" t="s">
        <v>15</v>
      </c>
      <c r="E61" s="18"/>
      <c r="F61" s="18"/>
      <c r="G61" s="18"/>
      <c r="H61" s="18"/>
      <c r="I61" s="18"/>
      <c r="J61" s="18"/>
      <c r="K61" s="18"/>
      <c r="L61" s="18"/>
      <c r="M61" s="18"/>
      <c r="N61" s="10"/>
      <c r="O61" s="15"/>
      <c r="P61" s="1"/>
    </row>
    <row r="62" spans="1:16" ht="39" x14ac:dyDescent="0.35">
      <c r="A62" s="6"/>
      <c r="B62" s="10"/>
      <c r="C62" s="10" t="s">
        <v>23</v>
      </c>
      <c r="D62" s="19" t="s">
        <v>558</v>
      </c>
      <c r="E62" s="20">
        <f>SUBTOTAL(9,E129)</f>
        <v>0</v>
      </c>
      <c r="F62" s="20">
        <f t="shared" ref="F62:M62" si="46">SUBTOTAL(9,F129)</f>
        <v>0</v>
      </c>
      <c r="G62" s="20">
        <f t="shared" si="46"/>
        <v>0</v>
      </c>
      <c r="H62" s="20">
        <f t="shared" si="46"/>
        <v>2354220</v>
      </c>
      <c r="I62" s="20">
        <f t="shared" si="46"/>
        <v>2354220</v>
      </c>
      <c r="J62" s="20">
        <f t="shared" si="46"/>
        <v>3317041</v>
      </c>
      <c r="K62" s="20">
        <f t="shared" si="46"/>
        <v>0</v>
      </c>
      <c r="L62" s="20">
        <f t="shared" si="46"/>
        <v>0</v>
      </c>
      <c r="M62" s="20">
        <f t="shared" si="46"/>
        <v>0</v>
      </c>
      <c r="N62" s="10"/>
      <c r="O62" s="15"/>
      <c r="P62" s="1"/>
    </row>
    <row r="63" spans="1:16" ht="52" x14ac:dyDescent="0.35">
      <c r="A63" s="6"/>
      <c r="B63" s="10"/>
      <c r="C63" s="10" t="s">
        <v>23</v>
      </c>
      <c r="D63" s="19" t="s">
        <v>549</v>
      </c>
      <c r="E63" s="20">
        <f>SUBTOTAL(9,E130)</f>
        <v>0</v>
      </c>
      <c r="F63" s="20">
        <f t="shared" ref="F63:M63" si="47">SUBTOTAL(9,F130)</f>
        <v>0</v>
      </c>
      <c r="G63" s="20">
        <f t="shared" si="47"/>
        <v>0</v>
      </c>
      <c r="H63" s="20">
        <f t="shared" si="47"/>
        <v>0</v>
      </c>
      <c r="I63" s="20">
        <f t="shared" si="47"/>
        <v>0</v>
      </c>
      <c r="J63" s="20">
        <f t="shared" si="47"/>
        <v>0</v>
      </c>
      <c r="K63" s="20">
        <f t="shared" si="47"/>
        <v>3122354</v>
      </c>
      <c r="L63" s="20">
        <f t="shared" si="47"/>
        <v>0</v>
      </c>
      <c r="M63" s="20">
        <f t="shared" si="47"/>
        <v>0</v>
      </c>
      <c r="N63" s="10"/>
      <c r="O63" s="15"/>
      <c r="P63" s="1"/>
    </row>
    <row r="64" spans="1:16" ht="52" x14ac:dyDescent="0.35">
      <c r="A64" s="6"/>
      <c r="B64" s="10"/>
      <c r="C64" s="10" t="s">
        <v>23</v>
      </c>
      <c r="D64" s="19" t="s">
        <v>581</v>
      </c>
      <c r="E64" s="20">
        <f>SUBTOTAL(9,E176)</f>
        <v>494218</v>
      </c>
      <c r="F64" s="20">
        <f t="shared" ref="F64:M64" si="48">SUBTOTAL(9,F176)</f>
        <v>0</v>
      </c>
      <c r="G64" s="20">
        <f t="shared" si="48"/>
        <v>0</v>
      </c>
      <c r="H64" s="20">
        <f t="shared" si="48"/>
        <v>0</v>
      </c>
      <c r="I64" s="20">
        <f t="shared" si="48"/>
        <v>0</v>
      </c>
      <c r="J64" s="20">
        <f t="shared" si="48"/>
        <v>0</v>
      </c>
      <c r="K64" s="20">
        <f t="shared" si="48"/>
        <v>0</v>
      </c>
      <c r="L64" s="20">
        <f t="shared" si="48"/>
        <v>0</v>
      </c>
      <c r="M64" s="20">
        <f t="shared" si="48"/>
        <v>0</v>
      </c>
      <c r="N64" s="10"/>
      <c r="O64" s="15"/>
      <c r="P64" s="1"/>
    </row>
    <row r="65" spans="1:16" ht="26" x14ac:dyDescent="0.35">
      <c r="A65" s="6"/>
      <c r="B65" s="10"/>
      <c r="C65" s="10" t="s">
        <v>23</v>
      </c>
      <c r="D65" s="19" t="s">
        <v>569</v>
      </c>
      <c r="E65" s="20">
        <f>SUBTOTAL(9,E177)</f>
        <v>0</v>
      </c>
      <c r="F65" s="20">
        <f t="shared" ref="F65:M65" si="49">SUBTOTAL(9,F177)</f>
        <v>344218</v>
      </c>
      <c r="G65" s="20">
        <f t="shared" si="49"/>
        <v>0</v>
      </c>
      <c r="H65" s="20">
        <f t="shared" si="49"/>
        <v>200000</v>
      </c>
      <c r="I65" s="20">
        <f t="shared" si="49"/>
        <v>200000</v>
      </c>
      <c r="J65" s="20">
        <f t="shared" si="49"/>
        <v>200000</v>
      </c>
      <c r="K65" s="20">
        <f t="shared" si="49"/>
        <v>200000</v>
      </c>
      <c r="L65" s="20">
        <f t="shared" si="49"/>
        <v>0</v>
      </c>
      <c r="M65" s="20">
        <f t="shared" si="49"/>
        <v>200000</v>
      </c>
      <c r="N65" s="10"/>
      <c r="O65" s="15"/>
      <c r="P65" s="1"/>
    </row>
    <row r="66" spans="1:16" ht="52" x14ac:dyDescent="0.35">
      <c r="A66" s="6"/>
      <c r="B66" s="10"/>
      <c r="C66" s="10" t="s">
        <v>23</v>
      </c>
      <c r="D66" s="19" t="s">
        <v>548</v>
      </c>
      <c r="E66" s="20">
        <f>SUBTOTAL(9,E202)</f>
        <v>152666</v>
      </c>
      <c r="F66" s="20">
        <f t="shared" ref="F66:M66" si="50">SUBTOTAL(9,F202)</f>
        <v>78892</v>
      </c>
      <c r="G66" s="20">
        <f t="shared" si="50"/>
        <v>0</v>
      </c>
      <c r="H66" s="20">
        <f t="shared" si="50"/>
        <v>60000</v>
      </c>
      <c r="I66" s="20">
        <f t="shared" si="50"/>
        <v>60000</v>
      </c>
      <c r="J66" s="20">
        <f t="shared" si="50"/>
        <v>60000</v>
      </c>
      <c r="K66" s="20">
        <f t="shared" si="50"/>
        <v>60000</v>
      </c>
      <c r="L66" s="20">
        <f t="shared" si="50"/>
        <v>0</v>
      </c>
      <c r="M66" s="20">
        <f t="shared" si="50"/>
        <v>0</v>
      </c>
      <c r="N66" s="10"/>
      <c r="O66" s="15"/>
      <c r="P66" s="1"/>
    </row>
    <row r="67" spans="1:16" ht="78" x14ac:dyDescent="0.35">
      <c r="A67" s="6"/>
      <c r="B67" s="10"/>
      <c r="C67" s="10" t="s">
        <v>23</v>
      </c>
      <c r="D67" s="19" t="s">
        <v>582</v>
      </c>
      <c r="E67" s="20">
        <f>SUBTOTAL(9,E262)</f>
        <v>0</v>
      </c>
      <c r="F67" s="20">
        <f t="shared" ref="F67:M67" si="51">SUBTOTAL(9,F262)</f>
        <v>0</v>
      </c>
      <c r="G67" s="20">
        <f t="shared" si="51"/>
        <v>0</v>
      </c>
      <c r="H67" s="20">
        <f t="shared" si="51"/>
        <v>1200000</v>
      </c>
      <c r="I67" s="20">
        <f t="shared" si="51"/>
        <v>0</v>
      </c>
      <c r="J67" s="20">
        <f t="shared" si="51"/>
        <v>0</v>
      </c>
      <c r="K67" s="20">
        <f t="shared" si="51"/>
        <v>0</v>
      </c>
      <c r="L67" s="20">
        <f t="shared" si="51"/>
        <v>0</v>
      </c>
      <c r="M67" s="20">
        <f t="shared" si="51"/>
        <v>0</v>
      </c>
      <c r="N67" s="10"/>
      <c r="O67" s="15"/>
      <c r="P67" s="1"/>
    </row>
    <row r="68" spans="1:16" ht="39" x14ac:dyDescent="0.35">
      <c r="A68" s="6"/>
      <c r="B68" s="10"/>
      <c r="C68" s="10" t="s">
        <v>23</v>
      </c>
      <c r="D68" s="19" t="s">
        <v>501</v>
      </c>
      <c r="E68" s="20">
        <f>SUBTOTAL(9,E366)</f>
        <v>0</v>
      </c>
      <c r="F68" s="20">
        <f t="shared" ref="F68:M68" si="52">SUBTOTAL(9,F366)</f>
        <v>0</v>
      </c>
      <c r="G68" s="20">
        <f t="shared" si="52"/>
        <v>0</v>
      </c>
      <c r="H68" s="20">
        <f t="shared" si="52"/>
        <v>659911</v>
      </c>
      <c r="I68" s="20">
        <f t="shared" si="52"/>
        <v>659911</v>
      </c>
      <c r="J68" s="20">
        <f t="shared" si="52"/>
        <v>659911</v>
      </c>
      <c r="K68" s="20">
        <f t="shared" si="52"/>
        <v>0</v>
      </c>
      <c r="L68" s="20">
        <f t="shared" si="52"/>
        <v>0</v>
      </c>
      <c r="M68" s="20">
        <f t="shared" si="52"/>
        <v>0</v>
      </c>
      <c r="N68" s="10"/>
      <c r="O68" s="15"/>
      <c r="P68" s="1"/>
    </row>
    <row r="69" spans="1:16" ht="52" x14ac:dyDescent="0.35">
      <c r="A69" s="6"/>
      <c r="B69" s="10"/>
      <c r="C69" s="10" t="s">
        <v>23</v>
      </c>
      <c r="D69" s="19" t="s">
        <v>596</v>
      </c>
      <c r="E69" s="20">
        <f>SUBTOTAL(9,E128)</f>
        <v>3819961</v>
      </c>
      <c r="F69" s="20">
        <f t="shared" ref="F69:M69" si="53">SUBTOTAL(9,F128)</f>
        <v>0</v>
      </c>
      <c r="G69" s="20">
        <f t="shared" si="53"/>
        <v>0</v>
      </c>
      <c r="H69" s="20">
        <f t="shared" si="53"/>
        <v>0</v>
      </c>
      <c r="I69" s="20">
        <f t="shared" si="53"/>
        <v>0</v>
      </c>
      <c r="J69" s="20">
        <f t="shared" si="53"/>
        <v>0</v>
      </c>
      <c r="K69" s="20">
        <f t="shared" si="53"/>
        <v>0</v>
      </c>
      <c r="L69" s="20">
        <f t="shared" si="53"/>
        <v>0</v>
      </c>
      <c r="M69" s="20">
        <f t="shared" si="53"/>
        <v>0</v>
      </c>
      <c r="N69" s="10"/>
      <c r="O69" s="15"/>
      <c r="P69" s="1"/>
    </row>
    <row r="70" spans="1:16" x14ac:dyDescent="0.35">
      <c r="A70" s="6"/>
      <c r="B70" s="10"/>
      <c r="C70" s="7" t="s">
        <v>584</v>
      </c>
      <c r="D70" s="8"/>
      <c r="E70" s="18">
        <f>SUBTOTAL(9,E150,E429,E436)</f>
        <v>66000</v>
      </c>
      <c r="F70" s="18">
        <f t="shared" ref="F70:M70" si="54">SUBTOTAL(9,F150,F429,F436)</f>
        <v>66000</v>
      </c>
      <c r="G70" s="18">
        <f t="shared" si="54"/>
        <v>0</v>
      </c>
      <c r="H70" s="18">
        <f t="shared" si="54"/>
        <v>651636</v>
      </c>
      <c r="I70" s="18">
        <f t="shared" si="54"/>
        <v>651636</v>
      </c>
      <c r="J70" s="18">
        <f t="shared" si="54"/>
        <v>621090</v>
      </c>
      <c r="K70" s="18">
        <f t="shared" si="54"/>
        <v>0</v>
      </c>
      <c r="L70" s="18">
        <f t="shared" si="54"/>
        <v>0</v>
      </c>
      <c r="M70" s="18">
        <f t="shared" si="54"/>
        <v>0</v>
      </c>
      <c r="N70" s="10"/>
      <c r="O70" s="15"/>
      <c r="P70" s="1"/>
    </row>
    <row r="71" spans="1:16" ht="65" x14ac:dyDescent="0.35">
      <c r="A71" s="6"/>
      <c r="B71" s="10"/>
      <c r="C71" s="10" t="s">
        <v>584</v>
      </c>
      <c r="D71" s="19" t="s">
        <v>559</v>
      </c>
      <c r="E71" s="20">
        <f>SUBTOTAL(9,E150,E429)</f>
        <v>0</v>
      </c>
      <c r="F71" s="20">
        <f t="shared" ref="F71:M71" si="55">SUBTOTAL(9,F150,F429)</f>
        <v>0</v>
      </c>
      <c r="G71" s="20">
        <f t="shared" si="55"/>
        <v>0</v>
      </c>
      <c r="H71" s="20">
        <f t="shared" si="55"/>
        <v>651636</v>
      </c>
      <c r="I71" s="20">
        <f t="shared" si="55"/>
        <v>651636</v>
      </c>
      <c r="J71" s="20">
        <f t="shared" si="55"/>
        <v>621090</v>
      </c>
      <c r="K71" s="20">
        <f t="shared" si="55"/>
        <v>0</v>
      </c>
      <c r="L71" s="20">
        <f t="shared" si="55"/>
        <v>0</v>
      </c>
      <c r="M71" s="20">
        <f t="shared" si="55"/>
        <v>0</v>
      </c>
      <c r="N71" s="10"/>
      <c r="O71" s="15"/>
      <c r="P71" s="1"/>
    </row>
    <row r="72" spans="1:16" ht="42" customHeight="1" x14ac:dyDescent="0.35">
      <c r="A72" s="6"/>
      <c r="B72" s="10"/>
      <c r="C72" s="10" t="s">
        <v>584</v>
      </c>
      <c r="D72" s="19" t="s">
        <v>654</v>
      </c>
      <c r="E72" s="20">
        <f>SUBTOTAL(9,E436)</f>
        <v>66000</v>
      </c>
      <c r="F72" s="20">
        <f t="shared" ref="F72:M72" si="56">SUBTOTAL(9,F436)</f>
        <v>66000</v>
      </c>
      <c r="G72" s="20">
        <f t="shared" si="56"/>
        <v>0</v>
      </c>
      <c r="H72" s="20">
        <f t="shared" si="56"/>
        <v>0</v>
      </c>
      <c r="I72" s="20">
        <f t="shared" si="56"/>
        <v>0</v>
      </c>
      <c r="J72" s="20">
        <f t="shared" si="56"/>
        <v>0</v>
      </c>
      <c r="K72" s="20">
        <f t="shared" si="56"/>
        <v>0</v>
      </c>
      <c r="L72" s="20">
        <f t="shared" si="56"/>
        <v>0</v>
      </c>
      <c r="M72" s="20">
        <f t="shared" si="56"/>
        <v>0</v>
      </c>
      <c r="N72" s="10"/>
      <c r="O72" s="15"/>
      <c r="P72" s="1"/>
    </row>
    <row r="73" spans="1:16" x14ac:dyDescent="0.35">
      <c r="A73" s="6"/>
      <c r="B73" s="10"/>
      <c r="C73" s="7" t="s">
        <v>24</v>
      </c>
      <c r="D73" s="7"/>
      <c r="E73" s="18">
        <f t="shared" ref="E73:M73" si="57">SUBTOTAL(9,E167,E208,E209,E212,E215,E216,E219,E227,E405,E471,E554)</f>
        <v>157300</v>
      </c>
      <c r="F73" s="18">
        <f t="shared" si="57"/>
        <v>0</v>
      </c>
      <c r="G73" s="18">
        <f t="shared" si="57"/>
        <v>0</v>
      </c>
      <c r="H73" s="18">
        <f t="shared" si="57"/>
        <v>5763000</v>
      </c>
      <c r="I73" s="18">
        <f t="shared" si="57"/>
        <v>18663000</v>
      </c>
      <c r="J73" s="18">
        <f t="shared" si="57"/>
        <v>23592500</v>
      </c>
      <c r="K73" s="18">
        <f t="shared" si="57"/>
        <v>13656500</v>
      </c>
      <c r="L73" s="18">
        <f t="shared" si="57"/>
        <v>0</v>
      </c>
      <c r="M73" s="18">
        <f t="shared" si="57"/>
        <v>90000</v>
      </c>
      <c r="N73" s="10"/>
      <c r="O73" s="15"/>
      <c r="P73" s="1"/>
    </row>
    <row r="74" spans="1:16" x14ac:dyDescent="0.35">
      <c r="A74" s="6"/>
      <c r="B74" s="10"/>
      <c r="C74" s="10" t="s">
        <v>24</v>
      </c>
      <c r="D74" s="10" t="s">
        <v>15</v>
      </c>
      <c r="E74" s="18"/>
      <c r="F74" s="18"/>
      <c r="G74" s="18"/>
      <c r="H74" s="18"/>
      <c r="I74" s="18"/>
      <c r="J74" s="18"/>
      <c r="K74" s="18"/>
      <c r="L74" s="18"/>
      <c r="M74" s="18"/>
      <c r="N74" s="10"/>
      <c r="O74" s="15"/>
      <c r="P74" s="1"/>
    </row>
    <row r="75" spans="1:16" ht="39" x14ac:dyDescent="0.35">
      <c r="A75" s="6"/>
      <c r="B75" s="10"/>
      <c r="C75" s="10" t="s">
        <v>24</v>
      </c>
      <c r="D75" s="19" t="s">
        <v>501</v>
      </c>
      <c r="E75" s="20">
        <f>SUBTOTAL(9,E167,E209,E212,E216,E219,E405)</f>
        <v>0</v>
      </c>
      <c r="F75" s="20">
        <f t="shared" ref="F75:M75" si="58">SUBTOTAL(9,F167,F209,F212,F216,F219,F405)</f>
        <v>0</v>
      </c>
      <c r="G75" s="20">
        <f t="shared" si="58"/>
        <v>0</v>
      </c>
      <c r="H75" s="20">
        <f t="shared" si="58"/>
        <v>2893000</v>
      </c>
      <c r="I75" s="20">
        <f t="shared" si="58"/>
        <v>9963000</v>
      </c>
      <c r="J75" s="20">
        <f t="shared" si="58"/>
        <v>15092500</v>
      </c>
      <c r="K75" s="20">
        <f t="shared" si="58"/>
        <v>13656500</v>
      </c>
      <c r="L75" s="20">
        <f t="shared" si="58"/>
        <v>0</v>
      </c>
      <c r="M75" s="20">
        <f t="shared" si="58"/>
        <v>90000</v>
      </c>
      <c r="N75" s="10"/>
      <c r="O75" s="15"/>
      <c r="P75" s="1"/>
    </row>
    <row r="76" spans="1:16" ht="39" x14ac:dyDescent="0.35">
      <c r="A76" s="6"/>
      <c r="B76" s="10"/>
      <c r="C76" s="10" t="s">
        <v>24</v>
      </c>
      <c r="D76" s="19" t="s">
        <v>558</v>
      </c>
      <c r="E76" s="20">
        <f t="shared" ref="E76:M76" si="59">SUBTOTAL(9,E208,E215,E471)</f>
        <v>0</v>
      </c>
      <c r="F76" s="20">
        <f t="shared" si="59"/>
        <v>0</v>
      </c>
      <c r="G76" s="20">
        <f t="shared" si="59"/>
        <v>0</v>
      </c>
      <c r="H76" s="20">
        <f t="shared" si="59"/>
        <v>2870000</v>
      </c>
      <c r="I76" s="20">
        <f t="shared" si="59"/>
        <v>8700000</v>
      </c>
      <c r="J76" s="20">
        <f t="shared" si="59"/>
        <v>8500000</v>
      </c>
      <c r="K76" s="20">
        <f t="shared" si="59"/>
        <v>0</v>
      </c>
      <c r="L76" s="20">
        <f t="shared" si="59"/>
        <v>0</v>
      </c>
      <c r="M76" s="20">
        <f t="shared" si="59"/>
        <v>0</v>
      </c>
      <c r="N76" s="10"/>
      <c r="O76" s="15"/>
      <c r="P76" s="1"/>
    </row>
    <row r="77" spans="1:16" ht="26" x14ac:dyDescent="0.35">
      <c r="A77" s="6"/>
      <c r="B77" s="10"/>
      <c r="C77" s="10" t="s">
        <v>24</v>
      </c>
      <c r="D77" s="19" t="s">
        <v>583</v>
      </c>
      <c r="E77" s="20">
        <f>SUBTOTAL(9,E227)</f>
        <v>157300</v>
      </c>
      <c r="F77" s="20">
        <f t="shared" ref="F77:M77" si="60">SUBTOTAL(9,F227)</f>
        <v>0</v>
      </c>
      <c r="G77" s="20">
        <f t="shared" si="60"/>
        <v>0</v>
      </c>
      <c r="H77" s="20">
        <f t="shared" si="60"/>
        <v>0</v>
      </c>
      <c r="I77" s="20">
        <f t="shared" si="60"/>
        <v>0</v>
      </c>
      <c r="J77" s="20">
        <f t="shared" si="60"/>
        <v>0</v>
      </c>
      <c r="K77" s="20">
        <f t="shared" si="60"/>
        <v>0</v>
      </c>
      <c r="L77" s="20">
        <f t="shared" si="60"/>
        <v>0</v>
      </c>
      <c r="M77" s="20">
        <f t="shared" si="60"/>
        <v>0</v>
      </c>
      <c r="N77" s="10"/>
      <c r="O77" s="15"/>
      <c r="P77" s="1"/>
    </row>
    <row r="78" spans="1:16" x14ac:dyDescent="0.35">
      <c r="A78" s="6"/>
      <c r="B78" s="10"/>
      <c r="C78" s="7" t="s">
        <v>25</v>
      </c>
      <c r="D78" s="8"/>
      <c r="E78" s="18">
        <f t="shared" ref="E78:M78" si="61">SUBTOTAL(9,E253,E305,E306,E309,E318,E319,E329,E330,E331,E397,E398,E399,E400,E406,E407,E497,E498,E311,E312,E313,E314,E496)</f>
        <v>166883</v>
      </c>
      <c r="F78" s="18">
        <f t="shared" si="61"/>
        <v>105474</v>
      </c>
      <c r="G78" s="18">
        <f t="shared" si="61"/>
        <v>0</v>
      </c>
      <c r="H78" s="18">
        <f t="shared" si="61"/>
        <v>9953849</v>
      </c>
      <c r="I78" s="18">
        <f t="shared" si="61"/>
        <v>12221709</v>
      </c>
      <c r="J78" s="18">
        <f t="shared" si="61"/>
        <v>5205905</v>
      </c>
      <c r="K78" s="18">
        <f t="shared" si="61"/>
        <v>1674320</v>
      </c>
      <c r="L78" s="18">
        <f t="shared" si="61"/>
        <v>683990</v>
      </c>
      <c r="M78" s="18">
        <f t="shared" si="61"/>
        <v>922820</v>
      </c>
      <c r="N78" s="10"/>
      <c r="O78" s="15"/>
      <c r="P78" s="1"/>
    </row>
    <row r="79" spans="1:16" x14ac:dyDescent="0.35">
      <c r="A79" s="6"/>
      <c r="B79" s="10"/>
      <c r="C79" s="10" t="s">
        <v>25</v>
      </c>
      <c r="D79" s="19" t="s">
        <v>15</v>
      </c>
      <c r="E79" s="18"/>
      <c r="F79" s="18"/>
      <c r="G79" s="18"/>
      <c r="H79" s="18"/>
      <c r="I79" s="18"/>
      <c r="J79" s="18"/>
      <c r="K79" s="18"/>
      <c r="L79" s="18"/>
      <c r="M79" s="18"/>
      <c r="N79" s="10"/>
      <c r="O79" s="15"/>
      <c r="P79" s="1"/>
    </row>
    <row r="80" spans="1:16" ht="39" x14ac:dyDescent="0.35">
      <c r="A80" s="6"/>
      <c r="B80" s="10"/>
      <c r="C80" s="10" t="s">
        <v>25</v>
      </c>
      <c r="D80" s="19" t="s">
        <v>551</v>
      </c>
      <c r="E80" s="20">
        <f>SUBTOTAL(9,E400)</f>
        <v>0</v>
      </c>
      <c r="F80" s="20">
        <f t="shared" ref="F80:M80" si="62">SUBTOTAL(9,F400)</f>
        <v>0</v>
      </c>
      <c r="G80" s="20">
        <f t="shared" si="62"/>
        <v>0</v>
      </c>
      <c r="H80" s="20">
        <f t="shared" si="62"/>
        <v>0</v>
      </c>
      <c r="I80" s="20">
        <f t="shared" si="62"/>
        <v>0</v>
      </c>
      <c r="J80" s="20">
        <f t="shared" si="62"/>
        <v>0</v>
      </c>
      <c r="K80" s="20">
        <f t="shared" si="62"/>
        <v>130500</v>
      </c>
      <c r="L80" s="20">
        <f t="shared" si="62"/>
        <v>130500</v>
      </c>
      <c r="M80" s="20">
        <f t="shared" si="62"/>
        <v>0</v>
      </c>
      <c r="N80" s="10"/>
      <c r="O80" s="15"/>
      <c r="P80" s="1"/>
    </row>
    <row r="81" spans="1:16" ht="39" x14ac:dyDescent="0.35">
      <c r="A81" s="6"/>
      <c r="B81" s="10"/>
      <c r="C81" s="10" t="s">
        <v>25</v>
      </c>
      <c r="D81" s="19" t="s">
        <v>552</v>
      </c>
      <c r="E81" s="20">
        <f>SUBTOTAL(9,E253)</f>
        <v>166883</v>
      </c>
      <c r="F81" s="20">
        <f t="shared" ref="F81:M81" si="63">SUBTOTAL(9,F253)</f>
        <v>105474</v>
      </c>
      <c r="G81" s="20">
        <f t="shared" si="63"/>
        <v>0</v>
      </c>
      <c r="H81" s="20">
        <f t="shared" si="63"/>
        <v>0</v>
      </c>
      <c r="I81" s="20">
        <f t="shared" si="63"/>
        <v>0</v>
      </c>
      <c r="J81" s="20">
        <f t="shared" si="63"/>
        <v>0</v>
      </c>
      <c r="K81" s="20">
        <f t="shared" si="63"/>
        <v>0</v>
      </c>
      <c r="L81" s="20">
        <f t="shared" si="63"/>
        <v>0</v>
      </c>
      <c r="M81" s="20">
        <f t="shared" si="63"/>
        <v>0</v>
      </c>
      <c r="N81" s="10"/>
      <c r="O81" s="15"/>
      <c r="P81" s="1"/>
    </row>
    <row r="82" spans="1:16" ht="39" x14ac:dyDescent="0.35">
      <c r="A82" s="6"/>
      <c r="B82" s="10"/>
      <c r="C82" s="10" t="s">
        <v>25</v>
      </c>
      <c r="D82" s="19" t="s">
        <v>341</v>
      </c>
      <c r="E82" s="20">
        <f t="shared" ref="E82:M82" si="64">SUBTOTAL(9,E305,E306,E497,E498)</f>
        <v>0</v>
      </c>
      <c r="F82" s="20">
        <f t="shared" si="64"/>
        <v>0</v>
      </c>
      <c r="G82" s="20">
        <f t="shared" si="64"/>
        <v>0</v>
      </c>
      <c r="H82" s="20">
        <f t="shared" si="64"/>
        <v>4282019</v>
      </c>
      <c r="I82" s="20">
        <f t="shared" si="64"/>
        <v>3551494</v>
      </c>
      <c r="J82" s="20">
        <f t="shared" si="64"/>
        <v>1292650</v>
      </c>
      <c r="K82" s="20">
        <f t="shared" si="64"/>
        <v>0</v>
      </c>
      <c r="L82" s="20">
        <f t="shared" si="64"/>
        <v>0</v>
      </c>
      <c r="M82" s="20">
        <f t="shared" si="64"/>
        <v>0</v>
      </c>
      <c r="N82" s="10"/>
      <c r="O82" s="15"/>
      <c r="P82" s="1"/>
    </row>
    <row r="83" spans="1:16" ht="52" x14ac:dyDescent="0.35">
      <c r="A83" s="6"/>
      <c r="B83" s="10"/>
      <c r="C83" s="10" t="s">
        <v>25</v>
      </c>
      <c r="D83" s="21" t="s">
        <v>535</v>
      </c>
      <c r="E83" s="20">
        <f>SUBTOTAL(9,E309,E311,E312,E313,E314)</f>
        <v>0</v>
      </c>
      <c r="F83" s="20">
        <f t="shared" ref="F83:M83" si="65">SUBTOTAL(9,F309,F311,F312,F313,F314)</f>
        <v>0</v>
      </c>
      <c r="G83" s="20">
        <f t="shared" si="65"/>
        <v>0</v>
      </c>
      <c r="H83" s="20">
        <f t="shared" si="65"/>
        <v>702500</v>
      </c>
      <c r="I83" s="20">
        <f t="shared" si="65"/>
        <v>3102500</v>
      </c>
      <c r="J83" s="20">
        <f t="shared" si="65"/>
        <v>2381500</v>
      </c>
      <c r="K83" s="20">
        <f t="shared" si="65"/>
        <v>621000</v>
      </c>
      <c r="L83" s="20">
        <f t="shared" si="65"/>
        <v>0</v>
      </c>
      <c r="M83" s="20">
        <f t="shared" si="65"/>
        <v>0</v>
      </c>
      <c r="N83" s="10"/>
      <c r="O83" s="15"/>
      <c r="P83" s="1"/>
    </row>
    <row r="84" spans="1:16" ht="52" x14ac:dyDescent="0.35">
      <c r="A84" s="6"/>
      <c r="B84" s="10"/>
      <c r="C84" s="10" t="s">
        <v>25</v>
      </c>
      <c r="D84" s="19" t="s">
        <v>554</v>
      </c>
      <c r="E84" s="20">
        <f t="shared" ref="E84:M84" si="66">SUBTOTAL(9,E318,E319,E397,E406,E407)</f>
        <v>0</v>
      </c>
      <c r="F84" s="20">
        <f t="shared" si="66"/>
        <v>0</v>
      </c>
      <c r="G84" s="20">
        <f t="shared" si="66"/>
        <v>0</v>
      </c>
      <c r="H84" s="20">
        <f t="shared" si="66"/>
        <v>4969330</v>
      </c>
      <c r="I84" s="20">
        <f t="shared" si="66"/>
        <v>4469330</v>
      </c>
      <c r="J84" s="20">
        <f t="shared" si="66"/>
        <v>369330</v>
      </c>
      <c r="K84" s="20">
        <f t="shared" si="66"/>
        <v>369330</v>
      </c>
      <c r="L84" s="20">
        <f t="shared" si="66"/>
        <v>0</v>
      </c>
      <c r="M84" s="20">
        <f t="shared" si="66"/>
        <v>369330</v>
      </c>
      <c r="N84" s="10"/>
      <c r="O84" s="15"/>
      <c r="P84" s="1"/>
    </row>
    <row r="85" spans="1:16" ht="39" x14ac:dyDescent="0.35">
      <c r="A85" s="6"/>
      <c r="B85" s="10"/>
      <c r="C85" s="10" t="s">
        <v>25</v>
      </c>
      <c r="D85" s="19" t="s">
        <v>555</v>
      </c>
      <c r="E85" s="20">
        <f>SUBTOTAL(9,E329,E330,E331)</f>
        <v>0</v>
      </c>
      <c r="F85" s="20">
        <f t="shared" ref="F85:M85" si="67">SUBTOTAL(9,F329,F330,F331)</f>
        <v>0</v>
      </c>
      <c r="G85" s="20">
        <f t="shared" si="67"/>
        <v>0</v>
      </c>
      <c r="H85" s="20">
        <f t="shared" si="67"/>
        <v>0</v>
      </c>
      <c r="I85" s="20">
        <f t="shared" si="67"/>
        <v>143565</v>
      </c>
      <c r="J85" s="20">
        <f t="shared" si="67"/>
        <v>143665</v>
      </c>
      <c r="K85" s="20">
        <f t="shared" si="67"/>
        <v>131365</v>
      </c>
      <c r="L85" s="20">
        <f t="shared" si="67"/>
        <v>131365</v>
      </c>
      <c r="M85" s="20">
        <f t="shared" si="67"/>
        <v>131365</v>
      </c>
      <c r="N85" s="10"/>
      <c r="O85" s="15"/>
      <c r="P85" s="1"/>
    </row>
    <row r="86" spans="1:16" ht="26" x14ac:dyDescent="0.35">
      <c r="A86" s="6"/>
      <c r="B86" s="10"/>
      <c r="C86" s="10" t="s">
        <v>25</v>
      </c>
      <c r="D86" s="19" t="s">
        <v>544</v>
      </c>
      <c r="E86" s="20">
        <f>SUBTOTAL(9,E398)</f>
        <v>0</v>
      </c>
      <c r="F86" s="20">
        <f t="shared" ref="F86:M86" si="68">SUBTOTAL(9,F398)</f>
        <v>0</v>
      </c>
      <c r="G86" s="20">
        <f t="shared" si="68"/>
        <v>0</v>
      </c>
      <c r="H86" s="20">
        <f t="shared" si="68"/>
        <v>0</v>
      </c>
      <c r="I86" s="20">
        <f t="shared" si="68"/>
        <v>212809</v>
      </c>
      <c r="J86" s="20">
        <f t="shared" si="68"/>
        <v>212809</v>
      </c>
      <c r="K86" s="20">
        <f t="shared" si="68"/>
        <v>212809</v>
      </c>
      <c r="L86" s="20">
        <f t="shared" si="68"/>
        <v>212809</v>
      </c>
      <c r="M86" s="20">
        <f t="shared" si="68"/>
        <v>212809</v>
      </c>
      <c r="N86" s="10"/>
      <c r="O86" s="15"/>
      <c r="P86" s="1"/>
    </row>
    <row r="87" spans="1:16" x14ac:dyDescent="0.35">
      <c r="A87" s="6"/>
      <c r="B87" s="10"/>
      <c r="C87" s="10" t="s">
        <v>25</v>
      </c>
      <c r="D87" s="19" t="s">
        <v>545</v>
      </c>
      <c r="E87" s="20">
        <f>SUBTOTAL(9,E399)</f>
        <v>0</v>
      </c>
      <c r="F87" s="20">
        <f t="shared" ref="F87:M87" si="69">SUBTOTAL(9,F399)</f>
        <v>0</v>
      </c>
      <c r="G87" s="20">
        <f t="shared" si="69"/>
        <v>0</v>
      </c>
      <c r="H87" s="20">
        <f t="shared" si="69"/>
        <v>0</v>
      </c>
      <c r="I87" s="20">
        <f t="shared" si="69"/>
        <v>742011</v>
      </c>
      <c r="J87" s="20">
        <f t="shared" si="69"/>
        <v>805951</v>
      </c>
      <c r="K87" s="20">
        <f t="shared" si="69"/>
        <v>209316</v>
      </c>
      <c r="L87" s="20">
        <f t="shared" si="69"/>
        <v>209316</v>
      </c>
      <c r="M87" s="20">
        <f t="shared" si="69"/>
        <v>209316</v>
      </c>
      <c r="N87" s="10"/>
      <c r="O87" s="15"/>
      <c r="P87" s="1"/>
    </row>
    <row r="88" spans="1:16" x14ac:dyDescent="0.35">
      <c r="A88" s="6"/>
      <c r="B88" s="10"/>
      <c r="C88" s="7" t="s">
        <v>26</v>
      </c>
      <c r="D88" s="7"/>
      <c r="E88" s="18">
        <f>SUBTOTAL(9,E254,E351,E352,E353,E354,E355,E359,E362,E363)</f>
        <v>3782126</v>
      </c>
      <c r="F88" s="18">
        <f t="shared" ref="F88:G88" si="70">SUBTOTAL(9,F254,F351,F352,F353,F354,F355,F359,F362,F363)</f>
        <v>3782126</v>
      </c>
      <c r="G88" s="18">
        <f t="shared" si="70"/>
        <v>3782126</v>
      </c>
      <c r="H88" s="18">
        <f>SUBTOTAL(9,H254,H351,H352,H353,H354,H355,H359,H362,H363,H160)</f>
        <v>5430000</v>
      </c>
      <c r="I88" s="18">
        <f t="shared" ref="I88:M88" si="71">SUBTOTAL(9,I254,I351,I352,I353,I354,I355,I359,I362,I363,I160)</f>
        <v>11837951</v>
      </c>
      <c r="J88" s="18">
        <f t="shared" si="71"/>
        <v>11837951</v>
      </c>
      <c r="K88" s="18">
        <f t="shared" si="71"/>
        <v>11587951</v>
      </c>
      <c r="L88" s="18">
        <f t="shared" si="71"/>
        <v>0</v>
      </c>
      <c r="M88" s="18">
        <f t="shared" si="71"/>
        <v>4084</v>
      </c>
      <c r="N88" s="10"/>
      <c r="O88" s="15"/>
      <c r="P88" s="1"/>
    </row>
    <row r="89" spans="1:16" x14ac:dyDescent="0.35">
      <c r="A89" s="6"/>
      <c r="B89" s="10"/>
      <c r="C89" s="10" t="s">
        <v>26</v>
      </c>
      <c r="D89" s="10" t="s">
        <v>15</v>
      </c>
      <c r="E89" s="18"/>
      <c r="F89" s="18"/>
      <c r="G89" s="18"/>
      <c r="H89" s="18"/>
      <c r="I89" s="18"/>
      <c r="J89" s="18"/>
      <c r="K89" s="18"/>
      <c r="L89" s="18"/>
      <c r="M89" s="18"/>
      <c r="N89" s="10"/>
      <c r="O89" s="15"/>
      <c r="P89" s="1"/>
    </row>
    <row r="90" spans="1:16" ht="39" x14ac:dyDescent="0.35">
      <c r="A90" s="6"/>
      <c r="B90" s="10"/>
      <c r="C90" s="10" t="s">
        <v>26</v>
      </c>
      <c r="D90" s="19" t="s">
        <v>570</v>
      </c>
      <c r="E90" s="20">
        <f t="shared" ref="E90:M90" si="72">SUBTOTAL(9,E353,E354,E355)</f>
        <v>0</v>
      </c>
      <c r="F90" s="20">
        <f t="shared" si="72"/>
        <v>0</v>
      </c>
      <c r="G90" s="20">
        <f t="shared" si="72"/>
        <v>0</v>
      </c>
      <c r="H90" s="20">
        <f t="shared" si="72"/>
        <v>0</v>
      </c>
      <c r="I90" s="20">
        <f t="shared" si="72"/>
        <v>0</v>
      </c>
      <c r="J90" s="20">
        <f t="shared" si="72"/>
        <v>0</v>
      </c>
      <c r="K90" s="20">
        <f t="shared" si="72"/>
        <v>0</v>
      </c>
      <c r="L90" s="20">
        <f t="shared" si="72"/>
        <v>0</v>
      </c>
      <c r="M90" s="20">
        <f t="shared" si="72"/>
        <v>0</v>
      </c>
      <c r="N90" s="10"/>
      <c r="O90" s="15"/>
      <c r="P90" s="1"/>
    </row>
    <row r="91" spans="1:16" ht="26" x14ac:dyDescent="0.35">
      <c r="A91" s="6"/>
      <c r="B91" s="10"/>
      <c r="C91" s="10" t="s">
        <v>26</v>
      </c>
      <c r="D91" s="19" t="s">
        <v>187</v>
      </c>
      <c r="E91" s="20">
        <f t="shared" ref="E91:M91" si="73">SUBTOTAL(9,E254,E359)</f>
        <v>0</v>
      </c>
      <c r="F91" s="20">
        <f t="shared" si="73"/>
        <v>0</v>
      </c>
      <c r="G91" s="20">
        <f t="shared" si="73"/>
        <v>0</v>
      </c>
      <c r="H91" s="20">
        <f t="shared" si="73"/>
        <v>0</v>
      </c>
      <c r="I91" s="20">
        <f t="shared" si="73"/>
        <v>4084</v>
      </c>
      <c r="J91" s="20">
        <f t="shared" si="73"/>
        <v>4084</v>
      </c>
      <c r="K91" s="20">
        <f t="shared" si="73"/>
        <v>4084</v>
      </c>
      <c r="L91" s="20">
        <f t="shared" si="73"/>
        <v>0</v>
      </c>
      <c r="M91" s="20">
        <f t="shared" si="73"/>
        <v>4084</v>
      </c>
      <c r="N91" s="10"/>
      <c r="O91" s="15"/>
      <c r="P91" s="1"/>
    </row>
    <row r="92" spans="1:16" ht="52" x14ac:dyDescent="0.35">
      <c r="A92" s="6"/>
      <c r="B92" s="10"/>
      <c r="C92" s="10" t="s">
        <v>26</v>
      </c>
      <c r="D92" s="19" t="s">
        <v>535</v>
      </c>
      <c r="E92" s="20">
        <f t="shared" ref="E92:M92" si="74">SUBTOTAL(9,E352)</f>
        <v>0</v>
      </c>
      <c r="F92" s="20">
        <f t="shared" si="74"/>
        <v>0</v>
      </c>
      <c r="G92" s="20">
        <f t="shared" si="74"/>
        <v>0</v>
      </c>
      <c r="H92" s="20">
        <f t="shared" si="74"/>
        <v>5180000</v>
      </c>
      <c r="I92" s="20">
        <f t="shared" si="74"/>
        <v>5180000</v>
      </c>
      <c r="J92" s="20">
        <f t="shared" si="74"/>
        <v>5180000</v>
      </c>
      <c r="K92" s="20">
        <f t="shared" si="74"/>
        <v>5180000</v>
      </c>
      <c r="L92" s="20">
        <f t="shared" si="74"/>
        <v>0</v>
      </c>
      <c r="M92" s="20">
        <f t="shared" si="74"/>
        <v>0</v>
      </c>
      <c r="N92" s="10"/>
      <c r="O92" s="15"/>
      <c r="P92" s="1"/>
    </row>
    <row r="93" spans="1:16" ht="39" x14ac:dyDescent="0.35">
      <c r="A93" s="6"/>
      <c r="B93" s="10"/>
      <c r="C93" s="10" t="s">
        <v>26</v>
      </c>
      <c r="D93" s="19" t="s">
        <v>670</v>
      </c>
      <c r="E93" s="20">
        <f t="shared" ref="E93:M93" si="75">SUBTOTAL(9,E160)</f>
        <v>0</v>
      </c>
      <c r="F93" s="20">
        <f t="shared" si="75"/>
        <v>0</v>
      </c>
      <c r="G93" s="20">
        <f t="shared" si="75"/>
        <v>0</v>
      </c>
      <c r="H93" s="20">
        <f t="shared" si="75"/>
        <v>250000</v>
      </c>
      <c r="I93" s="20">
        <f t="shared" si="75"/>
        <v>250000</v>
      </c>
      <c r="J93" s="20">
        <f t="shared" si="75"/>
        <v>250000</v>
      </c>
      <c r="K93" s="20">
        <f t="shared" si="75"/>
        <v>0</v>
      </c>
      <c r="L93" s="20">
        <f t="shared" si="75"/>
        <v>0</v>
      </c>
      <c r="M93" s="20">
        <f t="shared" si="75"/>
        <v>0</v>
      </c>
      <c r="N93" s="10"/>
      <c r="O93" s="15"/>
      <c r="P93" s="1"/>
    </row>
    <row r="94" spans="1:16" ht="39" x14ac:dyDescent="0.35">
      <c r="A94" s="6"/>
      <c r="B94" s="10"/>
      <c r="C94" s="10" t="s">
        <v>26</v>
      </c>
      <c r="D94" s="19" t="s">
        <v>271</v>
      </c>
      <c r="E94" s="20">
        <f>SUBTOTAL(9,E351)</f>
        <v>3782126</v>
      </c>
      <c r="F94" s="20">
        <f t="shared" ref="F94:M94" si="76">SUBTOTAL(9,F351)</f>
        <v>3782126</v>
      </c>
      <c r="G94" s="20">
        <f t="shared" si="76"/>
        <v>3782126</v>
      </c>
      <c r="H94" s="20">
        <f>SUBTOTAL(9,H351)</f>
        <v>0</v>
      </c>
      <c r="I94" s="20">
        <f t="shared" si="76"/>
        <v>6403867</v>
      </c>
      <c r="J94" s="20">
        <f t="shared" si="76"/>
        <v>6403867</v>
      </c>
      <c r="K94" s="20">
        <f t="shared" si="76"/>
        <v>6403867</v>
      </c>
      <c r="L94" s="20">
        <f t="shared" si="76"/>
        <v>0</v>
      </c>
      <c r="M94" s="20">
        <f t="shared" si="76"/>
        <v>0</v>
      </c>
      <c r="N94" s="10"/>
      <c r="O94" s="15"/>
      <c r="P94" s="1"/>
    </row>
    <row r="95" spans="1:16" x14ac:dyDescent="0.35">
      <c r="A95" s="6"/>
      <c r="B95" s="10"/>
      <c r="C95" s="7" t="s">
        <v>27</v>
      </c>
      <c r="D95" s="7"/>
      <c r="E95" s="18">
        <f>SUBTOTAL(9,E467)</f>
        <v>0</v>
      </c>
      <c r="F95" s="18">
        <f t="shared" ref="F95:M95" si="77">SUBTOTAL(9,F467)</f>
        <v>0</v>
      </c>
      <c r="G95" s="18">
        <f t="shared" si="77"/>
        <v>0</v>
      </c>
      <c r="H95" s="18">
        <f t="shared" si="77"/>
        <v>2832600</v>
      </c>
      <c r="I95" s="18">
        <f t="shared" si="77"/>
        <v>163600</v>
      </c>
      <c r="J95" s="18">
        <f t="shared" si="77"/>
        <v>111800</v>
      </c>
      <c r="K95" s="18">
        <f t="shared" si="77"/>
        <v>0</v>
      </c>
      <c r="L95" s="18">
        <f t="shared" si="77"/>
        <v>0</v>
      </c>
      <c r="M95" s="18">
        <f t="shared" si="77"/>
        <v>676922.4</v>
      </c>
      <c r="N95" s="10"/>
      <c r="O95" s="15"/>
      <c r="P95" s="1"/>
    </row>
    <row r="96" spans="1:16" x14ac:dyDescent="0.35">
      <c r="A96" s="6"/>
      <c r="B96" s="10"/>
      <c r="C96" s="10" t="s">
        <v>27</v>
      </c>
      <c r="D96" s="19" t="s">
        <v>15</v>
      </c>
      <c r="E96" s="20"/>
      <c r="F96" s="20"/>
      <c r="G96" s="20"/>
      <c r="H96" s="20"/>
      <c r="I96" s="20"/>
      <c r="J96" s="20"/>
      <c r="K96" s="20"/>
      <c r="L96" s="20"/>
      <c r="M96" s="20"/>
      <c r="N96" s="10"/>
      <c r="O96" s="15"/>
      <c r="P96" s="1"/>
    </row>
    <row r="97" spans="1:16" ht="39" x14ac:dyDescent="0.35">
      <c r="A97" s="6"/>
      <c r="B97" s="10"/>
      <c r="C97" s="10" t="s">
        <v>27</v>
      </c>
      <c r="D97" s="19" t="s">
        <v>666</v>
      </c>
      <c r="E97" s="20">
        <f>SUBTOTAL(9,E467)</f>
        <v>0</v>
      </c>
      <c r="F97" s="20">
        <f t="shared" ref="F97:M97" si="78">SUBTOTAL(9,F467)</f>
        <v>0</v>
      </c>
      <c r="G97" s="20">
        <f t="shared" si="78"/>
        <v>0</v>
      </c>
      <c r="H97" s="20">
        <f t="shared" si="78"/>
        <v>2832600</v>
      </c>
      <c r="I97" s="20">
        <f t="shared" si="78"/>
        <v>163600</v>
      </c>
      <c r="J97" s="20">
        <f t="shared" si="78"/>
        <v>111800</v>
      </c>
      <c r="K97" s="20">
        <f t="shared" si="78"/>
        <v>0</v>
      </c>
      <c r="L97" s="20">
        <f t="shared" si="78"/>
        <v>0</v>
      </c>
      <c r="M97" s="20">
        <f t="shared" si="78"/>
        <v>676922.4</v>
      </c>
      <c r="N97" s="10"/>
      <c r="O97" s="15"/>
      <c r="P97" s="1"/>
    </row>
    <row r="98" spans="1:16" x14ac:dyDescent="0.35">
      <c r="A98" s="6"/>
      <c r="B98" s="10"/>
      <c r="C98" s="7" t="s">
        <v>497</v>
      </c>
      <c r="D98" s="8"/>
      <c r="E98" s="18">
        <f t="shared" ref="E98:M98" si="79">SUBTOTAL(9,E476,E549)</f>
        <v>0</v>
      </c>
      <c r="F98" s="18">
        <f t="shared" si="79"/>
        <v>0</v>
      </c>
      <c r="G98" s="18">
        <f t="shared" si="79"/>
        <v>0</v>
      </c>
      <c r="H98" s="18">
        <f t="shared" si="79"/>
        <v>7000000</v>
      </c>
      <c r="I98" s="18">
        <f t="shared" si="79"/>
        <v>7000000</v>
      </c>
      <c r="J98" s="18">
        <f t="shared" si="79"/>
        <v>6000000</v>
      </c>
      <c r="K98" s="18">
        <f t="shared" si="79"/>
        <v>5000000</v>
      </c>
      <c r="L98" s="18">
        <f t="shared" si="79"/>
        <v>10000000</v>
      </c>
      <c r="M98" s="18">
        <f t="shared" si="79"/>
        <v>0</v>
      </c>
      <c r="N98" s="10"/>
      <c r="O98" s="15"/>
      <c r="P98" s="1"/>
    </row>
    <row r="99" spans="1:16" x14ac:dyDescent="0.35">
      <c r="A99" s="6"/>
      <c r="B99" s="10"/>
      <c r="C99" s="10" t="s">
        <v>497</v>
      </c>
      <c r="D99" s="19" t="s">
        <v>15</v>
      </c>
      <c r="E99" s="20"/>
      <c r="F99" s="20"/>
      <c r="G99" s="20"/>
      <c r="H99" s="20"/>
      <c r="I99" s="20"/>
      <c r="J99" s="20"/>
      <c r="K99" s="20"/>
      <c r="L99" s="20"/>
      <c r="M99" s="20"/>
      <c r="N99" s="10"/>
      <c r="O99" s="15"/>
      <c r="P99" s="1"/>
    </row>
    <row r="100" spans="1:16" ht="39" x14ac:dyDescent="0.35">
      <c r="A100" s="6"/>
      <c r="B100" s="10"/>
      <c r="C100" s="10" t="s">
        <v>497</v>
      </c>
      <c r="D100" s="19" t="s">
        <v>558</v>
      </c>
      <c r="E100" s="20">
        <f>SUBTOTAL(9,E476)</f>
        <v>0</v>
      </c>
      <c r="F100" s="20">
        <f t="shared" ref="F100:M100" si="80">SUBTOTAL(9,F476)</f>
        <v>0</v>
      </c>
      <c r="G100" s="20">
        <f t="shared" si="80"/>
        <v>0</v>
      </c>
      <c r="H100" s="20">
        <f t="shared" si="80"/>
        <v>2000000</v>
      </c>
      <c r="I100" s="20">
        <f t="shared" si="80"/>
        <v>2000000</v>
      </c>
      <c r="J100" s="20">
        <f t="shared" si="80"/>
        <v>1000000</v>
      </c>
      <c r="K100" s="20">
        <f t="shared" si="80"/>
        <v>0</v>
      </c>
      <c r="L100" s="20">
        <f t="shared" si="80"/>
        <v>0</v>
      </c>
      <c r="M100" s="20">
        <f t="shared" si="80"/>
        <v>0</v>
      </c>
      <c r="N100" s="10"/>
      <c r="O100" s="15"/>
      <c r="P100" s="1"/>
    </row>
    <row r="101" spans="1:16" ht="104" x14ac:dyDescent="0.35">
      <c r="A101" s="6"/>
      <c r="B101" s="10"/>
      <c r="C101" s="10" t="s">
        <v>497</v>
      </c>
      <c r="D101" s="19" t="s">
        <v>557</v>
      </c>
      <c r="E101" s="20">
        <f>SUBTOTAL(9,E549)</f>
        <v>0</v>
      </c>
      <c r="F101" s="20">
        <f t="shared" ref="F101:M101" si="81">SUBTOTAL(9,F549)</f>
        <v>0</v>
      </c>
      <c r="G101" s="20">
        <f t="shared" si="81"/>
        <v>0</v>
      </c>
      <c r="H101" s="20">
        <f t="shared" si="81"/>
        <v>5000000</v>
      </c>
      <c r="I101" s="20">
        <f t="shared" si="81"/>
        <v>5000000</v>
      </c>
      <c r="J101" s="20">
        <f t="shared" si="81"/>
        <v>5000000</v>
      </c>
      <c r="K101" s="20">
        <f t="shared" si="81"/>
        <v>5000000</v>
      </c>
      <c r="L101" s="20">
        <f t="shared" si="81"/>
        <v>10000000</v>
      </c>
      <c r="M101" s="20">
        <f t="shared" si="81"/>
        <v>0</v>
      </c>
      <c r="N101" s="10"/>
      <c r="O101" s="15"/>
      <c r="P101" s="1"/>
    </row>
    <row r="102" spans="1:16" x14ac:dyDescent="0.35">
      <c r="A102" s="22" t="s">
        <v>480</v>
      </c>
      <c r="B102" s="23"/>
      <c r="C102" s="23"/>
      <c r="D102" s="24"/>
      <c r="E102" s="23"/>
      <c r="F102" s="23"/>
      <c r="G102" s="23"/>
      <c r="H102" s="25"/>
      <c r="I102" s="25"/>
      <c r="J102" s="25"/>
      <c r="K102" s="25"/>
      <c r="L102" s="25"/>
      <c r="M102" s="25"/>
      <c r="N102" s="24"/>
      <c r="O102" s="26"/>
      <c r="P102" s="1"/>
    </row>
    <row r="103" spans="1:16" s="33" customFormat="1" x14ac:dyDescent="0.35">
      <c r="A103" s="27" t="s">
        <v>28</v>
      </c>
      <c r="B103" s="28"/>
      <c r="C103" s="28"/>
      <c r="D103" s="29"/>
      <c r="E103" s="28"/>
      <c r="F103" s="28"/>
      <c r="G103" s="28"/>
      <c r="H103" s="30"/>
      <c r="I103" s="30"/>
      <c r="J103" s="30"/>
      <c r="K103" s="30"/>
      <c r="L103" s="30"/>
      <c r="M103" s="30"/>
      <c r="N103" s="29"/>
      <c r="O103" s="31"/>
      <c r="P103" s="32"/>
    </row>
    <row r="104" spans="1:16" x14ac:dyDescent="0.35">
      <c r="A104" s="27"/>
      <c r="B104" s="34"/>
      <c r="C104" s="34"/>
      <c r="D104" s="35"/>
      <c r="E104" s="36">
        <f>SUM(E105:E115)</f>
        <v>5227127</v>
      </c>
      <c r="F104" s="36">
        <f t="shared" ref="F104:M104" si="82">SUM(F105:F115)</f>
        <v>0</v>
      </c>
      <c r="G104" s="36">
        <f t="shared" si="82"/>
        <v>0</v>
      </c>
      <c r="H104" s="36">
        <f t="shared" si="82"/>
        <v>3988662</v>
      </c>
      <c r="I104" s="36">
        <f t="shared" si="82"/>
        <v>7090365</v>
      </c>
      <c r="J104" s="36">
        <f t="shared" si="82"/>
        <v>9700365</v>
      </c>
      <c r="K104" s="36">
        <f t="shared" si="82"/>
        <v>14920365</v>
      </c>
      <c r="L104" s="36">
        <f t="shared" si="82"/>
        <v>0</v>
      </c>
      <c r="M104" s="36">
        <f t="shared" si="82"/>
        <v>1870365</v>
      </c>
      <c r="N104" s="35"/>
      <c r="O104" s="37"/>
      <c r="P104" s="1"/>
    </row>
    <row r="105" spans="1:16" ht="52" x14ac:dyDescent="0.35">
      <c r="A105" s="38" t="s">
        <v>29</v>
      </c>
      <c r="B105" s="39" t="s">
        <v>30</v>
      </c>
      <c r="C105" s="39" t="s">
        <v>52</v>
      </c>
      <c r="D105" s="39" t="s">
        <v>628</v>
      </c>
      <c r="E105" s="40">
        <v>0</v>
      </c>
      <c r="F105" s="40">
        <v>0</v>
      </c>
      <c r="G105" s="40">
        <v>0</v>
      </c>
      <c r="H105" s="40">
        <v>0</v>
      </c>
      <c r="I105" s="40">
        <v>0</v>
      </c>
      <c r="J105" s="40">
        <v>0</v>
      </c>
      <c r="K105" s="40">
        <v>0</v>
      </c>
      <c r="L105" s="40">
        <v>0</v>
      </c>
      <c r="M105" s="40">
        <v>0</v>
      </c>
      <c r="N105" s="39" t="s">
        <v>31</v>
      </c>
      <c r="O105" s="41"/>
      <c r="P105" s="1"/>
    </row>
    <row r="106" spans="1:16" ht="52" x14ac:dyDescent="0.35">
      <c r="A106" s="38" t="s">
        <v>32</v>
      </c>
      <c r="B106" s="39" t="s">
        <v>33</v>
      </c>
      <c r="C106" s="39" t="s">
        <v>52</v>
      </c>
      <c r="D106" s="39" t="s">
        <v>628</v>
      </c>
      <c r="E106" s="40">
        <v>0</v>
      </c>
      <c r="F106" s="40">
        <v>0</v>
      </c>
      <c r="G106" s="40">
        <v>0</v>
      </c>
      <c r="H106" s="40">
        <v>0</v>
      </c>
      <c r="I106" s="40">
        <v>0</v>
      </c>
      <c r="J106" s="40">
        <v>0</v>
      </c>
      <c r="K106" s="40">
        <v>0</v>
      </c>
      <c r="L106" s="40">
        <v>0</v>
      </c>
      <c r="M106" s="40">
        <v>0</v>
      </c>
      <c r="N106" s="39" t="s">
        <v>31</v>
      </c>
      <c r="O106" s="41"/>
      <c r="P106" s="1"/>
    </row>
    <row r="107" spans="1:16" ht="39" x14ac:dyDescent="0.35">
      <c r="A107" s="38" t="s">
        <v>34</v>
      </c>
      <c r="B107" s="39" t="s">
        <v>35</v>
      </c>
      <c r="C107" s="39" t="s">
        <v>52</v>
      </c>
      <c r="D107" s="39" t="s">
        <v>500</v>
      </c>
      <c r="E107" s="40">
        <v>39325</v>
      </c>
      <c r="F107" s="40">
        <v>0</v>
      </c>
      <c r="G107" s="40">
        <v>0</v>
      </c>
      <c r="H107" s="40">
        <v>180000</v>
      </c>
      <c r="I107" s="40">
        <v>180000</v>
      </c>
      <c r="J107" s="40">
        <v>180000</v>
      </c>
      <c r="K107" s="40">
        <v>180000</v>
      </c>
      <c r="L107" s="40">
        <v>0</v>
      </c>
      <c r="M107" s="40">
        <v>180000</v>
      </c>
      <c r="N107" s="39" t="s">
        <v>31</v>
      </c>
      <c r="O107" s="41"/>
      <c r="P107" s="1"/>
    </row>
    <row r="108" spans="1:16" ht="65" x14ac:dyDescent="0.35">
      <c r="A108" s="38" t="s">
        <v>36</v>
      </c>
      <c r="B108" s="39" t="s">
        <v>37</v>
      </c>
      <c r="C108" s="39" t="s">
        <v>52</v>
      </c>
      <c r="D108" s="39" t="s">
        <v>501</v>
      </c>
      <c r="E108" s="40">
        <v>665090</v>
      </c>
      <c r="F108" s="40">
        <v>0</v>
      </c>
      <c r="G108" s="40">
        <v>0</v>
      </c>
      <c r="H108" s="40">
        <v>320000</v>
      </c>
      <c r="I108" s="40">
        <v>320000</v>
      </c>
      <c r="J108" s="40">
        <v>320000</v>
      </c>
      <c r="K108" s="40">
        <v>320000</v>
      </c>
      <c r="L108" s="40">
        <v>0</v>
      </c>
      <c r="M108" s="40">
        <v>320000</v>
      </c>
      <c r="N108" s="39" t="s">
        <v>31</v>
      </c>
      <c r="O108" s="41"/>
      <c r="P108" s="1"/>
    </row>
    <row r="109" spans="1:16" ht="39" x14ac:dyDescent="0.35">
      <c r="A109" s="38" t="s">
        <v>38</v>
      </c>
      <c r="B109" s="39" t="s">
        <v>39</v>
      </c>
      <c r="C109" s="39" t="s">
        <v>52</v>
      </c>
      <c r="D109" s="39" t="s">
        <v>500</v>
      </c>
      <c r="E109" s="40">
        <v>688423</v>
      </c>
      <c r="F109" s="40">
        <v>0</v>
      </c>
      <c r="G109" s="40">
        <v>0</v>
      </c>
      <c r="H109" s="40">
        <v>495337</v>
      </c>
      <c r="I109" s="40">
        <v>495337</v>
      </c>
      <c r="J109" s="40">
        <v>495337</v>
      </c>
      <c r="K109" s="40">
        <v>495337</v>
      </c>
      <c r="L109" s="40">
        <v>0</v>
      </c>
      <c r="M109" s="40">
        <v>495337</v>
      </c>
      <c r="N109" s="39" t="s">
        <v>31</v>
      </c>
      <c r="O109" s="41"/>
      <c r="P109" s="1"/>
    </row>
    <row r="110" spans="1:16" ht="65" x14ac:dyDescent="0.35">
      <c r="A110" s="38" t="s">
        <v>40</v>
      </c>
      <c r="B110" s="39" t="s">
        <v>41</v>
      </c>
      <c r="C110" s="39" t="s">
        <v>52</v>
      </c>
      <c r="D110" s="39" t="s">
        <v>653</v>
      </c>
      <c r="E110" s="40">
        <v>380500</v>
      </c>
      <c r="F110" s="40">
        <v>0</v>
      </c>
      <c r="G110" s="40">
        <v>0</v>
      </c>
      <c r="H110" s="40">
        <v>289388</v>
      </c>
      <c r="I110" s="40">
        <v>289388</v>
      </c>
      <c r="J110" s="40">
        <v>289388</v>
      </c>
      <c r="K110" s="40">
        <v>289388</v>
      </c>
      <c r="L110" s="40">
        <v>0</v>
      </c>
      <c r="M110" s="40">
        <v>289388</v>
      </c>
      <c r="N110" s="39" t="s">
        <v>31</v>
      </c>
      <c r="O110" s="41"/>
      <c r="P110" s="1"/>
    </row>
    <row r="111" spans="1:16" ht="66.650000000000006" customHeight="1" x14ac:dyDescent="0.35">
      <c r="A111" s="38" t="s">
        <v>43</v>
      </c>
      <c r="B111" s="39" t="s">
        <v>44</v>
      </c>
      <c r="C111" s="39" t="s">
        <v>52</v>
      </c>
      <c r="D111" s="39" t="s">
        <v>693</v>
      </c>
      <c r="E111" s="40">
        <v>0</v>
      </c>
      <c r="F111" s="40">
        <v>0</v>
      </c>
      <c r="G111" s="40">
        <v>0</v>
      </c>
      <c r="H111" s="40">
        <v>0</v>
      </c>
      <c r="I111" s="40">
        <v>0</v>
      </c>
      <c r="J111" s="40">
        <v>0</v>
      </c>
      <c r="K111" s="40">
        <v>0</v>
      </c>
      <c r="L111" s="40">
        <v>0</v>
      </c>
      <c r="M111" s="40">
        <v>0</v>
      </c>
      <c r="N111" s="39" t="s">
        <v>31</v>
      </c>
      <c r="O111" s="41" t="s">
        <v>499</v>
      </c>
      <c r="P111" s="1" t="s">
        <v>692</v>
      </c>
    </row>
    <row r="112" spans="1:16" ht="52" x14ac:dyDescent="0.35">
      <c r="A112" s="38" t="s">
        <v>45</v>
      </c>
      <c r="B112" s="39" t="s">
        <v>46</v>
      </c>
      <c r="C112" s="39" t="s">
        <v>52</v>
      </c>
      <c r="D112" s="10" t="s">
        <v>506</v>
      </c>
      <c r="E112" s="40">
        <v>83291</v>
      </c>
      <c r="F112" s="40">
        <v>0</v>
      </c>
      <c r="G112" s="40">
        <v>0</v>
      </c>
      <c r="H112" s="40">
        <v>65340</v>
      </c>
      <c r="I112" s="40">
        <v>65340</v>
      </c>
      <c r="J112" s="40">
        <v>65340</v>
      </c>
      <c r="K112" s="40">
        <v>65340</v>
      </c>
      <c r="L112" s="40">
        <v>0</v>
      </c>
      <c r="M112" s="40">
        <v>65340</v>
      </c>
      <c r="N112" s="39" t="s">
        <v>31</v>
      </c>
      <c r="O112" s="41"/>
      <c r="P112" s="1"/>
    </row>
    <row r="113" spans="1:16" ht="52.5" customHeight="1" x14ac:dyDescent="0.35">
      <c r="A113" s="38" t="s">
        <v>47</v>
      </c>
      <c r="B113" s="39" t="s">
        <v>48</v>
      </c>
      <c r="C113" s="39" t="s">
        <v>52</v>
      </c>
      <c r="D113" s="39" t="s">
        <v>506</v>
      </c>
      <c r="E113" s="40">
        <v>4281</v>
      </c>
      <c r="F113" s="40">
        <v>0</v>
      </c>
      <c r="G113" s="40">
        <v>0</v>
      </c>
      <c r="H113" s="40">
        <v>520300</v>
      </c>
      <c r="I113" s="40">
        <v>520300</v>
      </c>
      <c r="J113" s="40">
        <v>520300</v>
      </c>
      <c r="K113" s="40">
        <v>520300</v>
      </c>
      <c r="L113" s="40">
        <v>0</v>
      </c>
      <c r="M113" s="40">
        <v>520300</v>
      </c>
      <c r="N113" s="39" t="s">
        <v>71</v>
      </c>
      <c r="O113" s="41"/>
      <c r="P113" s="1"/>
    </row>
    <row r="114" spans="1:16" ht="78" x14ac:dyDescent="0.35">
      <c r="A114" s="38" t="s">
        <v>49</v>
      </c>
      <c r="B114" s="39" t="s">
        <v>502</v>
      </c>
      <c r="C114" s="39" t="s">
        <v>19</v>
      </c>
      <c r="D114" s="39" t="s">
        <v>503</v>
      </c>
      <c r="E114" s="40">
        <v>3366217</v>
      </c>
      <c r="F114" s="40">
        <v>0</v>
      </c>
      <c r="G114" s="40">
        <v>0</v>
      </c>
      <c r="H114" s="40">
        <v>2118297</v>
      </c>
      <c r="I114" s="40">
        <v>0</v>
      </c>
      <c r="J114" s="40">
        <v>0</v>
      </c>
      <c r="K114" s="40">
        <v>0</v>
      </c>
      <c r="L114" s="40">
        <v>0</v>
      </c>
      <c r="M114" s="40">
        <v>0</v>
      </c>
      <c r="N114" s="39" t="s">
        <v>42</v>
      </c>
      <c r="O114" s="41"/>
      <c r="P114" s="1"/>
    </row>
    <row r="115" spans="1:16" ht="54" customHeight="1" x14ac:dyDescent="0.35">
      <c r="A115" s="38" t="s">
        <v>50</v>
      </c>
      <c r="B115" s="39" t="s">
        <v>504</v>
      </c>
      <c r="C115" s="39" t="s">
        <v>52</v>
      </c>
      <c r="D115" s="39" t="s">
        <v>506</v>
      </c>
      <c r="E115" s="40">
        <v>0</v>
      </c>
      <c r="F115" s="40">
        <v>0</v>
      </c>
      <c r="G115" s="40">
        <v>0</v>
      </c>
      <c r="H115" s="40">
        <v>0</v>
      </c>
      <c r="I115" s="40">
        <v>5220000</v>
      </c>
      <c r="J115" s="40">
        <v>7830000</v>
      </c>
      <c r="K115" s="40">
        <v>13050000</v>
      </c>
      <c r="L115" s="40">
        <v>0</v>
      </c>
      <c r="M115" s="40">
        <v>0</v>
      </c>
      <c r="N115" s="39" t="s">
        <v>31</v>
      </c>
      <c r="O115" s="41"/>
      <c r="P115" s="1"/>
    </row>
    <row r="116" spans="1:16" x14ac:dyDescent="0.35">
      <c r="A116" s="42" t="s">
        <v>51</v>
      </c>
      <c r="B116" s="43"/>
      <c r="C116" s="43"/>
      <c r="D116" s="44"/>
      <c r="E116" s="43"/>
      <c r="F116" s="43"/>
      <c r="G116" s="43"/>
      <c r="H116" s="45"/>
      <c r="I116" s="45"/>
      <c r="J116" s="45"/>
      <c r="K116" s="45"/>
      <c r="L116" s="45"/>
      <c r="M116" s="45"/>
      <c r="N116" s="44"/>
      <c r="O116" s="46"/>
      <c r="P116" s="1"/>
    </row>
    <row r="117" spans="1:16" x14ac:dyDescent="0.35">
      <c r="A117" s="47" t="s">
        <v>518</v>
      </c>
      <c r="B117" s="48"/>
      <c r="C117" s="48"/>
      <c r="D117" s="48"/>
      <c r="E117" s="48"/>
      <c r="F117" s="48"/>
      <c r="G117" s="48"/>
      <c r="H117" s="48"/>
      <c r="I117" s="48"/>
      <c r="J117" s="48"/>
      <c r="K117" s="48"/>
      <c r="L117" s="48"/>
      <c r="M117" s="48"/>
      <c r="N117" s="48"/>
      <c r="O117" s="49"/>
      <c r="P117" s="1"/>
    </row>
    <row r="118" spans="1:16" x14ac:dyDescent="0.35">
      <c r="A118" s="50" t="s">
        <v>519</v>
      </c>
      <c r="B118" s="51"/>
      <c r="C118" s="51"/>
      <c r="D118" s="51"/>
      <c r="E118" s="51"/>
      <c r="F118" s="51"/>
      <c r="G118" s="51"/>
      <c r="H118" s="51"/>
      <c r="I118" s="51"/>
      <c r="J118" s="51"/>
      <c r="K118" s="51"/>
      <c r="L118" s="51"/>
      <c r="M118" s="51"/>
      <c r="N118" s="51"/>
      <c r="O118" s="52"/>
      <c r="P118" s="1"/>
    </row>
    <row r="119" spans="1:16" ht="13.5" customHeight="1" x14ac:dyDescent="0.35">
      <c r="A119" s="53"/>
      <c r="B119" s="54"/>
      <c r="C119" s="54"/>
      <c r="D119" s="55"/>
      <c r="E119" s="54">
        <f t="shared" ref="E119:M119" si="83">SUM(E120:E123)</f>
        <v>0</v>
      </c>
      <c r="F119" s="54">
        <f t="shared" si="83"/>
        <v>0</v>
      </c>
      <c r="G119" s="54">
        <f t="shared" si="83"/>
        <v>0</v>
      </c>
      <c r="H119" s="54">
        <f t="shared" si="83"/>
        <v>0</v>
      </c>
      <c r="I119" s="54">
        <f t="shared" si="83"/>
        <v>0</v>
      </c>
      <c r="J119" s="54">
        <f t="shared" si="83"/>
        <v>0</v>
      </c>
      <c r="K119" s="54">
        <f t="shared" si="83"/>
        <v>0</v>
      </c>
      <c r="L119" s="54">
        <f t="shared" si="83"/>
        <v>0</v>
      </c>
      <c r="M119" s="54">
        <f t="shared" si="83"/>
        <v>0</v>
      </c>
      <c r="N119" s="55"/>
      <c r="O119" s="56"/>
      <c r="P119" s="1"/>
    </row>
    <row r="120" spans="1:16" ht="52" x14ac:dyDescent="0.35">
      <c r="A120" s="38" t="s">
        <v>53</v>
      </c>
      <c r="B120" s="39" t="s">
        <v>54</v>
      </c>
      <c r="C120" s="57" t="s">
        <v>21</v>
      </c>
      <c r="D120" s="10" t="s">
        <v>694</v>
      </c>
      <c r="E120" s="57">
        <v>0</v>
      </c>
      <c r="F120" s="57">
        <v>0</v>
      </c>
      <c r="G120" s="57">
        <v>0</v>
      </c>
      <c r="H120" s="57">
        <v>0</v>
      </c>
      <c r="I120" s="57">
        <v>0</v>
      </c>
      <c r="J120" s="57">
        <v>0</v>
      </c>
      <c r="K120" s="57">
        <v>0</v>
      </c>
      <c r="L120" s="57">
        <v>0</v>
      </c>
      <c r="M120" s="57">
        <v>0</v>
      </c>
      <c r="N120" s="39" t="s">
        <v>31</v>
      </c>
      <c r="O120" s="41"/>
      <c r="P120" s="1" t="s">
        <v>692</v>
      </c>
    </row>
    <row r="121" spans="1:16" ht="52" x14ac:dyDescent="0.35">
      <c r="A121" s="38" t="s">
        <v>55</v>
      </c>
      <c r="B121" s="39" t="s">
        <v>56</v>
      </c>
      <c r="C121" s="57" t="s">
        <v>21</v>
      </c>
      <c r="D121" s="39" t="s">
        <v>505</v>
      </c>
      <c r="E121" s="57">
        <v>0</v>
      </c>
      <c r="F121" s="57">
        <v>0</v>
      </c>
      <c r="G121" s="57">
        <v>0</v>
      </c>
      <c r="H121" s="57">
        <v>0</v>
      </c>
      <c r="I121" s="57">
        <v>0</v>
      </c>
      <c r="J121" s="57">
        <v>0</v>
      </c>
      <c r="K121" s="57">
        <v>0</v>
      </c>
      <c r="L121" s="57">
        <v>0</v>
      </c>
      <c r="M121" s="57">
        <v>0</v>
      </c>
      <c r="N121" s="39" t="s">
        <v>31</v>
      </c>
      <c r="O121" s="41"/>
      <c r="P121" s="1" t="s">
        <v>685</v>
      </c>
    </row>
    <row r="122" spans="1:16" ht="78" x14ac:dyDescent="0.35">
      <c r="A122" s="38" t="s">
        <v>57</v>
      </c>
      <c r="B122" s="39" t="s">
        <v>625</v>
      </c>
      <c r="C122" s="57" t="s">
        <v>21</v>
      </c>
      <c r="D122" s="10" t="s">
        <v>694</v>
      </c>
      <c r="E122" s="57">
        <v>0</v>
      </c>
      <c r="F122" s="57">
        <v>0</v>
      </c>
      <c r="G122" s="57">
        <v>0</v>
      </c>
      <c r="H122" s="57">
        <v>0</v>
      </c>
      <c r="I122" s="57">
        <v>0</v>
      </c>
      <c r="J122" s="57">
        <v>0</v>
      </c>
      <c r="K122" s="57">
        <v>0</v>
      </c>
      <c r="L122" s="57">
        <v>0</v>
      </c>
      <c r="M122" s="57">
        <v>0</v>
      </c>
      <c r="N122" s="10" t="s">
        <v>676</v>
      </c>
      <c r="O122" s="41"/>
      <c r="P122" s="1" t="s">
        <v>692</v>
      </c>
    </row>
    <row r="123" spans="1:16" ht="91" x14ac:dyDescent="0.35">
      <c r="A123" s="38" t="s">
        <v>657</v>
      </c>
      <c r="B123" s="39" t="s">
        <v>658</v>
      </c>
      <c r="C123" s="57" t="s">
        <v>18</v>
      </c>
      <c r="D123" s="10" t="s">
        <v>583</v>
      </c>
      <c r="E123" s="57">
        <v>0</v>
      </c>
      <c r="F123" s="57">
        <v>0</v>
      </c>
      <c r="G123" s="57">
        <v>0</v>
      </c>
      <c r="H123" s="57">
        <v>0</v>
      </c>
      <c r="I123" s="57">
        <v>0</v>
      </c>
      <c r="J123" s="57">
        <v>0</v>
      </c>
      <c r="K123" s="57">
        <v>0</v>
      </c>
      <c r="L123" s="57">
        <v>0</v>
      </c>
      <c r="M123" s="57">
        <v>0</v>
      </c>
      <c r="N123" s="39" t="s">
        <v>659</v>
      </c>
      <c r="O123" s="41"/>
      <c r="P123" s="1" t="s">
        <v>692</v>
      </c>
    </row>
    <row r="124" spans="1:16" x14ac:dyDescent="0.35">
      <c r="A124" s="27" t="s">
        <v>58</v>
      </c>
      <c r="B124" s="35"/>
      <c r="C124" s="34"/>
      <c r="D124" s="35"/>
      <c r="E124" s="34"/>
      <c r="F124" s="34"/>
      <c r="G124" s="34"/>
      <c r="H124" s="58"/>
      <c r="I124" s="58"/>
      <c r="J124" s="58"/>
      <c r="K124" s="58"/>
      <c r="L124" s="58"/>
      <c r="M124" s="58"/>
      <c r="N124" s="35"/>
      <c r="O124" s="37"/>
      <c r="P124" s="1"/>
    </row>
    <row r="125" spans="1:16" x14ac:dyDescent="0.35">
      <c r="A125" s="59"/>
      <c r="B125" s="34"/>
      <c r="C125" s="34"/>
      <c r="D125" s="35"/>
      <c r="E125" s="36">
        <f t="shared" ref="E125:M125" si="84">SUM(E126:E130)</f>
        <v>3819961</v>
      </c>
      <c r="F125" s="36">
        <f t="shared" si="84"/>
        <v>0</v>
      </c>
      <c r="G125" s="36">
        <f t="shared" si="84"/>
        <v>0</v>
      </c>
      <c r="H125" s="36">
        <f t="shared" si="84"/>
        <v>8222790</v>
      </c>
      <c r="I125" s="36">
        <f t="shared" si="84"/>
        <v>8222789</v>
      </c>
      <c r="J125" s="36">
        <f t="shared" si="84"/>
        <v>9714433</v>
      </c>
      <c r="K125" s="36">
        <f t="shared" si="84"/>
        <v>3122354</v>
      </c>
      <c r="L125" s="36">
        <f t="shared" si="84"/>
        <v>0</v>
      </c>
      <c r="M125" s="36">
        <f t="shared" si="84"/>
        <v>0</v>
      </c>
      <c r="N125" s="35"/>
      <c r="O125" s="37"/>
      <c r="P125" s="1"/>
    </row>
    <row r="126" spans="1:16" ht="52" x14ac:dyDescent="0.35">
      <c r="A126" s="38" t="s">
        <v>59</v>
      </c>
      <c r="B126" s="39" t="s">
        <v>60</v>
      </c>
      <c r="C126" s="57" t="s">
        <v>21</v>
      </c>
      <c r="D126" s="39" t="s">
        <v>505</v>
      </c>
      <c r="E126" s="57">
        <v>0</v>
      </c>
      <c r="F126" s="57">
        <v>0</v>
      </c>
      <c r="G126" s="57">
        <v>0</v>
      </c>
      <c r="H126" s="60">
        <v>4338160</v>
      </c>
      <c r="I126" s="60">
        <v>4338159</v>
      </c>
      <c r="J126" s="60">
        <v>1858212</v>
      </c>
      <c r="K126" s="60">
        <v>0</v>
      </c>
      <c r="L126" s="60">
        <v>0</v>
      </c>
      <c r="M126" s="60">
        <v>0</v>
      </c>
      <c r="N126" s="39" t="s">
        <v>595</v>
      </c>
      <c r="O126" s="41"/>
      <c r="P126" s="1"/>
    </row>
    <row r="127" spans="1:16" ht="52" x14ac:dyDescent="0.35">
      <c r="A127" s="38" t="s">
        <v>609</v>
      </c>
      <c r="B127" s="39" t="s">
        <v>610</v>
      </c>
      <c r="C127" s="57" t="s">
        <v>21</v>
      </c>
      <c r="D127" s="39" t="s">
        <v>505</v>
      </c>
      <c r="E127" s="57">
        <v>0</v>
      </c>
      <c r="F127" s="57">
        <v>0</v>
      </c>
      <c r="G127" s="57">
        <v>0</v>
      </c>
      <c r="H127" s="60">
        <v>1530410</v>
      </c>
      <c r="I127" s="60">
        <v>1530410</v>
      </c>
      <c r="J127" s="60">
        <v>4539180</v>
      </c>
      <c r="K127" s="60">
        <v>0</v>
      </c>
      <c r="L127" s="60">
        <v>0</v>
      </c>
      <c r="M127" s="60">
        <v>0</v>
      </c>
      <c r="N127" s="39" t="s">
        <v>84</v>
      </c>
      <c r="O127" s="41"/>
      <c r="P127" s="1"/>
    </row>
    <row r="128" spans="1:16" ht="260" customHeight="1" x14ac:dyDescent="0.35">
      <c r="A128" s="334" t="s">
        <v>632</v>
      </c>
      <c r="B128" s="337" t="s">
        <v>649</v>
      </c>
      <c r="C128" s="57" t="s">
        <v>23</v>
      </c>
      <c r="D128" s="39" t="s">
        <v>651</v>
      </c>
      <c r="E128" s="62">
        <v>3819961</v>
      </c>
      <c r="F128" s="40">
        <v>0</v>
      </c>
      <c r="G128" s="40">
        <v>0</v>
      </c>
      <c r="H128" s="40">
        <v>0</v>
      </c>
      <c r="I128" s="40">
        <v>0</v>
      </c>
      <c r="J128" s="40">
        <v>0</v>
      </c>
      <c r="K128" s="40">
        <v>0</v>
      </c>
      <c r="L128" s="40">
        <v>0</v>
      </c>
      <c r="M128" s="40">
        <v>0</v>
      </c>
      <c r="N128" s="308"/>
      <c r="O128" s="305"/>
      <c r="P128" s="1"/>
    </row>
    <row r="129" spans="1:16" ht="39" x14ac:dyDescent="0.35">
      <c r="A129" s="335"/>
      <c r="B129" s="338"/>
      <c r="C129" s="57" t="s">
        <v>23</v>
      </c>
      <c r="D129" s="39" t="s">
        <v>558</v>
      </c>
      <c r="E129" s="62">
        <v>0</v>
      </c>
      <c r="F129" s="40">
        <v>0</v>
      </c>
      <c r="G129" s="40">
        <v>0</v>
      </c>
      <c r="H129" s="40">
        <v>2354220</v>
      </c>
      <c r="I129" s="40">
        <v>2354220</v>
      </c>
      <c r="J129" s="40">
        <v>3317041</v>
      </c>
      <c r="K129" s="40">
        <v>0</v>
      </c>
      <c r="L129" s="40">
        <v>0</v>
      </c>
      <c r="M129" s="40">
        <v>0</v>
      </c>
      <c r="N129" s="308"/>
      <c r="O129" s="305"/>
      <c r="P129" s="1"/>
    </row>
    <row r="130" spans="1:16" ht="52" x14ac:dyDescent="0.35">
      <c r="A130" s="336"/>
      <c r="B130" s="339"/>
      <c r="C130" s="57" t="s">
        <v>23</v>
      </c>
      <c r="D130" s="39" t="s">
        <v>549</v>
      </c>
      <c r="E130" s="62">
        <v>0</v>
      </c>
      <c r="F130" s="62">
        <v>0</v>
      </c>
      <c r="G130" s="40">
        <v>0</v>
      </c>
      <c r="H130" s="62">
        <v>0</v>
      </c>
      <c r="I130" s="62">
        <v>0</v>
      </c>
      <c r="J130" s="62">
        <v>0</v>
      </c>
      <c r="K130" s="40">
        <v>3122354</v>
      </c>
      <c r="L130" s="40">
        <v>0</v>
      </c>
      <c r="M130" s="40">
        <v>0</v>
      </c>
      <c r="N130" s="308"/>
      <c r="O130" s="305"/>
      <c r="P130" s="1"/>
    </row>
    <row r="131" spans="1:16" x14ac:dyDescent="0.35">
      <c r="A131" s="27" t="s">
        <v>61</v>
      </c>
      <c r="B131" s="35"/>
      <c r="C131" s="34"/>
      <c r="D131" s="35"/>
      <c r="E131" s="34"/>
      <c r="F131" s="34"/>
      <c r="G131" s="34"/>
      <c r="H131" s="58"/>
      <c r="I131" s="58"/>
      <c r="J131" s="58"/>
      <c r="K131" s="58"/>
      <c r="L131" s="58"/>
      <c r="M131" s="58"/>
      <c r="N131" s="35"/>
      <c r="O131" s="37"/>
      <c r="P131" s="1"/>
    </row>
    <row r="132" spans="1:16" x14ac:dyDescent="0.35">
      <c r="A132" s="59"/>
      <c r="B132" s="34"/>
      <c r="C132" s="34"/>
      <c r="D132" s="35"/>
      <c r="E132" s="36">
        <f>SUM(E133:E134)</f>
        <v>2254047</v>
      </c>
      <c r="F132" s="36">
        <f t="shared" ref="F132:M132" si="85">SUM(F133:F134)</f>
        <v>0</v>
      </c>
      <c r="G132" s="36">
        <f>SUM(G133:G134)</f>
        <v>0</v>
      </c>
      <c r="H132" s="36">
        <f>SUM(H133:H134)</f>
        <v>1700000</v>
      </c>
      <c r="I132" s="36">
        <f>SUM(I133:I134)</f>
        <v>1700000</v>
      </c>
      <c r="J132" s="36">
        <f t="shared" si="85"/>
        <v>1700000</v>
      </c>
      <c r="K132" s="36">
        <f t="shared" si="85"/>
        <v>1700000</v>
      </c>
      <c r="L132" s="36">
        <f>SUM(L133:L134)</f>
        <v>3406261</v>
      </c>
      <c r="M132" s="36">
        <f t="shared" si="85"/>
        <v>1700000</v>
      </c>
      <c r="N132" s="35"/>
      <c r="O132" s="37"/>
      <c r="P132" s="1"/>
    </row>
    <row r="133" spans="1:16" ht="65" x14ac:dyDescent="0.35">
      <c r="A133" s="38" t="s">
        <v>62</v>
      </c>
      <c r="B133" s="39" t="s">
        <v>63</v>
      </c>
      <c r="C133" s="57" t="s">
        <v>21</v>
      </c>
      <c r="D133" s="39" t="s">
        <v>507</v>
      </c>
      <c r="E133" s="40">
        <v>2254047</v>
      </c>
      <c r="F133" s="40">
        <v>0</v>
      </c>
      <c r="G133" s="40">
        <v>0</v>
      </c>
      <c r="H133" s="40">
        <v>0</v>
      </c>
      <c r="I133" s="40">
        <v>0</v>
      </c>
      <c r="J133" s="40">
        <v>0</v>
      </c>
      <c r="K133" s="40">
        <v>0</v>
      </c>
      <c r="L133" s="40">
        <v>0</v>
      </c>
      <c r="M133" s="40">
        <v>0</v>
      </c>
      <c r="N133" s="39" t="s">
        <v>42</v>
      </c>
      <c r="O133" s="41"/>
      <c r="P133" s="1"/>
    </row>
    <row r="134" spans="1:16" ht="65" x14ac:dyDescent="0.35">
      <c r="A134" s="63" t="s">
        <v>64</v>
      </c>
      <c r="B134" s="61" t="s">
        <v>65</v>
      </c>
      <c r="C134" s="64" t="s">
        <v>21</v>
      </c>
      <c r="D134" s="61" t="s">
        <v>506</v>
      </c>
      <c r="E134" s="65">
        <v>0</v>
      </c>
      <c r="F134" s="65">
        <v>0</v>
      </c>
      <c r="G134" s="65">
        <v>0</v>
      </c>
      <c r="H134" s="65">
        <v>1700000</v>
      </c>
      <c r="I134" s="65">
        <v>1700000</v>
      </c>
      <c r="J134" s="65">
        <v>1700000</v>
      </c>
      <c r="K134" s="65">
        <v>1700000</v>
      </c>
      <c r="L134" s="65">
        <v>3406261</v>
      </c>
      <c r="M134" s="65">
        <v>1700000</v>
      </c>
      <c r="N134" s="61" t="s">
        <v>31</v>
      </c>
      <c r="O134" s="66"/>
      <c r="P134" s="1"/>
    </row>
    <row r="135" spans="1:16" x14ac:dyDescent="0.35">
      <c r="A135" s="47" t="s">
        <v>66</v>
      </c>
      <c r="B135" s="67"/>
      <c r="C135" s="68"/>
      <c r="D135" s="67"/>
      <c r="E135" s="69"/>
      <c r="F135" s="69"/>
      <c r="G135" s="69"/>
      <c r="H135" s="69"/>
      <c r="I135" s="69"/>
      <c r="J135" s="69"/>
      <c r="K135" s="69"/>
      <c r="L135" s="69"/>
      <c r="M135" s="69"/>
      <c r="N135" s="67"/>
      <c r="O135" s="70"/>
      <c r="P135" s="1"/>
    </row>
    <row r="136" spans="1:16" ht="15.65" customHeight="1" x14ac:dyDescent="0.35">
      <c r="A136" s="50" t="s">
        <v>67</v>
      </c>
      <c r="B136" s="71"/>
      <c r="C136" s="71"/>
      <c r="D136" s="72"/>
      <c r="E136" s="73"/>
      <c r="F136" s="73"/>
      <c r="G136" s="73"/>
      <c r="H136" s="73"/>
      <c r="I136" s="73"/>
      <c r="J136" s="73"/>
      <c r="K136" s="73"/>
      <c r="L136" s="73"/>
      <c r="M136" s="73"/>
      <c r="N136" s="72"/>
      <c r="O136" s="74"/>
      <c r="P136" s="1"/>
    </row>
    <row r="137" spans="1:16" ht="15.65" customHeight="1" x14ac:dyDescent="0.35">
      <c r="A137" s="75"/>
      <c r="B137" s="54"/>
      <c r="C137" s="54"/>
      <c r="D137" s="55"/>
      <c r="E137" s="76">
        <f t="shared" ref="E137:M137" si="86">SUM(E138:E139)</f>
        <v>0</v>
      </c>
      <c r="F137" s="76">
        <f t="shared" si="86"/>
        <v>0</v>
      </c>
      <c r="G137" s="76">
        <f t="shared" si="86"/>
        <v>0</v>
      </c>
      <c r="H137" s="76">
        <f>SUM(H138:H139)</f>
        <v>3799870</v>
      </c>
      <c r="I137" s="76">
        <f t="shared" si="86"/>
        <v>4106785</v>
      </c>
      <c r="J137" s="76">
        <f t="shared" si="86"/>
        <v>2258285</v>
      </c>
      <c r="K137" s="76">
        <f t="shared" si="86"/>
        <v>789785</v>
      </c>
      <c r="L137" s="76">
        <f t="shared" si="86"/>
        <v>0</v>
      </c>
      <c r="M137" s="76">
        <f t="shared" si="86"/>
        <v>0</v>
      </c>
      <c r="N137" s="55"/>
      <c r="O137" s="56"/>
      <c r="P137" s="1"/>
    </row>
    <row r="138" spans="1:16" ht="52" x14ac:dyDescent="0.35">
      <c r="A138" s="77" t="s">
        <v>68</v>
      </c>
      <c r="B138" s="78" t="s">
        <v>69</v>
      </c>
      <c r="C138" s="57" t="s">
        <v>70</v>
      </c>
      <c r="D138" s="10" t="s">
        <v>500</v>
      </c>
      <c r="E138" s="40">
        <v>0</v>
      </c>
      <c r="F138" s="40">
        <v>0</v>
      </c>
      <c r="G138" s="40">
        <v>0</v>
      </c>
      <c r="H138" s="40">
        <v>696870</v>
      </c>
      <c r="I138" s="40">
        <v>789785</v>
      </c>
      <c r="J138" s="40">
        <v>789785</v>
      </c>
      <c r="K138" s="40">
        <v>789785</v>
      </c>
      <c r="L138" s="40">
        <v>0</v>
      </c>
      <c r="M138" s="40">
        <v>0</v>
      </c>
      <c r="N138" s="39" t="s">
        <v>71</v>
      </c>
      <c r="O138" s="41"/>
      <c r="P138" s="1"/>
    </row>
    <row r="139" spans="1:16" ht="54.5" customHeight="1" x14ac:dyDescent="0.35">
      <c r="A139" s="79" t="s">
        <v>72</v>
      </c>
      <c r="B139" s="80" t="s">
        <v>73</v>
      </c>
      <c r="C139" s="57" t="s">
        <v>70</v>
      </c>
      <c r="D139" s="10" t="s">
        <v>558</v>
      </c>
      <c r="E139" s="40">
        <v>0</v>
      </c>
      <c r="F139" s="40">
        <v>0</v>
      </c>
      <c r="G139" s="40">
        <v>0</v>
      </c>
      <c r="H139" s="40">
        <v>3103000</v>
      </c>
      <c r="I139" s="40">
        <v>3317000</v>
      </c>
      <c r="J139" s="40">
        <v>1468500</v>
      </c>
      <c r="K139" s="40">
        <v>0</v>
      </c>
      <c r="L139" s="40">
        <v>0</v>
      </c>
      <c r="M139" s="40">
        <v>0</v>
      </c>
      <c r="N139" s="39" t="s">
        <v>74</v>
      </c>
      <c r="O139" s="41"/>
      <c r="P139" s="1"/>
    </row>
    <row r="140" spans="1:16" x14ac:dyDescent="0.35">
      <c r="A140" s="81" t="s">
        <v>75</v>
      </c>
      <c r="B140" s="82"/>
      <c r="C140" s="82"/>
      <c r="D140" s="83"/>
      <c r="E140" s="82"/>
      <c r="F140" s="82"/>
      <c r="G140" s="82"/>
      <c r="H140" s="84"/>
      <c r="I140" s="84"/>
      <c r="J140" s="84"/>
      <c r="K140" s="84"/>
      <c r="L140" s="84"/>
      <c r="M140" s="84"/>
      <c r="N140" s="83"/>
      <c r="O140" s="85"/>
      <c r="P140" s="1"/>
    </row>
    <row r="141" spans="1:16" x14ac:dyDescent="0.35">
      <c r="A141" s="27" t="s">
        <v>76</v>
      </c>
      <c r="B141" s="35"/>
      <c r="C141" s="34"/>
      <c r="D141" s="35"/>
      <c r="E141" s="34"/>
      <c r="F141" s="34"/>
      <c r="G141" s="34"/>
      <c r="H141" s="58"/>
      <c r="I141" s="58"/>
      <c r="J141" s="58"/>
      <c r="K141" s="58"/>
      <c r="L141" s="58"/>
      <c r="M141" s="58"/>
      <c r="N141" s="35"/>
      <c r="O141" s="37"/>
      <c r="P141" s="1"/>
    </row>
    <row r="142" spans="1:16" x14ac:dyDescent="0.35">
      <c r="A142" s="59"/>
      <c r="B142" s="34"/>
      <c r="C142" s="34"/>
      <c r="D142" s="35"/>
      <c r="E142" s="36">
        <f>SUM(E143:E144)</f>
        <v>727444</v>
      </c>
      <c r="F142" s="36">
        <f t="shared" ref="F142:M142" si="87">SUM(F143:F144)</f>
        <v>0</v>
      </c>
      <c r="G142" s="36">
        <f t="shared" si="87"/>
        <v>0</v>
      </c>
      <c r="H142" s="36">
        <f t="shared" si="87"/>
        <v>3345252</v>
      </c>
      <c r="I142" s="36">
        <f>SUM(I143:I144)</f>
        <v>3629885</v>
      </c>
      <c r="J142" s="36">
        <f t="shared" si="87"/>
        <v>2297419</v>
      </c>
      <c r="K142" s="36">
        <f t="shared" si="87"/>
        <v>0</v>
      </c>
      <c r="L142" s="36">
        <f t="shared" si="87"/>
        <v>0</v>
      </c>
      <c r="M142" s="36">
        <f t="shared" si="87"/>
        <v>0</v>
      </c>
      <c r="N142" s="35"/>
      <c r="O142" s="37"/>
      <c r="P142" s="1"/>
    </row>
    <row r="143" spans="1:16" ht="182.5" customHeight="1" x14ac:dyDescent="0.35">
      <c r="A143" s="38" t="s">
        <v>77</v>
      </c>
      <c r="B143" s="39" t="s">
        <v>661</v>
      </c>
      <c r="C143" s="16" t="s">
        <v>19</v>
      </c>
      <c r="D143" s="10" t="s">
        <v>541</v>
      </c>
      <c r="E143" s="40">
        <v>727444</v>
      </c>
      <c r="F143" s="40">
        <v>0</v>
      </c>
      <c r="G143" s="40">
        <v>0</v>
      </c>
      <c r="H143" s="40">
        <v>3345252</v>
      </c>
      <c r="I143" s="40">
        <v>3629885</v>
      </c>
      <c r="J143" s="40">
        <v>2297419</v>
      </c>
      <c r="K143" s="40">
        <v>0</v>
      </c>
      <c r="L143" s="40">
        <v>0</v>
      </c>
      <c r="M143" s="60">
        <v>0</v>
      </c>
      <c r="N143" s="39" t="s">
        <v>74</v>
      </c>
      <c r="O143" s="41"/>
      <c r="P143" s="1"/>
    </row>
    <row r="144" spans="1:16" ht="130" x14ac:dyDescent="0.35">
      <c r="A144" s="38" t="s">
        <v>78</v>
      </c>
      <c r="B144" s="39" t="s">
        <v>79</v>
      </c>
      <c r="C144" s="57" t="s">
        <v>23</v>
      </c>
      <c r="D144" s="39" t="s">
        <v>694</v>
      </c>
      <c r="E144" s="40">
        <v>0</v>
      </c>
      <c r="F144" s="40">
        <v>0</v>
      </c>
      <c r="G144" s="40">
        <v>0</v>
      </c>
      <c r="H144" s="40">
        <v>0</v>
      </c>
      <c r="I144" s="40">
        <v>0</v>
      </c>
      <c r="J144" s="40">
        <v>0</v>
      </c>
      <c r="K144" s="40">
        <v>0</v>
      </c>
      <c r="L144" s="40">
        <v>0</v>
      </c>
      <c r="M144" s="40">
        <v>0</v>
      </c>
      <c r="N144" s="39" t="s">
        <v>71</v>
      </c>
      <c r="O144" s="41"/>
      <c r="P144" s="1" t="s">
        <v>687</v>
      </c>
    </row>
    <row r="145" spans="1:16" x14ac:dyDescent="0.35">
      <c r="A145" s="27" t="s">
        <v>81</v>
      </c>
      <c r="B145" s="35"/>
      <c r="C145" s="34"/>
      <c r="D145" s="35"/>
      <c r="E145" s="36"/>
      <c r="F145" s="36"/>
      <c r="G145" s="36"/>
      <c r="H145" s="36"/>
      <c r="I145" s="36"/>
      <c r="J145" s="36"/>
      <c r="K145" s="36"/>
      <c r="L145" s="36"/>
      <c r="M145" s="36"/>
      <c r="N145" s="35"/>
      <c r="O145" s="37"/>
      <c r="P145" s="1"/>
    </row>
    <row r="146" spans="1:16" x14ac:dyDescent="0.35">
      <c r="A146" s="59"/>
      <c r="B146" s="35"/>
      <c r="C146" s="34"/>
      <c r="D146" s="35"/>
      <c r="E146" s="36">
        <f t="shared" ref="E146:M146" si="88">SUM(E147)</f>
        <v>0</v>
      </c>
      <c r="F146" s="36">
        <f t="shared" si="88"/>
        <v>0</v>
      </c>
      <c r="G146" s="36">
        <f t="shared" si="88"/>
        <v>0</v>
      </c>
      <c r="H146" s="36">
        <f>SUM(H147)</f>
        <v>2413338</v>
      </c>
      <c r="I146" s="36">
        <f>SUM(I147)</f>
        <v>2413338</v>
      </c>
      <c r="J146" s="36">
        <f t="shared" si="88"/>
        <v>2413338</v>
      </c>
      <c r="K146" s="36">
        <f t="shared" si="88"/>
        <v>0</v>
      </c>
      <c r="L146" s="36">
        <f t="shared" si="88"/>
        <v>0</v>
      </c>
      <c r="M146" s="36">
        <f t="shared" si="88"/>
        <v>0</v>
      </c>
      <c r="N146" s="35"/>
      <c r="O146" s="37"/>
      <c r="P146" s="1"/>
    </row>
    <row r="147" spans="1:16" ht="91" x14ac:dyDescent="0.35">
      <c r="A147" s="38" t="s">
        <v>82</v>
      </c>
      <c r="B147" s="39" t="s">
        <v>83</v>
      </c>
      <c r="C147" s="57" t="s">
        <v>16</v>
      </c>
      <c r="D147" s="10" t="s">
        <v>558</v>
      </c>
      <c r="E147" s="40">
        <v>0</v>
      </c>
      <c r="F147" s="40">
        <v>0</v>
      </c>
      <c r="G147" s="40">
        <v>0</v>
      </c>
      <c r="H147" s="40">
        <v>2413338</v>
      </c>
      <c r="I147" s="40">
        <v>2413338</v>
      </c>
      <c r="J147" s="40">
        <v>2413338</v>
      </c>
      <c r="K147" s="40">
        <v>0</v>
      </c>
      <c r="L147" s="40">
        <v>0</v>
      </c>
      <c r="M147" s="40">
        <v>0</v>
      </c>
      <c r="N147" s="39" t="s">
        <v>84</v>
      </c>
      <c r="O147" s="41" t="s">
        <v>85</v>
      </c>
      <c r="P147" s="1"/>
    </row>
    <row r="148" spans="1:16" x14ac:dyDescent="0.35">
      <c r="A148" s="27" t="s">
        <v>86</v>
      </c>
      <c r="B148" s="35"/>
      <c r="C148" s="34"/>
      <c r="D148" s="35"/>
      <c r="E148" s="34"/>
      <c r="F148" s="34"/>
      <c r="G148" s="34"/>
      <c r="H148" s="58"/>
      <c r="I148" s="58"/>
      <c r="J148" s="58"/>
      <c r="K148" s="58"/>
      <c r="L148" s="58"/>
      <c r="M148" s="58"/>
      <c r="N148" s="35"/>
      <c r="O148" s="37"/>
      <c r="P148" s="1"/>
    </row>
    <row r="149" spans="1:16" x14ac:dyDescent="0.35">
      <c r="A149" s="59"/>
      <c r="B149" s="35"/>
      <c r="C149" s="35"/>
      <c r="D149" s="35"/>
      <c r="E149" s="36">
        <f t="shared" ref="E149:M149" si="89">SUM(E150)</f>
        <v>0</v>
      </c>
      <c r="F149" s="36">
        <f t="shared" si="89"/>
        <v>0</v>
      </c>
      <c r="G149" s="36">
        <f t="shared" si="89"/>
        <v>0</v>
      </c>
      <c r="H149" s="36">
        <f>SUM(H150)</f>
        <v>91636</v>
      </c>
      <c r="I149" s="36">
        <f>SUM(I150)</f>
        <v>91636</v>
      </c>
      <c r="J149" s="36">
        <f t="shared" si="89"/>
        <v>61090</v>
      </c>
      <c r="K149" s="36">
        <f t="shared" si="89"/>
        <v>0</v>
      </c>
      <c r="L149" s="36">
        <f t="shared" si="89"/>
        <v>0</v>
      </c>
      <c r="M149" s="36">
        <f t="shared" si="89"/>
        <v>0</v>
      </c>
      <c r="N149" s="35"/>
      <c r="O149" s="37"/>
      <c r="P149" s="1"/>
    </row>
    <row r="150" spans="1:16" ht="104" x14ac:dyDescent="0.35">
      <c r="A150" s="38" t="s">
        <v>87</v>
      </c>
      <c r="B150" s="39" t="s">
        <v>88</v>
      </c>
      <c r="C150" s="39" t="s">
        <v>584</v>
      </c>
      <c r="D150" s="10" t="s">
        <v>558</v>
      </c>
      <c r="E150" s="40">
        <v>0</v>
      </c>
      <c r="F150" s="40">
        <v>0</v>
      </c>
      <c r="G150" s="40">
        <v>0</v>
      </c>
      <c r="H150" s="40">
        <v>91636</v>
      </c>
      <c r="I150" s="40">
        <v>91636</v>
      </c>
      <c r="J150" s="40">
        <v>61090</v>
      </c>
      <c r="K150" s="40">
        <v>0</v>
      </c>
      <c r="L150" s="40">
        <v>0</v>
      </c>
      <c r="M150" s="40">
        <v>0</v>
      </c>
      <c r="N150" s="39" t="s">
        <v>89</v>
      </c>
      <c r="O150" s="41" t="s">
        <v>85</v>
      </c>
      <c r="P150" s="1"/>
    </row>
    <row r="151" spans="1:16" x14ac:dyDescent="0.35">
      <c r="A151" s="81" t="s">
        <v>90</v>
      </c>
      <c r="B151" s="83"/>
      <c r="C151" s="82"/>
      <c r="D151" s="83"/>
      <c r="E151" s="82"/>
      <c r="F151" s="82"/>
      <c r="G151" s="82"/>
      <c r="H151" s="84"/>
      <c r="I151" s="84"/>
      <c r="J151" s="84"/>
      <c r="K151" s="84"/>
      <c r="L151" s="84"/>
      <c r="M151" s="84"/>
      <c r="N151" s="83"/>
      <c r="O151" s="85"/>
      <c r="P151" s="1"/>
    </row>
    <row r="152" spans="1:16" x14ac:dyDescent="0.35">
      <c r="A152" s="27" t="s">
        <v>91</v>
      </c>
      <c r="B152" s="35"/>
      <c r="C152" s="34"/>
      <c r="D152" s="35"/>
      <c r="E152" s="34"/>
      <c r="F152" s="34"/>
      <c r="G152" s="34"/>
      <c r="H152" s="58"/>
      <c r="I152" s="58"/>
      <c r="J152" s="58"/>
      <c r="K152" s="58"/>
      <c r="L152" s="58"/>
      <c r="M152" s="58"/>
      <c r="N152" s="35"/>
      <c r="O152" s="37"/>
      <c r="P152" s="1"/>
    </row>
    <row r="153" spans="1:16" x14ac:dyDescent="0.35">
      <c r="A153" s="59"/>
      <c r="B153" s="34"/>
      <c r="C153" s="34"/>
      <c r="D153" s="35"/>
      <c r="E153" s="36">
        <f>SUM(E154:E156)</f>
        <v>0</v>
      </c>
      <c r="F153" s="36">
        <f t="shared" ref="F153:M153" si="90">SUM(F154:F156)</f>
        <v>0</v>
      </c>
      <c r="G153" s="36">
        <f t="shared" si="90"/>
        <v>0</v>
      </c>
      <c r="H153" s="36">
        <f>SUM(H154:H156)</f>
        <v>4184251</v>
      </c>
      <c r="I153" s="36">
        <f>SUM(I154:I156)</f>
        <v>4048853</v>
      </c>
      <c r="J153" s="36">
        <f t="shared" si="90"/>
        <v>1836839</v>
      </c>
      <c r="K153" s="36">
        <f t="shared" si="90"/>
        <v>0</v>
      </c>
      <c r="L153" s="36">
        <f t="shared" si="90"/>
        <v>0</v>
      </c>
      <c r="M153" s="36">
        <f t="shared" si="90"/>
        <v>0</v>
      </c>
      <c r="N153" s="35"/>
      <c r="O153" s="37"/>
      <c r="P153" s="1"/>
    </row>
    <row r="154" spans="1:16" ht="82" customHeight="1" x14ac:dyDescent="0.35">
      <c r="A154" s="38" t="s">
        <v>92</v>
      </c>
      <c r="B154" s="39" t="s">
        <v>508</v>
      </c>
      <c r="C154" s="57" t="s">
        <v>21</v>
      </c>
      <c r="D154" s="39" t="s">
        <v>694</v>
      </c>
      <c r="E154" s="40">
        <v>0</v>
      </c>
      <c r="F154" s="40">
        <v>0</v>
      </c>
      <c r="G154" s="40">
        <v>0</v>
      </c>
      <c r="H154" s="40">
        <v>0</v>
      </c>
      <c r="I154" s="40">
        <v>0</v>
      </c>
      <c r="J154" s="40">
        <v>0</v>
      </c>
      <c r="K154" s="40">
        <v>0</v>
      </c>
      <c r="L154" s="40">
        <v>0</v>
      </c>
      <c r="M154" s="40">
        <v>0</v>
      </c>
      <c r="N154" s="39" t="s">
        <v>93</v>
      </c>
      <c r="O154" s="41"/>
      <c r="P154" s="1" t="s">
        <v>692</v>
      </c>
    </row>
    <row r="155" spans="1:16" ht="39" x14ac:dyDescent="0.35">
      <c r="A155" s="38" t="s">
        <v>94</v>
      </c>
      <c r="B155" s="39" t="s">
        <v>509</v>
      </c>
      <c r="C155" s="57" t="s">
        <v>21</v>
      </c>
      <c r="D155" s="39" t="s">
        <v>570</v>
      </c>
      <c r="E155" s="40">
        <v>0</v>
      </c>
      <c r="F155" s="40">
        <v>0</v>
      </c>
      <c r="G155" s="40">
        <v>0</v>
      </c>
      <c r="H155" s="40">
        <v>4184251</v>
      </c>
      <c r="I155" s="40">
        <v>4048853</v>
      </c>
      <c r="J155" s="40">
        <v>1836839</v>
      </c>
      <c r="K155" s="40">
        <v>0</v>
      </c>
      <c r="L155" s="40">
        <v>0</v>
      </c>
      <c r="M155" s="40">
        <v>0</v>
      </c>
      <c r="N155" s="39" t="s">
        <v>74</v>
      </c>
      <c r="O155" s="41"/>
      <c r="P155" s="1"/>
    </row>
    <row r="156" spans="1:16" ht="52" x14ac:dyDescent="0.35">
      <c r="A156" s="38" t="s">
        <v>95</v>
      </c>
      <c r="B156" s="39" t="s">
        <v>510</v>
      </c>
      <c r="C156" s="57" t="s">
        <v>21</v>
      </c>
      <c r="D156" s="39" t="s">
        <v>694</v>
      </c>
      <c r="E156" s="40">
        <v>0</v>
      </c>
      <c r="F156" s="40">
        <v>0</v>
      </c>
      <c r="G156" s="40">
        <v>0</v>
      </c>
      <c r="H156" s="40">
        <v>0</v>
      </c>
      <c r="I156" s="40">
        <v>0</v>
      </c>
      <c r="J156" s="40">
        <v>0</v>
      </c>
      <c r="K156" s="40">
        <v>0</v>
      </c>
      <c r="L156" s="40">
        <v>0</v>
      </c>
      <c r="M156" s="40">
        <v>0</v>
      </c>
      <c r="N156" s="39" t="s">
        <v>71</v>
      </c>
      <c r="O156" s="41"/>
      <c r="P156" s="1" t="s">
        <v>692</v>
      </c>
    </row>
    <row r="157" spans="1:16" x14ac:dyDescent="0.35">
      <c r="A157" s="81" t="s">
        <v>96</v>
      </c>
      <c r="B157" s="83"/>
      <c r="C157" s="82"/>
      <c r="D157" s="83"/>
      <c r="E157" s="82"/>
      <c r="F157" s="82"/>
      <c r="G157" s="82"/>
      <c r="H157" s="84"/>
      <c r="I157" s="84"/>
      <c r="J157" s="84"/>
      <c r="K157" s="84"/>
      <c r="L157" s="84"/>
      <c r="M157" s="84"/>
      <c r="N157" s="83"/>
      <c r="O157" s="85"/>
      <c r="P157" s="1"/>
    </row>
    <row r="158" spans="1:16" x14ac:dyDescent="0.35">
      <c r="A158" s="27" t="s">
        <v>97</v>
      </c>
      <c r="B158" s="35"/>
      <c r="C158" s="34"/>
      <c r="D158" s="35"/>
      <c r="E158" s="34"/>
      <c r="F158" s="34"/>
      <c r="G158" s="34"/>
      <c r="H158" s="58"/>
      <c r="I158" s="58"/>
      <c r="J158" s="58"/>
      <c r="K158" s="58"/>
      <c r="L158" s="58"/>
      <c r="M158" s="58"/>
      <c r="N158" s="35"/>
      <c r="O158" s="37"/>
      <c r="P158" s="1"/>
    </row>
    <row r="159" spans="1:16" x14ac:dyDescent="0.35">
      <c r="A159" s="59"/>
      <c r="B159" s="34"/>
      <c r="C159" s="34"/>
      <c r="D159" s="35"/>
      <c r="E159" s="36">
        <f t="shared" ref="E159:M159" si="91">SUM(E160:E162)</f>
        <v>0</v>
      </c>
      <c r="F159" s="36">
        <f t="shared" si="91"/>
        <v>0</v>
      </c>
      <c r="G159" s="36">
        <f t="shared" si="91"/>
        <v>0</v>
      </c>
      <c r="H159" s="36">
        <f t="shared" si="91"/>
        <v>1777991</v>
      </c>
      <c r="I159" s="36">
        <f t="shared" si="91"/>
        <v>6542322</v>
      </c>
      <c r="J159" s="36">
        <f t="shared" si="91"/>
        <v>13329687</v>
      </c>
      <c r="K159" s="36">
        <f t="shared" si="91"/>
        <v>4550000</v>
      </c>
      <c r="L159" s="36">
        <f t="shared" si="91"/>
        <v>4550000</v>
      </c>
      <c r="M159" s="36">
        <f t="shared" si="91"/>
        <v>0</v>
      </c>
      <c r="N159" s="35"/>
      <c r="O159" s="37"/>
      <c r="P159" s="1"/>
    </row>
    <row r="160" spans="1:16" ht="39" x14ac:dyDescent="0.35">
      <c r="A160" s="347" t="s">
        <v>98</v>
      </c>
      <c r="B160" s="309" t="s">
        <v>99</v>
      </c>
      <c r="C160" s="57" t="s">
        <v>26</v>
      </c>
      <c r="D160" s="39" t="s">
        <v>670</v>
      </c>
      <c r="E160" s="57">
        <v>0</v>
      </c>
      <c r="F160" s="57">
        <v>0</v>
      </c>
      <c r="G160" s="57">
        <v>0</v>
      </c>
      <c r="H160" s="60">
        <v>250000</v>
      </c>
      <c r="I160" s="60">
        <v>250000</v>
      </c>
      <c r="J160" s="60">
        <v>250000</v>
      </c>
      <c r="K160" s="60">
        <v>0</v>
      </c>
      <c r="L160" s="60">
        <v>0</v>
      </c>
      <c r="M160" s="60">
        <v>0</v>
      </c>
      <c r="N160" s="39" t="s">
        <v>74</v>
      </c>
      <c r="O160" s="41"/>
      <c r="P160" s="1"/>
    </row>
    <row r="161" spans="1:16" ht="78" x14ac:dyDescent="0.35">
      <c r="A161" s="348"/>
      <c r="B161" s="310"/>
      <c r="C161" s="16" t="s">
        <v>19</v>
      </c>
      <c r="D161" s="10" t="s">
        <v>541</v>
      </c>
      <c r="E161" s="86">
        <v>0</v>
      </c>
      <c r="F161" s="86">
        <v>0</v>
      </c>
      <c r="G161" s="86">
        <v>0</v>
      </c>
      <c r="H161" s="87">
        <v>1527991</v>
      </c>
      <c r="I161" s="87">
        <v>6292322</v>
      </c>
      <c r="J161" s="87">
        <v>12179687</v>
      </c>
      <c r="K161" s="87">
        <v>0</v>
      </c>
      <c r="L161" s="87">
        <v>0</v>
      </c>
      <c r="M161" s="87">
        <v>0</v>
      </c>
      <c r="N161" s="10" t="s">
        <v>74</v>
      </c>
      <c r="O161" s="15"/>
      <c r="P161" s="1"/>
    </row>
    <row r="162" spans="1:16" ht="52" x14ac:dyDescent="0.35">
      <c r="A162" s="349"/>
      <c r="B162" s="311"/>
      <c r="C162" s="16" t="s">
        <v>19</v>
      </c>
      <c r="D162" s="10" t="s">
        <v>568</v>
      </c>
      <c r="E162" s="88">
        <v>0</v>
      </c>
      <c r="F162" s="88">
        <v>0</v>
      </c>
      <c r="G162" s="88">
        <v>0</v>
      </c>
      <c r="H162" s="87">
        <v>0</v>
      </c>
      <c r="I162" s="87">
        <v>0</v>
      </c>
      <c r="J162" s="87">
        <v>900000</v>
      </c>
      <c r="K162" s="87">
        <v>4550000</v>
      </c>
      <c r="L162" s="87">
        <v>4550000</v>
      </c>
      <c r="M162" s="87">
        <v>0</v>
      </c>
      <c r="N162" s="10" t="s">
        <v>71</v>
      </c>
      <c r="O162" s="15"/>
      <c r="P162" s="1"/>
    </row>
    <row r="163" spans="1:16" x14ac:dyDescent="0.35">
      <c r="A163" s="89" t="s">
        <v>479</v>
      </c>
      <c r="B163" s="90"/>
      <c r="C163" s="90"/>
      <c r="D163" s="91"/>
      <c r="E163" s="90"/>
      <c r="F163" s="90"/>
      <c r="G163" s="90"/>
      <c r="H163" s="92"/>
      <c r="I163" s="92"/>
      <c r="J163" s="92"/>
      <c r="K163" s="92"/>
      <c r="L163" s="92"/>
      <c r="M163" s="92"/>
      <c r="N163" s="91"/>
      <c r="O163" s="93"/>
      <c r="P163" s="1"/>
    </row>
    <row r="164" spans="1:16" x14ac:dyDescent="0.35">
      <c r="A164" s="94" t="s">
        <v>100</v>
      </c>
      <c r="B164" s="95"/>
      <c r="C164" s="95"/>
      <c r="D164" s="96"/>
      <c r="E164" s="95"/>
      <c r="F164" s="95"/>
      <c r="G164" s="95"/>
      <c r="H164" s="97"/>
      <c r="I164" s="97"/>
      <c r="J164" s="97"/>
      <c r="K164" s="97"/>
      <c r="L164" s="97"/>
      <c r="M164" s="97"/>
      <c r="N164" s="96"/>
      <c r="O164" s="98"/>
      <c r="P164" s="1"/>
    </row>
    <row r="165" spans="1:16" x14ac:dyDescent="0.35">
      <c r="A165" s="99" t="s">
        <v>101</v>
      </c>
      <c r="B165" s="100"/>
      <c r="C165" s="100"/>
      <c r="D165" s="101"/>
      <c r="E165" s="100"/>
      <c r="F165" s="100"/>
      <c r="G165" s="100"/>
      <c r="H165" s="102"/>
      <c r="I165" s="102"/>
      <c r="J165" s="102"/>
      <c r="K165" s="103"/>
      <c r="L165" s="103"/>
      <c r="M165" s="103"/>
      <c r="N165" s="104"/>
      <c r="O165" s="105"/>
      <c r="P165" s="1"/>
    </row>
    <row r="166" spans="1:16" x14ac:dyDescent="0.35">
      <c r="A166" s="106"/>
      <c r="B166" s="107"/>
      <c r="C166" s="107"/>
      <c r="D166" s="104"/>
      <c r="E166" s="108">
        <f t="shared" ref="E166:M166" si="92">SUM(E167:E168)</f>
        <v>0</v>
      </c>
      <c r="F166" s="108">
        <f t="shared" si="92"/>
        <v>0</v>
      </c>
      <c r="G166" s="108">
        <f t="shared" si="92"/>
        <v>0</v>
      </c>
      <c r="H166" s="108">
        <f>SUM(H167:H168)</f>
        <v>2393000</v>
      </c>
      <c r="I166" s="108">
        <f t="shared" si="92"/>
        <v>933000</v>
      </c>
      <c r="J166" s="108">
        <f t="shared" si="92"/>
        <v>725000</v>
      </c>
      <c r="K166" s="108">
        <f t="shared" si="92"/>
        <v>299000</v>
      </c>
      <c r="L166" s="108">
        <f t="shared" si="92"/>
        <v>0</v>
      </c>
      <c r="M166" s="108">
        <f t="shared" si="92"/>
        <v>0</v>
      </c>
      <c r="N166" s="104"/>
      <c r="O166" s="105"/>
      <c r="P166" s="1"/>
    </row>
    <row r="167" spans="1:16" ht="78" x14ac:dyDescent="0.35">
      <c r="A167" s="312" t="s">
        <v>102</v>
      </c>
      <c r="B167" s="308" t="s">
        <v>103</v>
      </c>
      <c r="C167" s="57" t="s">
        <v>24</v>
      </c>
      <c r="D167" s="39" t="s">
        <v>501</v>
      </c>
      <c r="E167" s="57">
        <v>0</v>
      </c>
      <c r="F167" s="57">
        <v>0</v>
      </c>
      <c r="G167" s="57">
        <v>0</v>
      </c>
      <c r="H167" s="60">
        <v>2393000</v>
      </c>
      <c r="I167" s="60">
        <v>933000</v>
      </c>
      <c r="J167" s="60">
        <v>725000</v>
      </c>
      <c r="K167" s="60">
        <v>299000</v>
      </c>
      <c r="L167" s="60">
        <v>0</v>
      </c>
      <c r="M167" s="60">
        <v>0</v>
      </c>
      <c r="N167" s="78" t="s">
        <v>148</v>
      </c>
      <c r="O167" s="305"/>
      <c r="P167" s="1"/>
    </row>
    <row r="168" spans="1:16" ht="75" customHeight="1" x14ac:dyDescent="0.35">
      <c r="A168" s="312"/>
      <c r="B168" s="308"/>
      <c r="C168" s="16" t="s">
        <v>17</v>
      </c>
      <c r="D168" s="10" t="s">
        <v>688</v>
      </c>
      <c r="E168" s="40">
        <v>0</v>
      </c>
      <c r="F168" s="40">
        <v>0</v>
      </c>
      <c r="G168" s="40">
        <v>0</v>
      </c>
      <c r="H168" s="40">
        <v>0</v>
      </c>
      <c r="I168" s="40">
        <v>0</v>
      </c>
      <c r="J168" s="40">
        <v>0</v>
      </c>
      <c r="K168" s="40">
        <v>0</v>
      </c>
      <c r="L168" s="40">
        <v>0</v>
      </c>
      <c r="M168" s="40">
        <v>0</v>
      </c>
      <c r="N168" s="78" t="s">
        <v>104</v>
      </c>
      <c r="O168" s="305"/>
      <c r="P168" s="1" t="s">
        <v>692</v>
      </c>
    </row>
    <row r="169" spans="1:16" x14ac:dyDescent="0.35">
      <c r="A169" s="99" t="s">
        <v>521</v>
      </c>
      <c r="B169" s="104"/>
      <c r="C169" s="107"/>
      <c r="D169" s="104"/>
      <c r="E169" s="107"/>
      <c r="F169" s="107"/>
      <c r="G169" s="107"/>
      <c r="H169" s="103"/>
      <c r="I169" s="103"/>
      <c r="J169" s="103"/>
      <c r="K169" s="103"/>
      <c r="L169" s="103"/>
      <c r="M169" s="103"/>
      <c r="N169" s="104"/>
      <c r="O169" s="105"/>
      <c r="P169" s="1"/>
    </row>
    <row r="170" spans="1:16" ht="15.65" customHeight="1" x14ac:dyDescent="0.35">
      <c r="A170" s="109" t="s">
        <v>520</v>
      </c>
      <c r="B170" s="110"/>
      <c r="C170" s="111"/>
      <c r="D170" s="110"/>
      <c r="E170" s="111"/>
      <c r="F170" s="111"/>
      <c r="G170" s="111"/>
      <c r="H170" s="112"/>
      <c r="I170" s="112"/>
      <c r="J170" s="112"/>
      <c r="K170" s="112"/>
      <c r="L170" s="112"/>
      <c r="M170" s="112"/>
      <c r="N170" s="110"/>
      <c r="O170" s="113"/>
      <c r="P170" s="1"/>
    </row>
    <row r="171" spans="1:16" x14ac:dyDescent="0.35">
      <c r="A171" s="114" t="s">
        <v>680</v>
      </c>
      <c r="B171" s="115"/>
      <c r="C171" s="116"/>
      <c r="D171" s="117"/>
      <c r="E171" s="118"/>
      <c r="F171" s="118"/>
      <c r="G171" s="118"/>
      <c r="H171" s="118"/>
      <c r="I171" s="118"/>
      <c r="J171" s="118"/>
      <c r="K171" s="118"/>
      <c r="L171" s="118"/>
      <c r="M171" s="118"/>
      <c r="N171" s="115"/>
      <c r="O171" s="119"/>
      <c r="P171" s="1"/>
    </row>
    <row r="172" spans="1:16" x14ac:dyDescent="0.35">
      <c r="A172" s="120" t="s">
        <v>105</v>
      </c>
      <c r="B172" s="121"/>
      <c r="C172" s="122"/>
      <c r="D172" s="121"/>
      <c r="E172" s="123"/>
      <c r="F172" s="123"/>
      <c r="G172" s="123"/>
      <c r="H172" s="123"/>
      <c r="I172" s="123"/>
      <c r="J172" s="123"/>
      <c r="K172" s="123"/>
      <c r="L172" s="123"/>
      <c r="M172" s="123"/>
      <c r="N172" s="121"/>
      <c r="O172" s="124"/>
      <c r="P172" s="1"/>
    </row>
    <row r="173" spans="1:16" x14ac:dyDescent="0.35">
      <c r="A173" s="106"/>
      <c r="B173" s="107"/>
      <c r="C173" s="107"/>
      <c r="D173" s="104"/>
      <c r="E173" s="108">
        <f>SUM(E174:E177)</f>
        <v>494218</v>
      </c>
      <c r="F173" s="108">
        <f>SUM(F174:F177)</f>
        <v>344218</v>
      </c>
      <c r="G173" s="108">
        <f t="shared" ref="G173:M173" si="93">SUM(G174:G177)</f>
        <v>0</v>
      </c>
      <c r="H173" s="108">
        <f t="shared" si="93"/>
        <v>200000</v>
      </c>
      <c r="I173" s="108">
        <f>SUM(I174:I177)</f>
        <v>200000</v>
      </c>
      <c r="J173" s="108">
        <f t="shared" si="93"/>
        <v>200000</v>
      </c>
      <c r="K173" s="108">
        <f t="shared" si="93"/>
        <v>200000</v>
      </c>
      <c r="L173" s="108">
        <f t="shared" si="93"/>
        <v>0</v>
      </c>
      <c r="M173" s="108">
        <f t="shared" si="93"/>
        <v>200000</v>
      </c>
      <c r="N173" s="104"/>
      <c r="O173" s="105"/>
      <c r="P173" s="1"/>
    </row>
    <row r="174" spans="1:16" ht="91" customHeight="1" x14ac:dyDescent="0.35">
      <c r="A174" s="38" t="s">
        <v>106</v>
      </c>
      <c r="B174" s="39" t="s">
        <v>107</v>
      </c>
      <c r="C174" s="57" t="s">
        <v>16</v>
      </c>
      <c r="D174" s="39" t="s">
        <v>562</v>
      </c>
      <c r="E174" s="40">
        <v>0</v>
      </c>
      <c r="F174" s="40">
        <v>0</v>
      </c>
      <c r="G174" s="40">
        <v>0</v>
      </c>
      <c r="H174" s="40">
        <v>0</v>
      </c>
      <c r="I174" s="40">
        <v>0</v>
      </c>
      <c r="J174" s="40">
        <v>0</v>
      </c>
      <c r="K174" s="40">
        <v>0</v>
      </c>
      <c r="L174" s="40">
        <v>0</v>
      </c>
      <c r="M174" s="40">
        <v>0</v>
      </c>
      <c r="N174" s="39" t="s">
        <v>631</v>
      </c>
      <c r="O174" s="41"/>
      <c r="P174" s="1" t="s">
        <v>665</v>
      </c>
    </row>
    <row r="175" spans="1:16" ht="91.5" customHeight="1" x14ac:dyDescent="0.35">
      <c r="A175" s="312" t="s">
        <v>108</v>
      </c>
      <c r="B175" s="308" t="s">
        <v>109</v>
      </c>
      <c r="C175" s="57" t="s">
        <v>16</v>
      </c>
      <c r="D175" s="10" t="s">
        <v>562</v>
      </c>
      <c r="E175" s="40">
        <v>0</v>
      </c>
      <c r="F175" s="40">
        <v>0</v>
      </c>
      <c r="G175" s="40">
        <v>0</v>
      </c>
      <c r="H175" s="40">
        <v>0</v>
      </c>
      <c r="I175" s="40">
        <v>0</v>
      </c>
      <c r="J175" s="40">
        <v>0</v>
      </c>
      <c r="K175" s="40">
        <v>0</v>
      </c>
      <c r="L175" s="40">
        <v>0</v>
      </c>
      <c r="M175" s="40">
        <v>0</v>
      </c>
      <c r="N175" s="308" t="s">
        <v>110</v>
      </c>
      <c r="O175" s="305"/>
      <c r="P175" s="1" t="s">
        <v>665</v>
      </c>
    </row>
    <row r="176" spans="1:16" ht="52" x14ac:dyDescent="0.35">
      <c r="A176" s="312"/>
      <c r="B176" s="308"/>
      <c r="C176" s="57" t="s">
        <v>23</v>
      </c>
      <c r="D176" s="39" t="s">
        <v>581</v>
      </c>
      <c r="E176" s="40">
        <v>494218</v>
      </c>
      <c r="F176" s="40">
        <v>0</v>
      </c>
      <c r="G176" s="40">
        <v>0</v>
      </c>
      <c r="H176" s="40">
        <v>0</v>
      </c>
      <c r="I176" s="40">
        <v>0</v>
      </c>
      <c r="J176" s="40">
        <v>0</v>
      </c>
      <c r="K176" s="40">
        <v>0</v>
      </c>
      <c r="L176" s="40">
        <v>0</v>
      </c>
      <c r="M176" s="40">
        <v>0</v>
      </c>
      <c r="N176" s="308"/>
      <c r="O176" s="305"/>
      <c r="P176" s="1"/>
    </row>
    <row r="177" spans="1:16" ht="91" x14ac:dyDescent="0.35">
      <c r="A177" s="312"/>
      <c r="B177" s="308"/>
      <c r="C177" s="57" t="s">
        <v>23</v>
      </c>
      <c r="D177" s="39" t="s">
        <v>569</v>
      </c>
      <c r="E177" s="40">
        <v>0</v>
      </c>
      <c r="F177" s="40">
        <v>344218</v>
      </c>
      <c r="G177" s="40">
        <v>0</v>
      </c>
      <c r="H177" s="40">
        <v>200000</v>
      </c>
      <c r="I177" s="40">
        <v>200000</v>
      </c>
      <c r="J177" s="40">
        <v>200000</v>
      </c>
      <c r="K177" s="40">
        <v>200000</v>
      </c>
      <c r="L177" s="40">
        <v>0</v>
      </c>
      <c r="M177" s="40">
        <v>200000</v>
      </c>
      <c r="N177" s="308"/>
      <c r="O177" s="305"/>
      <c r="P177" s="1" t="s">
        <v>689</v>
      </c>
    </row>
    <row r="178" spans="1:16" x14ac:dyDescent="0.35">
      <c r="A178" s="125" t="s">
        <v>111</v>
      </c>
      <c r="B178" s="126"/>
      <c r="C178" s="127"/>
      <c r="D178" s="126"/>
      <c r="E178" s="127"/>
      <c r="F178" s="127"/>
      <c r="G178" s="127"/>
      <c r="H178" s="128"/>
      <c r="I178" s="128"/>
      <c r="J178" s="128"/>
      <c r="K178" s="128"/>
      <c r="L178" s="128"/>
      <c r="M178" s="128"/>
      <c r="N178" s="126"/>
      <c r="O178" s="129"/>
      <c r="P178" s="1"/>
    </row>
    <row r="179" spans="1:16" x14ac:dyDescent="0.35">
      <c r="A179" s="130" t="s">
        <v>522</v>
      </c>
      <c r="B179" s="131"/>
      <c r="C179" s="132"/>
      <c r="D179" s="131"/>
      <c r="E179" s="132"/>
      <c r="F179" s="132"/>
      <c r="G179" s="132"/>
      <c r="H179" s="133"/>
      <c r="I179" s="133"/>
      <c r="J179" s="133"/>
      <c r="K179" s="133"/>
      <c r="L179" s="133"/>
      <c r="M179" s="133"/>
      <c r="N179" s="131"/>
      <c r="O179" s="134"/>
      <c r="P179" s="1"/>
    </row>
    <row r="180" spans="1:16" x14ac:dyDescent="0.35">
      <c r="A180" s="135" t="s">
        <v>523</v>
      </c>
      <c r="B180" s="136"/>
      <c r="C180" s="137"/>
      <c r="D180" s="136"/>
      <c r="E180" s="137"/>
      <c r="F180" s="137"/>
      <c r="G180" s="137"/>
      <c r="H180" s="138"/>
      <c r="I180" s="138"/>
      <c r="J180" s="138"/>
      <c r="K180" s="138"/>
      <c r="L180" s="138"/>
      <c r="M180" s="138"/>
      <c r="N180" s="136"/>
      <c r="O180" s="139"/>
      <c r="P180" s="1"/>
    </row>
    <row r="181" spans="1:16" x14ac:dyDescent="0.35">
      <c r="A181" s="140"/>
      <c r="B181" s="141"/>
      <c r="C181" s="141"/>
      <c r="D181" s="142"/>
      <c r="E181" s="143">
        <f>SUM(E182:E186)</f>
        <v>0</v>
      </c>
      <c r="F181" s="143">
        <f>SUM(F182:F186)</f>
        <v>0</v>
      </c>
      <c r="G181" s="143">
        <f>SUM(G182:G186)</f>
        <v>0</v>
      </c>
      <c r="H181" s="143">
        <f>SUM(H182:H186)</f>
        <v>1500000</v>
      </c>
      <c r="I181" s="143">
        <f>SUM(I182:I186)</f>
        <v>2339997</v>
      </c>
      <c r="J181" s="143">
        <f t="shared" ref="J181:M181" si="94">SUM(J182:J186)</f>
        <v>586071</v>
      </c>
      <c r="K181" s="143">
        <f t="shared" si="94"/>
        <v>586071</v>
      </c>
      <c r="L181" s="143">
        <f>SUM(L182:L186)</f>
        <v>0</v>
      </c>
      <c r="M181" s="143">
        <f t="shared" si="94"/>
        <v>586071</v>
      </c>
      <c r="N181" s="142"/>
      <c r="O181" s="144"/>
      <c r="P181" s="1"/>
    </row>
    <row r="182" spans="1:16" ht="52" x14ac:dyDescent="0.35">
      <c r="A182" s="38" t="s">
        <v>112</v>
      </c>
      <c r="B182" s="39" t="s">
        <v>113</v>
      </c>
      <c r="C182" s="57" t="s">
        <v>16</v>
      </c>
      <c r="D182" s="10" t="s">
        <v>694</v>
      </c>
      <c r="E182" s="57">
        <v>0</v>
      </c>
      <c r="F182" s="57">
        <v>0</v>
      </c>
      <c r="G182" s="57">
        <v>0</v>
      </c>
      <c r="H182" s="57">
        <v>0</v>
      </c>
      <c r="I182" s="57">
        <v>0</v>
      </c>
      <c r="J182" s="57">
        <v>0</v>
      </c>
      <c r="K182" s="57">
        <v>0</v>
      </c>
      <c r="L182" s="60">
        <v>0</v>
      </c>
      <c r="M182" s="60">
        <v>0</v>
      </c>
      <c r="N182" s="39" t="s">
        <v>84</v>
      </c>
      <c r="O182" s="41"/>
      <c r="P182" s="1" t="s">
        <v>692</v>
      </c>
    </row>
    <row r="183" spans="1:16" ht="78" x14ac:dyDescent="0.35">
      <c r="A183" s="38" t="s">
        <v>114</v>
      </c>
      <c r="B183" s="39" t="s">
        <v>565</v>
      </c>
      <c r="C183" s="57" t="s">
        <v>16</v>
      </c>
      <c r="D183" s="10" t="s">
        <v>694</v>
      </c>
      <c r="E183" s="57">
        <v>0</v>
      </c>
      <c r="F183" s="57">
        <v>0</v>
      </c>
      <c r="G183" s="57">
        <v>0</v>
      </c>
      <c r="H183" s="57">
        <v>0</v>
      </c>
      <c r="I183" s="57">
        <v>0</v>
      </c>
      <c r="J183" s="57">
        <v>0</v>
      </c>
      <c r="K183" s="57">
        <v>0</v>
      </c>
      <c r="L183" s="60">
        <v>0</v>
      </c>
      <c r="M183" s="60">
        <v>0</v>
      </c>
      <c r="N183" s="39" t="s">
        <v>645</v>
      </c>
      <c r="O183" s="41"/>
      <c r="P183" s="1" t="s">
        <v>692</v>
      </c>
    </row>
    <row r="184" spans="1:16" ht="78" x14ac:dyDescent="0.35">
      <c r="A184" s="312" t="s">
        <v>115</v>
      </c>
      <c r="B184" s="308" t="s">
        <v>116</v>
      </c>
      <c r="C184" s="10" t="s">
        <v>20</v>
      </c>
      <c r="D184" s="10" t="s">
        <v>491</v>
      </c>
      <c r="E184" s="86">
        <v>0</v>
      </c>
      <c r="F184" s="86">
        <v>0</v>
      </c>
      <c r="G184" s="86">
        <v>0</v>
      </c>
      <c r="H184" s="86">
        <v>0</v>
      </c>
      <c r="I184" s="86">
        <v>639997</v>
      </c>
      <c r="J184" s="86">
        <v>586071</v>
      </c>
      <c r="K184" s="86">
        <v>586071</v>
      </c>
      <c r="L184" s="86">
        <v>0</v>
      </c>
      <c r="M184" s="87">
        <v>586071</v>
      </c>
      <c r="N184" s="341" t="s">
        <v>117</v>
      </c>
      <c r="O184" s="340" t="s">
        <v>118</v>
      </c>
      <c r="P184" s="1" t="s">
        <v>699</v>
      </c>
    </row>
    <row r="185" spans="1:16" ht="52" x14ac:dyDescent="0.35">
      <c r="A185" s="312"/>
      <c r="B185" s="308"/>
      <c r="C185" s="10" t="s">
        <v>20</v>
      </c>
      <c r="D185" s="10" t="s">
        <v>535</v>
      </c>
      <c r="E185" s="16">
        <v>0</v>
      </c>
      <c r="F185" s="16">
        <v>0</v>
      </c>
      <c r="G185" s="16">
        <v>0</v>
      </c>
      <c r="H185" s="87">
        <v>0</v>
      </c>
      <c r="I185" s="87">
        <v>200000</v>
      </c>
      <c r="J185" s="87">
        <v>0</v>
      </c>
      <c r="K185" s="87">
        <v>0</v>
      </c>
      <c r="L185" s="87">
        <v>0</v>
      </c>
      <c r="M185" s="87">
        <v>0</v>
      </c>
      <c r="N185" s="341"/>
      <c r="O185" s="340"/>
      <c r="P185" s="1"/>
    </row>
    <row r="186" spans="1:16" ht="39" x14ac:dyDescent="0.35">
      <c r="A186" s="312"/>
      <c r="B186" s="308"/>
      <c r="C186" s="10" t="s">
        <v>16</v>
      </c>
      <c r="D186" s="10" t="s">
        <v>558</v>
      </c>
      <c r="E186" s="16">
        <v>0</v>
      </c>
      <c r="F186" s="16">
        <v>0</v>
      </c>
      <c r="G186" s="16">
        <v>0</v>
      </c>
      <c r="H186" s="87">
        <v>1500000</v>
      </c>
      <c r="I186" s="87">
        <v>1500000</v>
      </c>
      <c r="J186" s="87">
        <v>0</v>
      </c>
      <c r="K186" s="87">
        <v>0</v>
      </c>
      <c r="L186" s="87">
        <v>0</v>
      </c>
      <c r="M186" s="87">
        <v>0</v>
      </c>
      <c r="N186" s="341"/>
      <c r="O186" s="340"/>
      <c r="P186" s="1"/>
    </row>
    <row r="187" spans="1:16" x14ac:dyDescent="0.35">
      <c r="A187" s="99" t="s">
        <v>119</v>
      </c>
      <c r="B187" s="101"/>
      <c r="C187" s="100"/>
      <c r="D187" s="101"/>
      <c r="E187" s="145"/>
      <c r="F187" s="145"/>
      <c r="G187" s="145"/>
      <c r="H187" s="145"/>
      <c r="I187" s="145"/>
      <c r="J187" s="145"/>
      <c r="K187" s="145"/>
      <c r="L187" s="145"/>
      <c r="M187" s="145"/>
      <c r="N187" s="101"/>
      <c r="O187" s="146"/>
      <c r="P187" s="1"/>
    </row>
    <row r="188" spans="1:16" x14ac:dyDescent="0.35">
      <c r="A188" s="106"/>
      <c r="B188" s="107"/>
      <c r="C188" s="107"/>
      <c r="D188" s="107"/>
      <c r="E188" s="108">
        <f t="shared" ref="E188:M188" si="95">SUM(E189:E189)</f>
        <v>0</v>
      </c>
      <c r="F188" s="108">
        <f t="shared" si="95"/>
        <v>0</v>
      </c>
      <c r="G188" s="108">
        <f>SUM(G189:G189)</f>
        <v>0</v>
      </c>
      <c r="H188" s="108">
        <f t="shared" si="95"/>
        <v>0</v>
      </c>
      <c r="I188" s="108">
        <f t="shared" si="95"/>
        <v>0</v>
      </c>
      <c r="J188" s="108">
        <f t="shared" si="95"/>
        <v>0</v>
      </c>
      <c r="K188" s="108">
        <f t="shared" si="95"/>
        <v>0</v>
      </c>
      <c r="L188" s="108">
        <f t="shared" si="95"/>
        <v>0</v>
      </c>
      <c r="M188" s="108">
        <f t="shared" si="95"/>
        <v>0</v>
      </c>
      <c r="N188" s="104"/>
      <c r="O188" s="105"/>
      <c r="P188" s="1"/>
    </row>
    <row r="189" spans="1:16" ht="78" x14ac:dyDescent="0.35">
      <c r="A189" s="38" t="s">
        <v>120</v>
      </c>
      <c r="B189" s="39" t="s">
        <v>121</v>
      </c>
      <c r="C189" s="57" t="s">
        <v>16</v>
      </c>
      <c r="D189" s="10" t="s">
        <v>694</v>
      </c>
      <c r="E189" s="39">
        <v>0</v>
      </c>
      <c r="F189" s="39">
        <v>0</v>
      </c>
      <c r="G189" s="39">
        <v>0</v>
      </c>
      <c r="H189" s="39">
        <v>0</v>
      </c>
      <c r="I189" s="39">
        <v>0</v>
      </c>
      <c r="J189" s="39">
        <v>0</v>
      </c>
      <c r="K189" s="39">
        <v>0</v>
      </c>
      <c r="L189" s="39">
        <v>0</v>
      </c>
      <c r="M189" s="39">
        <v>0</v>
      </c>
      <c r="N189" s="10" t="s">
        <v>110</v>
      </c>
      <c r="O189" s="41"/>
      <c r="P189" s="1" t="s">
        <v>692</v>
      </c>
    </row>
    <row r="190" spans="1:16" x14ac:dyDescent="0.35">
      <c r="A190" s="99" t="s">
        <v>122</v>
      </c>
      <c r="B190" s="101"/>
      <c r="C190" s="100"/>
      <c r="D190" s="101"/>
      <c r="E190" s="100"/>
      <c r="F190" s="100"/>
      <c r="G190" s="100"/>
      <c r="H190" s="102"/>
      <c r="I190" s="102"/>
      <c r="J190" s="102"/>
      <c r="K190" s="102"/>
      <c r="L190" s="102"/>
      <c r="M190" s="102"/>
      <c r="N190" s="101"/>
      <c r="O190" s="146"/>
      <c r="P190" s="1"/>
    </row>
    <row r="191" spans="1:16" x14ac:dyDescent="0.35">
      <c r="A191" s="106"/>
      <c r="B191" s="107"/>
      <c r="C191" s="107"/>
      <c r="D191" s="107"/>
      <c r="E191" s="107">
        <f t="shared" ref="E191:M191" si="96">SUM(E192)</f>
        <v>0</v>
      </c>
      <c r="F191" s="107">
        <f t="shared" si="96"/>
        <v>0</v>
      </c>
      <c r="G191" s="107">
        <f>SUM(G192)</f>
        <v>0</v>
      </c>
      <c r="H191" s="107">
        <f>SUM(H192)</f>
        <v>0</v>
      </c>
      <c r="I191" s="107">
        <f t="shared" si="96"/>
        <v>0</v>
      </c>
      <c r="J191" s="107">
        <f t="shared" si="96"/>
        <v>0</v>
      </c>
      <c r="K191" s="107">
        <f t="shared" si="96"/>
        <v>0</v>
      </c>
      <c r="L191" s="107">
        <f t="shared" si="96"/>
        <v>0</v>
      </c>
      <c r="M191" s="107">
        <f t="shared" si="96"/>
        <v>0</v>
      </c>
      <c r="N191" s="104"/>
      <c r="O191" s="105"/>
      <c r="P191" s="1"/>
    </row>
    <row r="192" spans="1:16" ht="78" x14ac:dyDescent="0.35">
      <c r="A192" s="38" t="s">
        <v>123</v>
      </c>
      <c r="B192" s="39" t="s">
        <v>124</v>
      </c>
      <c r="C192" s="57" t="s">
        <v>24</v>
      </c>
      <c r="D192" s="39" t="s">
        <v>694</v>
      </c>
      <c r="E192" s="57">
        <v>0</v>
      </c>
      <c r="F192" s="57">
        <v>0</v>
      </c>
      <c r="G192" s="57">
        <v>0</v>
      </c>
      <c r="H192" s="57">
        <v>0</v>
      </c>
      <c r="I192" s="57">
        <v>0</v>
      </c>
      <c r="J192" s="57">
        <v>0</v>
      </c>
      <c r="K192" s="57">
        <v>0</v>
      </c>
      <c r="L192" s="60">
        <v>0</v>
      </c>
      <c r="M192" s="60">
        <v>0</v>
      </c>
      <c r="N192" s="39" t="s">
        <v>71</v>
      </c>
      <c r="O192" s="41"/>
      <c r="P192" s="1" t="s">
        <v>692</v>
      </c>
    </row>
    <row r="193" spans="1:16" x14ac:dyDescent="0.35">
      <c r="A193" s="94" t="s">
        <v>125</v>
      </c>
      <c r="B193" s="96"/>
      <c r="C193" s="95"/>
      <c r="D193" s="96"/>
      <c r="E193" s="95"/>
      <c r="F193" s="95"/>
      <c r="G193" s="95"/>
      <c r="H193" s="97"/>
      <c r="I193" s="97"/>
      <c r="J193" s="97"/>
      <c r="K193" s="97"/>
      <c r="L193" s="97"/>
      <c r="M193" s="97"/>
      <c r="N193" s="96"/>
      <c r="O193" s="98"/>
      <c r="P193" s="1"/>
    </row>
    <row r="194" spans="1:16" x14ac:dyDescent="0.35">
      <c r="A194" s="99" t="s">
        <v>126</v>
      </c>
      <c r="B194" s="101"/>
      <c r="C194" s="100"/>
      <c r="D194" s="101"/>
      <c r="E194" s="100"/>
      <c r="F194" s="100"/>
      <c r="G194" s="100"/>
      <c r="H194" s="102"/>
      <c r="I194" s="102"/>
      <c r="J194" s="102"/>
      <c r="K194" s="102"/>
      <c r="L194" s="102"/>
      <c r="M194" s="102"/>
      <c r="N194" s="101"/>
      <c r="O194" s="146"/>
      <c r="P194" s="1"/>
    </row>
    <row r="195" spans="1:16" x14ac:dyDescent="0.35">
      <c r="A195" s="106"/>
      <c r="B195" s="107"/>
      <c r="C195" s="107"/>
      <c r="D195" s="104"/>
      <c r="E195" s="107">
        <f t="shared" ref="E195:M195" si="97">SUM(E196)</f>
        <v>0</v>
      </c>
      <c r="F195" s="107">
        <f t="shared" si="97"/>
        <v>0</v>
      </c>
      <c r="G195" s="107">
        <f>SUM(G196)</f>
        <v>0</v>
      </c>
      <c r="H195" s="107">
        <f t="shared" si="97"/>
        <v>0</v>
      </c>
      <c r="I195" s="107">
        <f>SUM(I196)</f>
        <v>0</v>
      </c>
      <c r="J195" s="107">
        <f t="shared" si="97"/>
        <v>0</v>
      </c>
      <c r="K195" s="107">
        <f t="shared" si="97"/>
        <v>0</v>
      </c>
      <c r="L195" s="107">
        <f t="shared" si="97"/>
        <v>0</v>
      </c>
      <c r="M195" s="107">
        <f t="shared" si="97"/>
        <v>0</v>
      </c>
      <c r="N195" s="104"/>
      <c r="O195" s="105"/>
      <c r="P195" s="1"/>
    </row>
    <row r="196" spans="1:16" ht="52" x14ac:dyDescent="0.35">
      <c r="A196" s="38" t="s">
        <v>127</v>
      </c>
      <c r="B196" s="39" t="s">
        <v>481</v>
      </c>
      <c r="C196" s="57" t="s">
        <v>18</v>
      </c>
      <c r="D196" s="39" t="s">
        <v>672</v>
      </c>
      <c r="E196" s="57">
        <v>0</v>
      </c>
      <c r="F196" s="57">
        <v>0</v>
      </c>
      <c r="G196" s="57">
        <v>0</v>
      </c>
      <c r="H196" s="57">
        <v>0</v>
      </c>
      <c r="I196" s="57">
        <v>0</v>
      </c>
      <c r="J196" s="57">
        <v>0</v>
      </c>
      <c r="K196" s="57">
        <v>0</v>
      </c>
      <c r="L196" s="60">
        <v>0</v>
      </c>
      <c r="M196" s="60">
        <v>0</v>
      </c>
      <c r="N196" s="39" t="s">
        <v>71</v>
      </c>
      <c r="O196" s="41"/>
      <c r="P196" s="1" t="s">
        <v>692</v>
      </c>
    </row>
    <row r="197" spans="1:16" x14ac:dyDescent="0.35">
      <c r="A197" s="125" t="s">
        <v>128</v>
      </c>
      <c r="B197" s="126"/>
      <c r="C197" s="127"/>
      <c r="D197" s="126"/>
      <c r="E197" s="127"/>
      <c r="F197" s="127"/>
      <c r="G197" s="127"/>
      <c r="H197" s="128"/>
      <c r="I197" s="128"/>
      <c r="J197" s="128"/>
      <c r="K197" s="128"/>
      <c r="L197" s="128"/>
      <c r="M197" s="128"/>
      <c r="N197" s="126"/>
      <c r="O197" s="129"/>
      <c r="P197" s="1"/>
    </row>
    <row r="198" spans="1:16" x14ac:dyDescent="0.35">
      <c r="A198" s="130" t="s">
        <v>524</v>
      </c>
      <c r="B198" s="131"/>
      <c r="C198" s="132"/>
      <c r="D198" s="131"/>
      <c r="E198" s="147"/>
      <c r="F198" s="147"/>
      <c r="G198" s="147"/>
      <c r="H198" s="147"/>
      <c r="I198" s="147"/>
      <c r="J198" s="147"/>
      <c r="K198" s="147"/>
      <c r="L198" s="147"/>
      <c r="M198" s="147"/>
      <c r="N198" s="131"/>
      <c r="O198" s="134"/>
      <c r="P198" s="1"/>
    </row>
    <row r="199" spans="1:16" x14ac:dyDescent="0.35">
      <c r="A199" s="135" t="s">
        <v>525</v>
      </c>
      <c r="B199" s="136"/>
      <c r="C199" s="137"/>
      <c r="D199" s="136"/>
      <c r="E199" s="148"/>
      <c r="F199" s="148"/>
      <c r="G199" s="148"/>
      <c r="H199" s="148"/>
      <c r="I199" s="148"/>
      <c r="J199" s="148"/>
      <c r="K199" s="148"/>
      <c r="L199" s="148"/>
      <c r="M199" s="148"/>
      <c r="N199" s="136"/>
      <c r="O199" s="139"/>
      <c r="P199" s="1"/>
    </row>
    <row r="200" spans="1:16" x14ac:dyDescent="0.35">
      <c r="A200" s="140"/>
      <c r="B200" s="141"/>
      <c r="C200" s="141"/>
      <c r="D200" s="142"/>
      <c r="E200" s="143">
        <f t="shared" ref="E200:M200" si="98">SUM(E201:E202)</f>
        <v>152666</v>
      </c>
      <c r="F200" s="143">
        <f>SUM(F201:F202)</f>
        <v>78892</v>
      </c>
      <c r="G200" s="143">
        <f t="shared" si="98"/>
        <v>0</v>
      </c>
      <c r="H200" s="143">
        <f>SUM(H201:H202)</f>
        <v>130000</v>
      </c>
      <c r="I200" s="143">
        <f>SUM(I201:I202)</f>
        <v>130000</v>
      </c>
      <c r="J200" s="143">
        <f t="shared" si="98"/>
        <v>130000</v>
      </c>
      <c r="K200" s="143">
        <f t="shared" si="98"/>
        <v>130000</v>
      </c>
      <c r="L200" s="143">
        <f t="shared" si="98"/>
        <v>0</v>
      </c>
      <c r="M200" s="143">
        <f t="shared" si="98"/>
        <v>0</v>
      </c>
      <c r="N200" s="142"/>
      <c r="O200" s="144"/>
      <c r="P200" s="1"/>
    </row>
    <row r="201" spans="1:16" ht="52" x14ac:dyDescent="0.35">
      <c r="A201" s="312" t="s">
        <v>129</v>
      </c>
      <c r="B201" s="308" t="s">
        <v>586</v>
      </c>
      <c r="C201" s="57" t="s">
        <v>70</v>
      </c>
      <c r="D201" s="10" t="s">
        <v>548</v>
      </c>
      <c r="E201" s="40">
        <v>0</v>
      </c>
      <c r="F201" s="40">
        <v>0</v>
      </c>
      <c r="G201" s="40">
        <v>0</v>
      </c>
      <c r="H201" s="40">
        <v>70000</v>
      </c>
      <c r="I201" s="40">
        <v>70000</v>
      </c>
      <c r="J201" s="40">
        <v>70000</v>
      </c>
      <c r="K201" s="40">
        <v>70000</v>
      </c>
      <c r="L201" s="40">
        <v>0</v>
      </c>
      <c r="M201" s="40">
        <v>0</v>
      </c>
      <c r="N201" s="308" t="s">
        <v>71</v>
      </c>
      <c r="O201" s="305"/>
      <c r="P201" s="1"/>
    </row>
    <row r="202" spans="1:16" ht="52" x14ac:dyDescent="0.35">
      <c r="A202" s="312"/>
      <c r="B202" s="308"/>
      <c r="C202" s="57" t="s">
        <v>131</v>
      </c>
      <c r="D202" s="39" t="s">
        <v>548</v>
      </c>
      <c r="E202" s="62">
        <v>152666</v>
      </c>
      <c r="F202" s="62">
        <v>78892</v>
      </c>
      <c r="G202" s="40">
        <v>0</v>
      </c>
      <c r="H202" s="40">
        <v>60000</v>
      </c>
      <c r="I202" s="40">
        <v>60000</v>
      </c>
      <c r="J202" s="40">
        <v>60000</v>
      </c>
      <c r="K202" s="40">
        <v>60000</v>
      </c>
      <c r="L202" s="40">
        <v>0</v>
      </c>
      <c r="M202" s="40">
        <v>0</v>
      </c>
      <c r="N202" s="308"/>
      <c r="O202" s="305"/>
      <c r="P202" s="1"/>
    </row>
    <row r="203" spans="1:16" x14ac:dyDescent="0.35">
      <c r="A203" s="149" t="s">
        <v>132</v>
      </c>
      <c r="B203" s="150"/>
      <c r="C203" s="150"/>
      <c r="D203" s="151"/>
      <c r="E203" s="150"/>
      <c r="F203" s="150"/>
      <c r="G203" s="150"/>
      <c r="H203" s="152"/>
      <c r="I203" s="152"/>
      <c r="J203" s="152"/>
      <c r="K203" s="152"/>
      <c r="L203" s="152"/>
      <c r="M203" s="152"/>
      <c r="N203" s="151"/>
      <c r="O203" s="153"/>
      <c r="P203" s="1"/>
    </row>
    <row r="204" spans="1:16" x14ac:dyDescent="0.35">
      <c r="A204" s="154" t="s">
        <v>133</v>
      </c>
      <c r="B204" s="155"/>
      <c r="C204" s="155"/>
      <c r="D204" s="156"/>
      <c r="E204" s="155"/>
      <c r="F204" s="155"/>
      <c r="G204" s="155"/>
      <c r="H204" s="157"/>
      <c r="I204" s="157"/>
      <c r="J204" s="157"/>
      <c r="K204" s="157"/>
      <c r="L204" s="157"/>
      <c r="M204" s="157"/>
      <c r="N204" s="156"/>
      <c r="O204" s="158"/>
      <c r="P204" s="1"/>
    </row>
    <row r="205" spans="1:16" x14ac:dyDescent="0.35">
      <c r="A205" s="154" t="s">
        <v>134</v>
      </c>
      <c r="B205" s="155"/>
      <c r="C205" s="155"/>
      <c r="D205" s="156"/>
      <c r="E205" s="155"/>
      <c r="F205" s="155"/>
      <c r="G205" s="155"/>
      <c r="H205" s="157"/>
      <c r="I205" s="157"/>
      <c r="J205" s="157"/>
      <c r="K205" s="157"/>
      <c r="L205" s="157"/>
      <c r="M205" s="157"/>
      <c r="N205" s="156"/>
      <c r="O205" s="158"/>
      <c r="P205" s="1"/>
    </row>
    <row r="206" spans="1:16" s="33" customFormat="1" ht="15.65" customHeight="1" x14ac:dyDescent="0.35">
      <c r="A206" s="159" t="s">
        <v>135</v>
      </c>
      <c r="B206" s="160"/>
      <c r="C206" s="160"/>
      <c r="D206" s="161"/>
      <c r="E206" s="160"/>
      <c r="F206" s="160"/>
      <c r="G206" s="160"/>
      <c r="H206" s="162"/>
      <c r="I206" s="162"/>
      <c r="J206" s="162"/>
      <c r="K206" s="162"/>
      <c r="L206" s="162"/>
      <c r="M206" s="162"/>
      <c r="N206" s="161"/>
      <c r="O206" s="163"/>
      <c r="P206" s="32"/>
    </row>
    <row r="207" spans="1:16" x14ac:dyDescent="0.35">
      <c r="A207" s="164"/>
      <c r="B207" s="165"/>
      <c r="C207" s="165"/>
      <c r="D207" s="166"/>
      <c r="E207" s="167">
        <f t="shared" ref="E207:M207" si="99">SUM(E208:E209)</f>
        <v>0</v>
      </c>
      <c r="F207" s="167">
        <f t="shared" si="99"/>
        <v>0</v>
      </c>
      <c r="G207" s="167">
        <f t="shared" si="99"/>
        <v>0</v>
      </c>
      <c r="H207" s="167">
        <f>SUM(H208:H209)</f>
        <v>0</v>
      </c>
      <c r="I207" s="167">
        <f>SUM(I208:I209)</f>
        <v>7305000</v>
      </c>
      <c r="J207" s="167">
        <f>SUM(J208:J209)</f>
        <v>8022500</v>
      </c>
      <c r="K207" s="167">
        <f t="shared" si="99"/>
        <v>1522500</v>
      </c>
      <c r="L207" s="167">
        <f t="shared" si="99"/>
        <v>0</v>
      </c>
      <c r="M207" s="167">
        <f t="shared" si="99"/>
        <v>0</v>
      </c>
      <c r="N207" s="165"/>
      <c r="O207" s="168"/>
      <c r="P207" s="1"/>
    </row>
    <row r="208" spans="1:16" ht="39" x14ac:dyDescent="0.35">
      <c r="A208" s="312" t="s">
        <v>136</v>
      </c>
      <c r="B208" s="308" t="s">
        <v>137</v>
      </c>
      <c r="C208" s="57" t="s">
        <v>24</v>
      </c>
      <c r="D208" s="39" t="s">
        <v>558</v>
      </c>
      <c r="E208" s="57">
        <v>0</v>
      </c>
      <c r="F208" s="57">
        <v>0</v>
      </c>
      <c r="G208" s="57">
        <v>0</v>
      </c>
      <c r="H208" s="40">
        <v>0</v>
      </c>
      <c r="I208" s="40">
        <v>6000000</v>
      </c>
      <c r="J208" s="40">
        <v>6500000</v>
      </c>
      <c r="K208" s="40">
        <v>0</v>
      </c>
      <c r="L208" s="60">
        <v>0</v>
      </c>
      <c r="M208" s="60">
        <v>0</v>
      </c>
      <c r="N208" s="169">
        <v>46203</v>
      </c>
      <c r="O208" s="41" t="s">
        <v>494</v>
      </c>
      <c r="P208" s="1"/>
    </row>
    <row r="209" spans="1:16" ht="78" x14ac:dyDescent="0.35">
      <c r="A209" s="312"/>
      <c r="B209" s="308"/>
      <c r="C209" s="57" t="s">
        <v>24</v>
      </c>
      <c r="D209" s="39" t="s">
        <v>501</v>
      </c>
      <c r="E209" s="57">
        <v>0</v>
      </c>
      <c r="F209" s="57">
        <v>0</v>
      </c>
      <c r="G209" s="57">
        <v>0</v>
      </c>
      <c r="H209" s="40">
        <v>0</v>
      </c>
      <c r="I209" s="40">
        <v>1305000</v>
      </c>
      <c r="J209" s="40">
        <v>1522500</v>
      </c>
      <c r="K209" s="40">
        <v>1522500</v>
      </c>
      <c r="L209" s="60">
        <v>0</v>
      </c>
      <c r="M209" s="60">
        <v>0</v>
      </c>
      <c r="N209" s="10" t="s">
        <v>148</v>
      </c>
      <c r="O209" s="41" t="s">
        <v>494</v>
      </c>
      <c r="P209" s="1"/>
    </row>
    <row r="210" spans="1:16" s="33" customFormat="1" x14ac:dyDescent="0.35">
      <c r="A210" s="159" t="s">
        <v>138</v>
      </c>
      <c r="B210" s="161"/>
      <c r="C210" s="160"/>
      <c r="D210" s="161"/>
      <c r="E210" s="160"/>
      <c r="F210" s="160"/>
      <c r="G210" s="160"/>
      <c r="H210" s="162"/>
      <c r="I210" s="162"/>
      <c r="J210" s="162"/>
      <c r="K210" s="162"/>
      <c r="L210" s="162"/>
      <c r="M210" s="162"/>
      <c r="N210" s="161"/>
      <c r="O210" s="163"/>
      <c r="P210" s="32"/>
    </row>
    <row r="211" spans="1:16" x14ac:dyDescent="0.35">
      <c r="A211" s="164"/>
      <c r="B211" s="165"/>
      <c r="C211" s="165"/>
      <c r="D211" s="166"/>
      <c r="E211" s="167">
        <f t="shared" ref="E211:M211" si="100">SUM(E212)</f>
        <v>0</v>
      </c>
      <c r="F211" s="167">
        <f>SUM(F212)</f>
        <v>0</v>
      </c>
      <c r="G211" s="167">
        <f>SUM(G212)</f>
        <v>0</v>
      </c>
      <c r="H211" s="167">
        <f t="shared" si="100"/>
        <v>0</v>
      </c>
      <c r="I211" s="167">
        <f t="shared" si="100"/>
        <v>0</v>
      </c>
      <c r="J211" s="167">
        <f>SUM(J212)</f>
        <v>4132500</v>
      </c>
      <c r="K211" s="167">
        <f t="shared" si="100"/>
        <v>4132500</v>
      </c>
      <c r="L211" s="167">
        <f t="shared" si="100"/>
        <v>0</v>
      </c>
      <c r="M211" s="167">
        <f t="shared" si="100"/>
        <v>0</v>
      </c>
      <c r="N211" s="165"/>
      <c r="O211" s="168"/>
      <c r="P211" s="1"/>
    </row>
    <row r="212" spans="1:16" ht="78" x14ac:dyDescent="0.35">
      <c r="A212" s="38" t="s">
        <v>139</v>
      </c>
      <c r="B212" s="39" t="s">
        <v>140</v>
      </c>
      <c r="C212" s="57" t="s">
        <v>24</v>
      </c>
      <c r="D212" s="39" t="s">
        <v>501</v>
      </c>
      <c r="E212" s="57">
        <v>0</v>
      </c>
      <c r="F212" s="57">
        <v>0</v>
      </c>
      <c r="G212" s="57">
        <v>0</v>
      </c>
      <c r="H212" s="57">
        <v>0</v>
      </c>
      <c r="I212" s="57">
        <v>0</v>
      </c>
      <c r="J212" s="60">
        <v>4132500</v>
      </c>
      <c r="K212" s="60">
        <v>4132500</v>
      </c>
      <c r="L212" s="60">
        <v>0</v>
      </c>
      <c r="M212" s="60">
        <v>0</v>
      </c>
      <c r="N212" s="39" t="s">
        <v>141</v>
      </c>
      <c r="O212" s="41" t="s">
        <v>494</v>
      </c>
      <c r="P212" s="1"/>
    </row>
    <row r="213" spans="1:16" s="33" customFormat="1" x14ac:dyDescent="0.35">
      <c r="A213" s="159" t="s">
        <v>142</v>
      </c>
      <c r="B213" s="161"/>
      <c r="C213" s="160"/>
      <c r="D213" s="161"/>
      <c r="E213" s="160"/>
      <c r="F213" s="160"/>
      <c r="G213" s="160"/>
      <c r="H213" s="162"/>
      <c r="I213" s="162"/>
      <c r="J213" s="162"/>
      <c r="K213" s="162"/>
      <c r="L213" s="162"/>
      <c r="M213" s="162"/>
      <c r="N213" s="161"/>
      <c r="O213" s="163"/>
      <c r="P213" s="32"/>
    </row>
    <row r="214" spans="1:16" x14ac:dyDescent="0.35">
      <c r="A214" s="164"/>
      <c r="B214" s="165"/>
      <c r="C214" s="165"/>
      <c r="D214" s="165"/>
      <c r="E214" s="167">
        <f t="shared" ref="E214:M214" si="101">SUM(E215:E216)</f>
        <v>0</v>
      </c>
      <c r="F214" s="167">
        <f t="shared" si="101"/>
        <v>0</v>
      </c>
      <c r="G214" s="167">
        <f>SUM(G215:G216)</f>
        <v>0</v>
      </c>
      <c r="H214" s="167">
        <f>SUM(H215:H216)</f>
        <v>0</v>
      </c>
      <c r="I214" s="167">
        <f>SUM(I215:I216)</f>
        <v>4610000</v>
      </c>
      <c r="J214" s="167">
        <f>SUM(J215:J216)</f>
        <v>5045000</v>
      </c>
      <c r="K214" s="167">
        <f>SUM(K215:K216)</f>
        <v>3045000</v>
      </c>
      <c r="L214" s="167">
        <f t="shared" si="101"/>
        <v>0</v>
      </c>
      <c r="M214" s="167">
        <f t="shared" si="101"/>
        <v>0</v>
      </c>
      <c r="N214" s="165"/>
      <c r="O214" s="168"/>
      <c r="P214" s="1"/>
    </row>
    <row r="215" spans="1:16" ht="39" x14ac:dyDescent="0.35">
      <c r="A215" s="312" t="s">
        <v>143</v>
      </c>
      <c r="B215" s="308" t="s">
        <v>144</v>
      </c>
      <c r="C215" s="57" t="s">
        <v>24</v>
      </c>
      <c r="D215" s="39" t="s">
        <v>558</v>
      </c>
      <c r="E215" s="40">
        <v>0</v>
      </c>
      <c r="F215" s="40">
        <v>0</v>
      </c>
      <c r="G215" s="40">
        <v>0</v>
      </c>
      <c r="H215" s="40">
        <v>0</v>
      </c>
      <c r="I215" s="40">
        <v>2000000</v>
      </c>
      <c r="J215" s="40">
        <v>2000000</v>
      </c>
      <c r="K215" s="40">
        <v>0</v>
      </c>
      <c r="L215" s="40">
        <v>0</v>
      </c>
      <c r="M215" s="40">
        <v>0</v>
      </c>
      <c r="N215" s="170">
        <v>46203</v>
      </c>
      <c r="O215" s="41" t="s">
        <v>494</v>
      </c>
      <c r="P215" s="1"/>
    </row>
    <row r="216" spans="1:16" ht="78" x14ac:dyDescent="0.35">
      <c r="A216" s="312"/>
      <c r="B216" s="308"/>
      <c r="C216" s="57" t="s">
        <v>24</v>
      </c>
      <c r="D216" s="39" t="s">
        <v>501</v>
      </c>
      <c r="E216" s="40">
        <v>0</v>
      </c>
      <c r="F216" s="40">
        <v>0</v>
      </c>
      <c r="G216" s="40">
        <v>0</v>
      </c>
      <c r="H216" s="40">
        <v>0</v>
      </c>
      <c r="I216" s="40">
        <v>2610000</v>
      </c>
      <c r="J216" s="40">
        <v>3045000</v>
      </c>
      <c r="K216" s="40">
        <v>3045000</v>
      </c>
      <c r="L216" s="40">
        <v>0</v>
      </c>
      <c r="M216" s="40">
        <v>0</v>
      </c>
      <c r="N216" s="39" t="s">
        <v>495</v>
      </c>
      <c r="O216" s="41" t="s">
        <v>494</v>
      </c>
      <c r="P216" s="1"/>
    </row>
    <row r="217" spans="1:16" s="33" customFormat="1" ht="15.65" customHeight="1" x14ac:dyDescent="0.35">
      <c r="A217" s="159" t="s">
        <v>145</v>
      </c>
      <c r="B217" s="161"/>
      <c r="C217" s="160"/>
      <c r="D217" s="161"/>
      <c r="E217" s="160"/>
      <c r="F217" s="160"/>
      <c r="G217" s="160"/>
      <c r="H217" s="162"/>
      <c r="I217" s="162"/>
      <c r="J217" s="162"/>
      <c r="K217" s="162"/>
      <c r="L217" s="162"/>
      <c r="M217" s="162"/>
      <c r="N217" s="161"/>
      <c r="O217" s="163"/>
      <c r="P217" s="32"/>
    </row>
    <row r="218" spans="1:16" x14ac:dyDescent="0.35">
      <c r="A218" s="164"/>
      <c r="B218" s="165"/>
      <c r="C218" s="165"/>
      <c r="D218" s="165"/>
      <c r="E218" s="165">
        <f t="shared" ref="E218:M218" si="102">SUM(E219)</f>
        <v>0</v>
      </c>
      <c r="F218" s="165">
        <f t="shared" si="102"/>
        <v>0</v>
      </c>
      <c r="G218" s="165">
        <f t="shared" si="102"/>
        <v>0</v>
      </c>
      <c r="H218" s="165">
        <f t="shared" si="102"/>
        <v>0</v>
      </c>
      <c r="I218" s="171">
        <f>SUM(I219)</f>
        <v>3915000</v>
      </c>
      <c r="J218" s="171">
        <f>SUM(J219)</f>
        <v>4567500</v>
      </c>
      <c r="K218" s="165">
        <f t="shared" si="102"/>
        <v>4567500</v>
      </c>
      <c r="L218" s="165">
        <f t="shared" si="102"/>
        <v>0</v>
      </c>
      <c r="M218" s="165">
        <f t="shared" si="102"/>
        <v>0</v>
      </c>
      <c r="N218" s="165"/>
      <c r="O218" s="168"/>
      <c r="P218" s="1"/>
    </row>
    <row r="219" spans="1:16" ht="78" x14ac:dyDescent="0.35">
      <c r="A219" s="38" t="s">
        <v>146</v>
      </c>
      <c r="B219" s="39" t="s">
        <v>147</v>
      </c>
      <c r="C219" s="57" t="s">
        <v>24</v>
      </c>
      <c r="D219" s="39" t="s">
        <v>501</v>
      </c>
      <c r="E219" s="57">
        <v>0</v>
      </c>
      <c r="F219" s="57">
        <v>0</v>
      </c>
      <c r="G219" s="57">
        <v>0</v>
      </c>
      <c r="H219" s="60">
        <v>0</v>
      </c>
      <c r="I219" s="60">
        <v>3915000</v>
      </c>
      <c r="J219" s="60">
        <v>4567500</v>
      </c>
      <c r="K219" s="60">
        <v>4567500</v>
      </c>
      <c r="L219" s="60">
        <v>0</v>
      </c>
      <c r="M219" s="60">
        <v>0</v>
      </c>
      <c r="N219" s="39" t="s">
        <v>148</v>
      </c>
      <c r="O219" s="41" t="s">
        <v>494</v>
      </c>
      <c r="P219" s="1"/>
    </row>
    <row r="220" spans="1:16" s="33" customFormat="1" x14ac:dyDescent="0.35">
      <c r="A220" s="154" t="s">
        <v>149</v>
      </c>
      <c r="B220" s="156"/>
      <c r="C220" s="155"/>
      <c r="D220" s="156"/>
      <c r="E220" s="155"/>
      <c r="F220" s="155"/>
      <c r="G220" s="155"/>
      <c r="H220" s="157"/>
      <c r="I220" s="157"/>
      <c r="J220" s="157"/>
      <c r="K220" s="157"/>
      <c r="L220" s="157"/>
      <c r="M220" s="157"/>
      <c r="N220" s="156"/>
      <c r="O220" s="158"/>
      <c r="P220" s="32"/>
    </row>
    <row r="221" spans="1:16" s="33" customFormat="1" x14ac:dyDescent="0.35">
      <c r="A221" s="159" t="s">
        <v>150</v>
      </c>
      <c r="B221" s="161"/>
      <c r="C221" s="160"/>
      <c r="D221" s="161"/>
      <c r="E221" s="160"/>
      <c r="F221" s="160"/>
      <c r="G221" s="160"/>
      <c r="H221" s="162"/>
      <c r="I221" s="162"/>
      <c r="J221" s="162"/>
      <c r="K221" s="162"/>
      <c r="L221" s="162"/>
      <c r="M221" s="162"/>
      <c r="N221" s="161"/>
      <c r="O221" s="163"/>
      <c r="P221" s="32"/>
    </row>
    <row r="222" spans="1:16" x14ac:dyDescent="0.35">
      <c r="A222" s="164"/>
      <c r="B222" s="165"/>
      <c r="C222" s="165"/>
      <c r="D222" s="165"/>
      <c r="E222" s="165">
        <f t="shared" ref="E222:M222" si="103">SUM(E223)</f>
        <v>0</v>
      </c>
      <c r="F222" s="165">
        <f t="shared" si="103"/>
        <v>0</v>
      </c>
      <c r="G222" s="165">
        <f t="shared" si="103"/>
        <v>0</v>
      </c>
      <c r="H222" s="165">
        <f t="shared" si="103"/>
        <v>0</v>
      </c>
      <c r="I222" s="165">
        <f>SUM(I223)</f>
        <v>0</v>
      </c>
      <c r="J222" s="165">
        <f t="shared" si="103"/>
        <v>0</v>
      </c>
      <c r="K222" s="165">
        <f t="shared" si="103"/>
        <v>0</v>
      </c>
      <c r="L222" s="165">
        <f t="shared" si="103"/>
        <v>0</v>
      </c>
      <c r="M222" s="165">
        <f t="shared" si="103"/>
        <v>0</v>
      </c>
      <c r="N222" s="165"/>
      <c r="O222" s="168"/>
      <c r="P222" s="1"/>
    </row>
    <row r="223" spans="1:16" ht="52" x14ac:dyDescent="0.35">
      <c r="A223" s="38" t="s">
        <v>151</v>
      </c>
      <c r="B223" s="39" t="s">
        <v>536</v>
      </c>
      <c r="C223" s="57" t="s">
        <v>24</v>
      </c>
      <c r="D223" s="39" t="s">
        <v>694</v>
      </c>
      <c r="E223" s="57">
        <v>0</v>
      </c>
      <c r="F223" s="57">
        <v>0</v>
      </c>
      <c r="G223" s="57">
        <v>0</v>
      </c>
      <c r="H223" s="57">
        <v>0</v>
      </c>
      <c r="I223" s="57">
        <v>0</v>
      </c>
      <c r="J223" s="57">
        <v>0</v>
      </c>
      <c r="K223" s="57">
        <v>0</v>
      </c>
      <c r="L223" s="60">
        <v>0</v>
      </c>
      <c r="M223" s="60">
        <v>0</v>
      </c>
      <c r="N223" s="39" t="s">
        <v>152</v>
      </c>
      <c r="O223" s="41"/>
      <c r="P223" s="1" t="s">
        <v>692</v>
      </c>
    </row>
    <row r="224" spans="1:16" s="33" customFormat="1" x14ac:dyDescent="0.35">
      <c r="A224" s="154" t="s">
        <v>153</v>
      </c>
      <c r="B224" s="156"/>
      <c r="C224" s="155"/>
      <c r="D224" s="156"/>
      <c r="E224" s="155"/>
      <c r="F224" s="155"/>
      <c r="G224" s="155"/>
      <c r="H224" s="157"/>
      <c r="I224" s="157"/>
      <c r="J224" s="157"/>
      <c r="K224" s="157"/>
      <c r="L224" s="157"/>
      <c r="M224" s="157"/>
      <c r="N224" s="156"/>
      <c r="O224" s="158"/>
      <c r="P224" s="32"/>
    </row>
    <row r="225" spans="1:16" s="33" customFormat="1" x14ac:dyDescent="0.35">
      <c r="A225" s="159" t="s">
        <v>154</v>
      </c>
      <c r="B225" s="161"/>
      <c r="C225" s="160"/>
      <c r="D225" s="161"/>
      <c r="E225" s="160"/>
      <c r="F225" s="160"/>
      <c r="G225" s="160"/>
      <c r="H225" s="162"/>
      <c r="I225" s="162"/>
      <c r="J225" s="162"/>
      <c r="K225" s="162"/>
      <c r="L225" s="162"/>
      <c r="M225" s="162"/>
      <c r="N225" s="161"/>
      <c r="O225" s="163"/>
      <c r="P225" s="32"/>
    </row>
    <row r="226" spans="1:16" x14ac:dyDescent="0.35">
      <c r="A226" s="164"/>
      <c r="B226" s="165"/>
      <c r="C226" s="165"/>
      <c r="D226" s="165"/>
      <c r="E226" s="167">
        <f t="shared" ref="E226:M226" si="104">SUM(E227)</f>
        <v>157300</v>
      </c>
      <c r="F226" s="167">
        <f t="shared" si="104"/>
        <v>0</v>
      </c>
      <c r="G226" s="167">
        <f t="shared" si="104"/>
        <v>0</v>
      </c>
      <c r="H226" s="167">
        <f t="shared" si="104"/>
        <v>0</v>
      </c>
      <c r="I226" s="167">
        <f>SUM(I227)</f>
        <v>0</v>
      </c>
      <c r="J226" s="167">
        <f t="shared" si="104"/>
        <v>0</v>
      </c>
      <c r="K226" s="167">
        <f t="shared" si="104"/>
        <v>0</v>
      </c>
      <c r="L226" s="167">
        <f t="shared" si="104"/>
        <v>0</v>
      </c>
      <c r="M226" s="167">
        <f t="shared" si="104"/>
        <v>0</v>
      </c>
      <c r="N226" s="165"/>
      <c r="O226" s="168"/>
      <c r="P226" s="1"/>
    </row>
    <row r="227" spans="1:16" ht="65" x14ac:dyDescent="0.35">
      <c r="A227" s="38" t="s">
        <v>155</v>
      </c>
      <c r="B227" s="39" t="s">
        <v>156</v>
      </c>
      <c r="C227" s="57" t="s">
        <v>24</v>
      </c>
      <c r="D227" s="39" t="s">
        <v>496</v>
      </c>
      <c r="E227" s="40">
        <v>157300</v>
      </c>
      <c r="F227" s="57">
        <v>0</v>
      </c>
      <c r="G227" s="57">
        <v>0</v>
      </c>
      <c r="H227" s="57">
        <v>0</v>
      </c>
      <c r="I227" s="57">
        <v>0</v>
      </c>
      <c r="J227" s="57">
        <v>0</v>
      </c>
      <c r="K227" s="57">
        <v>0</v>
      </c>
      <c r="L227" s="60">
        <v>0</v>
      </c>
      <c r="M227" s="60">
        <v>0</v>
      </c>
      <c r="N227" s="39" t="s">
        <v>157</v>
      </c>
      <c r="O227" s="41" t="s">
        <v>494</v>
      </c>
      <c r="P227" s="1"/>
    </row>
    <row r="228" spans="1:16" s="33" customFormat="1" x14ac:dyDescent="0.35">
      <c r="A228" s="154" t="s">
        <v>158</v>
      </c>
      <c r="B228" s="156"/>
      <c r="C228" s="155"/>
      <c r="D228" s="156"/>
      <c r="E228" s="155"/>
      <c r="F228" s="155"/>
      <c r="G228" s="155"/>
      <c r="H228" s="157"/>
      <c r="I228" s="157"/>
      <c r="J228" s="157"/>
      <c r="K228" s="157"/>
      <c r="L228" s="157"/>
      <c r="M228" s="157"/>
      <c r="N228" s="156"/>
      <c r="O228" s="158"/>
      <c r="P228" s="32"/>
    </row>
    <row r="229" spans="1:16" s="33" customFormat="1" x14ac:dyDescent="0.35">
      <c r="A229" s="159" t="s">
        <v>159</v>
      </c>
      <c r="B229" s="161"/>
      <c r="C229" s="160"/>
      <c r="D229" s="161"/>
      <c r="E229" s="160"/>
      <c r="F229" s="160"/>
      <c r="G229" s="160"/>
      <c r="H229" s="162"/>
      <c r="I229" s="162"/>
      <c r="J229" s="162"/>
      <c r="K229" s="162"/>
      <c r="L229" s="162"/>
      <c r="M229" s="162"/>
      <c r="N229" s="161"/>
      <c r="O229" s="163"/>
      <c r="P229" s="32"/>
    </row>
    <row r="230" spans="1:16" x14ac:dyDescent="0.35">
      <c r="A230" s="164"/>
      <c r="B230" s="165"/>
      <c r="C230" s="165"/>
      <c r="D230" s="165"/>
      <c r="E230" s="165">
        <f t="shared" ref="E230:M230" si="105">SUM(E231)</f>
        <v>0</v>
      </c>
      <c r="F230" s="165">
        <f t="shared" si="105"/>
        <v>0</v>
      </c>
      <c r="G230" s="165">
        <f t="shared" si="105"/>
        <v>0</v>
      </c>
      <c r="H230" s="165">
        <f t="shared" si="105"/>
        <v>0</v>
      </c>
      <c r="I230" s="165">
        <f>SUM(I231)</f>
        <v>0</v>
      </c>
      <c r="J230" s="165">
        <f t="shared" si="105"/>
        <v>0</v>
      </c>
      <c r="K230" s="165">
        <f t="shared" si="105"/>
        <v>0</v>
      </c>
      <c r="L230" s="165">
        <f t="shared" si="105"/>
        <v>0</v>
      </c>
      <c r="M230" s="165">
        <f t="shared" si="105"/>
        <v>0</v>
      </c>
      <c r="N230" s="165"/>
      <c r="O230" s="168"/>
      <c r="P230" s="1"/>
    </row>
    <row r="231" spans="1:16" ht="52" x14ac:dyDescent="0.35">
      <c r="A231" s="38" t="s">
        <v>160</v>
      </c>
      <c r="B231" s="39" t="s">
        <v>161</v>
      </c>
      <c r="C231" s="57" t="s">
        <v>24</v>
      </c>
      <c r="D231" s="39" t="s">
        <v>694</v>
      </c>
      <c r="E231" s="57">
        <v>0</v>
      </c>
      <c r="F231" s="57">
        <v>0</v>
      </c>
      <c r="G231" s="57">
        <v>0</v>
      </c>
      <c r="H231" s="57">
        <v>0</v>
      </c>
      <c r="I231" s="57">
        <v>0</v>
      </c>
      <c r="J231" s="57">
        <v>0</v>
      </c>
      <c r="K231" s="57">
        <v>0</v>
      </c>
      <c r="L231" s="60">
        <v>0</v>
      </c>
      <c r="M231" s="60">
        <v>0</v>
      </c>
      <c r="N231" s="39" t="s">
        <v>162</v>
      </c>
      <c r="O231" s="41"/>
      <c r="P231" s="1" t="s">
        <v>692</v>
      </c>
    </row>
    <row r="232" spans="1:16" s="33" customFormat="1" ht="15.65" customHeight="1" x14ac:dyDescent="0.35">
      <c r="A232" s="154" t="s">
        <v>163</v>
      </c>
      <c r="B232" s="156"/>
      <c r="C232" s="155"/>
      <c r="D232" s="156"/>
      <c r="E232" s="155"/>
      <c r="F232" s="155"/>
      <c r="G232" s="155"/>
      <c r="H232" s="157"/>
      <c r="I232" s="157"/>
      <c r="J232" s="157"/>
      <c r="K232" s="157"/>
      <c r="L232" s="157"/>
      <c r="M232" s="157"/>
      <c r="N232" s="156"/>
      <c r="O232" s="158"/>
      <c r="P232" s="32"/>
    </row>
    <row r="233" spans="1:16" x14ac:dyDescent="0.35">
      <c r="A233" s="164"/>
      <c r="B233" s="165"/>
      <c r="C233" s="165"/>
      <c r="D233" s="165"/>
      <c r="E233" s="165">
        <f t="shared" ref="E233:M233" si="106">SUM(E234)</f>
        <v>0</v>
      </c>
      <c r="F233" s="165">
        <f t="shared" si="106"/>
        <v>0</v>
      </c>
      <c r="G233" s="165">
        <f t="shared" si="106"/>
        <v>0</v>
      </c>
      <c r="H233" s="165">
        <f>SUM(H234)</f>
        <v>0</v>
      </c>
      <c r="I233" s="165">
        <f>SUM(I234)</f>
        <v>0</v>
      </c>
      <c r="J233" s="165">
        <f t="shared" si="106"/>
        <v>0</v>
      </c>
      <c r="K233" s="165">
        <f t="shared" si="106"/>
        <v>0</v>
      </c>
      <c r="L233" s="165">
        <f t="shared" si="106"/>
        <v>0</v>
      </c>
      <c r="M233" s="165">
        <f t="shared" si="106"/>
        <v>0</v>
      </c>
      <c r="N233" s="165"/>
      <c r="O233" s="168"/>
      <c r="P233" s="1"/>
    </row>
    <row r="234" spans="1:16" ht="52" x14ac:dyDescent="0.35">
      <c r="A234" s="38" t="s">
        <v>164</v>
      </c>
      <c r="B234" s="39" t="s">
        <v>165</v>
      </c>
      <c r="C234" s="16" t="s">
        <v>24</v>
      </c>
      <c r="D234" s="16" t="s">
        <v>694</v>
      </c>
      <c r="E234" s="57">
        <v>0</v>
      </c>
      <c r="F234" s="57">
        <v>0</v>
      </c>
      <c r="G234" s="57">
        <v>0</v>
      </c>
      <c r="H234" s="57">
        <v>0</v>
      </c>
      <c r="I234" s="57">
        <v>0</v>
      </c>
      <c r="J234" s="57">
        <v>0</v>
      </c>
      <c r="K234" s="57">
        <v>0</v>
      </c>
      <c r="L234" s="60">
        <v>0</v>
      </c>
      <c r="M234" s="60">
        <v>0</v>
      </c>
      <c r="N234" s="39" t="s">
        <v>110</v>
      </c>
      <c r="O234" s="41"/>
      <c r="P234" s="1" t="s">
        <v>692</v>
      </c>
    </row>
    <row r="235" spans="1:16" x14ac:dyDescent="0.35">
      <c r="A235" s="172" t="s">
        <v>166</v>
      </c>
      <c r="B235" s="173"/>
      <c r="C235" s="173"/>
      <c r="D235" s="174"/>
      <c r="E235" s="173"/>
      <c r="F235" s="173"/>
      <c r="G235" s="173"/>
      <c r="H235" s="175"/>
      <c r="I235" s="175"/>
      <c r="J235" s="175"/>
      <c r="K235" s="175"/>
      <c r="L235" s="175"/>
      <c r="M235" s="175"/>
      <c r="N235" s="174"/>
      <c r="O235" s="176"/>
      <c r="P235" s="1"/>
    </row>
    <row r="236" spans="1:16" x14ac:dyDescent="0.35">
      <c r="A236" s="177" t="s">
        <v>167</v>
      </c>
      <c r="B236" s="178"/>
      <c r="C236" s="179"/>
      <c r="D236" s="178"/>
      <c r="E236" s="179"/>
      <c r="F236" s="179"/>
      <c r="G236" s="179"/>
      <c r="H236" s="180"/>
      <c r="I236" s="180"/>
      <c r="J236" s="180"/>
      <c r="K236" s="180"/>
      <c r="L236" s="180"/>
      <c r="M236" s="180"/>
      <c r="N236" s="178"/>
      <c r="O236" s="181"/>
      <c r="P236" s="1"/>
    </row>
    <row r="237" spans="1:16" x14ac:dyDescent="0.35">
      <c r="A237" s="182" t="s">
        <v>168</v>
      </c>
      <c r="B237" s="183"/>
      <c r="C237" s="184"/>
      <c r="D237" s="183"/>
      <c r="E237" s="185"/>
      <c r="F237" s="185"/>
      <c r="G237" s="185"/>
      <c r="H237" s="185"/>
      <c r="I237" s="185"/>
      <c r="J237" s="185"/>
      <c r="K237" s="185"/>
      <c r="L237" s="185"/>
      <c r="M237" s="185"/>
      <c r="N237" s="183"/>
      <c r="O237" s="186"/>
      <c r="P237" s="1"/>
    </row>
    <row r="238" spans="1:16" x14ac:dyDescent="0.35">
      <c r="A238" s="187"/>
      <c r="B238" s="184"/>
      <c r="C238" s="184"/>
      <c r="D238" s="184"/>
      <c r="E238" s="185">
        <f t="shared" ref="E238:M238" si="107">SUM(E239)</f>
        <v>0</v>
      </c>
      <c r="F238" s="185">
        <f>SUM(F239)</f>
        <v>0</v>
      </c>
      <c r="G238" s="185">
        <f>SUM(G239)</f>
        <v>0</v>
      </c>
      <c r="H238" s="185">
        <f>SUM(H239)</f>
        <v>0</v>
      </c>
      <c r="I238" s="185">
        <f>SUM(I239)</f>
        <v>0</v>
      </c>
      <c r="J238" s="185">
        <f t="shared" si="107"/>
        <v>0</v>
      </c>
      <c r="K238" s="185">
        <f t="shared" si="107"/>
        <v>0</v>
      </c>
      <c r="L238" s="185">
        <f t="shared" si="107"/>
        <v>0</v>
      </c>
      <c r="M238" s="185">
        <f t="shared" si="107"/>
        <v>0</v>
      </c>
      <c r="N238" s="184"/>
      <c r="O238" s="186"/>
      <c r="P238" s="1"/>
    </row>
    <row r="239" spans="1:16" ht="52" x14ac:dyDescent="0.35">
      <c r="A239" s="38" t="s">
        <v>169</v>
      </c>
      <c r="B239" s="39" t="s">
        <v>170</v>
      </c>
      <c r="C239" s="57" t="s">
        <v>16</v>
      </c>
      <c r="D239" s="10" t="s">
        <v>694</v>
      </c>
      <c r="E239" s="40">
        <v>0</v>
      </c>
      <c r="F239" s="40">
        <v>0</v>
      </c>
      <c r="G239" s="40">
        <v>0</v>
      </c>
      <c r="H239" s="40">
        <v>0</v>
      </c>
      <c r="I239" s="40">
        <v>0</v>
      </c>
      <c r="J239" s="40">
        <v>0</v>
      </c>
      <c r="K239" s="40">
        <v>0</v>
      </c>
      <c r="L239" s="40">
        <v>0</v>
      </c>
      <c r="M239" s="40">
        <v>0</v>
      </c>
      <c r="N239" s="10" t="s">
        <v>93</v>
      </c>
      <c r="O239" s="41"/>
      <c r="P239" s="1" t="s">
        <v>692</v>
      </c>
    </row>
    <row r="240" spans="1:16" ht="15.65" customHeight="1" x14ac:dyDescent="0.35">
      <c r="A240" s="182" t="s">
        <v>171</v>
      </c>
      <c r="B240" s="183"/>
      <c r="C240" s="184"/>
      <c r="D240" s="183"/>
      <c r="E240" s="185"/>
      <c r="F240" s="185"/>
      <c r="G240" s="185"/>
      <c r="H240" s="185"/>
      <c r="I240" s="185"/>
      <c r="J240" s="185"/>
      <c r="K240" s="185"/>
      <c r="L240" s="185"/>
      <c r="M240" s="185"/>
      <c r="N240" s="183"/>
      <c r="O240" s="186"/>
      <c r="P240" s="1"/>
    </row>
    <row r="241" spans="1:16" x14ac:dyDescent="0.35">
      <c r="A241" s="187"/>
      <c r="B241" s="183"/>
      <c r="C241" s="184"/>
      <c r="D241" s="183"/>
      <c r="E241" s="185">
        <f t="shared" ref="E241:M241" si="108">SUM(E242)</f>
        <v>0</v>
      </c>
      <c r="F241" s="185">
        <f t="shared" si="108"/>
        <v>0</v>
      </c>
      <c r="G241" s="185">
        <f t="shared" si="108"/>
        <v>0</v>
      </c>
      <c r="H241" s="185">
        <f t="shared" si="108"/>
        <v>1082666.66666667</v>
      </c>
      <c r="I241" s="185">
        <f>SUM(I242)</f>
        <v>1082666.6666666667</v>
      </c>
      <c r="J241" s="185">
        <f t="shared" si="108"/>
        <v>1082666.66666667</v>
      </c>
      <c r="K241" s="185">
        <f>SUM(K242)</f>
        <v>1082666.6666666667</v>
      </c>
      <c r="L241" s="185">
        <f t="shared" si="108"/>
        <v>0</v>
      </c>
      <c r="M241" s="185">
        <f t="shared" si="108"/>
        <v>0</v>
      </c>
      <c r="N241" s="183"/>
      <c r="O241" s="186"/>
      <c r="P241" s="1"/>
    </row>
    <row r="242" spans="1:16" ht="39" x14ac:dyDescent="0.35">
      <c r="A242" s="38" t="s">
        <v>172</v>
      </c>
      <c r="B242" s="39" t="s">
        <v>173</v>
      </c>
      <c r="C242" s="57" t="s">
        <v>70</v>
      </c>
      <c r="D242" s="10" t="s">
        <v>560</v>
      </c>
      <c r="E242" s="40">
        <v>0</v>
      </c>
      <c r="F242" s="40">
        <v>0</v>
      </c>
      <c r="G242" s="40">
        <v>0</v>
      </c>
      <c r="H242" s="40">
        <v>1082666.66666667</v>
      </c>
      <c r="I242" s="40">
        <v>1082666.6666666667</v>
      </c>
      <c r="J242" s="40">
        <v>1082666.66666667</v>
      </c>
      <c r="K242" s="40">
        <v>1082666.6666666667</v>
      </c>
      <c r="L242" s="40">
        <v>0</v>
      </c>
      <c r="M242" s="40">
        <v>0</v>
      </c>
      <c r="N242" s="39" t="s">
        <v>71</v>
      </c>
      <c r="O242" s="41"/>
      <c r="P242" s="1"/>
    </row>
    <row r="243" spans="1:16" x14ac:dyDescent="0.35">
      <c r="A243" s="177" t="s">
        <v>174</v>
      </c>
      <c r="B243" s="188"/>
      <c r="C243" s="189"/>
      <c r="D243" s="188"/>
      <c r="E243" s="189"/>
      <c r="F243" s="189"/>
      <c r="G243" s="189"/>
      <c r="H243" s="190"/>
      <c r="I243" s="190"/>
      <c r="J243" s="190"/>
      <c r="K243" s="190"/>
      <c r="L243" s="190"/>
      <c r="M243" s="190"/>
      <c r="N243" s="188"/>
      <c r="O243" s="191"/>
      <c r="P243" s="1"/>
    </row>
    <row r="244" spans="1:16" x14ac:dyDescent="0.35">
      <c r="A244" s="177" t="s">
        <v>175</v>
      </c>
      <c r="B244" s="188"/>
      <c r="C244" s="189"/>
      <c r="D244" s="188"/>
      <c r="E244" s="189"/>
      <c r="F244" s="189"/>
      <c r="G244" s="189"/>
      <c r="H244" s="190"/>
      <c r="I244" s="190"/>
      <c r="J244" s="190"/>
      <c r="K244" s="190"/>
      <c r="L244" s="190"/>
      <c r="M244" s="190"/>
      <c r="N244" s="188"/>
      <c r="O244" s="191"/>
      <c r="P244" s="1"/>
    </row>
    <row r="245" spans="1:16" x14ac:dyDescent="0.35">
      <c r="A245" s="182" t="s">
        <v>176</v>
      </c>
      <c r="B245" s="183"/>
      <c r="C245" s="184"/>
      <c r="D245" s="183"/>
      <c r="E245" s="185"/>
      <c r="F245" s="185"/>
      <c r="G245" s="185"/>
      <c r="H245" s="185"/>
      <c r="I245" s="185"/>
      <c r="J245" s="185"/>
      <c r="K245" s="185"/>
      <c r="L245" s="185"/>
      <c r="M245" s="185"/>
      <c r="N245" s="183"/>
      <c r="O245" s="186"/>
      <c r="P245" s="1"/>
    </row>
    <row r="246" spans="1:16" x14ac:dyDescent="0.35">
      <c r="A246" s="187"/>
      <c r="B246" s="183"/>
      <c r="C246" s="184"/>
      <c r="D246" s="183"/>
      <c r="E246" s="185">
        <f t="shared" ref="E246:M246" si="109">SUM(E247:E248)</f>
        <v>0</v>
      </c>
      <c r="F246" s="185">
        <f>SUM(F247:F248)</f>
        <v>0</v>
      </c>
      <c r="G246" s="185">
        <f>SUM(G247:G248)</f>
        <v>0</v>
      </c>
      <c r="H246" s="185">
        <f>SUM(H247:H248)</f>
        <v>0</v>
      </c>
      <c r="I246" s="185">
        <f>SUM(I247:I248)</f>
        <v>0</v>
      </c>
      <c r="J246" s="185">
        <f>SUM(J247:J248)</f>
        <v>0</v>
      </c>
      <c r="K246" s="185">
        <f t="shared" si="109"/>
        <v>0</v>
      </c>
      <c r="L246" s="185">
        <f t="shared" si="109"/>
        <v>0</v>
      </c>
      <c r="M246" s="185">
        <f t="shared" si="109"/>
        <v>0</v>
      </c>
      <c r="N246" s="183"/>
      <c r="O246" s="186"/>
      <c r="P246" s="1"/>
    </row>
    <row r="247" spans="1:16" ht="156" x14ac:dyDescent="0.35">
      <c r="A247" s="38" t="s">
        <v>177</v>
      </c>
      <c r="B247" s="39" t="s">
        <v>178</v>
      </c>
      <c r="C247" s="57" t="s">
        <v>16</v>
      </c>
      <c r="D247" s="10" t="s">
        <v>694</v>
      </c>
      <c r="E247" s="40">
        <v>0</v>
      </c>
      <c r="F247" s="40">
        <v>0</v>
      </c>
      <c r="G247" s="40">
        <v>0</v>
      </c>
      <c r="H247" s="40">
        <v>0</v>
      </c>
      <c r="I247" s="40">
        <v>0</v>
      </c>
      <c r="J247" s="40">
        <v>0</v>
      </c>
      <c r="K247" s="40">
        <v>0</v>
      </c>
      <c r="L247" s="40">
        <v>0</v>
      </c>
      <c r="M247" s="40">
        <v>0</v>
      </c>
      <c r="N247" s="10" t="s">
        <v>93</v>
      </c>
      <c r="O247" s="41"/>
      <c r="P247" s="1" t="s">
        <v>692</v>
      </c>
    </row>
    <row r="248" spans="1:16" ht="52" x14ac:dyDescent="0.35">
      <c r="A248" s="38" t="s">
        <v>179</v>
      </c>
      <c r="B248" s="39" t="s">
        <v>180</v>
      </c>
      <c r="C248" s="57" t="s">
        <v>16</v>
      </c>
      <c r="D248" s="10" t="s">
        <v>694</v>
      </c>
      <c r="E248" s="40">
        <v>0</v>
      </c>
      <c r="F248" s="40">
        <v>0</v>
      </c>
      <c r="G248" s="40">
        <v>0</v>
      </c>
      <c r="H248" s="40">
        <v>0</v>
      </c>
      <c r="I248" s="40">
        <v>0</v>
      </c>
      <c r="J248" s="40">
        <v>0</v>
      </c>
      <c r="K248" s="40">
        <v>0</v>
      </c>
      <c r="L248" s="40">
        <v>0</v>
      </c>
      <c r="M248" s="40">
        <v>0</v>
      </c>
      <c r="N248" s="39" t="s">
        <v>71</v>
      </c>
      <c r="O248" s="41"/>
      <c r="P248" s="1" t="s">
        <v>692</v>
      </c>
    </row>
    <row r="249" spans="1:16" x14ac:dyDescent="0.35">
      <c r="A249" s="192" t="s">
        <v>181</v>
      </c>
      <c r="B249" s="193"/>
      <c r="C249" s="194"/>
      <c r="D249" s="193"/>
      <c r="E249" s="194"/>
      <c r="F249" s="194"/>
      <c r="G249" s="194"/>
      <c r="H249" s="195"/>
      <c r="I249" s="195"/>
      <c r="J249" s="195"/>
      <c r="K249" s="195"/>
      <c r="L249" s="195"/>
      <c r="M249" s="195"/>
      <c r="N249" s="193"/>
      <c r="O249" s="196"/>
      <c r="P249" s="1"/>
    </row>
    <row r="250" spans="1:16" x14ac:dyDescent="0.35">
      <c r="A250" s="197" t="s">
        <v>526</v>
      </c>
      <c r="B250" s="198"/>
      <c r="C250" s="198"/>
      <c r="D250" s="198"/>
      <c r="E250" s="198"/>
      <c r="F250" s="198"/>
      <c r="G250" s="198"/>
      <c r="H250" s="198"/>
      <c r="I250" s="198"/>
      <c r="J250" s="198"/>
      <c r="K250" s="198"/>
      <c r="L250" s="198"/>
      <c r="M250" s="198"/>
      <c r="N250" s="198"/>
      <c r="O250" s="199"/>
      <c r="P250" s="1"/>
    </row>
    <row r="251" spans="1:16" x14ac:dyDescent="0.35">
      <c r="A251" s="200" t="s">
        <v>527</v>
      </c>
      <c r="B251" s="201"/>
      <c r="C251" s="201"/>
      <c r="D251" s="201"/>
      <c r="E251" s="201"/>
      <c r="F251" s="201"/>
      <c r="G251" s="201"/>
      <c r="H251" s="201"/>
      <c r="I251" s="201"/>
      <c r="J251" s="201"/>
      <c r="K251" s="201"/>
      <c r="L251" s="201"/>
      <c r="M251" s="201"/>
      <c r="N251" s="201"/>
      <c r="O251" s="202"/>
      <c r="P251" s="1"/>
    </row>
    <row r="252" spans="1:16" x14ac:dyDescent="0.35">
      <c r="A252" s="203"/>
      <c r="B252" s="204"/>
      <c r="C252" s="205"/>
      <c r="D252" s="204"/>
      <c r="E252" s="206">
        <f>SUM(E253:E257)</f>
        <v>2223688</v>
      </c>
      <c r="F252" s="206">
        <f t="shared" ref="F252:M252" si="110">SUM(F253:F257)</f>
        <v>861188</v>
      </c>
      <c r="G252" s="206">
        <f t="shared" si="110"/>
        <v>0</v>
      </c>
      <c r="H252" s="206">
        <f t="shared" si="110"/>
        <v>0</v>
      </c>
      <c r="I252" s="206">
        <f t="shared" si="110"/>
        <v>0</v>
      </c>
      <c r="J252" s="206">
        <f>SUM(J253:J257)</f>
        <v>0</v>
      </c>
      <c r="K252" s="206">
        <f t="shared" si="110"/>
        <v>0</v>
      </c>
      <c r="L252" s="206">
        <f t="shared" si="110"/>
        <v>0</v>
      </c>
      <c r="M252" s="206">
        <f t="shared" si="110"/>
        <v>0</v>
      </c>
      <c r="N252" s="204"/>
      <c r="O252" s="207"/>
      <c r="P252" s="1"/>
    </row>
    <row r="253" spans="1:16" ht="49" customHeight="1" x14ac:dyDescent="0.35">
      <c r="A253" s="38" t="s">
        <v>182</v>
      </c>
      <c r="B253" s="39" t="s">
        <v>183</v>
      </c>
      <c r="C253" s="57" t="s">
        <v>25</v>
      </c>
      <c r="D253" s="208" t="s">
        <v>552</v>
      </c>
      <c r="E253" s="62">
        <v>166883</v>
      </c>
      <c r="F253" s="62">
        <v>105474</v>
      </c>
      <c r="G253" s="62">
        <v>0</v>
      </c>
      <c r="H253" s="60">
        <v>0</v>
      </c>
      <c r="I253" s="60">
        <v>0</v>
      </c>
      <c r="J253" s="60">
        <v>0</v>
      </c>
      <c r="K253" s="60">
        <v>0</v>
      </c>
      <c r="L253" s="60">
        <v>0</v>
      </c>
      <c r="M253" s="60">
        <v>0</v>
      </c>
      <c r="N253" s="39" t="s">
        <v>184</v>
      </c>
      <c r="O253" s="41"/>
      <c r="P253" s="1"/>
    </row>
    <row r="254" spans="1:16" ht="52" x14ac:dyDescent="0.35">
      <c r="A254" s="38" t="s">
        <v>185</v>
      </c>
      <c r="B254" s="39" t="s">
        <v>186</v>
      </c>
      <c r="C254" s="57" t="s">
        <v>26</v>
      </c>
      <c r="D254" s="39" t="s">
        <v>187</v>
      </c>
      <c r="E254" s="57">
        <v>0</v>
      </c>
      <c r="F254" s="57">
        <v>0</v>
      </c>
      <c r="G254" s="57">
        <v>0</v>
      </c>
      <c r="H254" s="60">
        <v>0</v>
      </c>
      <c r="I254" s="60">
        <v>0</v>
      </c>
      <c r="J254" s="60">
        <v>0</v>
      </c>
      <c r="K254" s="60">
        <v>0</v>
      </c>
      <c r="L254" s="60">
        <v>0</v>
      </c>
      <c r="M254" s="60">
        <v>0</v>
      </c>
      <c r="N254" s="39" t="s">
        <v>130</v>
      </c>
      <c r="O254" s="41"/>
      <c r="P254" s="1" t="s">
        <v>692</v>
      </c>
    </row>
    <row r="255" spans="1:16" ht="39" x14ac:dyDescent="0.35">
      <c r="A255" s="38" t="s">
        <v>188</v>
      </c>
      <c r="B255" s="39" t="s">
        <v>633</v>
      </c>
      <c r="C255" s="39" t="s">
        <v>19</v>
      </c>
      <c r="D255" s="39" t="s">
        <v>189</v>
      </c>
      <c r="E255" s="40">
        <v>1016205</v>
      </c>
      <c r="F255" s="40">
        <v>416914</v>
      </c>
      <c r="G255" s="40">
        <v>0</v>
      </c>
      <c r="H255" s="60">
        <v>0</v>
      </c>
      <c r="I255" s="60">
        <v>0</v>
      </c>
      <c r="J255" s="60">
        <v>0</v>
      </c>
      <c r="K255" s="60">
        <v>0</v>
      </c>
      <c r="L255" s="60">
        <v>0</v>
      </c>
      <c r="M255" s="60">
        <v>0</v>
      </c>
      <c r="N255" s="39" t="s">
        <v>578</v>
      </c>
      <c r="O255" s="41"/>
      <c r="P255" s="1"/>
    </row>
    <row r="256" spans="1:16" ht="39" x14ac:dyDescent="0.35">
      <c r="A256" s="38" t="s">
        <v>190</v>
      </c>
      <c r="B256" s="39" t="s">
        <v>634</v>
      </c>
      <c r="C256" s="39" t="s">
        <v>19</v>
      </c>
      <c r="D256" s="39" t="s">
        <v>189</v>
      </c>
      <c r="E256" s="40">
        <v>1028500</v>
      </c>
      <c r="F256" s="40">
        <v>338800</v>
      </c>
      <c r="G256" s="40">
        <v>0</v>
      </c>
      <c r="H256" s="60">
        <v>0</v>
      </c>
      <c r="I256" s="60">
        <v>0</v>
      </c>
      <c r="J256" s="60">
        <v>0</v>
      </c>
      <c r="K256" s="60">
        <v>0</v>
      </c>
      <c r="L256" s="60">
        <v>0</v>
      </c>
      <c r="M256" s="60">
        <v>0</v>
      </c>
      <c r="N256" s="39" t="s">
        <v>578</v>
      </c>
      <c r="O256" s="41"/>
      <c r="P256" s="1"/>
    </row>
    <row r="257" spans="1:16" ht="39" x14ac:dyDescent="0.35">
      <c r="A257" s="38" t="s">
        <v>191</v>
      </c>
      <c r="B257" s="39" t="s">
        <v>594</v>
      </c>
      <c r="C257" s="39" t="s">
        <v>19</v>
      </c>
      <c r="D257" s="39" t="s">
        <v>189</v>
      </c>
      <c r="E257" s="40">
        <v>12100</v>
      </c>
      <c r="F257" s="57">
        <v>0</v>
      </c>
      <c r="G257" s="57">
        <v>0</v>
      </c>
      <c r="H257" s="60">
        <v>0</v>
      </c>
      <c r="I257" s="60">
        <v>0</v>
      </c>
      <c r="J257" s="60">
        <v>0</v>
      </c>
      <c r="K257" s="60">
        <v>0</v>
      </c>
      <c r="L257" s="60">
        <v>0</v>
      </c>
      <c r="M257" s="60">
        <v>0</v>
      </c>
      <c r="N257" s="39" t="s">
        <v>579</v>
      </c>
      <c r="O257" s="41"/>
      <c r="P257" s="1"/>
    </row>
    <row r="258" spans="1:16" x14ac:dyDescent="0.35">
      <c r="A258" s="177" t="s">
        <v>192</v>
      </c>
      <c r="B258" s="188"/>
      <c r="C258" s="189"/>
      <c r="D258" s="188"/>
      <c r="E258" s="189"/>
      <c r="F258" s="189"/>
      <c r="G258" s="189"/>
      <c r="H258" s="190"/>
      <c r="I258" s="190"/>
      <c r="J258" s="190"/>
      <c r="K258" s="190"/>
      <c r="L258" s="190"/>
      <c r="M258" s="190"/>
      <c r="N258" s="188"/>
      <c r="O258" s="191"/>
      <c r="P258" s="1"/>
    </row>
    <row r="259" spans="1:16" x14ac:dyDescent="0.35">
      <c r="A259" s="182" t="s">
        <v>193</v>
      </c>
      <c r="B259" s="183"/>
      <c r="C259" s="184"/>
      <c r="D259" s="183"/>
      <c r="E259" s="185"/>
      <c r="F259" s="185"/>
      <c r="G259" s="185"/>
      <c r="H259" s="185"/>
      <c r="I259" s="185"/>
      <c r="J259" s="185"/>
      <c r="K259" s="185"/>
      <c r="L259" s="185"/>
      <c r="M259" s="185"/>
      <c r="N259" s="183"/>
      <c r="O259" s="186"/>
      <c r="P259" s="1"/>
    </row>
    <row r="260" spans="1:16" x14ac:dyDescent="0.35">
      <c r="A260" s="187"/>
      <c r="B260" s="183"/>
      <c r="C260" s="184"/>
      <c r="D260" s="183"/>
      <c r="E260" s="185">
        <f t="shared" ref="E260:M260" si="111">SUM(E261:E262)</f>
        <v>0</v>
      </c>
      <c r="F260" s="185">
        <f t="shared" si="111"/>
        <v>0</v>
      </c>
      <c r="G260" s="185">
        <f t="shared" si="111"/>
        <v>0</v>
      </c>
      <c r="H260" s="185">
        <f>SUM(H261:H262)</f>
        <v>3200000</v>
      </c>
      <c r="I260" s="185">
        <f>SUM(I261:I262)</f>
        <v>2000000</v>
      </c>
      <c r="J260" s="185">
        <f>SUM(J261:J262)</f>
        <v>2000000</v>
      </c>
      <c r="K260" s="185">
        <f t="shared" si="111"/>
        <v>1000000</v>
      </c>
      <c r="L260" s="185">
        <f t="shared" si="111"/>
        <v>0</v>
      </c>
      <c r="M260" s="185">
        <f t="shared" si="111"/>
        <v>0</v>
      </c>
      <c r="N260" s="183"/>
      <c r="O260" s="186"/>
      <c r="P260" s="1"/>
    </row>
    <row r="261" spans="1:16" ht="87.5" customHeight="1" x14ac:dyDescent="0.35">
      <c r="A261" s="312" t="s">
        <v>194</v>
      </c>
      <c r="B261" s="308" t="s">
        <v>195</v>
      </c>
      <c r="C261" s="57" t="s">
        <v>70</v>
      </c>
      <c r="D261" s="10" t="s">
        <v>562</v>
      </c>
      <c r="E261" s="40">
        <v>0</v>
      </c>
      <c r="F261" s="40">
        <v>0</v>
      </c>
      <c r="G261" s="40">
        <v>0</v>
      </c>
      <c r="H261" s="40">
        <v>2000000</v>
      </c>
      <c r="I261" s="40">
        <v>2000000</v>
      </c>
      <c r="J261" s="40">
        <v>2000000</v>
      </c>
      <c r="K261" s="40">
        <v>1000000</v>
      </c>
      <c r="L261" s="40">
        <v>0</v>
      </c>
      <c r="M261" s="40">
        <v>0</v>
      </c>
      <c r="N261" s="39" t="s">
        <v>475</v>
      </c>
      <c r="O261" s="305" t="s">
        <v>233</v>
      </c>
      <c r="P261" s="1"/>
    </row>
    <row r="262" spans="1:16" ht="96.5" customHeight="1" x14ac:dyDescent="0.35">
      <c r="A262" s="312"/>
      <c r="B262" s="308"/>
      <c r="C262" s="57" t="s">
        <v>23</v>
      </c>
      <c r="D262" s="39" t="s">
        <v>582</v>
      </c>
      <c r="E262" s="40">
        <v>0</v>
      </c>
      <c r="F262" s="40">
        <v>0</v>
      </c>
      <c r="G262" s="40">
        <v>0</v>
      </c>
      <c r="H262" s="40">
        <v>1200000</v>
      </c>
      <c r="I262" s="40">
        <v>0</v>
      </c>
      <c r="J262" s="40">
        <v>0</v>
      </c>
      <c r="K262" s="40">
        <v>0</v>
      </c>
      <c r="L262" s="40">
        <v>0</v>
      </c>
      <c r="M262" s="40">
        <v>0</v>
      </c>
      <c r="N262" s="39" t="s">
        <v>646</v>
      </c>
      <c r="O262" s="305"/>
      <c r="P262" s="1"/>
    </row>
    <row r="263" spans="1:16" x14ac:dyDescent="0.35">
      <c r="A263" s="182" t="s">
        <v>196</v>
      </c>
      <c r="B263" s="183"/>
      <c r="C263" s="184"/>
      <c r="D263" s="183"/>
      <c r="E263" s="185"/>
      <c r="F263" s="185"/>
      <c r="G263" s="185"/>
      <c r="H263" s="185"/>
      <c r="I263" s="185"/>
      <c r="J263" s="185"/>
      <c r="K263" s="185"/>
      <c r="L263" s="185"/>
      <c r="M263" s="185"/>
      <c r="N263" s="183"/>
      <c r="O263" s="186"/>
      <c r="P263" s="1"/>
    </row>
    <row r="264" spans="1:16" x14ac:dyDescent="0.35">
      <c r="A264" s="187"/>
      <c r="B264" s="183"/>
      <c r="C264" s="184"/>
      <c r="D264" s="183"/>
      <c r="E264" s="185">
        <f t="shared" ref="E264:M264" si="112">SUM(E265)</f>
        <v>0</v>
      </c>
      <c r="F264" s="185">
        <f t="shared" si="112"/>
        <v>0</v>
      </c>
      <c r="G264" s="185">
        <f t="shared" si="112"/>
        <v>0</v>
      </c>
      <c r="H264" s="185">
        <f t="shared" si="112"/>
        <v>0</v>
      </c>
      <c r="I264" s="185">
        <f>SUM(I265)</f>
        <v>0</v>
      </c>
      <c r="J264" s="185">
        <f t="shared" si="112"/>
        <v>0</v>
      </c>
      <c r="K264" s="185">
        <f t="shared" si="112"/>
        <v>0</v>
      </c>
      <c r="L264" s="185">
        <f t="shared" si="112"/>
        <v>0</v>
      </c>
      <c r="M264" s="185">
        <f t="shared" si="112"/>
        <v>0</v>
      </c>
      <c r="N264" s="183"/>
      <c r="O264" s="186"/>
      <c r="P264" s="1"/>
    </row>
    <row r="265" spans="1:16" ht="104" x14ac:dyDescent="0.35">
      <c r="A265" s="38" t="s">
        <v>197</v>
      </c>
      <c r="B265" s="39" t="s">
        <v>635</v>
      </c>
      <c r="C265" s="57" t="s">
        <v>16</v>
      </c>
      <c r="D265" s="10" t="s">
        <v>694</v>
      </c>
      <c r="E265" s="40">
        <v>0</v>
      </c>
      <c r="F265" s="40">
        <v>0</v>
      </c>
      <c r="G265" s="40">
        <v>0</v>
      </c>
      <c r="H265" s="40">
        <v>0</v>
      </c>
      <c r="I265" s="40">
        <v>0</v>
      </c>
      <c r="J265" s="40">
        <v>0</v>
      </c>
      <c r="K265" s="40">
        <v>0</v>
      </c>
      <c r="L265" s="40">
        <v>0</v>
      </c>
      <c r="M265" s="40">
        <v>0</v>
      </c>
      <c r="N265" s="10" t="s">
        <v>226</v>
      </c>
      <c r="O265" s="41"/>
      <c r="P265" s="1" t="s">
        <v>692</v>
      </c>
    </row>
    <row r="266" spans="1:16" x14ac:dyDescent="0.35">
      <c r="A266" s="182" t="s">
        <v>198</v>
      </c>
      <c r="B266" s="183"/>
      <c r="C266" s="184"/>
      <c r="D266" s="183"/>
      <c r="E266" s="185"/>
      <c r="F266" s="185"/>
      <c r="G266" s="185"/>
      <c r="H266" s="185"/>
      <c r="I266" s="185"/>
      <c r="J266" s="185"/>
      <c r="K266" s="185"/>
      <c r="L266" s="185"/>
      <c r="M266" s="185"/>
      <c r="N266" s="183"/>
      <c r="O266" s="186"/>
      <c r="P266" s="1"/>
    </row>
    <row r="267" spans="1:16" x14ac:dyDescent="0.35">
      <c r="A267" s="187"/>
      <c r="B267" s="183"/>
      <c r="C267" s="184"/>
      <c r="D267" s="183"/>
      <c r="E267" s="185">
        <f t="shared" ref="E267:M267" si="113">SUBTOTAL(9,E268:E269)</f>
        <v>0</v>
      </c>
      <c r="F267" s="185">
        <f t="shared" si="113"/>
        <v>0</v>
      </c>
      <c r="G267" s="185">
        <f t="shared" si="113"/>
        <v>0</v>
      </c>
      <c r="H267" s="185">
        <f>SUBTOTAL(9,H268:H269)</f>
        <v>3000000</v>
      </c>
      <c r="I267" s="185">
        <f>SUBTOTAL(9,I268:I269)</f>
        <v>3000000</v>
      </c>
      <c r="J267" s="185">
        <f>SUBTOTAL(9,J268:J269)</f>
        <v>3000000</v>
      </c>
      <c r="K267" s="185">
        <f t="shared" si="113"/>
        <v>1000000</v>
      </c>
      <c r="L267" s="185">
        <f t="shared" si="113"/>
        <v>0</v>
      </c>
      <c r="M267" s="185">
        <f t="shared" si="113"/>
        <v>0</v>
      </c>
      <c r="N267" s="183"/>
      <c r="O267" s="186"/>
      <c r="P267" s="1"/>
    </row>
    <row r="268" spans="1:16" ht="52" x14ac:dyDescent="0.35">
      <c r="A268" s="38" t="s">
        <v>199</v>
      </c>
      <c r="B268" s="39" t="s">
        <v>200</v>
      </c>
      <c r="C268" s="57" t="s">
        <v>16</v>
      </c>
      <c r="D268" s="10" t="s">
        <v>694</v>
      </c>
      <c r="E268" s="40">
        <v>0</v>
      </c>
      <c r="F268" s="40">
        <v>0</v>
      </c>
      <c r="G268" s="40">
        <v>0</v>
      </c>
      <c r="H268" s="40">
        <v>0</v>
      </c>
      <c r="I268" s="40">
        <v>0</v>
      </c>
      <c r="J268" s="40">
        <v>0</v>
      </c>
      <c r="K268" s="40">
        <v>0</v>
      </c>
      <c r="L268" s="40">
        <v>0</v>
      </c>
      <c r="M268" s="40">
        <v>0</v>
      </c>
      <c r="N268" s="39" t="s">
        <v>201</v>
      </c>
      <c r="O268" s="41"/>
      <c r="P268" s="1" t="s">
        <v>692</v>
      </c>
    </row>
    <row r="269" spans="1:16" ht="92" customHeight="1" x14ac:dyDescent="0.35">
      <c r="A269" s="38" t="s">
        <v>202</v>
      </c>
      <c r="B269" s="39" t="s">
        <v>203</v>
      </c>
      <c r="C269" s="10" t="s">
        <v>70</v>
      </c>
      <c r="D269" s="10" t="s">
        <v>562</v>
      </c>
      <c r="E269" s="62">
        <v>0</v>
      </c>
      <c r="F269" s="62">
        <v>0</v>
      </c>
      <c r="G269" s="62">
        <v>0</v>
      </c>
      <c r="H269" s="62">
        <v>3000000</v>
      </c>
      <c r="I269" s="62">
        <v>3000000</v>
      </c>
      <c r="J269" s="62">
        <v>3000000</v>
      </c>
      <c r="K269" s="62">
        <v>1000000</v>
      </c>
      <c r="L269" s="62">
        <v>0</v>
      </c>
      <c r="M269" s="62">
        <v>0</v>
      </c>
      <c r="N269" s="39" t="s">
        <v>71</v>
      </c>
      <c r="O269" s="209" t="s">
        <v>233</v>
      </c>
      <c r="P269" s="1"/>
    </row>
    <row r="270" spans="1:16" x14ac:dyDescent="0.35">
      <c r="A270" s="177" t="s">
        <v>204</v>
      </c>
      <c r="B270" s="188"/>
      <c r="C270" s="189"/>
      <c r="D270" s="188"/>
      <c r="E270" s="189"/>
      <c r="F270" s="189"/>
      <c r="G270" s="189"/>
      <c r="H270" s="190"/>
      <c r="I270" s="190"/>
      <c r="J270" s="190"/>
      <c r="K270" s="190"/>
      <c r="L270" s="190"/>
      <c r="M270" s="190"/>
      <c r="N270" s="188"/>
      <c r="O270" s="191"/>
      <c r="P270" s="1"/>
    </row>
    <row r="271" spans="1:16" x14ac:dyDescent="0.35">
      <c r="A271" s="182" t="s">
        <v>205</v>
      </c>
      <c r="B271" s="183"/>
      <c r="C271" s="184"/>
      <c r="D271" s="183"/>
      <c r="E271" s="185"/>
      <c r="F271" s="185"/>
      <c r="G271" s="185"/>
      <c r="H271" s="185"/>
      <c r="I271" s="185"/>
      <c r="J271" s="185"/>
      <c r="K271" s="185"/>
      <c r="L271" s="185"/>
      <c r="M271" s="185"/>
      <c r="N271" s="183"/>
      <c r="O271" s="186"/>
      <c r="P271" s="1"/>
    </row>
    <row r="272" spans="1:16" x14ac:dyDescent="0.35">
      <c r="A272" s="187"/>
      <c r="B272" s="183"/>
      <c r="C272" s="184"/>
      <c r="D272" s="183"/>
      <c r="E272" s="185">
        <f t="shared" ref="E272:M272" si="114">SUM(E273)</f>
        <v>0</v>
      </c>
      <c r="F272" s="185">
        <f t="shared" si="114"/>
        <v>0</v>
      </c>
      <c r="G272" s="185">
        <f t="shared" si="114"/>
        <v>0</v>
      </c>
      <c r="H272" s="185">
        <f>SUM(H273)</f>
        <v>0</v>
      </c>
      <c r="I272" s="185">
        <f t="shared" si="114"/>
        <v>0</v>
      </c>
      <c r="J272" s="185">
        <f>SUM(J273)</f>
        <v>0</v>
      </c>
      <c r="K272" s="185">
        <f t="shared" si="114"/>
        <v>0</v>
      </c>
      <c r="L272" s="185">
        <f t="shared" si="114"/>
        <v>0</v>
      </c>
      <c r="M272" s="185">
        <f t="shared" si="114"/>
        <v>0</v>
      </c>
      <c r="N272" s="183"/>
      <c r="O272" s="186"/>
      <c r="P272" s="1"/>
    </row>
    <row r="273" spans="1:16" ht="87" customHeight="1" x14ac:dyDescent="0.35">
      <c r="A273" s="38" t="s">
        <v>206</v>
      </c>
      <c r="B273" s="39" t="s">
        <v>207</v>
      </c>
      <c r="C273" s="57" t="s">
        <v>16</v>
      </c>
      <c r="D273" s="10" t="s">
        <v>562</v>
      </c>
      <c r="E273" s="40">
        <v>0</v>
      </c>
      <c r="F273" s="40">
        <v>0</v>
      </c>
      <c r="G273" s="40">
        <v>0</v>
      </c>
      <c r="H273" s="40">
        <v>0</v>
      </c>
      <c r="I273" s="40">
        <v>0</v>
      </c>
      <c r="J273" s="40">
        <v>0</v>
      </c>
      <c r="K273" s="40">
        <v>0</v>
      </c>
      <c r="L273" s="40">
        <v>0</v>
      </c>
      <c r="M273" s="40">
        <v>0</v>
      </c>
      <c r="N273" s="10" t="s">
        <v>208</v>
      </c>
      <c r="O273" s="41"/>
      <c r="P273" s="1" t="s">
        <v>682</v>
      </c>
    </row>
    <row r="274" spans="1:16" x14ac:dyDescent="0.35">
      <c r="A274" s="177" t="s">
        <v>209</v>
      </c>
      <c r="B274" s="188"/>
      <c r="C274" s="189"/>
      <c r="D274" s="188"/>
      <c r="E274" s="189"/>
      <c r="F274" s="189"/>
      <c r="G274" s="189"/>
      <c r="H274" s="190"/>
      <c r="I274" s="190"/>
      <c r="J274" s="190"/>
      <c r="K274" s="190"/>
      <c r="L274" s="190"/>
      <c r="M274" s="190"/>
      <c r="N274" s="188"/>
      <c r="O274" s="191"/>
      <c r="P274" s="1"/>
    </row>
    <row r="275" spans="1:16" x14ac:dyDescent="0.35">
      <c r="A275" s="182" t="s">
        <v>210</v>
      </c>
      <c r="B275" s="183"/>
      <c r="C275" s="184"/>
      <c r="D275" s="183"/>
      <c r="E275" s="185"/>
      <c r="F275" s="185"/>
      <c r="G275" s="185"/>
      <c r="H275" s="185"/>
      <c r="I275" s="185"/>
      <c r="J275" s="185"/>
      <c r="K275" s="185"/>
      <c r="L275" s="185"/>
      <c r="M275" s="185"/>
      <c r="N275" s="183"/>
      <c r="O275" s="186"/>
      <c r="P275" s="1"/>
    </row>
    <row r="276" spans="1:16" x14ac:dyDescent="0.35">
      <c r="A276" s="187"/>
      <c r="B276" s="183"/>
      <c r="C276" s="184"/>
      <c r="D276" s="183"/>
      <c r="E276" s="185">
        <f>SUM(E277:E279)</f>
        <v>35000</v>
      </c>
      <c r="F276" s="185">
        <f t="shared" ref="F276:M276" si="115">SUM(F277:F279)</f>
        <v>0</v>
      </c>
      <c r="G276" s="185">
        <f t="shared" si="115"/>
        <v>0</v>
      </c>
      <c r="H276" s="185">
        <f>SUM(H277:H279)</f>
        <v>633923</v>
      </c>
      <c r="I276" s="185">
        <f>SUM(I277:I279)</f>
        <v>1398877</v>
      </c>
      <c r="J276" s="185">
        <f t="shared" si="115"/>
        <v>933754</v>
      </c>
      <c r="K276" s="185">
        <f t="shared" si="115"/>
        <v>349368</v>
      </c>
      <c r="L276" s="185">
        <f t="shared" si="115"/>
        <v>0</v>
      </c>
      <c r="M276" s="185">
        <f t="shared" si="115"/>
        <v>349368</v>
      </c>
      <c r="N276" s="183"/>
      <c r="O276" s="186"/>
      <c r="P276" s="1"/>
    </row>
    <row r="277" spans="1:16" ht="39" x14ac:dyDescent="0.35">
      <c r="A277" s="38" t="s">
        <v>211</v>
      </c>
      <c r="B277" s="39" t="s">
        <v>212</v>
      </c>
      <c r="C277" s="16" t="s">
        <v>16</v>
      </c>
      <c r="D277" s="10" t="s">
        <v>577</v>
      </c>
      <c r="E277" s="86">
        <v>35000</v>
      </c>
      <c r="F277" s="86">
        <v>0</v>
      </c>
      <c r="G277" s="86">
        <v>0</v>
      </c>
      <c r="H277" s="86">
        <v>0</v>
      </c>
      <c r="I277" s="86">
        <v>0</v>
      </c>
      <c r="J277" s="86">
        <v>0</v>
      </c>
      <c r="K277" s="86">
        <v>0</v>
      </c>
      <c r="L277" s="86">
        <v>0</v>
      </c>
      <c r="M277" s="86">
        <v>0</v>
      </c>
      <c r="N277" s="39" t="s">
        <v>93</v>
      </c>
      <c r="O277" s="41"/>
      <c r="P277" s="1"/>
    </row>
    <row r="278" spans="1:16" s="211" customFormat="1" ht="39" x14ac:dyDescent="0.35">
      <c r="A278" s="306" t="s">
        <v>546</v>
      </c>
      <c r="B278" s="307" t="s">
        <v>547</v>
      </c>
      <c r="C278" s="16" t="s">
        <v>19</v>
      </c>
      <c r="D278" s="20" t="s">
        <v>189</v>
      </c>
      <c r="E278" s="40">
        <v>0</v>
      </c>
      <c r="F278" s="40">
        <v>0</v>
      </c>
      <c r="G278" s="86">
        <v>0</v>
      </c>
      <c r="H278" s="86">
        <v>633923</v>
      </c>
      <c r="I278" s="86">
        <v>1398877</v>
      </c>
      <c r="J278" s="86">
        <v>0</v>
      </c>
      <c r="K278" s="86">
        <v>0</v>
      </c>
      <c r="L278" s="86">
        <v>0</v>
      </c>
      <c r="M278" s="86">
        <v>0</v>
      </c>
      <c r="N278" s="39" t="s">
        <v>236</v>
      </c>
      <c r="O278" s="305"/>
      <c r="P278" s="210"/>
    </row>
    <row r="279" spans="1:16" ht="78" x14ac:dyDescent="0.35">
      <c r="A279" s="306"/>
      <c r="B279" s="307"/>
      <c r="C279" s="16" t="s">
        <v>19</v>
      </c>
      <c r="D279" s="10" t="s">
        <v>563</v>
      </c>
      <c r="E279" s="86">
        <v>0</v>
      </c>
      <c r="F279" s="40">
        <v>0</v>
      </c>
      <c r="G279" s="16">
        <v>0</v>
      </c>
      <c r="H279" s="86">
        <v>0</v>
      </c>
      <c r="I279" s="86">
        <v>0</v>
      </c>
      <c r="J279" s="86">
        <v>933754</v>
      </c>
      <c r="K279" s="86">
        <v>349368</v>
      </c>
      <c r="L279" s="86">
        <v>0</v>
      </c>
      <c r="M279" s="86">
        <v>349368</v>
      </c>
      <c r="N279" s="39" t="s">
        <v>71</v>
      </c>
      <c r="O279" s="305"/>
      <c r="P279" s="212" t="s">
        <v>699</v>
      </c>
    </row>
    <row r="280" spans="1:16" x14ac:dyDescent="0.35">
      <c r="A280" s="177" t="s">
        <v>213</v>
      </c>
      <c r="B280" s="188"/>
      <c r="C280" s="189"/>
      <c r="D280" s="188"/>
      <c r="E280" s="189"/>
      <c r="F280" s="189"/>
      <c r="G280" s="189"/>
      <c r="H280" s="190"/>
      <c r="I280" s="190"/>
      <c r="J280" s="190"/>
      <c r="K280" s="190"/>
      <c r="L280" s="190"/>
      <c r="M280" s="190"/>
      <c r="N280" s="188"/>
      <c r="O280" s="191"/>
      <c r="P280" s="1"/>
    </row>
    <row r="281" spans="1:16" x14ac:dyDescent="0.35">
      <c r="A281" s="182" t="s">
        <v>214</v>
      </c>
      <c r="B281" s="183"/>
      <c r="C281" s="184"/>
      <c r="D281" s="183"/>
      <c r="E281" s="184"/>
      <c r="F281" s="184"/>
      <c r="G281" s="184"/>
      <c r="H281" s="213"/>
      <c r="I281" s="213"/>
      <c r="J281" s="213"/>
      <c r="K281" s="213"/>
      <c r="L281" s="213"/>
      <c r="M281" s="213"/>
      <c r="N281" s="183"/>
      <c r="O281" s="186"/>
      <c r="P281" s="1"/>
    </row>
    <row r="282" spans="1:16" x14ac:dyDescent="0.35">
      <c r="A282" s="187"/>
      <c r="B282" s="183"/>
      <c r="C282" s="184"/>
      <c r="D282" s="183"/>
      <c r="E282" s="185">
        <f t="shared" ref="E282:L282" si="116">SUM(E283:E286)</f>
        <v>0</v>
      </c>
      <c r="F282" s="185">
        <f t="shared" si="116"/>
        <v>0</v>
      </c>
      <c r="G282" s="185">
        <f t="shared" si="116"/>
        <v>0</v>
      </c>
      <c r="H282" s="185">
        <f>SUM(H283:H286)</f>
        <v>376754</v>
      </c>
      <c r="I282" s="185">
        <f>SUM(I283:I286)</f>
        <v>244754</v>
      </c>
      <c r="J282" s="185">
        <f>SUM(J283:J286)</f>
        <v>244754</v>
      </c>
      <c r="K282" s="185">
        <f t="shared" si="116"/>
        <v>169754</v>
      </c>
      <c r="L282" s="185">
        <f t="shared" si="116"/>
        <v>0</v>
      </c>
      <c r="M282" s="185">
        <f>SUM(M283:M286)</f>
        <v>169754</v>
      </c>
      <c r="N282" s="183"/>
      <c r="O282" s="186"/>
      <c r="P282" s="1"/>
    </row>
    <row r="283" spans="1:16" ht="91" x14ac:dyDescent="0.35">
      <c r="A283" s="38" t="s">
        <v>215</v>
      </c>
      <c r="B283" s="39" t="s">
        <v>216</v>
      </c>
      <c r="C283" s="57" t="s">
        <v>17</v>
      </c>
      <c r="D283" s="39" t="s">
        <v>217</v>
      </c>
      <c r="E283" s="40">
        <v>0</v>
      </c>
      <c r="F283" s="40">
        <v>0</v>
      </c>
      <c r="G283" s="40">
        <v>0</v>
      </c>
      <c r="H283" s="40">
        <f>42000+135892</f>
        <v>177892</v>
      </c>
      <c r="I283" s="40">
        <v>135892</v>
      </c>
      <c r="J283" s="40">
        <v>135892</v>
      </c>
      <c r="K283" s="40">
        <v>135892</v>
      </c>
      <c r="L283" s="40">
        <v>0</v>
      </c>
      <c r="M283" s="40">
        <v>135892</v>
      </c>
      <c r="N283" s="39" t="s">
        <v>93</v>
      </c>
      <c r="O283" s="41"/>
      <c r="P283" s="1" t="s">
        <v>690</v>
      </c>
    </row>
    <row r="284" spans="1:16" ht="52" x14ac:dyDescent="0.35">
      <c r="A284" s="38" t="s">
        <v>218</v>
      </c>
      <c r="B284" s="39" t="s">
        <v>219</v>
      </c>
      <c r="C284" s="57" t="s">
        <v>17</v>
      </c>
      <c r="D284" s="39" t="s">
        <v>217</v>
      </c>
      <c r="E284" s="40">
        <v>0</v>
      </c>
      <c r="F284" s="40">
        <v>0</v>
      </c>
      <c r="G284" s="40">
        <v>0</v>
      </c>
      <c r="H284" s="40">
        <v>0</v>
      </c>
      <c r="I284" s="40">
        <v>0</v>
      </c>
      <c r="J284" s="40">
        <v>0</v>
      </c>
      <c r="K284" s="40">
        <v>0</v>
      </c>
      <c r="L284" s="40">
        <v>0</v>
      </c>
      <c r="M284" s="40">
        <v>0</v>
      </c>
      <c r="N284" s="39" t="s">
        <v>220</v>
      </c>
      <c r="O284" s="41"/>
      <c r="P284" s="1" t="s">
        <v>692</v>
      </c>
    </row>
    <row r="285" spans="1:16" ht="91" x14ac:dyDescent="0.35">
      <c r="A285" s="312" t="s">
        <v>221</v>
      </c>
      <c r="B285" s="308" t="s">
        <v>222</v>
      </c>
      <c r="C285" s="57" t="s">
        <v>17</v>
      </c>
      <c r="D285" s="39" t="s">
        <v>217</v>
      </c>
      <c r="E285" s="40">
        <v>0</v>
      </c>
      <c r="F285" s="40">
        <v>0</v>
      </c>
      <c r="G285" s="40">
        <v>0</v>
      </c>
      <c r="H285" s="40">
        <f>90000+33862</f>
        <v>123862</v>
      </c>
      <c r="I285" s="40">
        <v>33862</v>
      </c>
      <c r="J285" s="40">
        <v>33862</v>
      </c>
      <c r="K285" s="40">
        <v>33862</v>
      </c>
      <c r="L285" s="40">
        <v>0</v>
      </c>
      <c r="M285" s="40">
        <v>33862</v>
      </c>
      <c r="N285" s="308" t="s">
        <v>130</v>
      </c>
      <c r="O285" s="305"/>
      <c r="P285" s="1" t="s">
        <v>690</v>
      </c>
    </row>
    <row r="286" spans="1:16" ht="44.4" customHeight="1" x14ac:dyDescent="0.35">
      <c r="A286" s="312"/>
      <c r="B286" s="308"/>
      <c r="C286" s="57" t="s">
        <v>22</v>
      </c>
      <c r="D286" s="39" t="s">
        <v>501</v>
      </c>
      <c r="E286" s="57">
        <v>0</v>
      </c>
      <c r="F286" s="57">
        <v>0</v>
      </c>
      <c r="G286" s="57">
        <v>0</v>
      </c>
      <c r="H286" s="40">
        <v>75000</v>
      </c>
      <c r="I286" s="40">
        <v>75000</v>
      </c>
      <c r="J286" s="40">
        <v>75000</v>
      </c>
      <c r="K286" s="57">
        <v>0</v>
      </c>
      <c r="L286" s="57">
        <v>0</v>
      </c>
      <c r="M286" s="57">
        <v>0</v>
      </c>
      <c r="N286" s="308"/>
      <c r="O286" s="305"/>
      <c r="P286" s="1"/>
    </row>
    <row r="287" spans="1:16" x14ac:dyDescent="0.35">
      <c r="A287" s="182" t="s">
        <v>223</v>
      </c>
      <c r="B287" s="183"/>
      <c r="C287" s="184"/>
      <c r="D287" s="183"/>
      <c r="E287" s="185"/>
      <c r="F287" s="185"/>
      <c r="G287" s="185"/>
      <c r="H287" s="185"/>
      <c r="I287" s="185"/>
      <c r="J287" s="185"/>
      <c r="K287" s="185"/>
      <c r="L287" s="185"/>
      <c r="M287" s="185"/>
      <c r="N287" s="183"/>
      <c r="O287" s="186"/>
      <c r="P287" s="1"/>
    </row>
    <row r="288" spans="1:16" x14ac:dyDescent="0.35">
      <c r="A288" s="187"/>
      <c r="B288" s="183"/>
      <c r="C288" s="184"/>
      <c r="D288" s="183"/>
      <c r="E288" s="185">
        <f t="shared" ref="E288:M288" si="117">SUM(E289:E290)</f>
        <v>0</v>
      </c>
      <c r="F288" s="185">
        <f>SUM(F289:F290)</f>
        <v>0</v>
      </c>
      <c r="G288" s="185">
        <f>SUM(G289:G290)</f>
        <v>0</v>
      </c>
      <c r="H288" s="185">
        <f t="shared" si="117"/>
        <v>0</v>
      </c>
      <c r="I288" s="185">
        <f>SUM(I289:I290)</f>
        <v>0</v>
      </c>
      <c r="J288" s="185">
        <f t="shared" si="117"/>
        <v>0</v>
      </c>
      <c r="K288" s="185">
        <f>SUM(K289:K290)</f>
        <v>0</v>
      </c>
      <c r="L288" s="185">
        <f t="shared" si="117"/>
        <v>0</v>
      </c>
      <c r="M288" s="185">
        <f t="shared" si="117"/>
        <v>0</v>
      </c>
      <c r="N288" s="183"/>
      <c r="O288" s="186"/>
      <c r="P288" s="1"/>
    </row>
    <row r="289" spans="1:16" ht="80.5" customHeight="1" x14ac:dyDescent="0.35">
      <c r="A289" s="38" t="s">
        <v>224</v>
      </c>
      <c r="B289" s="39" t="s">
        <v>511</v>
      </c>
      <c r="C289" s="57" t="s">
        <v>16</v>
      </c>
      <c r="D289" s="39" t="s">
        <v>666</v>
      </c>
      <c r="E289" s="40">
        <v>0</v>
      </c>
      <c r="F289" s="40">
        <v>0</v>
      </c>
      <c r="G289" s="40">
        <v>0</v>
      </c>
      <c r="H289" s="40">
        <v>0</v>
      </c>
      <c r="I289" s="40">
        <v>0</v>
      </c>
      <c r="J289" s="40">
        <v>0</v>
      </c>
      <c r="K289" s="40">
        <v>0</v>
      </c>
      <c r="L289" s="40">
        <v>0</v>
      </c>
      <c r="M289" s="40">
        <v>0</v>
      </c>
      <c r="N289" s="39" t="s">
        <v>130</v>
      </c>
      <c r="O289" s="41"/>
      <c r="P289" s="1" t="s">
        <v>683</v>
      </c>
    </row>
    <row r="290" spans="1:16" ht="54" customHeight="1" x14ac:dyDescent="0.35">
      <c r="A290" s="38" t="s">
        <v>225</v>
      </c>
      <c r="B290" s="39" t="s">
        <v>512</v>
      </c>
      <c r="C290" s="57" t="s">
        <v>16</v>
      </c>
      <c r="D290" s="10" t="s">
        <v>694</v>
      </c>
      <c r="E290" s="40">
        <v>0</v>
      </c>
      <c r="F290" s="40">
        <v>0</v>
      </c>
      <c r="G290" s="40">
        <v>0</v>
      </c>
      <c r="H290" s="40">
        <v>0</v>
      </c>
      <c r="I290" s="40">
        <v>0</v>
      </c>
      <c r="J290" s="40">
        <v>0</v>
      </c>
      <c r="K290" s="40">
        <v>0</v>
      </c>
      <c r="L290" s="40">
        <v>0</v>
      </c>
      <c r="M290" s="40">
        <v>0</v>
      </c>
      <c r="N290" s="10" t="s">
        <v>130</v>
      </c>
      <c r="O290" s="41"/>
      <c r="P290" s="1" t="s">
        <v>692</v>
      </c>
    </row>
    <row r="291" spans="1:16" x14ac:dyDescent="0.35">
      <c r="A291" s="182" t="s">
        <v>227</v>
      </c>
      <c r="B291" s="183"/>
      <c r="C291" s="184"/>
      <c r="D291" s="183"/>
      <c r="E291" s="185"/>
      <c r="F291" s="185"/>
      <c r="G291" s="185"/>
      <c r="H291" s="185"/>
      <c r="I291" s="185"/>
      <c r="J291" s="185"/>
      <c r="K291" s="185"/>
      <c r="L291" s="185"/>
      <c r="M291" s="185"/>
      <c r="N291" s="183"/>
      <c r="O291" s="186"/>
      <c r="P291" s="1"/>
    </row>
    <row r="292" spans="1:16" x14ac:dyDescent="0.35">
      <c r="A292" s="187"/>
      <c r="B292" s="183"/>
      <c r="C292" s="184"/>
      <c r="D292" s="183"/>
      <c r="E292" s="185">
        <f t="shared" ref="E292:K292" si="118">SUM(E293)</f>
        <v>0</v>
      </c>
      <c r="F292" s="185">
        <f t="shared" si="118"/>
        <v>0</v>
      </c>
      <c r="G292" s="185">
        <f t="shared" si="118"/>
        <v>0</v>
      </c>
      <c r="H292" s="185">
        <f>SUM(H293)</f>
        <v>0</v>
      </c>
      <c r="I292" s="185">
        <f t="shared" si="118"/>
        <v>0</v>
      </c>
      <c r="J292" s="185">
        <f t="shared" si="118"/>
        <v>0</v>
      </c>
      <c r="K292" s="185">
        <f t="shared" si="118"/>
        <v>0</v>
      </c>
      <c r="L292" s="185">
        <v>0</v>
      </c>
      <c r="M292" s="185">
        <v>0</v>
      </c>
      <c r="N292" s="183"/>
      <c r="O292" s="186"/>
      <c r="P292" s="1"/>
    </row>
    <row r="293" spans="1:16" ht="52" x14ac:dyDescent="0.35">
      <c r="A293" s="38" t="s">
        <v>228</v>
      </c>
      <c r="B293" s="39" t="s">
        <v>229</v>
      </c>
      <c r="C293" s="57" t="s">
        <v>17</v>
      </c>
      <c r="D293" s="39" t="s">
        <v>217</v>
      </c>
      <c r="E293" s="40">
        <v>0</v>
      </c>
      <c r="F293" s="40">
        <v>0</v>
      </c>
      <c r="G293" s="40">
        <v>0</v>
      </c>
      <c r="H293" s="40">
        <v>0</v>
      </c>
      <c r="I293" s="40">
        <v>0</v>
      </c>
      <c r="J293" s="40">
        <v>0</v>
      </c>
      <c r="K293" s="40">
        <v>0</v>
      </c>
      <c r="L293" s="40">
        <v>0</v>
      </c>
      <c r="M293" s="40">
        <v>0</v>
      </c>
      <c r="N293" s="39" t="s">
        <v>93</v>
      </c>
      <c r="O293" s="41"/>
      <c r="P293" s="1" t="s">
        <v>692</v>
      </c>
    </row>
    <row r="294" spans="1:16" x14ac:dyDescent="0.35">
      <c r="A294" s="182" t="s">
        <v>230</v>
      </c>
      <c r="B294" s="183"/>
      <c r="C294" s="184"/>
      <c r="D294" s="183"/>
      <c r="E294" s="185"/>
      <c r="F294" s="185"/>
      <c r="G294" s="185"/>
      <c r="H294" s="185"/>
      <c r="I294" s="185"/>
      <c r="J294" s="185"/>
      <c r="K294" s="185"/>
      <c r="L294" s="185"/>
      <c r="M294" s="185"/>
      <c r="N294" s="183"/>
      <c r="O294" s="186"/>
      <c r="P294" s="1"/>
    </row>
    <row r="295" spans="1:16" x14ac:dyDescent="0.35">
      <c r="A295" s="187"/>
      <c r="B295" s="183"/>
      <c r="C295" s="184"/>
      <c r="D295" s="183"/>
      <c r="E295" s="185">
        <f t="shared" ref="E295:M295" si="119">SUBTOTAL(9,E296:E297)</f>
        <v>0</v>
      </c>
      <c r="F295" s="185">
        <f t="shared" si="119"/>
        <v>0</v>
      </c>
      <c r="G295" s="185">
        <f t="shared" si="119"/>
        <v>0</v>
      </c>
      <c r="H295" s="185">
        <f>SUBTOTAL(9,H296:H297)</f>
        <v>2240000</v>
      </c>
      <c r="I295" s="185">
        <f>SUBTOTAL(9,I296:I297)</f>
        <v>3480000</v>
      </c>
      <c r="J295" s="185">
        <f>SUBTOTAL(9,J296:J297)</f>
        <v>3480000</v>
      </c>
      <c r="K295" s="185">
        <f>SUBTOTAL(9,K296:K297)</f>
        <v>2000000</v>
      </c>
      <c r="L295" s="185">
        <f t="shared" si="119"/>
        <v>0</v>
      </c>
      <c r="M295" s="185">
        <f t="shared" si="119"/>
        <v>0</v>
      </c>
      <c r="N295" s="183"/>
      <c r="O295" s="186"/>
      <c r="P295" s="1"/>
    </row>
    <row r="296" spans="1:16" ht="77.5" customHeight="1" x14ac:dyDescent="0.35">
      <c r="A296" s="38" t="s">
        <v>231</v>
      </c>
      <c r="B296" s="39" t="s">
        <v>232</v>
      </c>
      <c r="C296" s="57" t="s">
        <v>16</v>
      </c>
      <c r="D296" s="10" t="s">
        <v>560</v>
      </c>
      <c r="E296" s="40">
        <v>0</v>
      </c>
      <c r="F296" s="40">
        <v>0</v>
      </c>
      <c r="G296" s="40">
        <v>0</v>
      </c>
      <c r="H296" s="40">
        <v>1240000</v>
      </c>
      <c r="I296" s="40">
        <v>2480000</v>
      </c>
      <c r="J296" s="40">
        <v>3480000</v>
      </c>
      <c r="K296" s="40">
        <v>2000000</v>
      </c>
      <c r="L296" s="40">
        <v>0</v>
      </c>
      <c r="M296" s="40">
        <v>0</v>
      </c>
      <c r="N296" s="39" t="s">
        <v>71</v>
      </c>
      <c r="O296" s="41" t="s">
        <v>233</v>
      </c>
      <c r="P296" s="1"/>
    </row>
    <row r="297" spans="1:16" ht="39" x14ac:dyDescent="0.35">
      <c r="A297" s="38" t="s">
        <v>234</v>
      </c>
      <c r="B297" s="39" t="s">
        <v>235</v>
      </c>
      <c r="C297" s="57" t="s">
        <v>16</v>
      </c>
      <c r="D297" s="10" t="s">
        <v>558</v>
      </c>
      <c r="E297" s="40">
        <v>0</v>
      </c>
      <c r="F297" s="40">
        <v>0</v>
      </c>
      <c r="G297" s="40">
        <v>0</v>
      </c>
      <c r="H297" s="40">
        <v>1000000</v>
      </c>
      <c r="I297" s="40">
        <v>1000000</v>
      </c>
      <c r="J297" s="40">
        <v>0</v>
      </c>
      <c r="K297" s="40">
        <v>0</v>
      </c>
      <c r="L297" s="40">
        <v>0</v>
      </c>
      <c r="M297" s="40">
        <v>0</v>
      </c>
      <c r="N297" s="39" t="s">
        <v>236</v>
      </c>
      <c r="O297" s="41"/>
      <c r="P297" s="1"/>
    </row>
    <row r="298" spans="1:16" x14ac:dyDescent="0.35">
      <c r="A298" s="182" t="s">
        <v>237</v>
      </c>
      <c r="B298" s="183"/>
      <c r="C298" s="184"/>
      <c r="D298" s="183"/>
      <c r="E298" s="185"/>
      <c r="F298" s="185"/>
      <c r="G298" s="185"/>
      <c r="H298" s="185"/>
      <c r="I298" s="185"/>
      <c r="J298" s="185"/>
      <c r="K298" s="185"/>
      <c r="L298" s="185"/>
      <c r="M298" s="185"/>
      <c r="N298" s="183"/>
      <c r="O298" s="186"/>
      <c r="P298" s="1"/>
    </row>
    <row r="299" spans="1:16" ht="15.65" customHeight="1" x14ac:dyDescent="0.35">
      <c r="A299" s="187"/>
      <c r="B299" s="183"/>
      <c r="C299" s="184"/>
      <c r="D299" s="183"/>
      <c r="E299" s="185">
        <f t="shared" ref="E299:M299" si="120">SUBTOTAL(9,E300)</f>
        <v>0</v>
      </c>
      <c r="F299" s="185">
        <f t="shared" si="120"/>
        <v>0</v>
      </c>
      <c r="G299" s="185">
        <f t="shared" si="120"/>
        <v>0</v>
      </c>
      <c r="H299" s="185">
        <f t="shared" si="120"/>
        <v>544500</v>
      </c>
      <c r="I299" s="185">
        <f>SUBTOTAL(9,I300)</f>
        <v>544500</v>
      </c>
      <c r="J299" s="185">
        <f>SUBTOTAL(9,J300)</f>
        <v>544500</v>
      </c>
      <c r="K299" s="185">
        <f t="shared" si="120"/>
        <v>0</v>
      </c>
      <c r="L299" s="185">
        <f t="shared" si="120"/>
        <v>0</v>
      </c>
      <c r="M299" s="185">
        <f t="shared" si="120"/>
        <v>0</v>
      </c>
      <c r="N299" s="183"/>
      <c r="O299" s="186"/>
      <c r="P299" s="1"/>
    </row>
    <row r="300" spans="1:16" ht="39" x14ac:dyDescent="0.35">
      <c r="A300" s="38" t="s">
        <v>238</v>
      </c>
      <c r="B300" s="39" t="s">
        <v>239</v>
      </c>
      <c r="C300" s="57" t="s">
        <v>16</v>
      </c>
      <c r="D300" s="10" t="s">
        <v>558</v>
      </c>
      <c r="E300" s="40">
        <v>0</v>
      </c>
      <c r="F300" s="40">
        <v>0</v>
      </c>
      <c r="G300" s="40">
        <v>0</v>
      </c>
      <c r="H300" s="40">
        <v>544500</v>
      </c>
      <c r="I300" s="40">
        <v>544500</v>
      </c>
      <c r="J300" s="40">
        <v>544500</v>
      </c>
      <c r="K300" s="40">
        <v>0</v>
      </c>
      <c r="L300" s="40">
        <v>0</v>
      </c>
      <c r="M300" s="40">
        <v>0</v>
      </c>
      <c r="N300" s="39" t="s">
        <v>71</v>
      </c>
      <c r="O300" s="41"/>
      <c r="P300" s="1"/>
    </row>
    <row r="301" spans="1:16" x14ac:dyDescent="0.35">
      <c r="A301" s="177" t="s">
        <v>240</v>
      </c>
      <c r="B301" s="188"/>
      <c r="C301" s="189"/>
      <c r="D301" s="188"/>
      <c r="E301" s="189"/>
      <c r="F301" s="189"/>
      <c r="G301" s="189"/>
      <c r="H301" s="190"/>
      <c r="I301" s="190"/>
      <c r="J301" s="190"/>
      <c r="K301" s="190"/>
      <c r="L301" s="190"/>
      <c r="M301" s="190"/>
      <c r="N301" s="188"/>
      <c r="O301" s="191"/>
      <c r="P301" s="1"/>
    </row>
    <row r="302" spans="1:16" x14ac:dyDescent="0.35">
      <c r="A302" s="177" t="s">
        <v>241</v>
      </c>
      <c r="B302" s="188"/>
      <c r="C302" s="189"/>
      <c r="D302" s="188"/>
      <c r="E302" s="189"/>
      <c r="F302" s="189"/>
      <c r="G302" s="189"/>
      <c r="H302" s="190"/>
      <c r="I302" s="190"/>
      <c r="J302" s="190"/>
      <c r="K302" s="190"/>
      <c r="L302" s="190"/>
      <c r="M302" s="190"/>
      <c r="N302" s="188"/>
      <c r="O302" s="191"/>
      <c r="P302" s="1"/>
    </row>
    <row r="303" spans="1:16" x14ac:dyDescent="0.35">
      <c r="A303" s="182" t="s">
        <v>242</v>
      </c>
      <c r="B303" s="183"/>
      <c r="C303" s="184"/>
      <c r="D303" s="183"/>
      <c r="E303" s="184"/>
      <c r="F303" s="184"/>
      <c r="G303" s="184"/>
      <c r="H303" s="213"/>
      <c r="I303" s="213"/>
      <c r="J303" s="213"/>
      <c r="K303" s="213"/>
      <c r="L303" s="213"/>
      <c r="M303" s="213"/>
      <c r="N303" s="183"/>
      <c r="O303" s="186"/>
      <c r="P303" s="1"/>
    </row>
    <row r="304" spans="1:16" x14ac:dyDescent="0.35">
      <c r="A304" s="187"/>
      <c r="B304" s="183"/>
      <c r="C304" s="184"/>
      <c r="D304" s="183"/>
      <c r="E304" s="185">
        <f>SUM(E305:E325)</f>
        <v>1947620</v>
      </c>
      <c r="F304" s="185">
        <f t="shared" ref="F304:M304" si="121">SUM(F305:F325)</f>
        <v>0</v>
      </c>
      <c r="G304" s="185">
        <f t="shared" si="121"/>
        <v>0</v>
      </c>
      <c r="H304" s="185">
        <f>SUM(H305:H325)</f>
        <v>7904084</v>
      </c>
      <c r="I304" s="185">
        <f t="shared" si="121"/>
        <v>13915450</v>
      </c>
      <c r="J304" s="185">
        <f>SUM(J305:J325)</f>
        <v>10151267</v>
      </c>
      <c r="K304" s="185">
        <f t="shared" si="121"/>
        <v>6217030</v>
      </c>
      <c r="L304" s="185">
        <f t="shared" si="121"/>
        <v>0</v>
      </c>
      <c r="M304" s="185">
        <f t="shared" si="121"/>
        <v>2415400</v>
      </c>
      <c r="N304" s="183"/>
      <c r="O304" s="186"/>
      <c r="P304" s="1"/>
    </row>
    <row r="305" spans="1:16" ht="39" x14ac:dyDescent="0.35">
      <c r="A305" s="321" t="s">
        <v>243</v>
      </c>
      <c r="B305" s="309" t="s">
        <v>244</v>
      </c>
      <c r="C305" s="16" t="s">
        <v>25</v>
      </c>
      <c r="D305" s="10" t="s">
        <v>341</v>
      </c>
      <c r="E305" s="86">
        <v>0</v>
      </c>
      <c r="F305" s="86">
        <v>0</v>
      </c>
      <c r="G305" s="20">
        <v>0</v>
      </c>
      <c r="H305" s="20">
        <v>2300000</v>
      </c>
      <c r="I305" s="20">
        <v>2300000</v>
      </c>
      <c r="J305" s="20">
        <v>1070000</v>
      </c>
      <c r="K305" s="20">
        <v>0</v>
      </c>
      <c r="L305" s="86">
        <v>0</v>
      </c>
      <c r="M305" s="86">
        <v>0</v>
      </c>
      <c r="N305" s="10" t="s">
        <v>74</v>
      </c>
      <c r="O305" s="318" t="s">
        <v>493</v>
      </c>
      <c r="P305" s="212"/>
    </row>
    <row r="306" spans="1:16" ht="117" x14ac:dyDescent="0.35">
      <c r="A306" s="322"/>
      <c r="B306" s="310"/>
      <c r="C306" s="10" t="s">
        <v>25</v>
      </c>
      <c r="D306" s="10" t="s">
        <v>341</v>
      </c>
      <c r="E306" s="86">
        <v>0</v>
      </c>
      <c r="F306" s="86">
        <v>0</v>
      </c>
      <c r="G306" s="20">
        <v>0</v>
      </c>
      <c r="H306" s="20">
        <v>458063</v>
      </c>
      <c r="I306" s="20">
        <v>458063</v>
      </c>
      <c r="J306" s="20">
        <v>205997</v>
      </c>
      <c r="K306" s="20">
        <v>0</v>
      </c>
      <c r="L306" s="86">
        <v>0</v>
      </c>
      <c r="M306" s="86">
        <v>0</v>
      </c>
      <c r="N306" s="10" t="s">
        <v>74</v>
      </c>
      <c r="O306" s="319"/>
      <c r="P306" s="1" t="s">
        <v>703</v>
      </c>
    </row>
    <row r="307" spans="1:16" ht="39" x14ac:dyDescent="0.35">
      <c r="A307" s="322"/>
      <c r="B307" s="310"/>
      <c r="C307" s="10" t="s">
        <v>553</v>
      </c>
      <c r="D307" s="10" t="s">
        <v>341</v>
      </c>
      <c r="E307" s="86">
        <v>0</v>
      </c>
      <c r="F307" s="86">
        <v>0</v>
      </c>
      <c r="G307" s="20">
        <v>0</v>
      </c>
      <c r="H307" s="20">
        <v>222024</v>
      </c>
      <c r="I307" s="20">
        <v>316778</v>
      </c>
      <c r="J307" s="20">
        <v>119492</v>
      </c>
      <c r="K307" s="20">
        <v>0</v>
      </c>
      <c r="L307" s="86">
        <v>0</v>
      </c>
      <c r="M307" s="86">
        <v>0</v>
      </c>
      <c r="N307" s="10" t="s">
        <v>74</v>
      </c>
      <c r="O307" s="319"/>
      <c r="P307" s="1"/>
    </row>
    <row r="308" spans="1:16" ht="117" x14ac:dyDescent="0.35">
      <c r="A308" s="322"/>
      <c r="B308" s="310"/>
      <c r="C308" s="10" t="s">
        <v>553</v>
      </c>
      <c r="D308" s="10" t="s">
        <v>341</v>
      </c>
      <c r="E308" s="86">
        <v>0</v>
      </c>
      <c r="F308" s="86">
        <v>0</v>
      </c>
      <c r="G308" s="20">
        <v>0</v>
      </c>
      <c r="H308" s="20">
        <v>38635</v>
      </c>
      <c r="I308" s="20">
        <v>58534</v>
      </c>
      <c r="J308" s="20">
        <v>21763</v>
      </c>
      <c r="K308" s="20">
        <v>0</v>
      </c>
      <c r="L308" s="86">
        <v>0</v>
      </c>
      <c r="M308" s="86">
        <v>0</v>
      </c>
      <c r="N308" s="10" t="s">
        <v>74</v>
      </c>
      <c r="O308" s="319"/>
      <c r="P308" s="1" t="s">
        <v>697</v>
      </c>
    </row>
    <row r="309" spans="1:16" ht="52" x14ac:dyDescent="0.35">
      <c r="A309" s="322"/>
      <c r="B309" s="310"/>
      <c r="C309" s="10" t="s">
        <v>25</v>
      </c>
      <c r="D309" s="10" t="s">
        <v>535</v>
      </c>
      <c r="E309" s="86">
        <v>0</v>
      </c>
      <c r="F309" s="86">
        <v>0</v>
      </c>
      <c r="G309" s="20">
        <v>0</v>
      </c>
      <c r="H309" s="20">
        <v>302500</v>
      </c>
      <c r="I309" s="20">
        <v>302500</v>
      </c>
      <c r="J309" s="20">
        <v>181500</v>
      </c>
      <c r="K309" s="20">
        <v>121000</v>
      </c>
      <c r="L309" s="86">
        <v>0</v>
      </c>
      <c r="M309" s="86">
        <v>0</v>
      </c>
      <c r="N309" s="10" t="s">
        <v>71</v>
      </c>
      <c r="O309" s="319"/>
      <c r="P309" s="1"/>
    </row>
    <row r="310" spans="1:16" ht="52" x14ac:dyDescent="0.35">
      <c r="A310" s="322"/>
      <c r="B310" s="310"/>
      <c r="C310" s="10" t="s">
        <v>553</v>
      </c>
      <c r="D310" s="10" t="s">
        <v>535</v>
      </c>
      <c r="E310" s="86">
        <v>0</v>
      </c>
      <c r="F310" s="86">
        <v>0</v>
      </c>
      <c r="G310" s="20">
        <v>0</v>
      </c>
      <c r="H310" s="20">
        <v>0</v>
      </c>
      <c r="I310" s="20">
        <v>0</v>
      </c>
      <c r="J310" s="20">
        <v>0</v>
      </c>
      <c r="K310" s="20">
        <v>90750</v>
      </c>
      <c r="L310" s="86">
        <v>0</v>
      </c>
      <c r="M310" s="86">
        <v>0</v>
      </c>
      <c r="N310" s="10" t="s">
        <v>71</v>
      </c>
      <c r="O310" s="319"/>
      <c r="P310" s="1"/>
    </row>
    <row r="311" spans="1:16" ht="52" x14ac:dyDescent="0.35">
      <c r="A311" s="322"/>
      <c r="B311" s="310"/>
      <c r="C311" s="10" t="s">
        <v>704</v>
      </c>
      <c r="D311" s="10" t="s">
        <v>535</v>
      </c>
      <c r="E311" s="86">
        <v>0</v>
      </c>
      <c r="F311" s="86">
        <v>0</v>
      </c>
      <c r="G311" s="20">
        <v>0</v>
      </c>
      <c r="H311" s="20">
        <v>400000</v>
      </c>
      <c r="I311" s="20">
        <v>0</v>
      </c>
      <c r="J311" s="20">
        <v>0</v>
      </c>
      <c r="K311" s="20">
        <v>0</v>
      </c>
      <c r="L311" s="86">
        <v>0</v>
      </c>
      <c r="M311" s="86">
        <v>0</v>
      </c>
      <c r="N311" s="10" t="s">
        <v>620</v>
      </c>
      <c r="O311" s="319"/>
      <c r="P311" s="304"/>
    </row>
    <row r="312" spans="1:16" ht="52" x14ac:dyDescent="0.35">
      <c r="A312" s="322"/>
      <c r="B312" s="310"/>
      <c r="C312" s="10" t="s">
        <v>705</v>
      </c>
      <c r="D312" s="10" t="s">
        <v>535</v>
      </c>
      <c r="E312" s="86">
        <v>0</v>
      </c>
      <c r="F312" s="86">
        <v>0</v>
      </c>
      <c r="G312" s="20">
        <v>0</v>
      </c>
      <c r="H312" s="20">
        <v>0</v>
      </c>
      <c r="I312" s="20">
        <v>2500000</v>
      </c>
      <c r="J312" s="20">
        <v>1500000</v>
      </c>
      <c r="K312" s="20">
        <v>0</v>
      </c>
      <c r="L312" s="86">
        <v>0</v>
      </c>
      <c r="M312" s="86">
        <v>0</v>
      </c>
      <c r="N312" s="10" t="s">
        <v>418</v>
      </c>
      <c r="O312" s="319"/>
      <c r="P312" s="304"/>
    </row>
    <row r="313" spans="1:16" ht="52" x14ac:dyDescent="0.35">
      <c r="A313" s="322"/>
      <c r="B313" s="310"/>
      <c r="C313" s="10" t="s">
        <v>706</v>
      </c>
      <c r="D313" s="10" t="s">
        <v>535</v>
      </c>
      <c r="E313" s="86">
        <v>0</v>
      </c>
      <c r="F313" s="86">
        <v>0</v>
      </c>
      <c r="G313" s="20">
        <v>0</v>
      </c>
      <c r="H313" s="20">
        <v>0</v>
      </c>
      <c r="I313" s="20">
        <v>0</v>
      </c>
      <c r="J313" s="20">
        <v>500000</v>
      </c>
      <c r="K313" s="20">
        <v>500000</v>
      </c>
      <c r="L313" s="86">
        <v>0</v>
      </c>
      <c r="M313" s="86">
        <v>0</v>
      </c>
      <c r="N313" s="10" t="s">
        <v>624</v>
      </c>
      <c r="O313" s="319"/>
      <c r="P313" s="304"/>
    </row>
    <row r="314" spans="1:16" ht="96.5" customHeight="1" x14ac:dyDescent="0.35">
      <c r="A314" s="322"/>
      <c r="B314" s="310"/>
      <c r="C314" s="10" t="s">
        <v>707</v>
      </c>
      <c r="D314" s="10" t="s">
        <v>535</v>
      </c>
      <c r="E314" s="86">
        <v>0</v>
      </c>
      <c r="F314" s="86">
        <v>0</v>
      </c>
      <c r="G314" s="20">
        <v>0</v>
      </c>
      <c r="H314" s="20">
        <v>0</v>
      </c>
      <c r="I314" s="20">
        <v>300000</v>
      </c>
      <c r="J314" s="20">
        <v>200000</v>
      </c>
      <c r="K314" s="20">
        <v>0</v>
      </c>
      <c r="L314" s="86">
        <v>0</v>
      </c>
      <c r="M314" s="86">
        <v>0</v>
      </c>
      <c r="N314" s="10" t="s">
        <v>418</v>
      </c>
      <c r="O314" s="319"/>
      <c r="P314" s="304"/>
    </row>
    <row r="315" spans="1:16" ht="52" x14ac:dyDescent="0.35">
      <c r="A315" s="322"/>
      <c r="B315" s="310"/>
      <c r="C315" s="10" t="s">
        <v>20</v>
      </c>
      <c r="D315" s="10" t="s">
        <v>535</v>
      </c>
      <c r="E315" s="86">
        <v>0</v>
      </c>
      <c r="F315" s="86">
        <v>0</v>
      </c>
      <c r="G315" s="20">
        <v>0</v>
      </c>
      <c r="H315" s="20">
        <v>0</v>
      </c>
      <c r="I315" s="20">
        <v>0</v>
      </c>
      <c r="J315" s="20">
        <v>0</v>
      </c>
      <c r="K315" s="20">
        <v>90750</v>
      </c>
      <c r="L315" s="86">
        <v>0</v>
      </c>
      <c r="M315" s="86">
        <v>0</v>
      </c>
      <c r="N315" s="10" t="s">
        <v>71</v>
      </c>
      <c r="O315" s="319"/>
      <c r="P315" s="1"/>
    </row>
    <row r="316" spans="1:16" ht="52" x14ac:dyDescent="0.35">
      <c r="A316" s="322"/>
      <c r="B316" s="310"/>
      <c r="C316" s="10" t="s">
        <v>708</v>
      </c>
      <c r="D316" s="10" t="s">
        <v>535</v>
      </c>
      <c r="E316" s="86">
        <v>0</v>
      </c>
      <c r="F316" s="86">
        <v>0</v>
      </c>
      <c r="G316" s="20">
        <v>0</v>
      </c>
      <c r="H316" s="20">
        <v>625000</v>
      </c>
      <c r="I316" s="20">
        <v>625000</v>
      </c>
      <c r="J316" s="20">
        <v>625000</v>
      </c>
      <c r="K316" s="20">
        <v>625000</v>
      </c>
      <c r="L316" s="86">
        <v>0</v>
      </c>
      <c r="M316" s="86">
        <v>0</v>
      </c>
      <c r="N316" s="10" t="s">
        <v>71</v>
      </c>
      <c r="O316" s="319"/>
      <c r="P316" s="1"/>
    </row>
    <row r="317" spans="1:16" ht="52" x14ac:dyDescent="0.35">
      <c r="A317" s="323"/>
      <c r="B317" s="311"/>
      <c r="C317" s="10" t="s">
        <v>597</v>
      </c>
      <c r="D317" s="10" t="s">
        <v>535</v>
      </c>
      <c r="E317" s="86">
        <v>0</v>
      </c>
      <c r="F317" s="86">
        <v>0</v>
      </c>
      <c r="G317" s="86">
        <v>0</v>
      </c>
      <c r="H317" s="86">
        <v>0</v>
      </c>
      <c r="I317" s="86">
        <v>0</v>
      </c>
      <c r="J317" s="86">
        <v>0</v>
      </c>
      <c r="K317" s="20">
        <v>135000</v>
      </c>
      <c r="L317" s="86">
        <v>0</v>
      </c>
      <c r="M317" s="86">
        <v>0</v>
      </c>
      <c r="N317" s="10" t="s">
        <v>71</v>
      </c>
      <c r="O317" s="320"/>
      <c r="P317" s="1"/>
    </row>
    <row r="318" spans="1:16" ht="116" customHeight="1" x14ac:dyDescent="0.35">
      <c r="A318" s="38" t="s">
        <v>245</v>
      </c>
      <c r="B318" s="39" t="s">
        <v>246</v>
      </c>
      <c r="C318" s="57" t="s">
        <v>25</v>
      </c>
      <c r="D318" s="39" t="s">
        <v>554</v>
      </c>
      <c r="E318" s="40">
        <v>0</v>
      </c>
      <c r="F318" s="40">
        <v>0</v>
      </c>
      <c r="G318" s="40">
        <v>0</v>
      </c>
      <c r="H318" s="40">
        <v>369330</v>
      </c>
      <c r="I318" s="40">
        <v>369330</v>
      </c>
      <c r="J318" s="40">
        <v>369330</v>
      </c>
      <c r="K318" s="40">
        <v>369330</v>
      </c>
      <c r="L318" s="40">
        <v>0</v>
      </c>
      <c r="M318" s="40">
        <v>369330</v>
      </c>
      <c r="N318" s="39" t="s">
        <v>152</v>
      </c>
      <c r="O318" s="41" t="s">
        <v>493</v>
      </c>
      <c r="P318" s="1"/>
    </row>
    <row r="319" spans="1:16" ht="91" x14ac:dyDescent="0.35">
      <c r="A319" s="38" t="s">
        <v>247</v>
      </c>
      <c r="B319" s="39" t="s">
        <v>537</v>
      </c>
      <c r="C319" s="57" t="s">
        <v>25</v>
      </c>
      <c r="D319" s="39" t="s">
        <v>554</v>
      </c>
      <c r="E319" s="40">
        <v>0</v>
      </c>
      <c r="F319" s="40">
        <v>0</v>
      </c>
      <c r="G319" s="40">
        <v>0</v>
      </c>
      <c r="H319" s="40">
        <v>500000</v>
      </c>
      <c r="I319" s="40">
        <v>500000</v>
      </c>
      <c r="J319" s="40">
        <v>0</v>
      </c>
      <c r="K319" s="40">
        <v>0</v>
      </c>
      <c r="L319" s="40">
        <v>0</v>
      </c>
      <c r="M319" s="40">
        <v>0</v>
      </c>
      <c r="N319" s="39" t="s">
        <v>236</v>
      </c>
      <c r="O319" s="41"/>
      <c r="P319" s="1"/>
    </row>
    <row r="320" spans="1:16" ht="91" x14ac:dyDescent="0.35">
      <c r="A320" s="38" t="s">
        <v>591</v>
      </c>
      <c r="B320" s="39" t="s">
        <v>592</v>
      </c>
      <c r="C320" s="39" t="s">
        <v>593</v>
      </c>
      <c r="D320" s="39" t="s">
        <v>652</v>
      </c>
      <c r="E320" s="40">
        <v>0</v>
      </c>
      <c r="F320" s="40">
        <v>0</v>
      </c>
      <c r="G320" s="40">
        <v>0</v>
      </c>
      <c r="H320" s="40">
        <v>715546</v>
      </c>
      <c r="I320" s="40">
        <v>972259</v>
      </c>
      <c r="J320" s="40">
        <v>145200</v>
      </c>
      <c r="K320" s="40">
        <v>145200</v>
      </c>
      <c r="L320" s="40">
        <v>0</v>
      </c>
      <c r="M320" s="40">
        <v>176908</v>
      </c>
      <c r="N320" s="39" t="s">
        <v>550</v>
      </c>
      <c r="O320" s="41"/>
      <c r="P320" s="1" t="s">
        <v>691</v>
      </c>
    </row>
    <row r="321" spans="1:16" ht="93" customHeight="1" x14ac:dyDescent="0.35">
      <c r="A321" s="342" t="s">
        <v>598</v>
      </c>
      <c r="B321" s="337" t="s">
        <v>679</v>
      </c>
      <c r="C321" s="337" t="s">
        <v>20</v>
      </c>
      <c r="D321" s="39" t="s">
        <v>599</v>
      </c>
      <c r="E321" s="40">
        <v>1947620</v>
      </c>
      <c r="F321" s="40">
        <v>0</v>
      </c>
      <c r="G321" s="40">
        <v>0</v>
      </c>
      <c r="H321" s="40">
        <v>0</v>
      </c>
      <c r="I321" s="40">
        <v>0</v>
      </c>
      <c r="J321" s="40">
        <v>0</v>
      </c>
      <c r="K321" s="40">
        <v>0</v>
      </c>
      <c r="L321" s="40">
        <v>0</v>
      </c>
      <c r="M321" s="40">
        <v>194762</v>
      </c>
      <c r="N321" s="39" t="s">
        <v>579</v>
      </c>
      <c r="O321" s="41" t="s">
        <v>600</v>
      </c>
      <c r="P321" s="1"/>
    </row>
    <row r="322" spans="1:16" ht="52" x14ac:dyDescent="0.35">
      <c r="A322" s="343"/>
      <c r="B322" s="339"/>
      <c r="C322" s="339"/>
      <c r="D322" s="39" t="s">
        <v>535</v>
      </c>
      <c r="E322" s="40">
        <v>0</v>
      </c>
      <c r="F322" s="40">
        <v>0</v>
      </c>
      <c r="G322" s="40">
        <v>0</v>
      </c>
      <c r="H322" s="40">
        <v>900000</v>
      </c>
      <c r="I322" s="40">
        <v>3140000</v>
      </c>
      <c r="J322" s="40">
        <v>3140000</v>
      </c>
      <c r="K322" s="40">
        <v>3140000</v>
      </c>
      <c r="L322" s="40">
        <v>0</v>
      </c>
      <c r="M322" s="40">
        <v>1032000</v>
      </c>
      <c r="N322" s="39" t="s">
        <v>601</v>
      </c>
      <c r="O322" s="41" t="s">
        <v>600</v>
      </c>
      <c r="P322" s="1"/>
    </row>
    <row r="323" spans="1:16" ht="104" x14ac:dyDescent="0.35">
      <c r="A323" s="38" t="s">
        <v>604</v>
      </c>
      <c r="B323" s="39" t="s">
        <v>605</v>
      </c>
      <c r="C323" s="39" t="s">
        <v>20</v>
      </c>
      <c r="D323" s="39" t="s">
        <v>602</v>
      </c>
      <c r="E323" s="40">
        <v>0</v>
      </c>
      <c r="F323" s="40">
        <v>0</v>
      </c>
      <c r="G323" s="40">
        <v>0</v>
      </c>
      <c r="H323" s="40">
        <v>1072986</v>
      </c>
      <c r="I323" s="40">
        <v>1072986</v>
      </c>
      <c r="J323" s="40">
        <v>1072985</v>
      </c>
      <c r="K323" s="40">
        <v>0</v>
      </c>
      <c r="L323" s="40">
        <v>0</v>
      </c>
      <c r="M323" s="40">
        <v>342400</v>
      </c>
      <c r="N323" s="39" t="s">
        <v>603</v>
      </c>
      <c r="O323" s="41" t="s">
        <v>600</v>
      </c>
      <c r="P323" s="1"/>
    </row>
    <row r="324" spans="1:16" ht="52" x14ac:dyDescent="0.35">
      <c r="A324" s="38" t="s">
        <v>643</v>
      </c>
      <c r="B324" s="39" t="s">
        <v>629</v>
      </c>
      <c r="C324" s="39" t="s">
        <v>20</v>
      </c>
      <c r="D324" s="39" t="s">
        <v>535</v>
      </c>
      <c r="E324" s="40">
        <v>0</v>
      </c>
      <c r="F324" s="40">
        <v>0</v>
      </c>
      <c r="G324" s="40">
        <v>0</v>
      </c>
      <c r="H324" s="40">
        <v>0</v>
      </c>
      <c r="I324" s="40">
        <v>1000000</v>
      </c>
      <c r="J324" s="40">
        <v>1000000</v>
      </c>
      <c r="K324" s="40">
        <v>1000000</v>
      </c>
      <c r="L324" s="40">
        <v>0</v>
      </c>
      <c r="M324" s="40">
        <v>300000</v>
      </c>
      <c r="N324" s="39" t="s">
        <v>601</v>
      </c>
      <c r="O324" s="41" t="s">
        <v>600</v>
      </c>
      <c r="P324" s="1"/>
    </row>
    <row r="325" spans="1:16" ht="52" x14ac:dyDescent="0.35">
      <c r="A325" s="38" t="s">
        <v>644</v>
      </c>
      <c r="B325" s="39" t="s">
        <v>630</v>
      </c>
      <c r="C325" s="39" t="s">
        <v>20</v>
      </c>
      <c r="D325" s="39" t="s">
        <v>535</v>
      </c>
      <c r="E325" s="40">
        <v>0</v>
      </c>
      <c r="F325" s="40">
        <v>0</v>
      </c>
      <c r="G325" s="40">
        <v>0</v>
      </c>
      <c r="H325" s="40">
        <v>0</v>
      </c>
      <c r="I325" s="40">
        <v>0</v>
      </c>
      <c r="J325" s="40">
        <v>0</v>
      </c>
      <c r="K325" s="40">
        <v>0</v>
      </c>
      <c r="L325" s="40">
        <v>0</v>
      </c>
      <c r="M325" s="40">
        <v>0</v>
      </c>
      <c r="N325" s="39" t="s">
        <v>601</v>
      </c>
      <c r="O325" s="41" t="s">
        <v>600</v>
      </c>
      <c r="P325" s="1" t="s">
        <v>686</v>
      </c>
    </row>
    <row r="326" spans="1:16" x14ac:dyDescent="0.35">
      <c r="A326" s="177" t="s">
        <v>248</v>
      </c>
      <c r="B326" s="188"/>
      <c r="C326" s="189"/>
      <c r="D326" s="188"/>
      <c r="E326" s="189"/>
      <c r="F326" s="189"/>
      <c r="G326" s="189"/>
      <c r="H326" s="190"/>
      <c r="I326" s="190"/>
      <c r="J326" s="190"/>
      <c r="K326" s="190"/>
      <c r="L326" s="190"/>
      <c r="M326" s="190"/>
      <c r="N326" s="188"/>
      <c r="O326" s="191"/>
      <c r="P326" s="1"/>
    </row>
    <row r="327" spans="1:16" x14ac:dyDescent="0.35">
      <c r="A327" s="182" t="s">
        <v>249</v>
      </c>
      <c r="B327" s="183"/>
      <c r="C327" s="184"/>
      <c r="D327" s="183"/>
      <c r="E327" s="184"/>
      <c r="F327" s="184"/>
      <c r="G327" s="184"/>
      <c r="H327" s="213"/>
      <c r="I327" s="213"/>
      <c r="J327" s="213"/>
      <c r="K327" s="213"/>
      <c r="L327" s="213"/>
      <c r="M327" s="213"/>
      <c r="N327" s="183"/>
      <c r="O327" s="186"/>
      <c r="P327" s="1"/>
    </row>
    <row r="328" spans="1:16" x14ac:dyDescent="0.35">
      <c r="A328" s="187"/>
      <c r="B328" s="183"/>
      <c r="C328" s="184"/>
      <c r="D328" s="183"/>
      <c r="E328" s="185">
        <f t="shared" ref="E328:K328" si="122">SUM(E329:E331)</f>
        <v>0</v>
      </c>
      <c r="F328" s="185">
        <f t="shared" si="122"/>
        <v>0</v>
      </c>
      <c r="G328" s="185">
        <f t="shared" si="122"/>
        <v>0</v>
      </c>
      <c r="H328" s="185">
        <f>SUM(H329:H331)</f>
        <v>0</v>
      </c>
      <c r="I328" s="185">
        <f t="shared" si="122"/>
        <v>143565</v>
      </c>
      <c r="J328" s="185">
        <f>SUM(J329:J331)</f>
        <v>143665</v>
      </c>
      <c r="K328" s="185">
        <f t="shared" si="122"/>
        <v>131365</v>
      </c>
      <c r="L328" s="185">
        <f>SUM(L329:L331)</f>
        <v>131365</v>
      </c>
      <c r="M328" s="185">
        <f>SUM(M329:M331)</f>
        <v>131365</v>
      </c>
      <c r="N328" s="183"/>
      <c r="O328" s="186"/>
      <c r="P328" s="1"/>
    </row>
    <row r="329" spans="1:16" s="215" customFormat="1" ht="91" x14ac:dyDescent="0.35">
      <c r="A329" s="214" t="s">
        <v>250</v>
      </c>
      <c r="B329" s="10" t="s">
        <v>251</v>
      </c>
      <c r="C329" s="16" t="s">
        <v>25</v>
      </c>
      <c r="D329" s="10" t="s">
        <v>555</v>
      </c>
      <c r="E329" s="16">
        <v>0</v>
      </c>
      <c r="F329" s="16">
        <v>0</v>
      </c>
      <c r="G329" s="16">
        <v>0</v>
      </c>
      <c r="H329" s="87">
        <v>0</v>
      </c>
      <c r="I329" s="87">
        <v>64604.25</v>
      </c>
      <c r="J329" s="87">
        <v>64649.25</v>
      </c>
      <c r="K329" s="87">
        <v>26273</v>
      </c>
      <c r="L329" s="87">
        <v>26273</v>
      </c>
      <c r="M329" s="87">
        <v>26273</v>
      </c>
      <c r="N329" s="10" t="s">
        <v>71</v>
      </c>
      <c r="O329" s="15"/>
      <c r="P329" s="212" t="s">
        <v>699</v>
      </c>
    </row>
    <row r="330" spans="1:16" s="215" customFormat="1" ht="78" x14ac:dyDescent="0.35">
      <c r="A330" s="214" t="s">
        <v>252</v>
      </c>
      <c r="B330" s="10" t="s">
        <v>253</v>
      </c>
      <c r="C330" s="16" t="s">
        <v>25</v>
      </c>
      <c r="D330" s="10" t="s">
        <v>555</v>
      </c>
      <c r="E330" s="16">
        <v>0</v>
      </c>
      <c r="F330" s="16">
        <v>0</v>
      </c>
      <c r="G330" s="16">
        <v>0</v>
      </c>
      <c r="H330" s="87">
        <v>0</v>
      </c>
      <c r="I330" s="87">
        <v>57426</v>
      </c>
      <c r="J330" s="87">
        <v>57466</v>
      </c>
      <c r="K330" s="87">
        <v>85387.25</v>
      </c>
      <c r="L330" s="87">
        <v>85387.25</v>
      </c>
      <c r="M330" s="87">
        <v>85387.25</v>
      </c>
      <c r="N330" s="10" t="s">
        <v>236</v>
      </c>
      <c r="O330" s="15"/>
      <c r="P330" s="212" t="s">
        <v>699</v>
      </c>
    </row>
    <row r="331" spans="1:16" s="215" customFormat="1" ht="78" x14ac:dyDescent="0.35">
      <c r="A331" s="214" t="s">
        <v>254</v>
      </c>
      <c r="B331" s="10" t="s">
        <v>255</v>
      </c>
      <c r="C331" s="16" t="s">
        <v>25</v>
      </c>
      <c r="D331" s="10" t="s">
        <v>555</v>
      </c>
      <c r="E331" s="16">
        <v>0</v>
      </c>
      <c r="F331" s="16">
        <v>0</v>
      </c>
      <c r="G331" s="16">
        <v>0</v>
      </c>
      <c r="H331" s="87">
        <v>0</v>
      </c>
      <c r="I331" s="87">
        <v>21534.75</v>
      </c>
      <c r="J331" s="87">
        <v>21549.75</v>
      </c>
      <c r="K331" s="87">
        <v>19704.75</v>
      </c>
      <c r="L331" s="87">
        <v>19704.75</v>
      </c>
      <c r="M331" s="87">
        <v>19704.75</v>
      </c>
      <c r="N331" s="10" t="s">
        <v>236</v>
      </c>
      <c r="O331" s="15"/>
      <c r="P331" s="212" t="s">
        <v>699</v>
      </c>
    </row>
    <row r="332" spans="1:16" x14ac:dyDescent="0.35">
      <c r="A332" s="182" t="s">
        <v>256</v>
      </c>
      <c r="B332" s="183"/>
      <c r="C332" s="184"/>
      <c r="D332" s="183"/>
      <c r="E332" s="184"/>
      <c r="F332" s="184"/>
      <c r="G332" s="184"/>
      <c r="H332" s="213"/>
      <c r="I332" s="213"/>
      <c r="J332" s="213"/>
      <c r="K332" s="213"/>
      <c r="L332" s="213"/>
      <c r="M332" s="213"/>
      <c r="N332" s="183"/>
      <c r="O332" s="186"/>
      <c r="P332" s="1"/>
    </row>
    <row r="333" spans="1:16" x14ac:dyDescent="0.35">
      <c r="A333" s="187"/>
      <c r="B333" s="183"/>
      <c r="C333" s="184"/>
      <c r="D333" s="183"/>
      <c r="E333" s="185">
        <f t="shared" ref="E333:M333" si="123">SUM(E334:E335)</f>
        <v>0</v>
      </c>
      <c r="F333" s="185">
        <f t="shared" si="123"/>
        <v>0</v>
      </c>
      <c r="G333" s="185">
        <f t="shared" si="123"/>
        <v>0</v>
      </c>
      <c r="H333" s="185">
        <f>SUM(H334:H335)</f>
        <v>760000</v>
      </c>
      <c r="I333" s="185">
        <f>SUM(I334:I335)</f>
        <v>760000</v>
      </c>
      <c r="J333" s="185">
        <f>SUM(J334:J335)</f>
        <v>760000</v>
      </c>
      <c r="K333" s="185">
        <f t="shared" si="123"/>
        <v>0</v>
      </c>
      <c r="L333" s="185">
        <f t="shared" si="123"/>
        <v>0</v>
      </c>
      <c r="M333" s="185">
        <f t="shared" si="123"/>
        <v>0</v>
      </c>
      <c r="N333" s="183"/>
      <c r="O333" s="186"/>
      <c r="P333" s="1"/>
    </row>
    <row r="334" spans="1:16" ht="65" x14ac:dyDescent="0.35">
      <c r="A334" s="38" t="s">
        <v>257</v>
      </c>
      <c r="B334" s="39" t="s">
        <v>258</v>
      </c>
      <c r="C334" s="57" t="s">
        <v>22</v>
      </c>
      <c r="D334" s="39" t="s">
        <v>558</v>
      </c>
      <c r="E334" s="57">
        <v>0</v>
      </c>
      <c r="F334" s="57">
        <v>0</v>
      </c>
      <c r="G334" s="57">
        <v>0</v>
      </c>
      <c r="H334" s="60">
        <v>340000</v>
      </c>
      <c r="I334" s="60">
        <v>340000</v>
      </c>
      <c r="J334" s="60">
        <v>340000</v>
      </c>
      <c r="K334" s="60">
        <v>0</v>
      </c>
      <c r="L334" s="60">
        <v>0</v>
      </c>
      <c r="M334" s="60">
        <v>0</v>
      </c>
      <c r="N334" s="39" t="s">
        <v>74</v>
      </c>
      <c r="O334" s="41" t="s">
        <v>492</v>
      </c>
      <c r="P334" s="1"/>
    </row>
    <row r="335" spans="1:16" ht="52" x14ac:dyDescent="0.35">
      <c r="A335" s="38" t="s">
        <v>259</v>
      </c>
      <c r="B335" s="39" t="s">
        <v>260</v>
      </c>
      <c r="C335" s="57" t="s">
        <v>22</v>
      </c>
      <c r="D335" s="39" t="s">
        <v>558</v>
      </c>
      <c r="E335" s="57">
        <v>0</v>
      </c>
      <c r="F335" s="57">
        <v>0</v>
      </c>
      <c r="G335" s="57">
        <v>0</v>
      </c>
      <c r="H335" s="60">
        <v>420000</v>
      </c>
      <c r="I335" s="60">
        <v>420000</v>
      </c>
      <c r="J335" s="60">
        <v>420000</v>
      </c>
      <c r="K335" s="60">
        <v>0</v>
      </c>
      <c r="L335" s="60">
        <v>0</v>
      </c>
      <c r="M335" s="60">
        <v>0</v>
      </c>
      <c r="N335" s="39" t="s">
        <v>74</v>
      </c>
      <c r="O335" s="41" t="s">
        <v>492</v>
      </c>
      <c r="P335" s="1"/>
    </row>
    <row r="336" spans="1:16" x14ac:dyDescent="0.35">
      <c r="A336" s="182" t="s">
        <v>261</v>
      </c>
      <c r="B336" s="183"/>
      <c r="C336" s="184"/>
      <c r="D336" s="183"/>
      <c r="E336" s="184"/>
      <c r="F336" s="184"/>
      <c r="G336" s="184"/>
      <c r="H336" s="213"/>
      <c r="I336" s="213"/>
      <c r="J336" s="213"/>
      <c r="K336" s="213"/>
      <c r="L336" s="213"/>
      <c r="M336" s="213"/>
      <c r="N336" s="183"/>
      <c r="O336" s="186"/>
      <c r="P336" s="1"/>
    </row>
    <row r="337" spans="1:16" x14ac:dyDescent="0.35">
      <c r="A337" s="187"/>
      <c r="B337" s="183"/>
      <c r="C337" s="184"/>
      <c r="D337" s="183"/>
      <c r="E337" s="185">
        <f>SUM(E338:E341)</f>
        <v>0</v>
      </c>
      <c r="F337" s="185">
        <f t="shared" ref="F337:L337" si="124">SUM(F338:F341)</f>
        <v>0</v>
      </c>
      <c r="G337" s="185">
        <f t="shared" si="124"/>
        <v>0</v>
      </c>
      <c r="H337" s="185">
        <f>SUM(H338:H341)</f>
        <v>4919066</v>
      </c>
      <c r="I337" s="185">
        <f>SUM(I338:I341)</f>
        <v>726366</v>
      </c>
      <c r="J337" s="185">
        <f>SUM(J338:J341)</f>
        <v>694025</v>
      </c>
      <c r="K337" s="185">
        <f t="shared" si="124"/>
        <v>0</v>
      </c>
      <c r="L337" s="185">
        <f t="shared" si="124"/>
        <v>0</v>
      </c>
      <c r="M337" s="185">
        <f>SUM(M338:M341)</f>
        <v>225440</v>
      </c>
      <c r="N337" s="183"/>
      <c r="O337" s="186"/>
      <c r="P337" s="1"/>
    </row>
    <row r="338" spans="1:16" ht="52" x14ac:dyDescent="0.35">
      <c r="A338" s="38" t="s">
        <v>262</v>
      </c>
      <c r="B338" s="39" t="s">
        <v>636</v>
      </c>
      <c r="C338" s="57" t="s">
        <v>20</v>
      </c>
      <c r="D338" s="39" t="s">
        <v>602</v>
      </c>
      <c r="E338" s="40">
        <v>0</v>
      </c>
      <c r="F338" s="40">
        <v>0</v>
      </c>
      <c r="G338" s="40">
        <v>0</v>
      </c>
      <c r="H338" s="40">
        <v>570766</v>
      </c>
      <c r="I338" s="40">
        <v>570766</v>
      </c>
      <c r="J338" s="40">
        <v>538425</v>
      </c>
      <c r="K338" s="40">
        <v>0</v>
      </c>
      <c r="L338" s="40">
        <v>0</v>
      </c>
      <c r="M338" s="40">
        <v>225440</v>
      </c>
      <c r="N338" s="39" t="s">
        <v>74</v>
      </c>
      <c r="O338" s="41"/>
      <c r="P338" s="1"/>
    </row>
    <row r="339" spans="1:16" ht="78" x14ac:dyDescent="0.35">
      <c r="A339" s="38" t="s">
        <v>263</v>
      </c>
      <c r="B339" s="39" t="s">
        <v>264</v>
      </c>
      <c r="C339" s="57" t="s">
        <v>17</v>
      </c>
      <c r="D339" s="39" t="s">
        <v>688</v>
      </c>
      <c r="E339" s="40">
        <v>0</v>
      </c>
      <c r="F339" s="40">
        <v>0</v>
      </c>
      <c r="G339" s="40">
        <v>0</v>
      </c>
      <c r="H339" s="40">
        <v>0</v>
      </c>
      <c r="I339" s="40">
        <v>0</v>
      </c>
      <c r="J339" s="40">
        <v>0</v>
      </c>
      <c r="K339" s="40">
        <v>0</v>
      </c>
      <c r="L339" s="40">
        <v>0</v>
      </c>
      <c r="M339" s="40">
        <v>0</v>
      </c>
      <c r="N339" s="39" t="s">
        <v>130</v>
      </c>
      <c r="O339" s="41"/>
      <c r="P339" s="1" t="s">
        <v>695</v>
      </c>
    </row>
    <row r="340" spans="1:16" ht="52" x14ac:dyDescent="0.35">
      <c r="A340" s="38" t="s">
        <v>612</v>
      </c>
      <c r="B340" s="39" t="s">
        <v>615</v>
      </c>
      <c r="C340" s="57" t="s">
        <v>20</v>
      </c>
      <c r="D340" s="39" t="s">
        <v>535</v>
      </c>
      <c r="E340" s="40">
        <v>0</v>
      </c>
      <c r="F340" s="40">
        <v>0</v>
      </c>
      <c r="G340" s="40">
        <v>0</v>
      </c>
      <c r="H340" s="40">
        <v>77800</v>
      </c>
      <c r="I340" s="40">
        <v>155600</v>
      </c>
      <c r="J340" s="40">
        <v>155600</v>
      </c>
      <c r="K340" s="40">
        <v>0</v>
      </c>
      <c r="L340" s="40">
        <v>0</v>
      </c>
      <c r="M340" s="40" t="s">
        <v>606</v>
      </c>
      <c r="N340" s="39" t="s">
        <v>603</v>
      </c>
      <c r="O340" s="41"/>
      <c r="P340" s="1"/>
    </row>
    <row r="341" spans="1:16" ht="52" x14ac:dyDescent="0.35">
      <c r="A341" s="38" t="s">
        <v>613</v>
      </c>
      <c r="B341" s="39" t="s">
        <v>614</v>
      </c>
      <c r="C341" s="57" t="s">
        <v>20</v>
      </c>
      <c r="D341" s="39" t="s">
        <v>535</v>
      </c>
      <c r="E341" s="40">
        <v>0</v>
      </c>
      <c r="F341" s="40">
        <v>0</v>
      </c>
      <c r="G341" s="40">
        <v>0</v>
      </c>
      <c r="H341" s="40">
        <v>4270500</v>
      </c>
      <c r="I341" s="40">
        <v>0</v>
      </c>
      <c r="J341" s="40">
        <v>0</v>
      </c>
      <c r="K341" s="40">
        <v>0</v>
      </c>
      <c r="L341" s="40">
        <v>0</v>
      </c>
      <c r="M341" s="40">
        <v>0</v>
      </c>
      <c r="N341" s="39" t="s">
        <v>130</v>
      </c>
      <c r="O341" s="41"/>
      <c r="P341" s="1"/>
    </row>
    <row r="342" spans="1:16" x14ac:dyDescent="0.35">
      <c r="A342" s="177" t="s">
        <v>265</v>
      </c>
      <c r="B342" s="188"/>
      <c r="C342" s="189"/>
      <c r="D342" s="188"/>
      <c r="E342" s="189"/>
      <c r="F342" s="189"/>
      <c r="G342" s="189"/>
      <c r="H342" s="190"/>
      <c r="I342" s="190"/>
      <c r="J342" s="190"/>
      <c r="K342" s="190"/>
      <c r="L342" s="190"/>
      <c r="M342" s="190"/>
      <c r="N342" s="188"/>
      <c r="O342" s="191"/>
      <c r="P342" s="1"/>
    </row>
    <row r="343" spans="1:16" x14ac:dyDescent="0.35">
      <c r="A343" s="182" t="s">
        <v>266</v>
      </c>
      <c r="B343" s="183"/>
      <c r="C343" s="184"/>
      <c r="D343" s="183"/>
      <c r="E343" s="184"/>
      <c r="F343" s="184"/>
      <c r="G343" s="184"/>
      <c r="H343" s="213"/>
      <c r="I343" s="213"/>
      <c r="J343" s="213"/>
      <c r="K343" s="213"/>
      <c r="L343" s="213"/>
      <c r="M343" s="213"/>
      <c r="N343" s="183"/>
      <c r="O343" s="186"/>
      <c r="P343" s="1"/>
    </row>
    <row r="344" spans="1:16" x14ac:dyDescent="0.35">
      <c r="A344" s="344" t="s">
        <v>662</v>
      </c>
      <c r="B344" s="345"/>
      <c r="C344" s="345"/>
      <c r="D344" s="345"/>
      <c r="E344" s="346"/>
      <c r="F344" s="57"/>
      <c r="G344" s="57"/>
      <c r="H344" s="57"/>
      <c r="I344" s="57"/>
      <c r="J344" s="57"/>
      <c r="K344" s="57"/>
      <c r="L344" s="57"/>
      <c r="M344" s="57"/>
      <c r="N344" s="39"/>
      <c r="O344" s="41"/>
      <c r="P344" s="1"/>
    </row>
    <row r="345" spans="1:16" x14ac:dyDescent="0.35">
      <c r="A345" s="182" t="s">
        <v>267</v>
      </c>
      <c r="B345" s="183"/>
      <c r="C345" s="184"/>
      <c r="D345" s="183"/>
      <c r="E345" s="184"/>
      <c r="F345" s="184"/>
      <c r="G345" s="184"/>
      <c r="H345" s="213"/>
      <c r="I345" s="213"/>
      <c r="J345" s="213"/>
      <c r="K345" s="213"/>
      <c r="L345" s="213"/>
      <c r="M345" s="213"/>
      <c r="N345" s="183"/>
      <c r="O345" s="186"/>
      <c r="P345" s="1"/>
    </row>
    <row r="346" spans="1:16" x14ac:dyDescent="0.35">
      <c r="A346" s="187"/>
      <c r="B346" s="183"/>
      <c r="C346" s="184"/>
      <c r="D346" s="183"/>
      <c r="E346" s="184">
        <f>SUM(E347:E348)</f>
        <v>0</v>
      </c>
      <c r="F346" s="184">
        <f t="shared" ref="F346:M346" si="125">SUM(F347:F348)</f>
        <v>0</v>
      </c>
      <c r="G346" s="184">
        <f t="shared" si="125"/>
        <v>0</v>
      </c>
      <c r="H346" s="184">
        <f t="shared" si="125"/>
        <v>0</v>
      </c>
      <c r="I346" s="184">
        <f t="shared" si="125"/>
        <v>0</v>
      </c>
      <c r="J346" s="184">
        <f t="shared" si="125"/>
        <v>0</v>
      </c>
      <c r="K346" s="184">
        <f t="shared" si="125"/>
        <v>0</v>
      </c>
      <c r="L346" s="184">
        <f t="shared" si="125"/>
        <v>0</v>
      </c>
      <c r="M346" s="184">
        <f t="shared" si="125"/>
        <v>0</v>
      </c>
      <c r="N346" s="183"/>
      <c r="O346" s="186"/>
      <c r="P346" s="1"/>
    </row>
    <row r="347" spans="1:16" ht="130" x14ac:dyDescent="0.35">
      <c r="A347" s="38" t="s">
        <v>268</v>
      </c>
      <c r="B347" s="39" t="s">
        <v>556</v>
      </c>
      <c r="C347" s="57" t="s">
        <v>26</v>
      </c>
      <c r="D347" s="39" t="s">
        <v>701</v>
      </c>
      <c r="E347" s="57">
        <v>0</v>
      </c>
      <c r="F347" s="57">
        <v>0</v>
      </c>
      <c r="G347" s="57">
        <v>0</v>
      </c>
      <c r="H347" s="57">
        <v>0</v>
      </c>
      <c r="I347" s="57">
        <v>0</v>
      </c>
      <c r="J347" s="57">
        <v>0</v>
      </c>
      <c r="K347" s="57">
        <v>0</v>
      </c>
      <c r="L347" s="57">
        <v>0</v>
      </c>
      <c r="M347" s="57">
        <v>0</v>
      </c>
      <c r="N347" s="39" t="s">
        <v>71</v>
      </c>
      <c r="O347" s="41"/>
      <c r="P347" s="1" t="s">
        <v>700</v>
      </c>
    </row>
    <row r="348" spans="1:16" ht="130" x14ac:dyDescent="0.35">
      <c r="A348" s="38" t="s">
        <v>589</v>
      </c>
      <c r="B348" s="39" t="s">
        <v>590</v>
      </c>
      <c r="C348" s="57" t="s">
        <v>26</v>
      </c>
      <c r="D348" s="39" t="s">
        <v>701</v>
      </c>
      <c r="E348" s="57">
        <v>0</v>
      </c>
      <c r="F348" s="57">
        <v>0</v>
      </c>
      <c r="G348" s="57">
        <v>0</v>
      </c>
      <c r="H348" s="57">
        <v>0</v>
      </c>
      <c r="I348" s="57">
        <v>0</v>
      </c>
      <c r="J348" s="57">
        <v>0</v>
      </c>
      <c r="K348" s="57">
        <v>0</v>
      </c>
      <c r="L348" s="57">
        <v>0</v>
      </c>
      <c r="M348" s="57">
        <v>0</v>
      </c>
      <c r="N348" s="39" t="s">
        <v>130</v>
      </c>
      <c r="O348" s="41"/>
      <c r="P348" s="1" t="s">
        <v>700</v>
      </c>
    </row>
    <row r="349" spans="1:16" x14ac:dyDescent="0.35">
      <c r="A349" s="182" t="s">
        <v>269</v>
      </c>
      <c r="B349" s="183"/>
      <c r="C349" s="184"/>
      <c r="D349" s="183"/>
      <c r="E349" s="184"/>
      <c r="F349" s="184"/>
      <c r="G349" s="184"/>
      <c r="H349" s="213"/>
      <c r="I349" s="213"/>
      <c r="J349" s="213"/>
      <c r="K349" s="213"/>
      <c r="L349" s="213"/>
      <c r="M349" s="213"/>
      <c r="N349" s="183"/>
      <c r="O349" s="186"/>
      <c r="P349" s="1"/>
    </row>
    <row r="350" spans="1:16" x14ac:dyDescent="0.35">
      <c r="A350" s="187"/>
      <c r="B350" s="183"/>
      <c r="C350" s="184"/>
      <c r="D350" s="183"/>
      <c r="E350" s="185">
        <f>SUM(E351:E355)</f>
        <v>3782126</v>
      </c>
      <c r="F350" s="185">
        <f t="shared" ref="F350:M350" si="126">SUM(F351:F355)</f>
        <v>3782126</v>
      </c>
      <c r="G350" s="185">
        <f t="shared" si="126"/>
        <v>3782126</v>
      </c>
      <c r="H350" s="185">
        <f>SUM(H351:H355)</f>
        <v>5180000</v>
      </c>
      <c r="I350" s="185">
        <f>SUM(I351:I355)</f>
        <v>11583867</v>
      </c>
      <c r="J350" s="185">
        <f>SUM(J351:J355)</f>
        <v>11583867</v>
      </c>
      <c r="K350" s="185">
        <f t="shared" si="126"/>
        <v>11583867</v>
      </c>
      <c r="L350" s="185">
        <f>SUM(L351:L355)</f>
        <v>0</v>
      </c>
      <c r="M350" s="185">
        <f t="shared" si="126"/>
        <v>0</v>
      </c>
      <c r="N350" s="183"/>
      <c r="O350" s="186"/>
      <c r="P350" s="1"/>
    </row>
    <row r="351" spans="1:16" ht="78" x14ac:dyDescent="0.35">
      <c r="A351" s="312" t="s">
        <v>270</v>
      </c>
      <c r="B351" s="308" t="s">
        <v>490</v>
      </c>
      <c r="C351" s="57" t="s">
        <v>26</v>
      </c>
      <c r="D351" s="39" t="s">
        <v>271</v>
      </c>
      <c r="E351" s="40">
        <v>3782126</v>
      </c>
      <c r="F351" s="40">
        <v>3782126</v>
      </c>
      <c r="G351" s="40">
        <v>3782126</v>
      </c>
      <c r="H351" s="60">
        <v>0</v>
      </c>
      <c r="I351" s="60">
        <v>6403867</v>
      </c>
      <c r="J351" s="60">
        <v>6403867</v>
      </c>
      <c r="K351" s="60">
        <v>6403867</v>
      </c>
      <c r="L351" s="60">
        <v>0</v>
      </c>
      <c r="M351" s="60">
        <v>0</v>
      </c>
      <c r="N351" s="39" t="s">
        <v>71</v>
      </c>
      <c r="O351" s="41"/>
      <c r="P351" s="1" t="s">
        <v>699</v>
      </c>
    </row>
    <row r="352" spans="1:16" ht="53" customHeight="1" x14ac:dyDescent="0.35">
      <c r="A352" s="312"/>
      <c r="B352" s="308"/>
      <c r="C352" s="57" t="s">
        <v>26</v>
      </c>
      <c r="D352" s="39" t="s">
        <v>501</v>
      </c>
      <c r="E352" s="57">
        <v>0</v>
      </c>
      <c r="F352" s="57">
        <v>0</v>
      </c>
      <c r="G352" s="40">
        <v>0</v>
      </c>
      <c r="H352" s="60">
        <v>5180000</v>
      </c>
      <c r="I352" s="60">
        <v>5180000</v>
      </c>
      <c r="J352" s="60">
        <v>5180000</v>
      </c>
      <c r="K352" s="60">
        <v>5180000</v>
      </c>
      <c r="L352" s="60">
        <v>0</v>
      </c>
      <c r="M352" s="60">
        <v>0</v>
      </c>
      <c r="N352" s="39" t="s">
        <v>71</v>
      </c>
      <c r="O352" s="41"/>
      <c r="P352" s="1"/>
    </row>
    <row r="353" spans="1:16" ht="52" x14ac:dyDescent="0.35">
      <c r="A353" s="38" t="s">
        <v>272</v>
      </c>
      <c r="B353" s="39" t="s">
        <v>587</v>
      </c>
      <c r="C353" s="57" t="s">
        <v>26</v>
      </c>
      <c r="D353" s="10" t="s">
        <v>570</v>
      </c>
      <c r="E353" s="57">
        <v>0</v>
      </c>
      <c r="F353" s="57">
        <v>0</v>
      </c>
      <c r="G353" s="40">
        <v>0</v>
      </c>
      <c r="H353" s="57">
        <v>0</v>
      </c>
      <c r="I353" s="57">
        <v>0</v>
      </c>
      <c r="J353" s="57">
        <v>0</v>
      </c>
      <c r="K353" s="57">
        <v>0</v>
      </c>
      <c r="L353" s="57">
        <v>0</v>
      </c>
      <c r="M353" s="57">
        <v>0</v>
      </c>
      <c r="N353" s="39" t="s">
        <v>418</v>
      </c>
      <c r="O353" s="41"/>
      <c r="P353" s="1" t="s">
        <v>695</v>
      </c>
    </row>
    <row r="354" spans="1:16" ht="52" x14ac:dyDescent="0.35">
      <c r="A354" s="38" t="s">
        <v>273</v>
      </c>
      <c r="B354" s="39" t="s">
        <v>588</v>
      </c>
      <c r="C354" s="57" t="s">
        <v>26</v>
      </c>
      <c r="D354" s="10" t="s">
        <v>570</v>
      </c>
      <c r="E354" s="57">
        <v>0</v>
      </c>
      <c r="F354" s="57">
        <v>0</v>
      </c>
      <c r="G354" s="40">
        <v>0</v>
      </c>
      <c r="H354" s="57">
        <v>0</v>
      </c>
      <c r="I354" s="57">
        <v>0</v>
      </c>
      <c r="J354" s="57">
        <v>0</v>
      </c>
      <c r="K354" s="57">
        <v>0</v>
      </c>
      <c r="L354" s="57">
        <v>0</v>
      </c>
      <c r="M354" s="57">
        <v>0</v>
      </c>
      <c r="N354" s="39" t="s">
        <v>418</v>
      </c>
      <c r="O354" s="41"/>
      <c r="P354" s="1" t="s">
        <v>695</v>
      </c>
    </row>
    <row r="355" spans="1:16" ht="67.5" customHeight="1" x14ac:dyDescent="0.35">
      <c r="A355" s="38" t="s">
        <v>274</v>
      </c>
      <c r="B355" s="39" t="s">
        <v>482</v>
      </c>
      <c r="C355" s="57" t="s">
        <v>26</v>
      </c>
      <c r="D355" s="10" t="s">
        <v>570</v>
      </c>
      <c r="E355" s="57">
        <v>0</v>
      </c>
      <c r="F355" s="57">
        <v>0</v>
      </c>
      <c r="G355" s="40">
        <v>0</v>
      </c>
      <c r="H355" s="57">
        <v>0</v>
      </c>
      <c r="I355" s="57">
        <v>0</v>
      </c>
      <c r="J355" s="57">
        <v>0</v>
      </c>
      <c r="K355" s="57">
        <v>0</v>
      </c>
      <c r="L355" s="57">
        <v>0</v>
      </c>
      <c r="M355" s="57">
        <v>0</v>
      </c>
      <c r="N355" s="39" t="s">
        <v>418</v>
      </c>
      <c r="O355" s="41"/>
      <c r="P355" s="1" t="s">
        <v>695</v>
      </c>
    </row>
    <row r="356" spans="1:16" x14ac:dyDescent="0.35">
      <c r="A356" s="182" t="s">
        <v>275</v>
      </c>
      <c r="B356" s="183"/>
      <c r="C356" s="184"/>
      <c r="D356" s="183"/>
      <c r="E356" s="184"/>
      <c r="F356" s="184"/>
      <c r="G356" s="184"/>
      <c r="H356" s="213"/>
      <c r="I356" s="213"/>
      <c r="J356" s="213"/>
      <c r="K356" s="213"/>
      <c r="L356" s="213"/>
      <c r="M356" s="213"/>
      <c r="N356" s="183"/>
      <c r="O356" s="186"/>
      <c r="P356" s="1"/>
    </row>
    <row r="357" spans="1:16" x14ac:dyDescent="0.35">
      <c r="A357" s="187"/>
      <c r="B357" s="183"/>
      <c r="C357" s="184"/>
      <c r="D357" s="183"/>
      <c r="E357" s="185">
        <f>SUM(E358:E359)</f>
        <v>0</v>
      </c>
      <c r="F357" s="185">
        <f t="shared" ref="F357:L357" si="127">SUM(F358:F359)</f>
        <v>0</v>
      </c>
      <c r="G357" s="185">
        <f t="shared" si="127"/>
        <v>0</v>
      </c>
      <c r="H357" s="185">
        <f>SUM(H358:H359)</f>
        <v>0</v>
      </c>
      <c r="I357" s="185">
        <f>SUM(I358:I359)</f>
        <v>4084</v>
      </c>
      <c r="J357" s="185">
        <f t="shared" si="127"/>
        <v>4084</v>
      </c>
      <c r="K357" s="185">
        <f t="shared" si="127"/>
        <v>4084</v>
      </c>
      <c r="L357" s="185">
        <f t="shared" si="127"/>
        <v>0</v>
      </c>
      <c r="M357" s="185">
        <f>SUM(M358:M359)</f>
        <v>4084</v>
      </c>
      <c r="N357" s="183"/>
      <c r="O357" s="186"/>
      <c r="P357" s="1"/>
    </row>
    <row r="358" spans="1:16" ht="52" x14ac:dyDescent="0.35">
      <c r="A358" s="38" t="s">
        <v>276</v>
      </c>
      <c r="B358" s="39" t="s">
        <v>277</v>
      </c>
      <c r="C358" s="57" t="s">
        <v>26</v>
      </c>
      <c r="D358" s="39" t="s">
        <v>583</v>
      </c>
      <c r="E358" s="57">
        <v>0</v>
      </c>
      <c r="F358" s="57">
        <v>0</v>
      </c>
      <c r="G358" s="57">
        <v>0</v>
      </c>
      <c r="H358" s="57">
        <v>0</v>
      </c>
      <c r="I358" s="57">
        <v>0</v>
      </c>
      <c r="J358" s="57">
        <v>0</v>
      </c>
      <c r="K358" s="57">
        <v>0</v>
      </c>
      <c r="L358" s="57">
        <v>0</v>
      </c>
      <c r="M358" s="57">
        <v>0</v>
      </c>
      <c r="N358" s="39" t="s">
        <v>71</v>
      </c>
      <c r="O358" s="41"/>
      <c r="P358" s="1" t="s">
        <v>692</v>
      </c>
    </row>
    <row r="359" spans="1:16" ht="78" x14ac:dyDescent="0.35">
      <c r="A359" s="38" t="s">
        <v>278</v>
      </c>
      <c r="B359" s="39" t="s">
        <v>279</v>
      </c>
      <c r="C359" s="57" t="s">
        <v>26</v>
      </c>
      <c r="D359" s="39" t="s">
        <v>187</v>
      </c>
      <c r="E359" s="57">
        <v>0</v>
      </c>
      <c r="F359" s="57">
        <v>0</v>
      </c>
      <c r="G359" s="57">
        <v>0</v>
      </c>
      <c r="H359" s="60">
        <v>0</v>
      </c>
      <c r="I359" s="60">
        <v>4084</v>
      </c>
      <c r="J359" s="60">
        <v>4084</v>
      </c>
      <c r="K359" s="60">
        <v>4084</v>
      </c>
      <c r="L359" s="60">
        <v>0</v>
      </c>
      <c r="M359" s="60">
        <v>4084</v>
      </c>
      <c r="N359" s="39" t="s">
        <v>71</v>
      </c>
      <c r="O359" s="41"/>
      <c r="P359" s="1" t="s">
        <v>699</v>
      </c>
    </row>
    <row r="360" spans="1:16" x14ac:dyDescent="0.35">
      <c r="A360" s="182" t="s">
        <v>280</v>
      </c>
      <c r="B360" s="183"/>
      <c r="C360" s="184"/>
      <c r="D360" s="183"/>
      <c r="E360" s="184"/>
      <c r="F360" s="184"/>
      <c r="G360" s="184"/>
      <c r="H360" s="213"/>
      <c r="I360" s="213"/>
      <c r="J360" s="213"/>
      <c r="K360" s="213"/>
      <c r="L360" s="213"/>
      <c r="M360" s="213"/>
      <c r="N360" s="183"/>
      <c r="O360" s="186"/>
      <c r="P360" s="1"/>
    </row>
    <row r="361" spans="1:16" x14ac:dyDescent="0.35">
      <c r="A361" s="187"/>
      <c r="B361" s="183"/>
      <c r="C361" s="184"/>
      <c r="D361" s="183"/>
      <c r="E361" s="184">
        <f>SUM(E362:E363)</f>
        <v>0</v>
      </c>
      <c r="F361" s="184">
        <f t="shared" ref="F361:M361" si="128">SUM(F362:F363)</f>
        <v>0</v>
      </c>
      <c r="G361" s="184">
        <f t="shared" si="128"/>
        <v>0</v>
      </c>
      <c r="H361" s="184">
        <f>SUM(H362:H363)</f>
        <v>0</v>
      </c>
      <c r="I361" s="184">
        <f t="shared" si="128"/>
        <v>0</v>
      </c>
      <c r="J361" s="184">
        <f t="shared" si="128"/>
        <v>0</v>
      </c>
      <c r="K361" s="184">
        <f t="shared" si="128"/>
        <v>0</v>
      </c>
      <c r="L361" s="184">
        <f t="shared" si="128"/>
        <v>0</v>
      </c>
      <c r="M361" s="184">
        <f t="shared" si="128"/>
        <v>0</v>
      </c>
      <c r="N361" s="183"/>
      <c r="O361" s="186"/>
      <c r="P361" s="1"/>
    </row>
    <row r="362" spans="1:16" ht="86" customHeight="1" x14ac:dyDescent="0.35">
      <c r="A362" s="38" t="s">
        <v>281</v>
      </c>
      <c r="B362" s="39" t="s">
        <v>282</v>
      </c>
      <c r="C362" s="57" t="s">
        <v>26</v>
      </c>
      <c r="D362" s="39" t="s">
        <v>573</v>
      </c>
      <c r="E362" s="57">
        <v>0</v>
      </c>
      <c r="F362" s="57">
        <v>0</v>
      </c>
      <c r="G362" s="57">
        <v>0</v>
      </c>
      <c r="H362" s="57">
        <v>0</v>
      </c>
      <c r="I362" s="57">
        <v>0</v>
      </c>
      <c r="J362" s="57">
        <v>0</v>
      </c>
      <c r="K362" s="57">
        <v>0</v>
      </c>
      <c r="L362" s="57">
        <v>0</v>
      </c>
      <c r="M362" s="57">
        <v>0</v>
      </c>
      <c r="N362" s="39" t="s">
        <v>71</v>
      </c>
      <c r="O362" s="41"/>
      <c r="P362" s="1"/>
    </row>
    <row r="363" spans="1:16" ht="90.5" customHeight="1" x14ac:dyDescent="0.35">
      <c r="A363" s="38" t="s">
        <v>283</v>
      </c>
      <c r="B363" s="39" t="s">
        <v>284</v>
      </c>
      <c r="C363" s="57" t="s">
        <v>26</v>
      </c>
      <c r="D363" s="39" t="s">
        <v>669</v>
      </c>
      <c r="E363" s="57">
        <v>0</v>
      </c>
      <c r="F363" s="57">
        <v>0</v>
      </c>
      <c r="G363" s="57">
        <v>0</v>
      </c>
      <c r="H363" s="57">
        <v>0</v>
      </c>
      <c r="I363" s="57">
        <v>0</v>
      </c>
      <c r="J363" s="57">
        <v>0</v>
      </c>
      <c r="K363" s="57">
        <v>0</v>
      </c>
      <c r="L363" s="57">
        <v>0</v>
      </c>
      <c r="M363" s="57">
        <v>0</v>
      </c>
      <c r="N363" s="39" t="s">
        <v>71</v>
      </c>
      <c r="O363" s="41"/>
      <c r="P363" s="1"/>
    </row>
    <row r="364" spans="1:16" x14ac:dyDescent="0.35">
      <c r="A364" s="182" t="s">
        <v>285</v>
      </c>
      <c r="B364" s="183"/>
      <c r="C364" s="184"/>
      <c r="D364" s="183"/>
      <c r="E364" s="184"/>
      <c r="F364" s="184"/>
      <c r="G364" s="184"/>
      <c r="H364" s="213"/>
      <c r="I364" s="213"/>
      <c r="J364" s="213"/>
      <c r="K364" s="213"/>
      <c r="L364" s="213"/>
      <c r="M364" s="213"/>
      <c r="N364" s="183"/>
      <c r="O364" s="186"/>
      <c r="P364" s="1"/>
    </row>
    <row r="365" spans="1:16" x14ac:dyDescent="0.35">
      <c r="A365" s="187"/>
      <c r="B365" s="183"/>
      <c r="C365" s="184"/>
      <c r="D365" s="183"/>
      <c r="E365" s="184">
        <f t="shared" ref="E365:M365" si="129">SUM(E366)</f>
        <v>0</v>
      </c>
      <c r="F365" s="184">
        <f t="shared" si="129"/>
        <v>0</v>
      </c>
      <c r="G365" s="184">
        <f t="shared" si="129"/>
        <v>0</v>
      </c>
      <c r="H365" s="185">
        <f>SUM(H366)</f>
        <v>659911</v>
      </c>
      <c r="I365" s="185">
        <f>SUM(I366)</f>
        <v>659911</v>
      </c>
      <c r="J365" s="185">
        <f t="shared" si="129"/>
        <v>659911</v>
      </c>
      <c r="K365" s="185">
        <f t="shared" si="129"/>
        <v>0</v>
      </c>
      <c r="L365" s="184">
        <f t="shared" si="129"/>
        <v>0</v>
      </c>
      <c r="M365" s="184">
        <f t="shared" si="129"/>
        <v>0</v>
      </c>
      <c r="N365" s="183"/>
      <c r="O365" s="186"/>
      <c r="P365" s="1"/>
    </row>
    <row r="366" spans="1:16" ht="81" customHeight="1" x14ac:dyDescent="0.35">
      <c r="A366" s="38" t="s">
        <v>286</v>
      </c>
      <c r="B366" s="39" t="s">
        <v>287</v>
      </c>
      <c r="C366" s="57" t="s">
        <v>131</v>
      </c>
      <c r="D366" s="39" t="s">
        <v>501</v>
      </c>
      <c r="E366" s="57">
        <v>0</v>
      </c>
      <c r="F366" s="57">
        <v>0</v>
      </c>
      <c r="G366" s="57">
        <v>0</v>
      </c>
      <c r="H366" s="216">
        <v>659911</v>
      </c>
      <c r="I366" s="216">
        <v>659911</v>
      </c>
      <c r="J366" s="216">
        <v>659911</v>
      </c>
      <c r="K366" s="216">
        <v>0</v>
      </c>
      <c r="L366" s="60">
        <v>0</v>
      </c>
      <c r="M366" s="60">
        <v>0</v>
      </c>
      <c r="N366" s="39" t="s">
        <v>418</v>
      </c>
      <c r="O366" s="41"/>
      <c r="P366" s="1"/>
    </row>
    <row r="367" spans="1:16" x14ac:dyDescent="0.35">
      <c r="A367" s="177" t="s">
        <v>288</v>
      </c>
      <c r="B367" s="188"/>
      <c r="C367" s="189"/>
      <c r="D367" s="188"/>
      <c r="E367" s="189"/>
      <c r="F367" s="189"/>
      <c r="G367" s="189"/>
      <c r="H367" s="190"/>
      <c r="I367" s="190"/>
      <c r="J367" s="190"/>
      <c r="K367" s="190"/>
      <c r="L367" s="190"/>
      <c r="M367" s="190"/>
      <c r="N367" s="188"/>
      <c r="O367" s="191"/>
      <c r="P367" s="1"/>
    </row>
    <row r="368" spans="1:16" ht="15.65" customHeight="1" x14ac:dyDescent="0.35">
      <c r="A368" s="182" t="s">
        <v>289</v>
      </c>
      <c r="B368" s="183"/>
      <c r="C368" s="184"/>
      <c r="D368" s="183"/>
      <c r="E368" s="184"/>
      <c r="F368" s="184"/>
      <c r="G368" s="184"/>
      <c r="H368" s="213"/>
      <c r="I368" s="213"/>
      <c r="J368" s="213"/>
      <c r="K368" s="213"/>
      <c r="L368" s="213"/>
      <c r="M368" s="213"/>
      <c r="N368" s="183"/>
      <c r="O368" s="186"/>
      <c r="P368" s="1"/>
    </row>
    <row r="369" spans="1:16" x14ac:dyDescent="0.35">
      <c r="A369" s="187"/>
      <c r="B369" s="183"/>
      <c r="C369" s="184"/>
      <c r="D369" s="183"/>
      <c r="E369" s="184">
        <f t="shared" ref="E369:M369" si="130">SUM(E370)</f>
        <v>0</v>
      </c>
      <c r="F369" s="184">
        <f t="shared" si="130"/>
        <v>0</v>
      </c>
      <c r="G369" s="184">
        <f t="shared" si="130"/>
        <v>0</v>
      </c>
      <c r="H369" s="184">
        <f>SUM(H370)</f>
        <v>0</v>
      </c>
      <c r="I369" s="184">
        <f>SUM(I370)</f>
        <v>0</v>
      </c>
      <c r="J369" s="184">
        <f t="shared" si="130"/>
        <v>0</v>
      </c>
      <c r="K369" s="184">
        <f t="shared" si="130"/>
        <v>0</v>
      </c>
      <c r="L369" s="184">
        <f t="shared" si="130"/>
        <v>0</v>
      </c>
      <c r="M369" s="184">
        <f t="shared" si="130"/>
        <v>0</v>
      </c>
      <c r="N369" s="183"/>
      <c r="O369" s="186"/>
      <c r="P369" s="1"/>
    </row>
    <row r="370" spans="1:16" ht="52" x14ac:dyDescent="0.35">
      <c r="A370" s="38" t="s">
        <v>290</v>
      </c>
      <c r="B370" s="39" t="s">
        <v>291</v>
      </c>
      <c r="C370" s="57" t="s">
        <v>22</v>
      </c>
      <c r="D370" s="39" t="s">
        <v>694</v>
      </c>
      <c r="E370" s="57">
        <v>0</v>
      </c>
      <c r="F370" s="57">
        <v>0</v>
      </c>
      <c r="G370" s="57">
        <v>0</v>
      </c>
      <c r="H370" s="57">
        <v>0</v>
      </c>
      <c r="I370" s="57">
        <v>0</v>
      </c>
      <c r="J370" s="57">
        <v>0</v>
      </c>
      <c r="K370" s="57">
        <v>0</v>
      </c>
      <c r="L370" s="57">
        <v>0</v>
      </c>
      <c r="M370" s="57">
        <v>0</v>
      </c>
      <c r="N370" s="39" t="s">
        <v>236</v>
      </c>
      <c r="O370" s="41"/>
      <c r="P370" s="1" t="s">
        <v>692</v>
      </c>
    </row>
    <row r="371" spans="1:16" x14ac:dyDescent="0.35">
      <c r="A371" s="182" t="s">
        <v>292</v>
      </c>
      <c r="B371" s="183"/>
      <c r="C371" s="184"/>
      <c r="D371" s="183"/>
      <c r="E371" s="184"/>
      <c r="F371" s="184"/>
      <c r="G371" s="184"/>
      <c r="H371" s="213"/>
      <c r="I371" s="213"/>
      <c r="J371" s="213"/>
      <c r="K371" s="213"/>
      <c r="L371" s="213"/>
      <c r="M371" s="213"/>
      <c r="N371" s="183"/>
      <c r="O371" s="186"/>
      <c r="P371" s="1"/>
    </row>
    <row r="372" spans="1:16" x14ac:dyDescent="0.35">
      <c r="A372" s="187"/>
      <c r="B372" s="183"/>
      <c r="C372" s="184"/>
      <c r="D372" s="183"/>
      <c r="E372" s="184">
        <f t="shared" ref="E372:M372" si="131">SUM(E373:E374)</f>
        <v>0</v>
      </c>
      <c r="F372" s="184">
        <f t="shared" si="131"/>
        <v>0</v>
      </c>
      <c r="G372" s="184">
        <f t="shared" si="131"/>
        <v>0</v>
      </c>
      <c r="H372" s="184">
        <f>SUM(H373:H374)</f>
        <v>0</v>
      </c>
      <c r="I372" s="184">
        <f t="shared" si="131"/>
        <v>0</v>
      </c>
      <c r="J372" s="184">
        <f t="shared" si="131"/>
        <v>0</v>
      </c>
      <c r="K372" s="184">
        <f t="shared" si="131"/>
        <v>0</v>
      </c>
      <c r="L372" s="184">
        <f t="shared" si="131"/>
        <v>0</v>
      </c>
      <c r="M372" s="184">
        <f t="shared" si="131"/>
        <v>0</v>
      </c>
      <c r="N372" s="183"/>
      <c r="O372" s="186"/>
      <c r="P372" s="1"/>
    </row>
    <row r="373" spans="1:16" ht="52" x14ac:dyDescent="0.35">
      <c r="A373" s="38" t="s">
        <v>293</v>
      </c>
      <c r="B373" s="39" t="s">
        <v>294</v>
      </c>
      <c r="C373" s="57" t="s">
        <v>22</v>
      </c>
      <c r="D373" s="39" t="s">
        <v>694</v>
      </c>
      <c r="E373" s="57">
        <v>0</v>
      </c>
      <c r="F373" s="57">
        <v>0</v>
      </c>
      <c r="G373" s="57">
        <v>0</v>
      </c>
      <c r="H373" s="57">
        <v>0</v>
      </c>
      <c r="I373" s="57">
        <v>0</v>
      </c>
      <c r="J373" s="57">
        <v>0</v>
      </c>
      <c r="K373" s="57">
        <v>0</v>
      </c>
      <c r="L373" s="57">
        <v>0</v>
      </c>
      <c r="M373" s="57">
        <v>0</v>
      </c>
      <c r="N373" s="39" t="s">
        <v>130</v>
      </c>
      <c r="O373" s="41"/>
      <c r="P373" s="1" t="s">
        <v>692</v>
      </c>
    </row>
    <row r="374" spans="1:16" ht="52" x14ac:dyDescent="0.35">
      <c r="A374" s="38" t="s">
        <v>295</v>
      </c>
      <c r="B374" s="39" t="s">
        <v>296</v>
      </c>
      <c r="C374" s="57" t="s">
        <v>22</v>
      </c>
      <c r="D374" s="39" t="s">
        <v>694</v>
      </c>
      <c r="E374" s="57">
        <v>0</v>
      </c>
      <c r="F374" s="57">
        <v>0</v>
      </c>
      <c r="G374" s="57">
        <v>0</v>
      </c>
      <c r="H374" s="57">
        <v>0</v>
      </c>
      <c r="I374" s="57">
        <v>0</v>
      </c>
      <c r="J374" s="57">
        <v>0</v>
      </c>
      <c r="K374" s="57">
        <v>0</v>
      </c>
      <c r="L374" s="57">
        <v>0</v>
      </c>
      <c r="M374" s="57">
        <v>0</v>
      </c>
      <c r="N374" s="39" t="s">
        <v>93</v>
      </c>
      <c r="O374" s="41"/>
      <c r="P374" s="1" t="s">
        <v>692</v>
      </c>
    </row>
    <row r="375" spans="1:16" x14ac:dyDescent="0.35">
      <c r="A375" s="182" t="s">
        <v>297</v>
      </c>
      <c r="B375" s="183"/>
      <c r="C375" s="184"/>
      <c r="D375" s="183"/>
      <c r="E375" s="184"/>
      <c r="F375" s="184"/>
      <c r="G375" s="184"/>
      <c r="H375" s="213"/>
      <c r="I375" s="213"/>
      <c r="J375" s="213"/>
      <c r="K375" s="213"/>
      <c r="L375" s="213"/>
      <c r="M375" s="213"/>
      <c r="N375" s="183"/>
      <c r="O375" s="186"/>
      <c r="P375" s="1"/>
    </row>
    <row r="376" spans="1:16" x14ac:dyDescent="0.35">
      <c r="A376" s="187"/>
      <c r="B376" s="183"/>
      <c r="C376" s="184"/>
      <c r="D376" s="183"/>
      <c r="E376" s="185">
        <f t="shared" ref="E376:M376" si="132">SUM(E377:E378)</f>
        <v>0</v>
      </c>
      <c r="F376" s="185">
        <f t="shared" si="132"/>
        <v>0</v>
      </c>
      <c r="G376" s="185">
        <f t="shared" si="132"/>
        <v>0</v>
      </c>
      <c r="H376" s="185">
        <f>SUM(H377:H378)</f>
        <v>185600</v>
      </c>
      <c r="I376" s="185">
        <f>SUM(I377:I378)</f>
        <v>185600</v>
      </c>
      <c r="J376" s="185">
        <f t="shared" si="132"/>
        <v>185600</v>
      </c>
      <c r="K376" s="185">
        <f t="shared" si="132"/>
        <v>18500</v>
      </c>
      <c r="L376" s="185">
        <f t="shared" si="132"/>
        <v>0</v>
      </c>
      <c r="M376" s="185">
        <f t="shared" si="132"/>
        <v>0</v>
      </c>
      <c r="N376" s="183"/>
      <c r="O376" s="186"/>
      <c r="P376" s="1"/>
    </row>
    <row r="377" spans="1:16" ht="52" x14ac:dyDescent="0.35">
      <c r="A377" s="38" t="s">
        <v>298</v>
      </c>
      <c r="B377" s="39" t="s">
        <v>299</v>
      </c>
      <c r="C377" s="57" t="s">
        <v>300</v>
      </c>
      <c r="D377" s="39" t="s">
        <v>501</v>
      </c>
      <c r="E377" s="57">
        <v>0</v>
      </c>
      <c r="F377" s="57">
        <v>0</v>
      </c>
      <c r="G377" s="57">
        <v>0</v>
      </c>
      <c r="H377" s="60">
        <v>185600</v>
      </c>
      <c r="I377" s="60">
        <v>185600</v>
      </c>
      <c r="J377" s="60">
        <v>185600</v>
      </c>
      <c r="K377" s="60">
        <v>18500</v>
      </c>
      <c r="L377" s="60">
        <v>0</v>
      </c>
      <c r="M377" s="60">
        <v>0</v>
      </c>
      <c r="N377" s="39" t="s">
        <v>236</v>
      </c>
      <c r="O377" s="41" t="s">
        <v>233</v>
      </c>
      <c r="P377" s="1"/>
    </row>
    <row r="378" spans="1:16" ht="68" customHeight="1" x14ac:dyDescent="0.35">
      <c r="A378" s="38" t="s">
        <v>626</v>
      </c>
      <c r="B378" s="39" t="s">
        <v>301</v>
      </c>
      <c r="C378" s="57" t="s">
        <v>22</v>
      </c>
      <c r="D378" s="39" t="s">
        <v>694</v>
      </c>
      <c r="E378" s="57">
        <v>0</v>
      </c>
      <c r="F378" s="57">
        <v>0</v>
      </c>
      <c r="G378" s="57">
        <v>0</v>
      </c>
      <c r="H378" s="57">
        <v>0</v>
      </c>
      <c r="I378" s="57">
        <v>0</v>
      </c>
      <c r="J378" s="57">
        <v>0</v>
      </c>
      <c r="K378" s="57">
        <v>0</v>
      </c>
      <c r="L378" s="57">
        <v>0</v>
      </c>
      <c r="M378" s="57">
        <v>0</v>
      </c>
      <c r="N378" s="39" t="s">
        <v>93</v>
      </c>
      <c r="O378" s="41"/>
      <c r="P378" s="1" t="s">
        <v>692</v>
      </c>
    </row>
    <row r="379" spans="1:16" x14ac:dyDescent="0.35">
      <c r="A379" s="177" t="s">
        <v>302</v>
      </c>
      <c r="B379" s="188"/>
      <c r="C379" s="189"/>
      <c r="D379" s="188"/>
      <c r="E379" s="189"/>
      <c r="F379" s="189"/>
      <c r="G379" s="189"/>
      <c r="H379" s="190"/>
      <c r="I379" s="190"/>
      <c r="J379" s="190"/>
      <c r="K379" s="190"/>
      <c r="L379" s="190"/>
      <c r="M379" s="190"/>
      <c r="N379" s="188"/>
      <c r="O379" s="191"/>
      <c r="P379" s="1"/>
    </row>
    <row r="380" spans="1:16" x14ac:dyDescent="0.35">
      <c r="A380" s="182" t="s">
        <v>303</v>
      </c>
      <c r="B380" s="183"/>
      <c r="C380" s="184"/>
      <c r="D380" s="183"/>
      <c r="E380" s="184"/>
      <c r="F380" s="184"/>
      <c r="G380" s="184"/>
      <c r="H380" s="213"/>
      <c r="I380" s="213"/>
      <c r="J380" s="213"/>
      <c r="K380" s="213"/>
      <c r="L380" s="213"/>
      <c r="M380" s="213"/>
      <c r="N380" s="183"/>
      <c r="O380" s="186"/>
      <c r="P380" s="1"/>
    </row>
    <row r="381" spans="1:16" x14ac:dyDescent="0.35">
      <c r="A381" s="187"/>
      <c r="B381" s="183"/>
      <c r="C381" s="184"/>
      <c r="D381" s="183"/>
      <c r="E381" s="185">
        <f>SUM(E382:E383)</f>
        <v>0</v>
      </c>
      <c r="F381" s="185">
        <f>SUM(F382:F383)</f>
        <v>0</v>
      </c>
      <c r="G381" s="185">
        <f>SUM(G382:G383)</f>
        <v>0</v>
      </c>
      <c r="H381" s="185">
        <f>SUM(H382:H383)</f>
        <v>572288</v>
      </c>
      <c r="I381" s="185">
        <f>SUM(I382:I383)</f>
        <v>572288</v>
      </c>
      <c r="J381" s="185">
        <f t="shared" ref="J381:M381" si="133">SUM(J382:J383)</f>
        <v>572288</v>
      </c>
      <c r="K381" s="185">
        <f t="shared" si="133"/>
        <v>572288</v>
      </c>
      <c r="L381" s="185">
        <f t="shared" si="133"/>
        <v>572288</v>
      </c>
      <c r="M381" s="185">
        <f t="shared" si="133"/>
        <v>572288</v>
      </c>
      <c r="N381" s="183"/>
      <c r="O381" s="186"/>
      <c r="P381" s="1"/>
    </row>
    <row r="382" spans="1:16" ht="65" x14ac:dyDescent="0.35">
      <c r="A382" s="38" t="s">
        <v>304</v>
      </c>
      <c r="B382" s="39" t="s">
        <v>305</v>
      </c>
      <c r="C382" s="57" t="s">
        <v>22</v>
      </c>
      <c r="D382" s="39" t="s">
        <v>501</v>
      </c>
      <c r="E382" s="40">
        <v>0</v>
      </c>
      <c r="F382" s="40">
        <v>0</v>
      </c>
      <c r="G382" s="40">
        <v>0</v>
      </c>
      <c r="H382" s="40">
        <v>572288</v>
      </c>
      <c r="I382" s="40">
        <v>572288</v>
      </c>
      <c r="J382" s="40">
        <v>572288</v>
      </c>
      <c r="K382" s="40">
        <v>572288</v>
      </c>
      <c r="L382" s="40">
        <v>572288</v>
      </c>
      <c r="M382" s="40">
        <v>572288</v>
      </c>
      <c r="N382" s="39" t="s">
        <v>236</v>
      </c>
      <c r="O382" s="41"/>
      <c r="P382" s="1"/>
    </row>
    <row r="383" spans="1:16" ht="52" x14ac:dyDescent="0.35">
      <c r="A383" s="38" t="s">
        <v>627</v>
      </c>
      <c r="B383" s="39" t="s">
        <v>307</v>
      </c>
      <c r="C383" s="57" t="s">
        <v>22</v>
      </c>
      <c r="D383" s="39" t="s">
        <v>694</v>
      </c>
      <c r="E383" s="40">
        <v>0</v>
      </c>
      <c r="F383" s="40">
        <v>0</v>
      </c>
      <c r="G383" s="40">
        <v>0</v>
      </c>
      <c r="H383" s="40">
        <v>0</v>
      </c>
      <c r="I383" s="40">
        <v>0</v>
      </c>
      <c r="J383" s="40">
        <v>0</v>
      </c>
      <c r="K383" s="40">
        <v>0</v>
      </c>
      <c r="L383" s="40">
        <v>0</v>
      </c>
      <c r="M383" s="40">
        <v>0</v>
      </c>
      <c r="N383" s="39" t="s">
        <v>71</v>
      </c>
      <c r="O383" s="41"/>
      <c r="P383" s="1" t="s">
        <v>692</v>
      </c>
    </row>
    <row r="384" spans="1:16" x14ac:dyDescent="0.35">
      <c r="A384" s="177" t="s">
        <v>308</v>
      </c>
      <c r="B384" s="188"/>
      <c r="C384" s="189"/>
      <c r="D384" s="188"/>
      <c r="E384" s="217"/>
      <c r="F384" s="217"/>
      <c r="G384" s="217"/>
      <c r="H384" s="217"/>
      <c r="I384" s="217"/>
      <c r="J384" s="217"/>
      <c r="K384" s="217"/>
      <c r="L384" s="217"/>
      <c r="M384" s="217"/>
      <c r="N384" s="188"/>
      <c r="O384" s="191"/>
      <c r="P384" s="1"/>
    </row>
    <row r="385" spans="1:18" x14ac:dyDescent="0.35">
      <c r="A385" s="177" t="s">
        <v>309</v>
      </c>
      <c r="B385" s="188"/>
      <c r="C385" s="189"/>
      <c r="D385" s="188"/>
      <c r="E385" s="217"/>
      <c r="F385" s="217"/>
      <c r="G385" s="217"/>
      <c r="H385" s="217"/>
      <c r="I385" s="217"/>
      <c r="J385" s="217"/>
      <c r="K385" s="217"/>
      <c r="L385" s="217"/>
      <c r="M385" s="217"/>
      <c r="N385" s="188"/>
      <c r="O385" s="191"/>
      <c r="P385" s="1"/>
    </row>
    <row r="386" spans="1:18" ht="15.65" customHeight="1" x14ac:dyDescent="0.35">
      <c r="A386" s="182" t="s">
        <v>310</v>
      </c>
      <c r="B386" s="183"/>
      <c r="C386" s="184"/>
      <c r="D386" s="183"/>
      <c r="E386" s="185"/>
      <c r="F386" s="185"/>
      <c r="G386" s="185"/>
      <c r="H386" s="185"/>
      <c r="I386" s="185"/>
      <c r="J386" s="185"/>
      <c r="K386" s="185"/>
      <c r="L386" s="185"/>
      <c r="M386" s="185"/>
      <c r="N386" s="183"/>
      <c r="O386" s="186"/>
      <c r="P386" s="1"/>
    </row>
    <row r="387" spans="1:18" x14ac:dyDescent="0.35">
      <c r="A387" s="187"/>
      <c r="B387" s="183"/>
      <c r="C387" s="184"/>
      <c r="D387" s="183"/>
      <c r="E387" s="185">
        <f>SUM(E388)</f>
        <v>91329</v>
      </c>
      <c r="F387" s="185">
        <f t="shared" ref="F387:M387" si="134">SUM(F388)</f>
        <v>81551</v>
      </c>
      <c r="G387" s="185">
        <f>SUM(G388)</f>
        <v>81551</v>
      </c>
      <c r="H387" s="185">
        <f t="shared" si="134"/>
        <v>0</v>
      </c>
      <c r="I387" s="185">
        <f>SUM(I388)</f>
        <v>0</v>
      </c>
      <c r="J387" s="185">
        <f t="shared" si="134"/>
        <v>0</v>
      </c>
      <c r="K387" s="185">
        <f t="shared" si="134"/>
        <v>0</v>
      </c>
      <c r="L387" s="185">
        <f t="shared" si="134"/>
        <v>0</v>
      </c>
      <c r="M387" s="185">
        <f t="shared" si="134"/>
        <v>81551</v>
      </c>
      <c r="N387" s="183"/>
      <c r="O387" s="186"/>
      <c r="P387" s="1"/>
    </row>
    <row r="388" spans="1:18" ht="39" x14ac:dyDescent="0.35">
      <c r="A388" s="38" t="s">
        <v>311</v>
      </c>
      <c r="B388" s="39" t="s">
        <v>312</v>
      </c>
      <c r="C388" s="57" t="s">
        <v>16</v>
      </c>
      <c r="D388" s="39" t="s">
        <v>583</v>
      </c>
      <c r="E388" s="40">
        <v>91329</v>
      </c>
      <c r="F388" s="40">
        <v>81551</v>
      </c>
      <c r="G388" s="40">
        <v>81551</v>
      </c>
      <c r="H388" s="40">
        <v>0</v>
      </c>
      <c r="I388" s="40">
        <v>0</v>
      </c>
      <c r="J388" s="40">
        <v>0</v>
      </c>
      <c r="K388" s="40">
        <v>0</v>
      </c>
      <c r="L388" s="40">
        <v>0</v>
      </c>
      <c r="M388" s="40">
        <v>81551</v>
      </c>
      <c r="N388" s="39" t="s">
        <v>236</v>
      </c>
      <c r="O388" s="41"/>
      <c r="P388" s="1"/>
      <c r="Q388" s="218"/>
      <c r="R388" s="218"/>
    </row>
    <row r="389" spans="1:18" x14ac:dyDescent="0.35">
      <c r="A389" s="182" t="s">
        <v>313</v>
      </c>
      <c r="B389" s="183"/>
      <c r="C389" s="184"/>
      <c r="D389" s="183"/>
      <c r="E389" s="185"/>
      <c r="F389" s="185"/>
      <c r="G389" s="185"/>
      <c r="H389" s="185"/>
      <c r="I389" s="185"/>
      <c r="J389" s="185"/>
      <c r="K389" s="185"/>
      <c r="L389" s="185"/>
      <c r="M389" s="185"/>
      <c r="N389" s="183"/>
      <c r="O389" s="186"/>
      <c r="P389" s="1"/>
    </row>
    <row r="390" spans="1:18" s="220" customFormat="1" x14ac:dyDescent="0.35">
      <c r="A390" s="187"/>
      <c r="B390" s="183"/>
      <c r="C390" s="184"/>
      <c r="D390" s="183"/>
      <c r="E390" s="185">
        <f>SUM(E391:E392)</f>
        <v>182657</v>
      </c>
      <c r="F390" s="185">
        <f t="shared" ref="F390:M390" si="135">SUM(F391:F392)</f>
        <v>163101</v>
      </c>
      <c r="G390" s="185">
        <f>SUM(G391:G392)</f>
        <v>163101</v>
      </c>
      <c r="H390" s="185">
        <f>SUM(H391:H392)</f>
        <v>1491000</v>
      </c>
      <c r="I390" s="185">
        <f t="shared" si="135"/>
        <v>1739500</v>
      </c>
      <c r="J390" s="185">
        <f>SUM(J391:J392)</f>
        <v>994000</v>
      </c>
      <c r="K390" s="185">
        <f t="shared" si="135"/>
        <v>497000</v>
      </c>
      <c r="L390" s="185">
        <f t="shared" si="135"/>
        <v>0</v>
      </c>
      <c r="M390" s="185">
        <f t="shared" si="135"/>
        <v>163101</v>
      </c>
      <c r="N390" s="183"/>
      <c r="O390" s="186"/>
      <c r="P390" s="219"/>
    </row>
    <row r="391" spans="1:18" ht="87.5" customHeight="1" x14ac:dyDescent="0.35">
      <c r="A391" s="342" t="s">
        <v>314</v>
      </c>
      <c r="B391" s="337" t="s">
        <v>315</v>
      </c>
      <c r="C391" s="57" t="s">
        <v>70</v>
      </c>
      <c r="D391" s="39" t="s">
        <v>562</v>
      </c>
      <c r="E391" s="40">
        <v>0</v>
      </c>
      <c r="F391" s="40">
        <v>0</v>
      </c>
      <c r="G391" s="40">
        <v>0</v>
      </c>
      <c r="H391" s="40">
        <v>1491000</v>
      </c>
      <c r="I391" s="40">
        <v>1739500</v>
      </c>
      <c r="J391" s="40">
        <v>994000</v>
      </c>
      <c r="K391" s="40">
        <v>497000</v>
      </c>
      <c r="L391" s="40">
        <v>0</v>
      </c>
      <c r="M391" s="40">
        <v>0</v>
      </c>
      <c r="N391" s="337" t="s">
        <v>71</v>
      </c>
      <c r="O391" s="316"/>
      <c r="P391" s="1"/>
    </row>
    <row r="392" spans="1:18" ht="26" x14ac:dyDescent="0.35">
      <c r="A392" s="343"/>
      <c r="B392" s="339"/>
      <c r="C392" s="57" t="s">
        <v>16</v>
      </c>
      <c r="D392" s="39" t="s">
        <v>583</v>
      </c>
      <c r="E392" s="40">
        <v>182657</v>
      </c>
      <c r="F392" s="40">
        <v>163101</v>
      </c>
      <c r="G392" s="40">
        <v>163101</v>
      </c>
      <c r="H392" s="40">
        <v>0</v>
      </c>
      <c r="I392" s="40">
        <v>0</v>
      </c>
      <c r="J392" s="40">
        <v>0</v>
      </c>
      <c r="K392" s="40">
        <v>0</v>
      </c>
      <c r="L392" s="40">
        <v>0</v>
      </c>
      <c r="M392" s="40">
        <v>163101</v>
      </c>
      <c r="N392" s="339"/>
      <c r="O392" s="317"/>
      <c r="P392" s="1"/>
    </row>
    <row r="393" spans="1:18" x14ac:dyDescent="0.35">
      <c r="A393" s="177" t="s">
        <v>316</v>
      </c>
      <c r="B393" s="188"/>
      <c r="C393" s="189"/>
      <c r="D393" s="188"/>
      <c r="E393" s="217"/>
      <c r="F393" s="217"/>
      <c r="G393" s="217"/>
      <c r="H393" s="217"/>
      <c r="I393" s="217"/>
      <c r="J393" s="217"/>
      <c r="K393" s="217"/>
      <c r="L393" s="217"/>
      <c r="M393" s="217"/>
      <c r="N393" s="188"/>
      <c r="O393" s="191"/>
      <c r="P393" s="1"/>
    </row>
    <row r="394" spans="1:18" x14ac:dyDescent="0.35">
      <c r="A394" s="182" t="s">
        <v>317</v>
      </c>
      <c r="B394" s="183"/>
      <c r="C394" s="184"/>
      <c r="D394" s="183"/>
      <c r="E394" s="185"/>
      <c r="F394" s="185"/>
      <c r="G394" s="185"/>
      <c r="H394" s="185"/>
      <c r="I394" s="185"/>
      <c r="J394" s="185"/>
      <c r="K394" s="185"/>
      <c r="L394" s="185"/>
      <c r="M394" s="185"/>
      <c r="N394" s="183"/>
      <c r="O394" s="186"/>
      <c r="P394" s="1"/>
    </row>
    <row r="395" spans="1:18" s="220" customFormat="1" x14ac:dyDescent="0.35">
      <c r="A395" s="187"/>
      <c r="B395" s="183"/>
      <c r="C395" s="184"/>
      <c r="D395" s="183"/>
      <c r="E395" s="185">
        <f>SUM(E396:E400)</f>
        <v>0</v>
      </c>
      <c r="F395" s="185">
        <f t="shared" ref="F395:I395" si="136">SUM(F396:F400)</f>
        <v>0</v>
      </c>
      <c r="G395" s="185">
        <f t="shared" si="136"/>
        <v>0</v>
      </c>
      <c r="H395" s="185">
        <f>SUM(H396:H400)</f>
        <v>4700000</v>
      </c>
      <c r="I395" s="185">
        <f t="shared" si="136"/>
        <v>4302573</v>
      </c>
      <c r="J395" s="185">
        <f>SUM(J396:J400)</f>
        <v>1819652</v>
      </c>
      <c r="K395" s="185">
        <f>SUM(K396:K400)</f>
        <v>892805</v>
      </c>
      <c r="L395" s="185">
        <f>SUM(L396:L400)</f>
        <v>552625</v>
      </c>
      <c r="M395" s="185">
        <f>SUM(M396:M400)</f>
        <v>762305</v>
      </c>
      <c r="N395" s="183"/>
      <c r="O395" s="186"/>
      <c r="P395" s="219"/>
    </row>
    <row r="396" spans="1:18" ht="46.5" customHeight="1" x14ac:dyDescent="0.35">
      <c r="A396" s="63" t="s">
        <v>318</v>
      </c>
      <c r="B396" s="61" t="s">
        <v>319</v>
      </c>
      <c r="C396" s="57" t="s">
        <v>70</v>
      </c>
      <c r="D396" s="39" t="s">
        <v>558</v>
      </c>
      <c r="E396" s="40">
        <v>0</v>
      </c>
      <c r="F396" s="40">
        <v>0</v>
      </c>
      <c r="G396" s="40">
        <v>0</v>
      </c>
      <c r="H396" s="62">
        <v>2700000</v>
      </c>
      <c r="I396" s="62">
        <v>2347753</v>
      </c>
      <c r="J396" s="62">
        <v>800892</v>
      </c>
      <c r="K396" s="40">
        <v>340180</v>
      </c>
      <c r="L396" s="40">
        <v>0</v>
      </c>
      <c r="M396" s="40">
        <v>340180</v>
      </c>
      <c r="N396" s="61" t="s">
        <v>71</v>
      </c>
      <c r="O396" s="41"/>
      <c r="P396" s="1"/>
    </row>
    <row r="397" spans="1:18" ht="65" x14ac:dyDescent="0.35">
      <c r="A397" s="38" t="s">
        <v>320</v>
      </c>
      <c r="B397" s="39" t="s">
        <v>321</v>
      </c>
      <c r="C397" s="57" t="s">
        <v>25</v>
      </c>
      <c r="D397" s="39" t="s">
        <v>554</v>
      </c>
      <c r="E397" s="57">
        <v>0</v>
      </c>
      <c r="F397" s="57">
        <v>0</v>
      </c>
      <c r="G397" s="57">
        <v>0</v>
      </c>
      <c r="H397" s="60">
        <v>2000000</v>
      </c>
      <c r="I397" s="60">
        <v>1000000</v>
      </c>
      <c r="J397" s="60">
        <v>0</v>
      </c>
      <c r="K397" s="60">
        <v>0</v>
      </c>
      <c r="L397" s="60">
        <v>0</v>
      </c>
      <c r="M397" s="40">
        <v>0</v>
      </c>
      <c r="N397" s="39" t="s">
        <v>71</v>
      </c>
      <c r="O397" s="41"/>
      <c r="P397" s="1"/>
    </row>
    <row r="398" spans="1:18" ht="78" x14ac:dyDescent="0.35">
      <c r="A398" s="312" t="s">
        <v>322</v>
      </c>
      <c r="B398" s="308" t="s">
        <v>323</v>
      </c>
      <c r="C398" s="57" t="s">
        <v>25</v>
      </c>
      <c r="D398" s="39" t="s">
        <v>544</v>
      </c>
      <c r="E398" s="57">
        <v>0</v>
      </c>
      <c r="F398" s="57">
        <v>0</v>
      </c>
      <c r="G398" s="57">
        <v>0</v>
      </c>
      <c r="H398" s="216">
        <v>0</v>
      </c>
      <c r="I398" s="216">
        <v>212809</v>
      </c>
      <c r="J398" s="216">
        <v>212809</v>
      </c>
      <c r="K398" s="216">
        <v>212809</v>
      </c>
      <c r="L398" s="216">
        <v>212809</v>
      </c>
      <c r="M398" s="216">
        <v>212809</v>
      </c>
      <c r="N398" s="308" t="s">
        <v>71</v>
      </c>
      <c r="O398" s="41"/>
      <c r="P398" s="1" t="s">
        <v>699</v>
      </c>
    </row>
    <row r="399" spans="1:18" ht="78" x14ac:dyDescent="0.35">
      <c r="A399" s="312"/>
      <c r="B399" s="308"/>
      <c r="C399" s="57" t="s">
        <v>25</v>
      </c>
      <c r="D399" s="39" t="s">
        <v>545</v>
      </c>
      <c r="E399" s="57">
        <v>0</v>
      </c>
      <c r="F399" s="57">
        <v>0</v>
      </c>
      <c r="G399" s="57">
        <v>0</v>
      </c>
      <c r="H399" s="216">
        <v>0</v>
      </c>
      <c r="I399" s="216">
        <v>742011</v>
      </c>
      <c r="J399" s="216">
        <v>805951</v>
      </c>
      <c r="K399" s="216">
        <v>209316</v>
      </c>
      <c r="L399" s="216">
        <v>209316</v>
      </c>
      <c r="M399" s="216">
        <v>209316</v>
      </c>
      <c r="N399" s="308"/>
      <c r="O399" s="41"/>
      <c r="P399" s="1" t="s">
        <v>699</v>
      </c>
    </row>
    <row r="400" spans="1:18" ht="117" x14ac:dyDescent="0.35">
      <c r="A400" s="38" t="s">
        <v>324</v>
      </c>
      <c r="B400" s="39" t="s">
        <v>325</v>
      </c>
      <c r="C400" s="57" t="s">
        <v>25</v>
      </c>
      <c r="D400" s="39" t="s">
        <v>551</v>
      </c>
      <c r="E400" s="57">
        <v>0</v>
      </c>
      <c r="F400" s="57">
        <v>0</v>
      </c>
      <c r="G400" s="57">
        <v>0</v>
      </c>
      <c r="H400" s="60">
        <v>0</v>
      </c>
      <c r="I400" s="60">
        <v>0</v>
      </c>
      <c r="J400" s="60">
        <v>0</v>
      </c>
      <c r="K400" s="60">
        <v>130500</v>
      </c>
      <c r="L400" s="60">
        <v>130500</v>
      </c>
      <c r="M400" s="60">
        <v>0</v>
      </c>
      <c r="N400" s="39" t="s">
        <v>71</v>
      </c>
      <c r="O400" s="41"/>
      <c r="P400" s="1"/>
    </row>
    <row r="401" spans="1:16" x14ac:dyDescent="0.35">
      <c r="A401" s="177" t="s">
        <v>326</v>
      </c>
      <c r="B401" s="188"/>
      <c r="C401" s="189"/>
      <c r="D401" s="188"/>
      <c r="E401" s="189"/>
      <c r="F401" s="189"/>
      <c r="G401" s="189"/>
      <c r="H401" s="190"/>
      <c r="I401" s="190"/>
      <c r="J401" s="190"/>
      <c r="K401" s="190"/>
      <c r="L401" s="190"/>
      <c r="M401" s="190"/>
      <c r="N401" s="188"/>
      <c r="O401" s="191"/>
      <c r="P401" s="1"/>
    </row>
    <row r="402" spans="1:16" x14ac:dyDescent="0.35">
      <c r="A402" s="182" t="s">
        <v>327</v>
      </c>
      <c r="B402" s="183"/>
      <c r="C402" s="184"/>
      <c r="D402" s="183"/>
      <c r="E402" s="185"/>
      <c r="F402" s="185"/>
      <c r="G402" s="185"/>
      <c r="H402" s="185"/>
      <c r="I402" s="185"/>
      <c r="J402" s="185"/>
      <c r="K402" s="185"/>
      <c r="L402" s="185"/>
      <c r="M402" s="185"/>
      <c r="N402" s="183"/>
      <c r="O402" s="186"/>
      <c r="P402" s="1"/>
    </row>
    <row r="403" spans="1:16" ht="26.15" customHeight="1" x14ac:dyDescent="0.35">
      <c r="A403" s="187"/>
      <c r="B403" s="183"/>
      <c r="C403" s="184"/>
      <c r="D403" s="183"/>
      <c r="E403" s="185">
        <f>SUM(E404:E416)</f>
        <v>8827589</v>
      </c>
      <c r="F403" s="185">
        <f t="shared" ref="F403" si="137">SUM(F404:F416)</f>
        <v>12026952</v>
      </c>
      <c r="G403" s="185">
        <f>SUM(G404:G416)</f>
        <v>10864861</v>
      </c>
      <c r="H403" s="185">
        <f>SUM(H404:H416)</f>
        <v>24118439</v>
      </c>
      <c r="I403" s="185">
        <f t="shared" ref="I403:M403" si="138">SUM(I404:I416)</f>
        <v>19331600</v>
      </c>
      <c r="J403" s="185">
        <f>SUM(J404:J416)</f>
        <v>30890231</v>
      </c>
      <c r="K403" s="185">
        <f t="shared" si="138"/>
        <v>17192243</v>
      </c>
      <c r="L403" s="185">
        <f t="shared" si="138"/>
        <v>3830000</v>
      </c>
      <c r="M403" s="185">
        <f t="shared" si="138"/>
        <v>90000</v>
      </c>
      <c r="N403" s="183"/>
      <c r="O403" s="186"/>
      <c r="P403" s="1"/>
    </row>
    <row r="404" spans="1:16" ht="39" x14ac:dyDescent="0.35">
      <c r="A404" s="38" t="s">
        <v>328</v>
      </c>
      <c r="B404" s="39" t="s">
        <v>329</v>
      </c>
      <c r="C404" s="57" t="s">
        <v>70</v>
      </c>
      <c r="D404" s="10" t="s">
        <v>558</v>
      </c>
      <c r="E404" s="40">
        <v>0</v>
      </c>
      <c r="F404" s="40">
        <v>0</v>
      </c>
      <c r="G404" s="40">
        <v>0</v>
      </c>
      <c r="H404" s="40">
        <v>10928000</v>
      </c>
      <c r="I404" s="40">
        <v>10928000</v>
      </c>
      <c r="J404" s="40">
        <v>10928000</v>
      </c>
      <c r="K404" s="40">
        <v>0</v>
      </c>
      <c r="L404" s="40">
        <v>0</v>
      </c>
      <c r="M404" s="40">
        <v>0</v>
      </c>
      <c r="N404" s="39" t="s">
        <v>74</v>
      </c>
      <c r="O404" s="41"/>
      <c r="P404" s="1"/>
    </row>
    <row r="405" spans="1:16" ht="104" x14ac:dyDescent="0.35">
      <c r="A405" s="38" t="s">
        <v>330</v>
      </c>
      <c r="B405" s="39" t="s">
        <v>637</v>
      </c>
      <c r="C405" s="57" t="s">
        <v>24</v>
      </c>
      <c r="D405" s="39" t="s">
        <v>501</v>
      </c>
      <c r="E405" s="57">
        <v>0</v>
      </c>
      <c r="F405" s="57">
        <v>0</v>
      </c>
      <c r="G405" s="57">
        <v>0</v>
      </c>
      <c r="H405" s="60">
        <v>500000</v>
      </c>
      <c r="I405" s="60">
        <v>1200000</v>
      </c>
      <c r="J405" s="60">
        <v>1100000</v>
      </c>
      <c r="K405" s="60">
        <v>90000</v>
      </c>
      <c r="L405" s="60">
        <v>0</v>
      </c>
      <c r="M405" s="60">
        <v>90000</v>
      </c>
      <c r="N405" s="39" t="s">
        <v>331</v>
      </c>
      <c r="O405" s="41"/>
      <c r="P405" s="1"/>
    </row>
    <row r="406" spans="1:16" ht="52" x14ac:dyDescent="0.35">
      <c r="A406" s="38" t="s">
        <v>332</v>
      </c>
      <c r="B406" s="39" t="s">
        <v>334</v>
      </c>
      <c r="C406" s="57" t="s">
        <v>25</v>
      </c>
      <c r="D406" s="39" t="s">
        <v>554</v>
      </c>
      <c r="E406" s="57">
        <v>0</v>
      </c>
      <c r="F406" s="57">
        <v>0</v>
      </c>
      <c r="G406" s="57">
        <v>0</v>
      </c>
      <c r="H406" s="60">
        <v>1500000</v>
      </c>
      <c r="I406" s="60">
        <v>2000000</v>
      </c>
      <c r="J406" s="60">
        <v>0</v>
      </c>
      <c r="K406" s="60">
        <v>0</v>
      </c>
      <c r="L406" s="60">
        <v>0</v>
      </c>
      <c r="M406" s="60">
        <v>0</v>
      </c>
      <c r="N406" s="39" t="s">
        <v>335</v>
      </c>
      <c r="O406" s="41"/>
      <c r="P406" s="1"/>
    </row>
    <row r="407" spans="1:16" ht="130" x14ac:dyDescent="0.35">
      <c r="A407" s="38" t="s">
        <v>333</v>
      </c>
      <c r="B407" s="39" t="s">
        <v>337</v>
      </c>
      <c r="C407" s="57" t="s">
        <v>25</v>
      </c>
      <c r="D407" s="39" t="s">
        <v>554</v>
      </c>
      <c r="E407" s="57">
        <v>0</v>
      </c>
      <c r="F407" s="57">
        <v>0</v>
      </c>
      <c r="G407" s="57">
        <v>0</v>
      </c>
      <c r="H407" s="60">
        <v>600000</v>
      </c>
      <c r="I407" s="60">
        <v>600000</v>
      </c>
      <c r="J407" s="60">
        <v>0</v>
      </c>
      <c r="K407" s="60">
        <v>0</v>
      </c>
      <c r="L407" s="60">
        <v>0</v>
      </c>
      <c r="M407" s="60">
        <v>0</v>
      </c>
      <c r="N407" s="39" t="s">
        <v>236</v>
      </c>
      <c r="O407" s="41"/>
      <c r="P407" s="1"/>
    </row>
    <row r="408" spans="1:16" ht="117.5" customHeight="1" x14ac:dyDescent="0.35">
      <c r="A408" s="38" t="s">
        <v>336</v>
      </c>
      <c r="B408" s="39" t="s">
        <v>574</v>
      </c>
      <c r="C408" s="57" t="s">
        <v>339</v>
      </c>
      <c r="D408" s="39" t="s">
        <v>566</v>
      </c>
      <c r="E408" s="60">
        <v>8662888</v>
      </c>
      <c r="F408" s="60">
        <v>12026952</v>
      </c>
      <c r="G408" s="86">
        <v>10864861</v>
      </c>
      <c r="H408" s="60">
        <v>0</v>
      </c>
      <c r="I408" s="60">
        <v>0</v>
      </c>
      <c r="J408" s="60">
        <v>10000000</v>
      </c>
      <c r="K408" s="60">
        <v>10000000</v>
      </c>
      <c r="L408" s="60">
        <v>0</v>
      </c>
      <c r="M408" s="60">
        <v>0</v>
      </c>
      <c r="N408" s="39" t="s">
        <v>71</v>
      </c>
      <c r="O408" s="41"/>
      <c r="P408" s="1" t="s">
        <v>699</v>
      </c>
    </row>
    <row r="409" spans="1:16" ht="213" customHeight="1" x14ac:dyDescent="0.35">
      <c r="A409" s="38" t="s">
        <v>338</v>
      </c>
      <c r="B409" s="39" t="s">
        <v>340</v>
      </c>
      <c r="C409" s="57" t="s">
        <v>19</v>
      </c>
      <c r="D409" s="39" t="s">
        <v>535</v>
      </c>
      <c r="E409" s="57">
        <v>0</v>
      </c>
      <c r="F409" s="57">
        <v>0</v>
      </c>
      <c r="G409" s="16">
        <v>0</v>
      </c>
      <c r="H409" s="60">
        <v>1325500</v>
      </c>
      <c r="I409" s="60">
        <v>1100000</v>
      </c>
      <c r="J409" s="60">
        <v>1100000</v>
      </c>
      <c r="K409" s="60">
        <v>0</v>
      </c>
      <c r="L409" s="60">
        <v>0</v>
      </c>
      <c r="M409" s="60">
        <v>0</v>
      </c>
      <c r="N409" s="39" t="s">
        <v>71</v>
      </c>
      <c r="O409" s="41"/>
      <c r="P409" s="1"/>
    </row>
    <row r="410" spans="1:16" ht="91" x14ac:dyDescent="0.35">
      <c r="A410" s="38" t="s">
        <v>572</v>
      </c>
      <c r="B410" s="39" t="s">
        <v>342</v>
      </c>
      <c r="C410" s="57" t="s">
        <v>19</v>
      </c>
      <c r="D410" s="39" t="s">
        <v>535</v>
      </c>
      <c r="E410" s="57">
        <v>0</v>
      </c>
      <c r="F410" s="57">
        <v>0</v>
      </c>
      <c r="G410" s="57">
        <v>0</v>
      </c>
      <c r="H410" s="60">
        <v>1461520</v>
      </c>
      <c r="I410" s="60">
        <v>2282600</v>
      </c>
      <c r="J410" s="60">
        <v>3728731</v>
      </c>
      <c r="K410" s="60">
        <v>2694743</v>
      </c>
      <c r="L410" s="60">
        <v>0</v>
      </c>
      <c r="M410" s="60">
        <v>0</v>
      </c>
      <c r="N410" s="39" t="s">
        <v>71</v>
      </c>
      <c r="O410" s="41"/>
      <c r="P410" s="1"/>
    </row>
    <row r="411" spans="1:16" ht="39" x14ac:dyDescent="0.35">
      <c r="A411" s="38" t="s">
        <v>571</v>
      </c>
      <c r="B411" s="39" t="s">
        <v>344</v>
      </c>
      <c r="C411" s="57" t="s">
        <v>19</v>
      </c>
      <c r="D411" s="39" t="s">
        <v>189</v>
      </c>
      <c r="E411" s="40">
        <v>164701</v>
      </c>
      <c r="F411" s="40">
        <v>0</v>
      </c>
      <c r="G411" s="40">
        <v>0</v>
      </c>
      <c r="H411" s="60">
        <v>1868099</v>
      </c>
      <c r="I411" s="60">
        <v>0</v>
      </c>
      <c r="J411" s="60">
        <v>0</v>
      </c>
      <c r="K411" s="60">
        <v>0</v>
      </c>
      <c r="L411" s="60">
        <v>0</v>
      </c>
      <c r="M411" s="60">
        <v>0</v>
      </c>
      <c r="N411" s="39" t="s">
        <v>484</v>
      </c>
      <c r="O411" s="41"/>
      <c r="P411" s="1"/>
    </row>
    <row r="412" spans="1:16" ht="104" x14ac:dyDescent="0.35">
      <c r="A412" s="38" t="s">
        <v>343</v>
      </c>
      <c r="B412" s="39" t="s">
        <v>638</v>
      </c>
      <c r="C412" s="57" t="s">
        <v>19</v>
      </c>
      <c r="D412" s="39" t="s">
        <v>567</v>
      </c>
      <c r="E412" s="57">
        <v>0</v>
      </c>
      <c r="F412" s="57">
        <v>0</v>
      </c>
      <c r="G412" s="57">
        <v>0</v>
      </c>
      <c r="H412" s="57">
        <v>0</v>
      </c>
      <c r="I412" s="60">
        <v>500000</v>
      </c>
      <c r="J412" s="60">
        <v>1400000</v>
      </c>
      <c r="K412" s="60">
        <v>2000000</v>
      </c>
      <c r="L412" s="60">
        <v>0</v>
      </c>
      <c r="M412" s="60">
        <v>0</v>
      </c>
      <c r="N412" s="39" t="s">
        <v>485</v>
      </c>
      <c r="O412" s="41"/>
      <c r="P412" s="1"/>
    </row>
    <row r="413" spans="1:16" ht="39" x14ac:dyDescent="0.35">
      <c r="A413" s="38" t="s">
        <v>345</v>
      </c>
      <c r="B413" s="39" t="s">
        <v>539</v>
      </c>
      <c r="C413" s="57" t="s">
        <v>300</v>
      </c>
      <c r="D413" s="39" t="s">
        <v>558</v>
      </c>
      <c r="E413" s="57">
        <v>0</v>
      </c>
      <c r="F413" s="57">
        <v>0</v>
      </c>
      <c r="G413" s="57">
        <v>0</v>
      </c>
      <c r="H413" s="40">
        <v>521000</v>
      </c>
      <c r="I413" s="40">
        <v>521000</v>
      </c>
      <c r="J413" s="40">
        <v>521000</v>
      </c>
      <c r="K413" s="60">
        <v>0</v>
      </c>
      <c r="L413" s="60">
        <v>0</v>
      </c>
      <c r="M413" s="60">
        <v>0</v>
      </c>
      <c r="N413" s="39" t="s">
        <v>74</v>
      </c>
      <c r="O413" s="41"/>
      <c r="P413" s="1"/>
    </row>
    <row r="414" spans="1:16" ht="52" x14ac:dyDescent="0.35">
      <c r="A414" s="38" t="s">
        <v>538</v>
      </c>
      <c r="B414" s="39" t="s">
        <v>639</v>
      </c>
      <c r="C414" s="57" t="s">
        <v>19</v>
      </c>
      <c r="D414" s="39" t="s">
        <v>341</v>
      </c>
      <c r="E414" s="40">
        <v>0</v>
      </c>
      <c r="F414" s="40">
        <v>0</v>
      </c>
      <c r="G414" s="57">
        <v>0</v>
      </c>
      <c r="H414" s="40">
        <v>3630000</v>
      </c>
      <c r="I414" s="57">
        <v>0</v>
      </c>
      <c r="J414" s="57">
        <v>0</v>
      </c>
      <c r="K414" s="57">
        <v>0</v>
      </c>
      <c r="L414" s="57">
        <v>0</v>
      </c>
      <c r="M414" s="57">
        <v>0</v>
      </c>
      <c r="N414" s="39" t="s">
        <v>418</v>
      </c>
      <c r="O414" s="41"/>
      <c r="P414" s="1"/>
    </row>
    <row r="415" spans="1:16" ht="39" x14ac:dyDescent="0.35">
      <c r="A415" s="38" t="s">
        <v>564</v>
      </c>
      <c r="B415" s="39" t="s">
        <v>640</v>
      </c>
      <c r="C415" s="57" t="s">
        <v>19</v>
      </c>
      <c r="D415" s="39" t="s">
        <v>341</v>
      </c>
      <c r="E415" s="40">
        <v>0</v>
      </c>
      <c r="F415" s="40">
        <v>0</v>
      </c>
      <c r="G415" s="57">
        <v>0</v>
      </c>
      <c r="H415" s="40">
        <v>1684320</v>
      </c>
      <c r="I415" s="57">
        <v>0</v>
      </c>
      <c r="J415" s="57">
        <v>0</v>
      </c>
      <c r="K415" s="57">
        <v>0</v>
      </c>
      <c r="L415" s="57">
        <v>0</v>
      </c>
      <c r="M415" s="57">
        <v>0</v>
      </c>
      <c r="N415" s="39" t="s">
        <v>668</v>
      </c>
      <c r="O415" s="41"/>
      <c r="P415" s="1"/>
    </row>
    <row r="416" spans="1:16" ht="52" x14ac:dyDescent="0.35">
      <c r="A416" s="38" t="s">
        <v>607</v>
      </c>
      <c r="B416" s="39" t="s">
        <v>616</v>
      </c>
      <c r="C416" s="57" t="s">
        <v>20</v>
      </c>
      <c r="D416" s="39" t="s">
        <v>535</v>
      </c>
      <c r="E416" s="40">
        <v>0</v>
      </c>
      <c r="F416" s="40">
        <v>0</v>
      </c>
      <c r="G416" s="57">
        <v>0</v>
      </c>
      <c r="H416" s="40">
        <v>100000</v>
      </c>
      <c r="I416" s="40">
        <v>200000</v>
      </c>
      <c r="J416" s="40">
        <v>2112500</v>
      </c>
      <c r="K416" s="40">
        <v>2407500</v>
      </c>
      <c r="L416" s="40">
        <v>3830000</v>
      </c>
      <c r="M416" s="57">
        <v>0</v>
      </c>
      <c r="N416" s="39" t="s">
        <v>110</v>
      </c>
      <c r="O416" s="41" t="s">
        <v>608</v>
      </c>
      <c r="P416" s="1"/>
    </row>
    <row r="417" spans="1:16" x14ac:dyDescent="0.35">
      <c r="A417" s="182" t="s">
        <v>346</v>
      </c>
      <c r="B417" s="183"/>
      <c r="C417" s="184"/>
      <c r="D417" s="183"/>
      <c r="E417" s="185"/>
      <c r="F417" s="185"/>
      <c r="G417" s="185"/>
      <c r="H417" s="185"/>
      <c r="I417" s="185"/>
      <c r="J417" s="185"/>
      <c r="K417" s="185"/>
      <c r="L417" s="185"/>
      <c r="M417" s="185"/>
      <c r="N417" s="183"/>
      <c r="O417" s="186"/>
      <c r="P417" s="1"/>
    </row>
    <row r="418" spans="1:16" x14ac:dyDescent="0.35">
      <c r="A418" s="187"/>
      <c r="B418" s="183"/>
      <c r="C418" s="184"/>
      <c r="D418" s="183"/>
      <c r="E418" s="185">
        <f t="shared" ref="E418:M418" si="139">SUM(E419)</f>
        <v>0</v>
      </c>
      <c r="F418" s="185">
        <f>SUM(F419)</f>
        <v>0</v>
      </c>
      <c r="G418" s="185">
        <f>SUM(G419)</f>
        <v>0</v>
      </c>
      <c r="H418" s="185">
        <f t="shared" si="139"/>
        <v>0</v>
      </c>
      <c r="I418" s="185">
        <f>SUM(I419)</f>
        <v>0</v>
      </c>
      <c r="J418" s="185">
        <f t="shared" si="139"/>
        <v>0</v>
      </c>
      <c r="K418" s="185">
        <f t="shared" si="139"/>
        <v>0</v>
      </c>
      <c r="L418" s="185">
        <f t="shared" si="139"/>
        <v>0</v>
      </c>
      <c r="M418" s="185">
        <f t="shared" si="139"/>
        <v>0</v>
      </c>
      <c r="N418" s="183"/>
      <c r="O418" s="186"/>
      <c r="P418" s="1"/>
    </row>
    <row r="419" spans="1:16" ht="52" x14ac:dyDescent="0.35">
      <c r="A419" s="38" t="s">
        <v>347</v>
      </c>
      <c r="B419" s="39" t="s">
        <v>618</v>
      </c>
      <c r="C419" s="39" t="s">
        <v>584</v>
      </c>
      <c r="D419" s="39" t="s">
        <v>694</v>
      </c>
      <c r="E419" s="40">
        <v>0</v>
      </c>
      <c r="F419" s="40">
        <v>0</v>
      </c>
      <c r="G419" s="40">
        <v>0</v>
      </c>
      <c r="H419" s="40">
        <v>0</v>
      </c>
      <c r="I419" s="40">
        <v>0</v>
      </c>
      <c r="J419" s="40">
        <v>0</v>
      </c>
      <c r="K419" s="40">
        <v>0</v>
      </c>
      <c r="L419" s="40">
        <v>0</v>
      </c>
      <c r="M419" s="40">
        <v>0</v>
      </c>
      <c r="N419" s="39" t="s">
        <v>71</v>
      </c>
      <c r="O419" s="41"/>
      <c r="P419" s="1" t="s">
        <v>692</v>
      </c>
    </row>
    <row r="420" spans="1:16" x14ac:dyDescent="0.35">
      <c r="A420" s="177" t="s">
        <v>348</v>
      </c>
      <c r="B420" s="188"/>
      <c r="C420" s="189"/>
      <c r="D420" s="188"/>
      <c r="E420" s="189"/>
      <c r="F420" s="189"/>
      <c r="G420" s="189"/>
      <c r="H420" s="190"/>
      <c r="I420" s="190"/>
      <c r="J420" s="190"/>
      <c r="K420" s="190"/>
      <c r="L420" s="190"/>
      <c r="M420" s="190"/>
      <c r="N420" s="188"/>
      <c r="O420" s="191"/>
      <c r="P420" s="1"/>
    </row>
    <row r="421" spans="1:16" x14ac:dyDescent="0.35">
      <c r="A421" s="182" t="s">
        <v>349</v>
      </c>
      <c r="B421" s="183"/>
      <c r="C421" s="184"/>
      <c r="D421" s="183"/>
      <c r="E421" s="184"/>
      <c r="F421" s="184"/>
      <c r="G421" s="184"/>
      <c r="H421" s="213"/>
      <c r="I421" s="213"/>
      <c r="J421" s="213"/>
      <c r="K421" s="213"/>
      <c r="L421" s="213"/>
      <c r="M421" s="213"/>
      <c r="N421" s="183"/>
      <c r="O421" s="186"/>
      <c r="P421" s="1"/>
    </row>
    <row r="422" spans="1:16" x14ac:dyDescent="0.35">
      <c r="A422" s="187"/>
      <c r="B422" s="183"/>
      <c r="C422" s="184"/>
      <c r="D422" s="183"/>
      <c r="E422" s="185">
        <f t="shared" ref="E422:M422" si="140">SUM(E423:E423)</f>
        <v>0</v>
      </c>
      <c r="F422" s="185">
        <f t="shared" si="140"/>
        <v>0</v>
      </c>
      <c r="G422" s="185">
        <f t="shared" si="140"/>
        <v>0</v>
      </c>
      <c r="H422" s="185">
        <f t="shared" si="140"/>
        <v>0</v>
      </c>
      <c r="I422" s="185">
        <f t="shared" si="140"/>
        <v>0</v>
      </c>
      <c r="J422" s="185">
        <f t="shared" si="140"/>
        <v>0</v>
      </c>
      <c r="K422" s="185">
        <f t="shared" si="140"/>
        <v>0</v>
      </c>
      <c r="L422" s="185">
        <f t="shared" si="140"/>
        <v>0</v>
      </c>
      <c r="M422" s="185">
        <f t="shared" si="140"/>
        <v>0</v>
      </c>
      <c r="N422" s="183"/>
      <c r="O422" s="186"/>
      <c r="P422" s="1"/>
    </row>
    <row r="423" spans="1:16" ht="52" x14ac:dyDescent="0.35">
      <c r="A423" s="38" t="s">
        <v>675</v>
      </c>
      <c r="B423" s="39" t="s">
        <v>641</v>
      </c>
      <c r="C423" s="39" t="s">
        <v>16</v>
      </c>
      <c r="D423" s="10" t="s">
        <v>694</v>
      </c>
      <c r="E423" s="57">
        <v>0</v>
      </c>
      <c r="F423" s="57">
        <v>0</v>
      </c>
      <c r="G423" s="57">
        <v>0</v>
      </c>
      <c r="H423" s="60">
        <v>0</v>
      </c>
      <c r="I423" s="60">
        <v>0</v>
      </c>
      <c r="J423" s="60">
        <v>0</v>
      </c>
      <c r="K423" s="60">
        <v>0</v>
      </c>
      <c r="L423" s="60">
        <v>0</v>
      </c>
      <c r="M423" s="60">
        <v>0</v>
      </c>
      <c r="N423" s="39" t="s">
        <v>236</v>
      </c>
      <c r="O423" s="41" t="s">
        <v>476</v>
      </c>
      <c r="P423" s="1" t="s">
        <v>692</v>
      </c>
    </row>
    <row r="424" spans="1:16" x14ac:dyDescent="0.35">
      <c r="A424" s="182" t="s">
        <v>350</v>
      </c>
      <c r="B424" s="183"/>
      <c r="C424" s="184"/>
      <c r="D424" s="183"/>
      <c r="E424" s="184"/>
      <c r="F424" s="184"/>
      <c r="G424" s="184"/>
      <c r="H424" s="213"/>
      <c r="I424" s="213"/>
      <c r="J424" s="213"/>
      <c r="K424" s="213"/>
      <c r="L424" s="213"/>
      <c r="M424" s="213"/>
      <c r="N424" s="183"/>
      <c r="O424" s="186"/>
      <c r="P424" s="1"/>
    </row>
    <row r="425" spans="1:16" x14ac:dyDescent="0.35">
      <c r="A425" s="187"/>
      <c r="B425" s="183"/>
      <c r="C425" s="184"/>
      <c r="D425" s="183"/>
      <c r="E425" s="185">
        <f>SUM(E426:E426)</f>
        <v>0</v>
      </c>
      <c r="F425" s="185">
        <f>SUM(F426:F426)</f>
        <v>0</v>
      </c>
      <c r="G425" s="185">
        <f>SUM(G426:G426)</f>
        <v>0</v>
      </c>
      <c r="H425" s="185">
        <f t="shared" ref="H425:M425" si="141">SUM(H426:H426)</f>
        <v>0</v>
      </c>
      <c r="I425" s="185">
        <f t="shared" si="141"/>
        <v>0</v>
      </c>
      <c r="J425" s="185">
        <f t="shared" si="141"/>
        <v>0</v>
      </c>
      <c r="K425" s="185">
        <f t="shared" si="141"/>
        <v>0</v>
      </c>
      <c r="L425" s="185">
        <f t="shared" si="141"/>
        <v>0</v>
      </c>
      <c r="M425" s="185">
        <f t="shared" si="141"/>
        <v>0</v>
      </c>
      <c r="N425" s="183"/>
      <c r="O425" s="186"/>
      <c r="P425" s="1"/>
    </row>
    <row r="426" spans="1:16" ht="39" customHeight="1" x14ac:dyDescent="0.35">
      <c r="A426" s="38" t="s">
        <v>351</v>
      </c>
      <c r="B426" s="39" t="s">
        <v>352</v>
      </c>
      <c r="C426" s="39" t="s">
        <v>584</v>
      </c>
      <c r="D426" s="39" t="s">
        <v>694</v>
      </c>
      <c r="E426" s="57">
        <v>0</v>
      </c>
      <c r="F426" s="57">
        <v>0</v>
      </c>
      <c r="G426" s="57">
        <v>0</v>
      </c>
      <c r="H426" s="57">
        <v>0</v>
      </c>
      <c r="I426" s="57">
        <v>0</v>
      </c>
      <c r="J426" s="57">
        <v>0</v>
      </c>
      <c r="K426" s="57">
        <v>0</v>
      </c>
      <c r="L426" s="57">
        <v>0</v>
      </c>
      <c r="M426" s="57">
        <v>0</v>
      </c>
      <c r="N426" s="39" t="s">
        <v>71</v>
      </c>
      <c r="O426" s="41"/>
      <c r="P426" s="1" t="s">
        <v>692</v>
      </c>
    </row>
    <row r="427" spans="1:16" x14ac:dyDescent="0.35">
      <c r="A427" s="182" t="s">
        <v>353</v>
      </c>
      <c r="B427" s="183"/>
      <c r="C427" s="184"/>
      <c r="D427" s="183"/>
      <c r="E427" s="184"/>
      <c r="F427" s="184"/>
      <c r="G427" s="184"/>
      <c r="H427" s="213"/>
      <c r="I427" s="213"/>
      <c r="J427" s="213"/>
      <c r="K427" s="213"/>
      <c r="L427" s="213"/>
      <c r="M427" s="213"/>
      <c r="N427" s="183"/>
      <c r="O427" s="186"/>
      <c r="P427" s="1"/>
    </row>
    <row r="428" spans="1:16" x14ac:dyDescent="0.35">
      <c r="A428" s="187"/>
      <c r="B428" s="183"/>
      <c r="C428" s="184"/>
      <c r="D428" s="183"/>
      <c r="E428" s="184">
        <f t="shared" ref="E428:M428" si="142">SUM(E429:E430)</f>
        <v>0</v>
      </c>
      <c r="F428" s="184">
        <f t="shared" si="142"/>
        <v>0</v>
      </c>
      <c r="G428" s="184">
        <f t="shared" si="142"/>
        <v>0</v>
      </c>
      <c r="H428" s="185">
        <f>SUM(H429:H430)</f>
        <v>5763956</v>
      </c>
      <c r="I428" s="185">
        <f>SUM(I429:I430)</f>
        <v>6449246</v>
      </c>
      <c r="J428" s="185">
        <f>SUM(J429:J430)</f>
        <v>3522365</v>
      </c>
      <c r="K428" s="185">
        <f t="shared" si="142"/>
        <v>0</v>
      </c>
      <c r="L428" s="185">
        <f t="shared" si="142"/>
        <v>0</v>
      </c>
      <c r="M428" s="185">
        <f t="shared" si="142"/>
        <v>0</v>
      </c>
      <c r="N428" s="183"/>
      <c r="O428" s="186"/>
      <c r="P428" s="1"/>
    </row>
    <row r="429" spans="1:16" ht="99" customHeight="1" x14ac:dyDescent="0.35">
      <c r="A429" s="312" t="s">
        <v>354</v>
      </c>
      <c r="B429" s="308" t="s">
        <v>617</v>
      </c>
      <c r="C429" s="39" t="s">
        <v>584</v>
      </c>
      <c r="D429" s="39" t="s">
        <v>558</v>
      </c>
      <c r="E429" s="57">
        <v>0</v>
      </c>
      <c r="F429" s="57">
        <v>0</v>
      </c>
      <c r="G429" s="57">
        <v>0</v>
      </c>
      <c r="H429" s="60">
        <v>560000</v>
      </c>
      <c r="I429" s="60">
        <v>560000</v>
      </c>
      <c r="J429" s="60">
        <v>560000</v>
      </c>
      <c r="K429" s="60">
        <v>0</v>
      </c>
      <c r="L429" s="60">
        <v>0</v>
      </c>
      <c r="M429" s="87">
        <v>0</v>
      </c>
      <c r="N429" s="308" t="s">
        <v>74</v>
      </c>
      <c r="O429" s="305" t="s">
        <v>355</v>
      </c>
      <c r="P429" s="1"/>
    </row>
    <row r="430" spans="1:16" ht="182" x14ac:dyDescent="0.35">
      <c r="A430" s="312"/>
      <c r="B430" s="308"/>
      <c r="C430" s="57" t="s">
        <v>339</v>
      </c>
      <c r="D430" s="39" t="s">
        <v>341</v>
      </c>
      <c r="E430" s="57">
        <v>0</v>
      </c>
      <c r="F430" s="57">
        <v>0</v>
      </c>
      <c r="G430" s="57">
        <v>0</v>
      </c>
      <c r="H430" s="60">
        <v>5203956</v>
      </c>
      <c r="I430" s="60">
        <v>5889246</v>
      </c>
      <c r="J430" s="60">
        <v>2962365</v>
      </c>
      <c r="K430" s="60">
        <v>0</v>
      </c>
      <c r="L430" s="60">
        <v>0</v>
      </c>
      <c r="M430" s="60">
        <v>0</v>
      </c>
      <c r="N430" s="308"/>
      <c r="O430" s="305"/>
      <c r="P430" s="1" t="s">
        <v>696</v>
      </c>
    </row>
    <row r="431" spans="1:16" x14ac:dyDescent="0.35">
      <c r="A431" s="177" t="s">
        <v>356</v>
      </c>
      <c r="B431" s="188"/>
      <c r="C431" s="189"/>
      <c r="D431" s="188"/>
      <c r="E431" s="189"/>
      <c r="F431" s="189"/>
      <c r="G431" s="189"/>
      <c r="H431" s="190"/>
      <c r="I431" s="190"/>
      <c r="J431" s="190"/>
      <c r="K431" s="190"/>
      <c r="L431" s="190"/>
      <c r="M431" s="190"/>
      <c r="N431" s="188"/>
      <c r="O431" s="191"/>
      <c r="P431" s="1"/>
    </row>
    <row r="432" spans="1:16" x14ac:dyDescent="0.35">
      <c r="A432" s="221" t="s">
        <v>357</v>
      </c>
      <c r="B432" s="222"/>
      <c r="C432" s="223"/>
      <c r="D432" s="222"/>
      <c r="E432" s="223"/>
      <c r="F432" s="223"/>
      <c r="G432" s="223"/>
      <c r="H432" s="224"/>
      <c r="I432" s="224"/>
      <c r="J432" s="224"/>
      <c r="K432" s="224"/>
      <c r="L432" s="224"/>
      <c r="M432" s="224"/>
      <c r="N432" s="222"/>
      <c r="O432" s="225"/>
      <c r="P432" s="1"/>
    </row>
    <row r="433" spans="1:16" ht="14.5" x14ac:dyDescent="0.35">
      <c r="A433" s="226" t="s">
        <v>681</v>
      </c>
      <c r="B433" s="227"/>
      <c r="C433" s="228"/>
      <c r="D433" s="227"/>
      <c r="E433" s="229"/>
      <c r="F433" s="229"/>
      <c r="G433" s="229"/>
      <c r="H433" s="229"/>
      <c r="I433" s="229"/>
      <c r="J433" s="229"/>
      <c r="K433" s="229"/>
      <c r="L433" s="229"/>
      <c r="M433" s="229"/>
      <c r="N433" s="227"/>
      <c r="O433" s="230"/>
      <c r="P433" s="231"/>
    </row>
    <row r="434" spans="1:16" x14ac:dyDescent="0.35">
      <c r="A434" s="232" t="s">
        <v>358</v>
      </c>
      <c r="B434" s="204"/>
      <c r="C434" s="205"/>
      <c r="D434" s="204"/>
      <c r="E434" s="205"/>
      <c r="F434" s="205"/>
      <c r="G434" s="205"/>
      <c r="H434" s="233"/>
      <c r="I434" s="233"/>
      <c r="J434" s="233"/>
      <c r="K434" s="233"/>
      <c r="L434" s="233"/>
      <c r="M434" s="233"/>
      <c r="N434" s="204"/>
      <c r="O434" s="207"/>
      <c r="P434" s="1"/>
    </row>
    <row r="435" spans="1:16" x14ac:dyDescent="0.35">
      <c r="A435" s="187"/>
      <c r="B435" s="183"/>
      <c r="C435" s="184"/>
      <c r="D435" s="183"/>
      <c r="E435" s="185">
        <f>SUM(E436:E437)</f>
        <v>66000</v>
      </c>
      <c r="F435" s="185">
        <f t="shared" ref="F435:M435" si="143">SUM(F436:F437)</f>
        <v>66000</v>
      </c>
      <c r="G435" s="185">
        <f t="shared" si="143"/>
        <v>0</v>
      </c>
      <c r="H435" s="185">
        <f t="shared" si="143"/>
        <v>217500</v>
      </c>
      <c r="I435" s="185">
        <f t="shared" si="143"/>
        <v>217500</v>
      </c>
      <c r="J435" s="185">
        <f t="shared" si="143"/>
        <v>217500</v>
      </c>
      <c r="K435" s="185">
        <f t="shared" si="143"/>
        <v>217500</v>
      </c>
      <c r="L435" s="185">
        <f t="shared" si="143"/>
        <v>0</v>
      </c>
      <c r="M435" s="185">
        <f t="shared" si="143"/>
        <v>0</v>
      </c>
      <c r="N435" s="183"/>
      <c r="O435" s="186"/>
      <c r="P435" s="1"/>
    </row>
    <row r="436" spans="1:16" ht="78" customHeight="1" x14ac:dyDescent="0.35">
      <c r="A436" s="334" t="s">
        <v>359</v>
      </c>
      <c r="B436" s="337" t="s">
        <v>674</v>
      </c>
      <c r="C436" s="39" t="s">
        <v>584</v>
      </c>
      <c r="D436" s="39" t="s">
        <v>654</v>
      </c>
      <c r="E436" s="40">
        <v>66000</v>
      </c>
      <c r="F436" s="40">
        <v>66000</v>
      </c>
      <c r="G436" s="40">
        <v>0</v>
      </c>
      <c r="H436" s="40">
        <v>0</v>
      </c>
      <c r="I436" s="40">
        <v>0</v>
      </c>
      <c r="J436" s="40">
        <v>0</v>
      </c>
      <c r="K436" s="40">
        <v>0</v>
      </c>
      <c r="L436" s="60">
        <v>0</v>
      </c>
      <c r="M436" s="60">
        <v>0</v>
      </c>
      <c r="N436" s="308" t="s">
        <v>71</v>
      </c>
      <c r="O436" s="305" t="s">
        <v>360</v>
      </c>
      <c r="P436" s="1"/>
    </row>
    <row r="437" spans="1:16" s="235" customFormat="1" ht="39" x14ac:dyDescent="0.3">
      <c r="A437" s="336"/>
      <c r="B437" s="339"/>
      <c r="C437" s="57" t="s">
        <v>16</v>
      </c>
      <c r="D437" s="10" t="s">
        <v>560</v>
      </c>
      <c r="E437" s="40">
        <v>0</v>
      </c>
      <c r="F437" s="40">
        <v>0</v>
      </c>
      <c r="G437" s="40">
        <v>0</v>
      </c>
      <c r="H437" s="40">
        <v>217500</v>
      </c>
      <c r="I437" s="40">
        <v>217500</v>
      </c>
      <c r="J437" s="40">
        <v>217500</v>
      </c>
      <c r="K437" s="40">
        <v>217500</v>
      </c>
      <c r="L437" s="57">
        <v>0</v>
      </c>
      <c r="M437" s="57">
        <v>0</v>
      </c>
      <c r="N437" s="308"/>
      <c r="O437" s="305"/>
      <c r="P437" s="234"/>
    </row>
    <row r="438" spans="1:16" x14ac:dyDescent="0.35">
      <c r="A438" s="177" t="s">
        <v>361</v>
      </c>
      <c r="B438" s="188"/>
      <c r="C438" s="189"/>
      <c r="D438" s="188"/>
      <c r="E438" s="189"/>
      <c r="F438" s="189"/>
      <c r="G438" s="189"/>
      <c r="H438" s="190"/>
      <c r="I438" s="190"/>
      <c r="J438" s="190"/>
      <c r="K438" s="190"/>
      <c r="L438" s="190"/>
      <c r="M438" s="190"/>
      <c r="N438" s="188"/>
      <c r="O438" s="191"/>
      <c r="P438" s="1"/>
    </row>
    <row r="439" spans="1:16" x14ac:dyDescent="0.35">
      <c r="A439" s="182" t="s">
        <v>362</v>
      </c>
      <c r="B439" s="183"/>
      <c r="C439" s="184"/>
      <c r="D439" s="183"/>
      <c r="E439" s="184"/>
      <c r="F439" s="184"/>
      <c r="G439" s="184"/>
      <c r="H439" s="213"/>
      <c r="I439" s="213"/>
      <c r="J439" s="213"/>
      <c r="K439" s="213"/>
      <c r="L439" s="213"/>
      <c r="M439" s="213"/>
      <c r="N439" s="183"/>
      <c r="O439" s="186"/>
      <c r="P439" s="1"/>
    </row>
    <row r="440" spans="1:16" x14ac:dyDescent="0.35">
      <c r="A440" s="187"/>
      <c r="B440" s="183"/>
      <c r="C440" s="184"/>
      <c r="D440" s="183"/>
      <c r="E440" s="185">
        <f>SUM(E441:E441)</f>
        <v>0</v>
      </c>
      <c r="F440" s="185">
        <f t="shared" ref="F440:M440" si="144">SUM(F441:F441)</f>
        <v>0</v>
      </c>
      <c r="G440" s="185">
        <f t="shared" si="144"/>
        <v>0</v>
      </c>
      <c r="H440" s="185">
        <f>SUM(H441:H441)</f>
        <v>381150</v>
      </c>
      <c r="I440" s="185">
        <f t="shared" si="144"/>
        <v>0</v>
      </c>
      <c r="J440" s="185">
        <f t="shared" si="144"/>
        <v>0</v>
      </c>
      <c r="K440" s="185">
        <f t="shared" si="144"/>
        <v>0</v>
      </c>
      <c r="L440" s="185">
        <f t="shared" si="144"/>
        <v>0</v>
      </c>
      <c r="M440" s="185">
        <f t="shared" si="144"/>
        <v>76230</v>
      </c>
      <c r="N440" s="183"/>
      <c r="O440" s="186"/>
      <c r="P440" s="1"/>
    </row>
    <row r="441" spans="1:16" ht="91" x14ac:dyDescent="0.35">
      <c r="A441" s="38" t="s">
        <v>363</v>
      </c>
      <c r="B441" s="39" t="s">
        <v>364</v>
      </c>
      <c r="C441" s="57" t="s">
        <v>16</v>
      </c>
      <c r="D441" s="10" t="s">
        <v>498</v>
      </c>
      <c r="E441" s="40">
        <v>0</v>
      </c>
      <c r="F441" s="40">
        <v>0</v>
      </c>
      <c r="G441" s="40">
        <v>0</v>
      </c>
      <c r="H441" s="40">
        <v>381150</v>
      </c>
      <c r="I441" s="40">
        <v>0</v>
      </c>
      <c r="J441" s="40">
        <v>0</v>
      </c>
      <c r="K441" s="40">
        <v>0</v>
      </c>
      <c r="L441" s="60">
        <v>0</v>
      </c>
      <c r="M441" s="60">
        <v>76230</v>
      </c>
      <c r="N441" s="39" t="s">
        <v>130</v>
      </c>
      <c r="O441" s="41" t="s">
        <v>534</v>
      </c>
      <c r="P441" s="1"/>
    </row>
    <row r="442" spans="1:16" x14ac:dyDescent="0.35">
      <c r="A442" s="177" t="s">
        <v>365</v>
      </c>
      <c r="B442" s="188"/>
      <c r="C442" s="189"/>
      <c r="D442" s="188"/>
      <c r="E442" s="217"/>
      <c r="F442" s="217"/>
      <c r="G442" s="217"/>
      <c r="H442" s="217"/>
      <c r="I442" s="217"/>
      <c r="J442" s="217"/>
      <c r="K442" s="217"/>
      <c r="L442" s="217"/>
      <c r="M442" s="217"/>
      <c r="N442" s="188"/>
      <c r="O442" s="191"/>
      <c r="P442" s="1"/>
    </row>
    <row r="443" spans="1:16" ht="15.65" customHeight="1" x14ac:dyDescent="0.35">
      <c r="A443" s="182" t="s">
        <v>366</v>
      </c>
      <c r="B443" s="183"/>
      <c r="C443" s="184"/>
      <c r="D443" s="183"/>
      <c r="E443" s="185"/>
      <c r="F443" s="185"/>
      <c r="G443" s="185"/>
      <c r="H443" s="185"/>
      <c r="I443" s="185"/>
      <c r="J443" s="185"/>
      <c r="K443" s="185"/>
      <c r="L443" s="185"/>
      <c r="M443" s="185"/>
      <c r="N443" s="183"/>
      <c r="O443" s="186"/>
      <c r="P443" s="1"/>
    </row>
    <row r="444" spans="1:16" s="220" customFormat="1" x14ac:dyDescent="0.35">
      <c r="A444" s="187"/>
      <c r="B444" s="183"/>
      <c r="C444" s="184"/>
      <c r="D444" s="183"/>
      <c r="E444" s="185">
        <f t="shared" ref="E444:M444" si="145">SUM(E445:E446)</f>
        <v>0</v>
      </c>
      <c r="F444" s="185">
        <f t="shared" si="145"/>
        <v>0</v>
      </c>
      <c r="G444" s="185">
        <f>SUM(G445:G446)</f>
        <v>0</v>
      </c>
      <c r="H444" s="185">
        <f t="shared" si="145"/>
        <v>0</v>
      </c>
      <c r="I444" s="185">
        <f>SUM(I445:I446)</f>
        <v>0</v>
      </c>
      <c r="J444" s="185">
        <f t="shared" si="145"/>
        <v>0</v>
      </c>
      <c r="K444" s="185">
        <f>SUM(K445:K446)</f>
        <v>0</v>
      </c>
      <c r="L444" s="185">
        <f t="shared" si="145"/>
        <v>0</v>
      </c>
      <c r="M444" s="185">
        <f t="shared" si="145"/>
        <v>0</v>
      </c>
      <c r="N444" s="183"/>
      <c r="O444" s="186"/>
      <c r="P444" s="219"/>
    </row>
    <row r="445" spans="1:16" ht="52" x14ac:dyDescent="0.35">
      <c r="A445" s="38" t="s">
        <v>367</v>
      </c>
      <c r="B445" s="39" t="s">
        <v>368</v>
      </c>
      <c r="C445" s="57" t="s">
        <v>16</v>
      </c>
      <c r="D445" s="10" t="s">
        <v>694</v>
      </c>
      <c r="E445" s="40">
        <v>0</v>
      </c>
      <c r="F445" s="40">
        <v>0</v>
      </c>
      <c r="G445" s="40">
        <v>0</v>
      </c>
      <c r="H445" s="40">
        <v>0</v>
      </c>
      <c r="I445" s="40">
        <v>0</v>
      </c>
      <c r="J445" s="40">
        <v>0</v>
      </c>
      <c r="K445" s="40">
        <v>0</v>
      </c>
      <c r="L445" s="40">
        <v>0</v>
      </c>
      <c r="M445" s="40">
        <v>0</v>
      </c>
      <c r="N445" s="10" t="s">
        <v>130</v>
      </c>
      <c r="O445" s="41"/>
      <c r="P445" s="1" t="s">
        <v>692</v>
      </c>
    </row>
    <row r="446" spans="1:16" ht="52" x14ac:dyDescent="0.35">
      <c r="A446" s="38" t="s">
        <v>369</v>
      </c>
      <c r="B446" s="39" t="s">
        <v>483</v>
      </c>
      <c r="C446" s="57" t="s">
        <v>16</v>
      </c>
      <c r="D446" s="10" t="s">
        <v>694</v>
      </c>
      <c r="E446" s="40">
        <v>0</v>
      </c>
      <c r="F446" s="40">
        <v>0</v>
      </c>
      <c r="G446" s="40">
        <v>0</v>
      </c>
      <c r="H446" s="40">
        <v>0</v>
      </c>
      <c r="I446" s="40">
        <v>0</v>
      </c>
      <c r="J446" s="40">
        <v>0</v>
      </c>
      <c r="K446" s="40">
        <v>0</v>
      </c>
      <c r="L446" s="40">
        <v>0</v>
      </c>
      <c r="M446" s="40">
        <v>0</v>
      </c>
      <c r="N446" s="10" t="s">
        <v>130</v>
      </c>
      <c r="O446" s="41"/>
      <c r="P446" s="1" t="s">
        <v>692</v>
      </c>
    </row>
    <row r="447" spans="1:16" x14ac:dyDescent="0.35">
      <c r="A447" s="182" t="s">
        <v>370</v>
      </c>
      <c r="B447" s="183"/>
      <c r="C447" s="184"/>
      <c r="D447" s="183"/>
      <c r="E447" s="185"/>
      <c r="F447" s="185"/>
      <c r="G447" s="185"/>
      <c r="H447" s="185"/>
      <c r="I447" s="185"/>
      <c r="J447" s="185"/>
      <c r="K447" s="185"/>
      <c r="L447" s="185"/>
      <c r="M447" s="185"/>
      <c r="N447" s="183"/>
      <c r="O447" s="186"/>
      <c r="P447" s="1"/>
    </row>
    <row r="448" spans="1:16" s="220" customFormat="1" x14ac:dyDescent="0.35">
      <c r="A448" s="187"/>
      <c r="B448" s="183"/>
      <c r="C448" s="184"/>
      <c r="D448" s="183"/>
      <c r="E448" s="185">
        <f t="shared" ref="E448:M448" si="146">SUM(E449)</f>
        <v>0</v>
      </c>
      <c r="F448" s="185">
        <f t="shared" si="146"/>
        <v>0</v>
      </c>
      <c r="G448" s="185">
        <f t="shared" si="146"/>
        <v>0</v>
      </c>
      <c r="H448" s="185">
        <f>SUM(H449)</f>
        <v>7175000</v>
      </c>
      <c r="I448" s="185">
        <f>SUM(I449)</f>
        <v>7175000</v>
      </c>
      <c r="J448" s="185">
        <f t="shared" si="146"/>
        <v>4305000</v>
      </c>
      <c r="K448" s="185">
        <f>SUM(K449)</f>
        <v>2870000</v>
      </c>
      <c r="L448" s="185">
        <f t="shared" si="146"/>
        <v>0</v>
      </c>
      <c r="M448" s="185">
        <f t="shared" si="146"/>
        <v>0</v>
      </c>
      <c r="N448" s="183"/>
      <c r="O448" s="186"/>
      <c r="P448" s="219"/>
    </row>
    <row r="449" spans="1:16" ht="94.5" customHeight="1" x14ac:dyDescent="0.35">
      <c r="A449" s="38" t="s">
        <v>371</v>
      </c>
      <c r="B449" s="39" t="s">
        <v>372</v>
      </c>
      <c r="C449" s="57" t="s">
        <v>16</v>
      </c>
      <c r="D449" s="10" t="s">
        <v>562</v>
      </c>
      <c r="E449" s="40">
        <v>0</v>
      </c>
      <c r="F449" s="40">
        <v>0</v>
      </c>
      <c r="G449" s="40">
        <v>0</v>
      </c>
      <c r="H449" s="40">
        <v>7175000</v>
      </c>
      <c r="I449" s="40">
        <v>7175000</v>
      </c>
      <c r="J449" s="40">
        <v>4305000</v>
      </c>
      <c r="K449" s="40">
        <v>2870000</v>
      </c>
      <c r="L449" s="40">
        <v>0</v>
      </c>
      <c r="M449" s="40">
        <v>0</v>
      </c>
      <c r="N449" s="39" t="s">
        <v>71</v>
      </c>
      <c r="O449" s="41"/>
      <c r="P449" s="1"/>
    </row>
    <row r="450" spans="1:16" x14ac:dyDescent="0.35">
      <c r="A450" s="177" t="s">
        <v>373</v>
      </c>
      <c r="B450" s="178"/>
      <c r="C450" s="179"/>
      <c r="D450" s="178"/>
      <c r="E450" s="179"/>
      <c r="F450" s="179"/>
      <c r="G450" s="179"/>
      <c r="H450" s="180"/>
      <c r="I450" s="180"/>
      <c r="J450" s="180"/>
      <c r="K450" s="180"/>
      <c r="L450" s="180"/>
      <c r="M450" s="180"/>
      <c r="N450" s="178"/>
      <c r="O450" s="181"/>
      <c r="P450" s="1"/>
    </row>
    <row r="451" spans="1:16" ht="15.65" customHeight="1" x14ac:dyDescent="0.35">
      <c r="A451" s="177" t="s">
        <v>374</v>
      </c>
      <c r="B451" s="178"/>
      <c r="C451" s="179"/>
      <c r="D451" s="178"/>
      <c r="E451" s="179"/>
      <c r="F451" s="179"/>
      <c r="G451" s="179"/>
      <c r="H451" s="180"/>
      <c r="I451" s="180"/>
      <c r="J451" s="180"/>
      <c r="K451" s="180"/>
      <c r="L451" s="180"/>
      <c r="M451" s="180"/>
      <c r="N451" s="178"/>
      <c r="O451" s="181"/>
      <c r="P451" s="1"/>
    </row>
    <row r="452" spans="1:16" x14ac:dyDescent="0.35">
      <c r="A452" s="182" t="s">
        <v>375</v>
      </c>
      <c r="B452" s="183"/>
      <c r="C452" s="184"/>
      <c r="D452" s="183"/>
      <c r="E452" s="185"/>
      <c r="F452" s="185"/>
      <c r="G452" s="185"/>
      <c r="H452" s="185"/>
      <c r="I452" s="185"/>
      <c r="J452" s="185"/>
      <c r="K452" s="185"/>
      <c r="L452" s="185"/>
      <c r="M452" s="185"/>
      <c r="N452" s="183"/>
      <c r="O452" s="186"/>
      <c r="P452" s="1"/>
    </row>
    <row r="453" spans="1:16" x14ac:dyDescent="0.35">
      <c r="A453" s="313" t="s">
        <v>585</v>
      </c>
      <c r="B453" s="314"/>
      <c r="C453" s="314"/>
      <c r="D453" s="314"/>
      <c r="E453" s="314"/>
      <c r="F453" s="314"/>
      <c r="G453" s="314"/>
      <c r="H453" s="314"/>
      <c r="I453" s="314"/>
      <c r="J453" s="314"/>
      <c r="K453" s="314"/>
      <c r="L453" s="314"/>
      <c r="M453" s="314"/>
      <c r="N453" s="314"/>
      <c r="O453" s="315"/>
      <c r="P453" s="1"/>
    </row>
    <row r="454" spans="1:16" x14ac:dyDescent="0.35">
      <c r="A454" s="182" t="s">
        <v>376</v>
      </c>
      <c r="B454" s="183"/>
      <c r="C454" s="184"/>
      <c r="D454" s="183"/>
      <c r="E454" s="185"/>
      <c r="F454" s="185"/>
      <c r="G454" s="185"/>
      <c r="H454" s="185"/>
      <c r="I454" s="185"/>
      <c r="J454" s="185"/>
      <c r="K454" s="185"/>
      <c r="L454" s="185"/>
      <c r="M454" s="185"/>
      <c r="N454" s="183"/>
      <c r="O454" s="186"/>
      <c r="P454" s="1"/>
    </row>
    <row r="455" spans="1:16" x14ac:dyDescent="0.35">
      <c r="A455" s="187"/>
      <c r="B455" s="183"/>
      <c r="C455" s="184"/>
      <c r="D455" s="183"/>
      <c r="E455" s="185">
        <f t="shared" ref="E455:M455" si="147">SUM(E456:E457)</f>
        <v>0</v>
      </c>
      <c r="F455" s="185">
        <f t="shared" si="147"/>
        <v>0</v>
      </c>
      <c r="G455" s="185">
        <f t="shared" si="147"/>
        <v>0</v>
      </c>
      <c r="H455" s="185">
        <f>SUM(H456:H457)</f>
        <v>23000000</v>
      </c>
      <c r="I455" s="185">
        <f>SUM(I456:I457)</f>
        <v>23000000</v>
      </c>
      <c r="J455" s="185">
        <f>SUM(J456:J457)</f>
        <v>8000000</v>
      </c>
      <c r="K455" s="185">
        <f t="shared" si="147"/>
        <v>0</v>
      </c>
      <c r="L455" s="185">
        <f t="shared" si="147"/>
        <v>0</v>
      </c>
      <c r="M455" s="185">
        <f t="shared" si="147"/>
        <v>0</v>
      </c>
      <c r="N455" s="183"/>
      <c r="O455" s="186"/>
      <c r="P455" s="1"/>
    </row>
    <row r="456" spans="1:16" ht="52" x14ac:dyDescent="0.35">
      <c r="A456" s="38" t="s">
        <v>377</v>
      </c>
      <c r="B456" s="39" t="s">
        <v>486</v>
      </c>
      <c r="C456" s="57" t="s">
        <v>16</v>
      </c>
      <c r="D456" s="10" t="s">
        <v>558</v>
      </c>
      <c r="E456" s="40">
        <v>0</v>
      </c>
      <c r="F456" s="40">
        <v>0</v>
      </c>
      <c r="G456" s="40">
        <v>0</v>
      </c>
      <c r="H456" s="40">
        <v>15000000</v>
      </c>
      <c r="I456" s="40">
        <v>15000000</v>
      </c>
      <c r="J456" s="40">
        <v>5000000</v>
      </c>
      <c r="K456" s="40">
        <v>0</v>
      </c>
      <c r="L456" s="40">
        <v>0</v>
      </c>
      <c r="M456" s="40">
        <v>0</v>
      </c>
      <c r="N456" s="39" t="s">
        <v>74</v>
      </c>
      <c r="O456" s="41"/>
      <c r="P456" s="1"/>
    </row>
    <row r="457" spans="1:16" ht="39" x14ac:dyDescent="0.35">
      <c r="A457" s="38" t="s">
        <v>378</v>
      </c>
      <c r="B457" s="39" t="s">
        <v>487</v>
      </c>
      <c r="C457" s="57" t="s">
        <v>16</v>
      </c>
      <c r="D457" s="10" t="s">
        <v>558</v>
      </c>
      <c r="E457" s="40">
        <v>0</v>
      </c>
      <c r="F457" s="40">
        <v>0</v>
      </c>
      <c r="G457" s="40">
        <v>0</v>
      </c>
      <c r="H457" s="40">
        <v>8000000</v>
      </c>
      <c r="I457" s="40">
        <v>8000000</v>
      </c>
      <c r="J457" s="40">
        <v>3000000</v>
      </c>
      <c r="K457" s="40">
        <v>0</v>
      </c>
      <c r="L457" s="40">
        <v>0</v>
      </c>
      <c r="M457" s="40">
        <v>0</v>
      </c>
      <c r="N457" s="39" t="s">
        <v>74</v>
      </c>
      <c r="O457" s="41"/>
      <c r="P457" s="1"/>
    </row>
    <row r="458" spans="1:16" x14ac:dyDescent="0.35">
      <c r="A458" s="177" t="s">
        <v>379</v>
      </c>
      <c r="B458" s="188"/>
      <c r="C458" s="189"/>
      <c r="D458" s="188"/>
      <c r="E458" s="189"/>
      <c r="F458" s="189"/>
      <c r="G458" s="189"/>
      <c r="H458" s="190"/>
      <c r="I458" s="190"/>
      <c r="J458" s="190"/>
      <c r="K458" s="190"/>
      <c r="L458" s="190"/>
      <c r="M458" s="190"/>
      <c r="N458" s="188"/>
      <c r="O458" s="191"/>
      <c r="P458" s="1"/>
    </row>
    <row r="459" spans="1:16" x14ac:dyDescent="0.35">
      <c r="A459" s="182" t="s">
        <v>380</v>
      </c>
      <c r="B459" s="183"/>
      <c r="C459" s="184"/>
      <c r="D459" s="183"/>
      <c r="E459" s="185"/>
      <c r="F459" s="185"/>
      <c r="G459" s="185"/>
      <c r="H459" s="185"/>
      <c r="I459" s="185"/>
      <c r="J459" s="185"/>
      <c r="K459" s="185"/>
      <c r="L459" s="185"/>
      <c r="M459" s="185"/>
      <c r="N459" s="183"/>
      <c r="O459" s="186"/>
      <c r="P459" s="1"/>
    </row>
    <row r="460" spans="1:16" x14ac:dyDescent="0.35">
      <c r="A460" s="187"/>
      <c r="B460" s="183"/>
      <c r="C460" s="184"/>
      <c r="D460" s="183"/>
      <c r="E460" s="185">
        <f t="shared" ref="E460:M460" si="148">SUM(E461:E462)</f>
        <v>0</v>
      </c>
      <c r="F460" s="185">
        <f t="shared" si="148"/>
        <v>0</v>
      </c>
      <c r="G460" s="185">
        <f t="shared" si="148"/>
        <v>0</v>
      </c>
      <c r="H460" s="185">
        <f>SUM(H461:H462)</f>
        <v>18300000</v>
      </c>
      <c r="I460" s="185">
        <f>SUM(I461:I462)</f>
        <v>20300000</v>
      </c>
      <c r="J460" s="185">
        <f>SUM(J461:J462)</f>
        <v>20150000</v>
      </c>
      <c r="K460" s="185">
        <f>SUM(K461:K462)</f>
        <v>50000000</v>
      </c>
      <c r="L460" s="185">
        <f t="shared" si="148"/>
        <v>0</v>
      </c>
      <c r="M460" s="185">
        <f t="shared" si="148"/>
        <v>0</v>
      </c>
      <c r="N460" s="183"/>
      <c r="O460" s="186"/>
      <c r="P460" s="1"/>
    </row>
    <row r="461" spans="1:16" ht="65" x14ac:dyDescent="0.35">
      <c r="A461" s="38" t="s">
        <v>381</v>
      </c>
      <c r="B461" s="39" t="s">
        <v>382</v>
      </c>
      <c r="C461" s="57" t="s">
        <v>16</v>
      </c>
      <c r="D461" s="10" t="s">
        <v>558</v>
      </c>
      <c r="E461" s="40">
        <v>0</v>
      </c>
      <c r="F461" s="40">
        <v>0</v>
      </c>
      <c r="G461" s="40">
        <v>0</v>
      </c>
      <c r="H461" s="40">
        <v>300000</v>
      </c>
      <c r="I461" s="40">
        <v>300000</v>
      </c>
      <c r="J461" s="40">
        <v>150000</v>
      </c>
      <c r="K461" s="40">
        <v>0</v>
      </c>
      <c r="L461" s="40">
        <v>0</v>
      </c>
      <c r="M461" s="40">
        <v>0</v>
      </c>
      <c r="N461" s="39" t="s">
        <v>74</v>
      </c>
      <c r="O461" s="41"/>
      <c r="P461" s="1"/>
    </row>
    <row r="462" spans="1:16" ht="86" customHeight="1" x14ac:dyDescent="0.35">
      <c r="A462" s="38" t="s">
        <v>383</v>
      </c>
      <c r="B462" s="39" t="s">
        <v>384</v>
      </c>
      <c r="C462" s="57" t="s">
        <v>16</v>
      </c>
      <c r="D462" s="10" t="s">
        <v>562</v>
      </c>
      <c r="E462" s="40">
        <v>0</v>
      </c>
      <c r="F462" s="40">
        <v>0</v>
      </c>
      <c r="G462" s="40">
        <v>0</v>
      </c>
      <c r="H462" s="40">
        <v>18000000</v>
      </c>
      <c r="I462" s="40">
        <v>20000000</v>
      </c>
      <c r="J462" s="40">
        <v>20000000</v>
      </c>
      <c r="K462" s="40">
        <v>50000000</v>
      </c>
      <c r="L462" s="40">
        <v>0</v>
      </c>
      <c r="M462" s="40">
        <v>0</v>
      </c>
      <c r="N462" s="39" t="s">
        <v>71</v>
      </c>
      <c r="O462" s="41"/>
      <c r="P462" s="1"/>
    </row>
    <row r="463" spans="1:16" x14ac:dyDescent="0.35">
      <c r="A463" s="177" t="s">
        <v>385</v>
      </c>
      <c r="B463" s="188"/>
      <c r="C463" s="189"/>
      <c r="D463" s="188"/>
      <c r="E463" s="189"/>
      <c r="F463" s="189"/>
      <c r="G463" s="189"/>
      <c r="H463" s="190"/>
      <c r="I463" s="190"/>
      <c r="J463" s="190"/>
      <c r="K463" s="190"/>
      <c r="L463" s="190"/>
      <c r="M463" s="190"/>
      <c r="N463" s="188"/>
      <c r="O463" s="191"/>
      <c r="P463" s="1"/>
    </row>
    <row r="464" spans="1:16" x14ac:dyDescent="0.35">
      <c r="A464" s="182" t="s">
        <v>386</v>
      </c>
      <c r="B464" s="183"/>
      <c r="C464" s="184"/>
      <c r="D464" s="183"/>
      <c r="E464" s="185"/>
      <c r="F464" s="185"/>
      <c r="G464" s="185"/>
      <c r="H464" s="185"/>
      <c r="I464" s="185"/>
      <c r="J464" s="185"/>
      <c r="K464" s="185"/>
      <c r="L464" s="185"/>
      <c r="M464" s="185"/>
      <c r="N464" s="183"/>
      <c r="O464" s="186"/>
      <c r="P464" s="1"/>
    </row>
    <row r="465" spans="1:16" x14ac:dyDescent="0.35">
      <c r="A465" s="187"/>
      <c r="B465" s="183"/>
      <c r="C465" s="184"/>
      <c r="D465" s="183"/>
      <c r="E465" s="185">
        <f t="shared" ref="E465:M465" si="149">SUM(E466:E472)</f>
        <v>0</v>
      </c>
      <c r="F465" s="185">
        <f t="shared" si="149"/>
        <v>0</v>
      </c>
      <c r="G465" s="185">
        <f>SUM(G466:G472)</f>
        <v>0</v>
      </c>
      <c r="H465" s="185">
        <f>SUM(H466:H472)</f>
        <v>11066567</v>
      </c>
      <c r="I465" s="185">
        <f>SUM(I466:I472)</f>
        <v>9397567</v>
      </c>
      <c r="J465" s="185">
        <f>SUM(J466:J472)</f>
        <v>6967767</v>
      </c>
      <c r="K465" s="185">
        <f>SUM(K466:K472)</f>
        <v>2590267</v>
      </c>
      <c r="L465" s="185">
        <f t="shared" si="149"/>
        <v>0</v>
      </c>
      <c r="M465" s="185">
        <f t="shared" si="149"/>
        <v>981822.4</v>
      </c>
      <c r="N465" s="183"/>
      <c r="O465" s="186"/>
      <c r="P465" s="1"/>
    </row>
    <row r="466" spans="1:16" ht="78" x14ac:dyDescent="0.35">
      <c r="A466" s="312" t="s">
        <v>387</v>
      </c>
      <c r="B466" s="308" t="s">
        <v>488</v>
      </c>
      <c r="C466" s="57" t="s">
        <v>16</v>
      </c>
      <c r="D466" s="10" t="s">
        <v>562</v>
      </c>
      <c r="E466" s="40">
        <v>0</v>
      </c>
      <c r="F466" s="40">
        <v>0</v>
      </c>
      <c r="G466" s="40">
        <v>0</v>
      </c>
      <c r="H466" s="236">
        <v>4000000</v>
      </c>
      <c r="I466" s="236">
        <v>6000000</v>
      </c>
      <c r="J466" s="236">
        <v>6000000</v>
      </c>
      <c r="K466" s="236">
        <v>2000000</v>
      </c>
      <c r="L466" s="40">
        <v>0</v>
      </c>
      <c r="M466" s="40">
        <v>0</v>
      </c>
      <c r="N466" s="39" t="s">
        <v>71</v>
      </c>
      <c r="O466" s="305" t="s">
        <v>233</v>
      </c>
      <c r="P466" s="1"/>
    </row>
    <row r="467" spans="1:16" ht="39" x14ac:dyDescent="0.35">
      <c r="A467" s="312"/>
      <c r="B467" s="308"/>
      <c r="C467" s="57" t="s">
        <v>388</v>
      </c>
      <c r="D467" s="39" t="s">
        <v>666</v>
      </c>
      <c r="E467" s="40">
        <v>0</v>
      </c>
      <c r="F467" s="40">
        <v>0</v>
      </c>
      <c r="G467" s="40">
        <v>0</v>
      </c>
      <c r="H467" s="236">
        <v>2832600</v>
      </c>
      <c r="I467" s="236">
        <v>163600</v>
      </c>
      <c r="J467" s="236">
        <v>111800</v>
      </c>
      <c r="K467" s="236">
        <v>0</v>
      </c>
      <c r="L467" s="40">
        <v>0</v>
      </c>
      <c r="M467" s="40">
        <v>676922.4</v>
      </c>
      <c r="N467" s="39" t="s">
        <v>74</v>
      </c>
      <c r="O467" s="305"/>
      <c r="P467" s="1"/>
    </row>
    <row r="468" spans="1:16" ht="39" x14ac:dyDescent="0.35">
      <c r="A468" s="312"/>
      <c r="B468" s="308"/>
      <c r="C468" s="57" t="s">
        <v>22</v>
      </c>
      <c r="D468" s="39" t="s">
        <v>558</v>
      </c>
      <c r="E468" s="40">
        <v>0</v>
      </c>
      <c r="F468" s="40">
        <v>0</v>
      </c>
      <c r="G468" s="40">
        <v>0</v>
      </c>
      <c r="H468" s="236">
        <v>245700</v>
      </c>
      <c r="I468" s="236">
        <v>245700</v>
      </c>
      <c r="J468" s="236">
        <v>245700</v>
      </c>
      <c r="K468" s="236">
        <v>0</v>
      </c>
      <c r="L468" s="40">
        <v>0</v>
      </c>
      <c r="M468" s="40">
        <v>0</v>
      </c>
      <c r="N468" s="39" t="s">
        <v>74</v>
      </c>
      <c r="O468" s="305"/>
      <c r="P468" s="1"/>
    </row>
    <row r="469" spans="1:16" ht="39" x14ac:dyDescent="0.35">
      <c r="A469" s="312"/>
      <c r="B469" s="308"/>
      <c r="C469" s="57" t="s">
        <v>300</v>
      </c>
      <c r="D469" s="39" t="s">
        <v>501</v>
      </c>
      <c r="E469" s="40">
        <v>0</v>
      </c>
      <c r="F469" s="40">
        <v>0</v>
      </c>
      <c r="G469" s="40">
        <v>0</v>
      </c>
      <c r="H469" s="40">
        <v>340267</v>
      </c>
      <c r="I469" s="40">
        <v>340267</v>
      </c>
      <c r="J469" s="40">
        <v>340267</v>
      </c>
      <c r="K469" s="40">
        <v>340267</v>
      </c>
      <c r="L469" s="40">
        <v>0</v>
      </c>
      <c r="M469" s="40">
        <v>0</v>
      </c>
      <c r="N469" s="39" t="s">
        <v>71</v>
      </c>
      <c r="O469" s="305"/>
      <c r="P469" s="1"/>
    </row>
    <row r="470" spans="1:16" ht="39" x14ac:dyDescent="0.35">
      <c r="A470" s="312"/>
      <c r="B470" s="308"/>
      <c r="C470" s="57" t="s">
        <v>20</v>
      </c>
      <c r="D470" s="39" t="s">
        <v>558</v>
      </c>
      <c r="E470" s="40">
        <v>0</v>
      </c>
      <c r="F470" s="40">
        <v>0</v>
      </c>
      <c r="G470" s="40">
        <v>0</v>
      </c>
      <c r="H470" s="40">
        <v>528000</v>
      </c>
      <c r="I470" s="40">
        <v>1698000</v>
      </c>
      <c r="J470" s="40">
        <v>20000</v>
      </c>
      <c r="K470" s="40">
        <v>0</v>
      </c>
      <c r="L470" s="40">
        <v>0</v>
      </c>
      <c r="M470" s="40">
        <v>304900</v>
      </c>
      <c r="N470" s="39" t="s">
        <v>71</v>
      </c>
      <c r="O470" s="305"/>
      <c r="P470" s="1"/>
    </row>
    <row r="471" spans="1:16" ht="39" x14ac:dyDescent="0.35">
      <c r="A471" s="312"/>
      <c r="B471" s="308"/>
      <c r="C471" s="57" t="s">
        <v>24</v>
      </c>
      <c r="D471" s="39" t="s">
        <v>558</v>
      </c>
      <c r="E471" s="40">
        <v>0</v>
      </c>
      <c r="F471" s="40">
        <v>0</v>
      </c>
      <c r="G471" s="40">
        <v>0</v>
      </c>
      <c r="H471" s="40">
        <v>2870000</v>
      </c>
      <c r="I471" s="40">
        <v>700000</v>
      </c>
      <c r="J471" s="40">
        <v>0</v>
      </c>
      <c r="K471" s="40">
        <v>0</v>
      </c>
      <c r="L471" s="40">
        <v>0</v>
      </c>
      <c r="M471" s="40">
        <v>0</v>
      </c>
      <c r="N471" s="39" t="s">
        <v>236</v>
      </c>
      <c r="O471" s="305"/>
      <c r="P471" s="1"/>
    </row>
    <row r="472" spans="1:16" ht="39" x14ac:dyDescent="0.35">
      <c r="A472" s="38" t="s">
        <v>389</v>
      </c>
      <c r="B472" s="39" t="s">
        <v>489</v>
      </c>
      <c r="C472" s="57" t="s">
        <v>16</v>
      </c>
      <c r="D472" s="10" t="s">
        <v>560</v>
      </c>
      <c r="E472" s="40">
        <v>0</v>
      </c>
      <c r="F472" s="40">
        <v>0</v>
      </c>
      <c r="G472" s="40">
        <v>0</v>
      </c>
      <c r="H472" s="236">
        <v>250000</v>
      </c>
      <c r="I472" s="236">
        <v>250000</v>
      </c>
      <c r="J472" s="236">
        <v>250000</v>
      </c>
      <c r="K472" s="236">
        <v>250000</v>
      </c>
      <c r="L472" s="40">
        <v>0</v>
      </c>
      <c r="M472" s="40">
        <v>0</v>
      </c>
      <c r="N472" s="39" t="s">
        <v>71</v>
      </c>
      <c r="O472" s="41" t="s">
        <v>233</v>
      </c>
      <c r="P472" s="1"/>
    </row>
    <row r="473" spans="1:16" x14ac:dyDescent="0.35">
      <c r="A473" s="182" t="s">
        <v>390</v>
      </c>
      <c r="B473" s="183"/>
      <c r="C473" s="184"/>
      <c r="D473" s="183"/>
      <c r="E473" s="185"/>
      <c r="F473" s="185"/>
      <c r="G473" s="185"/>
      <c r="H473" s="185"/>
      <c r="I473" s="185"/>
      <c r="J473" s="185"/>
      <c r="K473" s="185"/>
      <c r="L473" s="185"/>
      <c r="M473" s="185"/>
      <c r="N473" s="183"/>
      <c r="O473" s="186"/>
      <c r="P473" s="1"/>
    </row>
    <row r="474" spans="1:16" x14ac:dyDescent="0.35">
      <c r="A474" s="187"/>
      <c r="B474" s="183"/>
      <c r="C474" s="184"/>
      <c r="D474" s="183"/>
      <c r="E474" s="185">
        <f t="shared" ref="E474:M474" si="150">SUM(E475:E476)</f>
        <v>0</v>
      </c>
      <c r="F474" s="185">
        <f t="shared" si="150"/>
        <v>0</v>
      </c>
      <c r="G474" s="185">
        <f t="shared" si="150"/>
        <v>0</v>
      </c>
      <c r="H474" s="185">
        <f>SUM(H475:H476)</f>
        <v>3000000</v>
      </c>
      <c r="I474" s="185">
        <f t="shared" si="150"/>
        <v>3500000</v>
      </c>
      <c r="J474" s="185">
        <f>SUM(J475:J476)</f>
        <v>2500000</v>
      </c>
      <c r="K474" s="185">
        <f>SUM(K475:K476)</f>
        <v>1000000</v>
      </c>
      <c r="L474" s="185">
        <f t="shared" si="150"/>
        <v>0</v>
      </c>
      <c r="M474" s="185">
        <f t="shared" si="150"/>
        <v>0</v>
      </c>
      <c r="N474" s="183"/>
      <c r="O474" s="186"/>
      <c r="P474" s="1"/>
    </row>
    <row r="475" spans="1:16" ht="39" x14ac:dyDescent="0.35">
      <c r="A475" s="38" t="s">
        <v>391</v>
      </c>
      <c r="B475" s="39" t="s">
        <v>392</v>
      </c>
      <c r="C475" s="57" t="s">
        <v>16</v>
      </c>
      <c r="D475" s="10" t="s">
        <v>560</v>
      </c>
      <c r="E475" s="40">
        <v>0</v>
      </c>
      <c r="F475" s="40">
        <v>0</v>
      </c>
      <c r="G475" s="40">
        <v>0</v>
      </c>
      <c r="H475" s="40">
        <v>1000000</v>
      </c>
      <c r="I475" s="40">
        <v>1500000</v>
      </c>
      <c r="J475" s="40">
        <v>1500000</v>
      </c>
      <c r="K475" s="40">
        <v>1000000</v>
      </c>
      <c r="L475" s="40">
        <v>0</v>
      </c>
      <c r="M475" s="40">
        <v>0</v>
      </c>
      <c r="N475" s="39" t="s">
        <v>71</v>
      </c>
      <c r="O475" s="41"/>
      <c r="P475" s="1"/>
    </row>
    <row r="476" spans="1:16" ht="65" x14ac:dyDescent="0.35">
      <c r="A476" s="38" t="s">
        <v>393</v>
      </c>
      <c r="B476" s="39" t="s">
        <v>394</v>
      </c>
      <c r="C476" s="39" t="s">
        <v>465</v>
      </c>
      <c r="D476" s="10" t="s">
        <v>558</v>
      </c>
      <c r="E476" s="40">
        <v>0</v>
      </c>
      <c r="F476" s="40">
        <v>0</v>
      </c>
      <c r="G476" s="40">
        <v>0</v>
      </c>
      <c r="H476" s="40">
        <v>2000000</v>
      </c>
      <c r="I476" s="40">
        <v>2000000</v>
      </c>
      <c r="J476" s="40">
        <v>1000000</v>
      </c>
      <c r="K476" s="40">
        <v>0</v>
      </c>
      <c r="L476" s="40">
        <v>0</v>
      </c>
      <c r="M476" s="40">
        <v>0</v>
      </c>
      <c r="N476" s="39" t="s">
        <v>74</v>
      </c>
      <c r="O476" s="41"/>
      <c r="P476" s="1"/>
    </row>
    <row r="477" spans="1:16" x14ac:dyDescent="0.35">
      <c r="A477" s="177" t="s">
        <v>395</v>
      </c>
      <c r="B477" s="188"/>
      <c r="C477" s="189"/>
      <c r="D477" s="188"/>
      <c r="E477" s="189"/>
      <c r="F477" s="189"/>
      <c r="G477" s="189"/>
      <c r="H477" s="190"/>
      <c r="I477" s="190"/>
      <c r="J477" s="190"/>
      <c r="K477" s="190"/>
      <c r="L477" s="190"/>
      <c r="M477" s="190"/>
      <c r="N477" s="188"/>
      <c r="O477" s="191"/>
      <c r="P477" s="1"/>
    </row>
    <row r="478" spans="1:16" x14ac:dyDescent="0.35">
      <c r="A478" s="182" t="s">
        <v>396</v>
      </c>
      <c r="B478" s="183"/>
      <c r="C478" s="184"/>
      <c r="D478" s="183"/>
      <c r="E478" s="184"/>
      <c r="F478" s="184"/>
      <c r="G478" s="184"/>
      <c r="H478" s="213"/>
      <c r="I478" s="213"/>
      <c r="J478" s="213"/>
      <c r="K478" s="213"/>
      <c r="L478" s="213"/>
      <c r="M478" s="213"/>
      <c r="N478" s="183"/>
      <c r="O478" s="186"/>
      <c r="P478" s="1"/>
    </row>
    <row r="479" spans="1:16" x14ac:dyDescent="0.35">
      <c r="A479" s="187"/>
      <c r="B479" s="183"/>
      <c r="C479" s="184"/>
      <c r="D479" s="183"/>
      <c r="E479" s="185">
        <f t="shared" ref="E479:M479" si="151">SUM(E480:E484)</f>
        <v>0</v>
      </c>
      <c r="F479" s="185">
        <f t="shared" si="151"/>
        <v>0</v>
      </c>
      <c r="G479" s="185">
        <f t="shared" si="151"/>
        <v>0</v>
      </c>
      <c r="H479" s="185">
        <f>SUM(H480:H484)</f>
        <v>33612900</v>
      </c>
      <c r="I479" s="185">
        <f t="shared" si="151"/>
        <v>31067200</v>
      </c>
      <c r="J479" s="185">
        <f t="shared" si="151"/>
        <v>7892394</v>
      </c>
      <c r="K479" s="185">
        <f t="shared" si="151"/>
        <v>7302182</v>
      </c>
      <c r="L479" s="185">
        <f t="shared" si="151"/>
        <v>12524365</v>
      </c>
      <c r="M479" s="185">
        <f t="shared" si="151"/>
        <v>0</v>
      </c>
      <c r="N479" s="183"/>
      <c r="O479" s="186"/>
      <c r="P479" s="1"/>
    </row>
    <row r="480" spans="1:16" ht="52" x14ac:dyDescent="0.35">
      <c r="A480" s="38" t="s">
        <v>542</v>
      </c>
      <c r="B480" s="39" t="s">
        <v>575</v>
      </c>
      <c r="C480" s="57" t="s">
        <v>18</v>
      </c>
      <c r="D480" s="39" t="s">
        <v>558</v>
      </c>
      <c r="E480" s="86">
        <v>0</v>
      </c>
      <c r="F480" s="86">
        <v>0</v>
      </c>
      <c r="G480" s="40">
        <v>0</v>
      </c>
      <c r="H480" s="40">
        <v>13542900</v>
      </c>
      <c r="I480" s="40">
        <v>18057200</v>
      </c>
      <c r="J480" s="60">
        <v>0</v>
      </c>
      <c r="K480" s="60">
        <v>0</v>
      </c>
      <c r="L480" s="60">
        <v>0</v>
      </c>
      <c r="M480" s="60">
        <v>0</v>
      </c>
      <c r="N480" s="10" t="s">
        <v>84</v>
      </c>
      <c r="O480" s="41"/>
      <c r="P480" s="1"/>
    </row>
    <row r="481" spans="1:16" ht="39" x14ac:dyDescent="0.35">
      <c r="A481" s="38" t="s">
        <v>397</v>
      </c>
      <c r="B481" s="39" t="s">
        <v>576</v>
      </c>
      <c r="C481" s="57" t="s">
        <v>18</v>
      </c>
      <c r="D481" s="39" t="s">
        <v>558</v>
      </c>
      <c r="E481" s="237">
        <v>0</v>
      </c>
      <c r="F481" s="237">
        <v>0</v>
      </c>
      <c r="G481" s="237">
        <v>0</v>
      </c>
      <c r="H481" s="60">
        <v>12000000</v>
      </c>
      <c r="I481" s="60">
        <v>0</v>
      </c>
      <c r="J481" s="60">
        <v>0</v>
      </c>
      <c r="K481" s="60">
        <v>0</v>
      </c>
      <c r="L481" s="60">
        <v>0</v>
      </c>
      <c r="M481" s="60">
        <v>0</v>
      </c>
      <c r="N481" s="39" t="s">
        <v>74</v>
      </c>
      <c r="O481" s="41"/>
      <c r="P481" s="1"/>
    </row>
    <row r="482" spans="1:16" ht="77" customHeight="1" x14ac:dyDescent="0.35">
      <c r="A482" s="321" t="s">
        <v>398</v>
      </c>
      <c r="B482" s="10" t="s">
        <v>399</v>
      </c>
      <c r="C482" s="16" t="s">
        <v>19</v>
      </c>
      <c r="D482" s="10" t="s">
        <v>541</v>
      </c>
      <c r="E482" s="86">
        <v>0</v>
      </c>
      <c r="F482" s="86">
        <v>0</v>
      </c>
      <c r="G482" s="86">
        <v>0</v>
      </c>
      <c r="H482" s="87">
        <v>7290000</v>
      </c>
      <c r="I482" s="87">
        <v>12150000</v>
      </c>
      <c r="J482" s="87">
        <v>4860000</v>
      </c>
      <c r="K482" s="87">
        <v>0</v>
      </c>
      <c r="L482" s="87">
        <v>0</v>
      </c>
      <c r="M482" s="87">
        <v>0</v>
      </c>
      <c r="N482" s="10" t="s">
        <v>74</v>
      </c>
      <c r="O482" s="15"/>
      <c r="P482" s="1"/>
    </row>
    <row r="483" spans="1:16" ht="101.5" customHeight="1" x14ac:dyDescent="0.35">
      <c r="A483" s="323"/>
      <c r="B483" s="10" t="s">
        <v>399</v>
      </c>
      <c r="C483" s="16" t="s">
        <v>19</v>
      </c>
      <c r="D483" s="10" t="s">
        <v>568</v>
      </c>
      <c r="E483" s="86">
        <v>0</v>
      </c>
      <c r="F483" s="86">
        <v>0</v>
      </c>
      <c r="G483" s="86">
        <v>0</v>
      </c>
      <c r="H483" s="87">
        <v>0</v>
      </c>
      <c r="I483" s="87">
        <v>0</v>
      </c>
      <c r="J483" s="87">
        <v>2087394</v>
      </c>
      <c r="K483" s="87">
        <v>6262182</v>
      </c>
      <c r="L483" s="87">
        <v>12524365</v>
      </c>
      <c r="M483" s="87">
        <v>0</v>
      </c>
      <c r="N483" s="10" t="s">
        <v>671</v>
      </c>
      <c r="O483" s="15"/>
      <c r="P483" s="212"/>
    </row>
    <row r="484" spans="1:16" ht="117" x14ac:dyDescent="0.35">
      <c r="A484" s="38" t="s">
        <v>400</v>
      </c>
      <c r="B484" s="10" t="s">
        <v>401</v>
      </c>
      <c r="C484" s="57" t="s">
        <v>21</v>
      </c>
      <c r="D484" s="39" t="s">
        <v>580</v>
      </c>
      <c r="E484" s="57">
        <v>0</v>
      </c>
      <c r="F484" s="57">
        <v>0</v>
      </c>
      <c r="G484" s="57">
        <v>0</v>
      </c>
      <c r="H484" s="60">
        <v>780000</v>
      </c>
      <c r="I484" s="60">
        <v>860000</v>
      </c>
      <c r="J484" s="60">
        <v>945000</v>
      </c>
      <c r="K484" s="60">
        <v>1040000</v>
      </c>
      <c r="L484" s="60">
        <v>0</v>
      </c>
      <c r="M484" s="60">
        <v>0</v>
      </c>
      <c r="N484" s="39" t="s">
        <v>71</v>
      </c>
      <c r="O484" s="41"/>
      <c r="P484" s="1"/>
    </row>
    <row r="485" spans="1:16" x14ac:dyDescent="0.35">
      <c r="A485" s="182" t="s">
        <v>402</v>
      </c>
      <c r="B485" s="183"/>
      <c r="C485" s="184"/>
      <c r="D485" s="183"/>
      <c r="E485" s="185"/>
      <c r="F485" s="185"/>
      <c r="G485" s="185"/>
      <c r="H485" s="185"/>
      <c r="I485" s="185"/>
      <c r="J485" s="185"/>
      <c r="K485" s="185"/>
      <c r="L485" s="185"/>
      <c r="M485" s="185"/>
      <c r="N485" s="183"/>
      <c r="O485" s="186"/>
      <c r="P485" s="1"/>
    </row>
    <row r="486" spans="1:16" x14ac:dyDescent="0.35">
      <c r="A486" s="187"/>
      <c r="B486" s="183"/>
      <c r="C486" s="184"/>
      <c r="D486" s="183"/>
      <c r="E486" s="185">
        <f>SUM(E487:E488)</f>
        <v>727444</v>
      </c>
      <c r="F486" s="185">
        <f t="shared" ref="F486:M486" si="152">SUM(F487:F488)</f>
        <v>3345252</v>
      </c>
      <c r="G486" s="185">
        <f t="shared" si="152"/>
        <v>3629885</v>
      </c>
      <c r="H486" s="185">
        <f t="shared" si="152"/>
        <v>0</v>
      </c>
      <c r="I486" s="185">
        <f t="shared" si="152"/>
        <v>0</v>
      </c>
      <c r="J486" s="185">
        <f>SUM(J487:J488)</f>
        <v>3077419</v>
      </c>
      <c r="K486" s="185">
        <f t="shared" si="152"/>
        <v>2500000</v>
      </c>
      <c r="L486" s="185">
        <f t="shared" si="152"/>
        <v>4520000</v>
      </c>
      <c r="M486" s="185">
        <f t="shared" si="152"/>
        <v>0</v>
      </c>
      <c r="N486" s="183"/>
      <c r="O486" s="186"/>
      <c r="P486" s="1"/>
    </row>
    <row r="487" spans="1:16" ht="95" customHeight="1" x14ac:dyDescent="0.35">
      <c r="A487" s="347" t="s">
        <v>403</v>
      </c>
      <c r="B487" s="309" t="s">
        <v>404</v>
      </c>
      <c r="C487" s="16" t="s">
        <v>19</v>
      </c>
      <c r="D487" s="10" t="s">
        <v>541</v>
      </c>
      <c r="E487" s="86">
        <v>727444</v>
      </c>
      <c r="F487" s="86">
        <v>3345252</v>
      </c>
      <c r="G487" s="86">
        <v>3629885</v>
      </c>
      <c r="H487" s="87">
        <v>0</v>
      </c>
      <c r="I487" s="87">
        <v>0</v>
      </c>
      <c r="J487" s="87">
        <v>2297419</v>
      </c>
      <c r="K487" s="87">
        <v>0</v>
      </c>
      <c r="L487" s="87">
        <v>0</v>
      </c>
      <c r="M487" s="87">
        <v>0</v>
      </c>
      <c r="N487" s="10" t="s">
        <v>74</v>
      </c>
      <c r="O487" s="15"/>
      <c r="P487" s="212"/>
    </row>
    <row r="488" spans="1:16" ht="39" x14ac:dyDescent="0.35">
      <c r="A488" s="349"/>
      <c r="B488" s="311"/>
      <c r="C488" s="16" t="s">
        <v>19</v>
      </c>
      <c r="D488" s="10" t="s">
        <v>560</v>
      </c>
      <c r="E488" s="86">
        <v>0</v>
      </c>
      <c r="F488" s="86">
        <v>0</v>
      </c>
      <c r="G488" s="86">
        <v>0</v>
      </c>
      <c r="H488" s="86">
        <v>0</v>
      </c>
      <c r="I488" s="86">
        <v>0</v>
      </c>
      <c r="J488" s="86">
        <v>780000</v>
      </c>
      <c r="K488" s="86">
        <v>2500000</v>
      </c>
      <c r="L488" s="86">
        <v>4520000</v>
      </c>
      <c r="M488" s="86">
        <v>0</v>
      </c>
      <c r="N488" s="10" t="s">
        <v>71</v>
      </c>
      <c r="O488" s="15"/>
      <c r="P488" s="212"/>
    </row>
    <row r="489" spans="1:16" x14ac:dyDescent="0.35">
      <c r="A489" s="182" t="s">
        <v>406</v>
      </c>
      <c r="B489" s="183"/>
      <c r="C489" s="184"/>
      <c r="D489" s="183"/>
      <c r="E489" s="185"/>
      <c r="F489" s="185"/>
      <c r="G489" s="185"/>
      <c r="H489" s="185"/>
      <c r="I489" s="185"/>
      <c r="J489" s="185"/>
      <c r="K489" s="185"/>
      <c r="L489" s="185"/>
      <c r="M489" s="185"/>
      <c r="N489" s="183"/>
      <c r="O489" s="186"/>
      <c r="P489" s="1"/>
    </row>
    <row r="490" spans="1:16" x14ac:dyDescent="0.35">
      <c r="A490" s="187"/>
      <c r="B490" s="183"/>
      <c r="C490" s="184"/>
      <c r="D490" s="183"/>
      <c r="E490" s="185">
        <f t="shared" ref="E490:M490" si="153">SUM(E491)</f>
        <v>0</v>
      </c>
      <c r="F490" s="185">
        <f t="shared" si="153"/>
        <v>0</v>
      </c>
      <c r="G490" s="185">
        <f t="shared" si="153"/>
        <v>0</v>
      </c>
      <c r="H490" s="185">
        <f>SUM(H491)</f>
        <v>0</v>
      </c>
      <c r="I490" s="185">
        <f>SUM(I491)</f>
        <v>0</v>
      </c>
      <c r="J490" s="185">
        <f t="shared" si="153"/>
        <v>0</v>
      </c>
      <c r="K490" s="185">
        <f t="shared" si="153"/>
        <v>0</v>
      </c>
      <c r="L490" s="185">
        <f t="shared" si="153"/>
        <v>0</v>
      </c>
      <c r="M490" s="185">
        <f t="shared" si="153"/>
        <v>0</v>
      </c>
      <c r="N490" s="183"/>
      <c r="O490" s="186"/>
      <c r="P490" s="1"/>
    </row>
    <row r="491" spans="1:16" ht="39" x14ac:dyDescent="0.35">
      <c r="A491" s="38" t="s">
        <v>407</v>
      </c>
      <c r="B491" s="39" t="s">
        <v>408</v>
      </c>
      <c r="C491" s="57" t="s">
        <v>18</v>
      </c>
      <c r="D491" s="39" t="s">
        <v>655</v>
      </c>
      <c r="E491" s="40">
        <v>0</v>
      </c>
      <c r="F491" s="40">
        <v>0</v>
      </c>
      <c r="G491" s="40">
        <v>0</v>
      </c>
      <c r="H491" s="40">
        <v>0</v>
      </c>
      <c r="I491" s="40">
        <v>0</v>
      </c>
      <c r="J491" s="40">
        <v>0</v>
      </c>
      <c r="K491" s="40">
        <v>0</v>
      </c>
      <c r="L491" s="40">
        <v>0</v>
      </c>
      <c r="M491" s="40">
        <v>0</v>
      </c>
      <c r="N491" s="39" t="s">
        <v>74</v>
      </c>
      <c r="O491" s="41"/>
      <c r="P491" s="1"/>
    </row>
    <row r="492" spans="1:16" x14ac:dyDescent="0.35">
      <c r="A492" s="182" t="s">
        <v>409</v>
      </c>
      <c r="B492" s="183"/>
      <c r="C492" s="184"/>
      <c r="D492" s="183"/>
      <c r="E492" s="185"/>
      <c r="F492" s="185"/>
      <c r="G492" s="185"/>
      <c r="H492" s="185"/>
      <c r="I492" s="185"/>
      <c r="J492" s="185"/>
      <c r="K492" s="185"/>
      <c r="L492" s="185"/>
      <c r="M492" s="185"/>
      <c r="N492" s="183"/>
      <c r="O492" s="186"/>
      <c r="P492" s="1"/>
    </row>
    <row r="493" spans="1:16" x14ac:dyDescent="0.35">
      <c r="A493" s="187"/>
      <c r="B493" s="183"/>
      <c r="C493" s="184"/>
      <c r="D493" s="183"/>
      <c r="E493" s="185">
        <f t="shared" ref="E493:M493" si="154">SUM(E494:E498)</f>
        <v>587530</v>
      </c>
      <c r="F493" s="185">
        <f t="shared" si="154"/>
        <v>714580</v>
      </c>
      <c r="G493" s="185">
        <f>SUM(G494:G498)</f>
        <v>660130</v>
      </c>
      <c r="H493" s="185">
        <f t="shared" si="154"/>
        <v>2573956</v>
      </c>
      <c r="I493" s="185">
        <f t="shared" si="154"/>
        <v>3793431</v>
      </c>
      <c r="J493" s="185">
        <f t="shared" si="154"/>
        <v>4516653</v>
      </c>
      <c r="K493" s="185">
        <f t="shared" si="154"/>
        <v>4500000</v>
      </c>
      <c r="L493" s="185">
        <f t="shared" si="154"/>
        <v>0</v>
      </c>
      <c r="M493" s="185">
        <f t="shared" si="154"/>
        <v>383040</v>
      </c>
      <c r="N493" s="183"/>
      <c r="O493" s="186"/>
      <c r="P493" s="1"/>
    </row>
    <row r="494" spans="1:16" ht="78" x14ac:dyDescent="0.35">
      <c r="A494" s="38" t="s">
        <v>410</v>
      </c>
      <c r="B494" s="39" t="s">
        <v>411</v>
      </c>
      <c r="C494" s="57" t="s">
        <v>19</v>
      </c>
      <c r="D494" s="39" t="s">
        <v>568</v>
      </c>
      <c r="E494" s="40">
        <v>0</v>
      </c>
      <c r="F494" s="40">
        <v>0</v>
      </c>
      <c r="G494" s="40">
        <v>0</v>
      </c>
      <c r="H494" s="40">
        <v>1050000</v>
      </c>
      <c r="I494" s="40">
        <v>3000000</v>
      </c>
      <c r="J494" s="40">
        <v>4500000</v>
      </c>
      <c r="K494" s="40">
        <v>4500000</v>
      </c>
      <c r="L494" s="40">
        <v>0</v>
      </c>
      <c r="M494" s="40">
        <v>0</v>
      </c>
      <c r="N494" s="39" t="s">
        <v>71</v>
      </c>
      <c r="O494" s="41"/>
      <c r="P494" s="1"/>
    </row>
    <row r="495" spans="1:16" ht="39" x14ac:dyDescent="0.35">
      <c r="A495" s="79" t="s">
        <v>412</v>
      </c>
      <c r="B495" s="80" t="s">
        <v>413</v>
      </c>
      <c r="C495" s="16" t="s">
        <v>18</v>
      </c>
      <c r="D495" s="39" t="s">
        <v>558</v>
      </c>
      <c r="E495" s="86">
        <v>587530</v>
      </c>
      <c r="F495" s="86">
        <v>714580</v>
      </c>
      <c r="G495" s="40">
        <v>660130</v>
      </c>
      <c r="H495" s="40">
        <v>0</v>
      </c>
      <c r="I495" s="40">
        <v>0</v>
      </c>
      <c r="J495" s="60">
        <v>0</v>
      </c>
      <c r="K495" s="60">
        <v>0</v>
      </c>
      <c r="L495" s="60">
        <v>0</v>
      </c>
      <c r="M495" s="60">
        <v>383040</v>
      </c>
      <c r="N495" s="61" t="s">
        <v>611</v>
      </c>
      <c r="O495" s="66"/>
      <c r="P495" s="1"/>
    </row>
    <row r="496" spans="1:16" ht="147" customHeight="1" x14ac:dyDescent="0.35">
      <c r="A496" s="38" t="s">
        <v>414</v>
      </c>
      <c r="B496" s="39" t="s">
        <v>415</v>
      </c>
      <c r="C496" s="57" t="s">
        <v>25</v>
      </c>
      <c r="D496" s="39" t="s">
        <v>694</v>
      </c>
      <c r="E496" s="57">
        <v>0</v>
      </c>
      <c r="F496" s="57">
        <v>0</v>
      </c>
      <c r="G496" s="57">
        <v>0</v>
      </c>
      <c r="H496" s="57">
        <v>0</v>
      </c>
      <c r="I496" s="57">
        <v>0</v>
      </c>
      <c r="J496" s="57">
        <v>0</v>
      </c>
      <c r="K496" s="57">
        <v>0</v>
      </c>
      <c r="L496" s="57">
        <v>0</v>
      </c>
      <c r="M496" s="57">
        <v>0</v>
      </c>
      <c r="N496" s="39" t="s">
        <v>93</v>
      </c>
      <c r="O496" s="41"/>
      <c r="P496" s="1" t="s">
        <v>692</v>
      </c>
    </row>
    <row r="497" spans="1:16" ht="39" x14ac:dyDescent="0.35">
      <c r="A497" s="312" t="s">
        <v>416</v>
      </c>
      <c r="B497" s="308" t="s">
        <v>417</v>
      </c>
      <c r="C497" s="57" t="s">
        <v>25</v>
      </c>
      <c r="D497" s="39" t="s">
        <v>341</v>
      </c>
      <c r="E497" s="57">
        <v>0</v>
      </c>
      <c r="F497" s="57">
        <v>0</v>
      </c>
      <c r="G497" s="57">
        <v>0</v>
      </c>
      <c r="H497" s="60">
        <v>1274366</v>
      </c>
      <c r="I497" s="60">
        <v>668636</v>
      </c>
      <c r="J497" s="60">
        <v>16653</v>
      </c>
      <c r="K497" s="60">
        <v>0</v>
      </c>
      <c r="L497" s="60">
        <v>0</v>
      </c>
      <c r="M497" s="60">
        <v>0</v>
      </c>
      <c r="N497" s="39" t="s">
        <v>418</v>
      </c>
      <c r="O497" s="41"/>
      <c r="P497" s="1"/>
    </row>
    <row r="498" spans="1:16" ht="117" x14ac:dyDescent="0.35">
      <c r="A498" s="312"/>
      <c r="B498" s="308"/>
      <c r="C498" s="57" t="s">
        <v>25</v>
      </c>
      <c r="D498" s="39" t="s">
        <v>698</v>
      </c>
      <c r="E498" s="57">
        <v>0</v>
      </c>
      <c r="F498" s="57">
        <v>0</v>
      </c>
      <c r="G498" s="57">
        <v>0</v>
      </c>
      <c r="H498" s="60">
        <v>249590</v>
      </c>
      <c r="I498" s="60">
        <v>124795</v>
      </c>
      <c r="J498" s="60">
        <v>0</v>
      </c>
      <c r="K498" s="60">
        <v>0</v>
      </c>
      <c r="L498" s="60">
        <v>0</v>
      </c>
      <c r="M498" s="60">
        <v>0</v>
      </c>
      <c r="N498" s="39" t="s">
        <v>236</v>
      </c>
      <c r="O498" s="41"/>
      <c r="P498" s="1" t="s">
        <v>697</v>
      </c>
    </row>
    <row r="499" spans="1:16" x14ac:dyDescent="0.35">
      <c r="A499" s="177" t="s">
        <v>419</v>
      </c>
      <c r="B499" s="188"/>
      <c r="C499" s="189"/>
      <c r="D499" s="188"/>
      <c r="E499" s="189"/>
      <c r="F499" s="189"/>
      <c r="G499" s="189"/>
      <c r="H499" s="190"/>
      <c r="I499" s="190"/>
      <c r="J499" s="190"/>
      <c r="K499" s="190"/>
      <c r="L499" s="190"/>
      <c r="M499" s="190"/>
      <c r="N499" s="188"/>
      <c r="O499" s="191"/>
      <c r="P499" s="1"/>
    </row>
    <row r="500" spans="1:16" x14ac:dyDescent="0.35">
      <c r="A500" s="182" t="s">
        <v>420</v>
      </c>
      <c r="B500" s="183"/>
      <c r="C500" s="184"/>
      <c r="D500" s="183"/>
      <c r="E500" s="184"/>
      <c r="F500" s="184"/>
      <c r="G500" s="184"/>
      <c r="H500" s="213"/>
      <c r="I500" s="213"/>
      <c r="J500" s="213"/>
      <c r="K500" s="213"/>
      <c r="L500" s="213"/>
      <c r="M500" s="213"/>
      <c r="N500" s="183"/>
      <c r="O500" s="186"/>
      <c r="P500" s="1"/>
    </row>
    <row r="501" spans="1:16" x14ac:dyDescent="0.35">
      <c r="A501" s="187"/>
      <c r="B501" s="183"/>
      <c r="C501" s="184"/>
      <c r="D501" s="183"/>
      <c r="E501" s="184">
        <f t="shared" ref="E501:M501" si="155">SUM(E502)</f>
        <v>0</v>
      </c>
      <c r="F501" s="184">
        <f t="shared" si="155"/>
        <v>0</v>
      </c>
      <c r="G501" s="184">
        <f t="shared" si="155"/>
        <v>0</v>
      </c>
      <c r="H501" s="184">
        <f t="shared" si="155"/>
        <v>0</v>
      </c>
      <c r="I501" s="184">
        <f>SUM(I502)</f>
        <v>0</v>
      </c>
      <c r="J501" s="184">
        <f t="shared" si="155"/>
        <v>0</v>
      </c>
      <c r="K501" s="184">
        <f>SUM(K502)</f>
        <v>0</v>
      </c>
      <c r="L501" s="184">
        <f t="shared" si="155"/>
        <v>0</v>
      </c>
      <c r="M501" s="184">
        <f t="shared" si="155"/>
        <v>0</v>
      </c>
      <c r="N501" s="183"/>
      <c r="O501" s="186"/>
      <c r="P501" s="1"/>
    </row>
    <row r="502" spans="1:16" ht="52" x14ac:dyDescent="0.35">
      <c r="A502" s="63" t="s">
        <v>421</v>
      </c>
      <c r="B502" s="61" t="s">
        <v>422</v>
      </c>
      <c r="C502" s="64" t="s">
        <v>21</v>
      </c>
      <c r="D502" s="61" t="s">
        <v>694</v>
      </c>
      <c r="E502" s="64">
        <v>0</v>
      </c>
      <c r="F502" s="64">
        <v>0</v>
      </c>
      <c r="G502" s="64">
        <v>0</v>
      </c>
      <c r="H502" s="64">
        <v>0</v>
      </c>
      <c r="I502" s="64">
        <v>0</v>
      </c>
      <c r="J502" s="64">
        <v>0</v>
      </c>
      <c r="K502" s="64">
        <v>0</v>
      </c>
      <c r="L502" s="64">
        <v>0</v>
      </c>
      <c r="M502" s="64">
        <v>0</v>
      </c>
      <c r="N502" s="61" t="s">
        <v>71</v>
      </c>
      <c r="O502" s="66"/>
      <c r="P502" s="1" t="s">
        <v>692</v>
      </c>
    </row>
    <row r="503" spans="1:16" x14ac:dyDescent="0.35">
      <c r="A503" s="197" t="s">
        <v>528</v>
      </c>
      <c r="B503" s="238"/>
      <c r="C503" s="198"/>
      <c r="D503" s="238"/>
      <c r="E503" s="198"/>
      <c r="F503" s="198"/>
      <c r="G503" s="198"/>
      <c r="H503" s="239"/>
      <c r="I503" s="239"/>
      <c r="J503" s="239"/>
      <c r="K503" s="239"/>
      <c r="L503" s="239"/>
      <c r="M503" s="239"/>
      <c r="N503" s="238"/>
      <c r="O503" s="199"/>
      <c r="P503" s="1"/>
    </row>
    <row r="504" spans="1:16" x14ac:dyDescent="0.35">
      <c r="A504" s="200" t="s">
        <v>529</v>
      </c>
      <c r="B504" s="240"/>
      <c r="C504" s="201"/>
      <c r="D504" s="240"/>
      <c r="E504" s="201"/>
      <c r="F504" s="201"/>
      <c r="G504" s="201"/>
      <c r="H504" s="241"/>
      <c r="I504" s="241"/>
      <c r="J504" s="241"/>
      <c r="K504" s="241"/>
      <c r="L504" s="241"/>
      <c r="M504" s="241"/>
      <c r="N504" s="240"/>
      <c r="O504" s="202"/>
      <c r="P504" s="1"/>
    </row>
    <row r="505" spans="1:16" x14ac:dyDescent="0.35">
      <c r="A505" s="203"/>
      <c r="B505" s="204"/>
      <c r="C505" s="205"/>
      <c r="D505" s="204"/>
      <c r="E505" s="206">
        <f t="shared" ref="E505:L505" si="156">SUM(E506:E507)</f>
        <v>14095</v>
      </c>
      <c r="F505" s="206">
        <f t="shared" si="156"/>
        <v>65268</v>
      </c>
      <c r="G505" s="206">
        <f>SUM(G506:G507)</f>
        <v>67118</v>
      </c>
      <c r="H505" s="206">
        <f>SUM(H506:H507)</f>
        <v>1257302</v>
      </c>
      <c r="I505" s="206">
        <f t="shared" si="156"/>
        <v>1354223</v>
      </c>
      <c r="J505" s="206">
        <f>SUM(J506:J507)</f>
        <v>1322889</v>
      </c>
      <c r="K505" s="206">
        <f>SUM(K506:K507)</f>
        <v>1271520</v>
      </c>
      <c r="L505" s="206">
        <f t="shared" si="156"/>
        <v>0</v>
      </c>
      <c r="M505" s="206">
        <f>SUM(M506:M507)</f>
        <v>1325596</v>
      </c>
      <c r="N505" s="204"/>
      <c r="O505" s="207"/>
      <c r="P505" s="1"/>
    </row>
    <row r="506" spans="1:16" ht="169" x14ac:dyDescent="0.35">
      <c r="A506" s="38" t="s">
        <v>423</v>
      </c>
      <c r="B506" s="39" t="s">
        <v>513</v>
      </c>
      <c r="C506" s="57" t="s">
        <v>21</v>
      </c>
      <c r="D506" s="39" t="s">
        <v>619</v>
      </c>
      <c r="E506" s="40">
        <v>0</v>
      </c>
      <c r="F506" s="40">
        <v>0</v>
      </c>
      <c r="G506" s="40">
        <v>0</v>
      </c>
      <c r="H506" s="40">
        <v>946502</v>
      </c>
      <c r="I506" s="40">
        <v>1034612</v>
      </c>
      <c r="J506" s="40">
        <f>471335+542760</f>
        <v>1014095</v>
      </c>
      <c r="K506" s="40">
        <v>1085520</v>
      </c>
      <c r="L506" s="40">
        <v>0</v>
      </c>
      <c r="M506" s="40">
        <v>1139596</v>
      </c>
      <c r="N506" s="39" t="s">
        <v>71</v>
      </c>
      <c r="O506" s="41"/>
      <c r="P506" s="242"/>
    </row>
    <row r="507" spans="1:16" ht="169" x14ac:dyDescent="0.35">
      <c r="A507" s="38" t="s">
        <v>424</v>
      </c>
      <c r="B507" s="39" t="s">
        <v>514</v>
      </c>
      <c r="C507" s="57" t="s">
        <v>21</v>
      </c>
      <c r="D507" s="39" t="s">
        <v>619</v>
      </c>
      <c r="E507" s="40">
        <v>14095</v>
      </c>
      <c r="F507" s="40">
        <v>65268</v>
      </c>
      <c r="G507" s="40">
        <v>67118</v>
      </c>
      <c r="H507" s="40">
        <v>310800</v>
      </c>
      <c r="I507" s="40">
        <v>319611</v>
      </c>
      <c r="J507" s="40">
        <f>178342+93000+37452</f>
        <v>308794</v>
      </c>
      <c r="K507" s="40">
        <v>186000</v>
      </c>
      <c r="L507" s="40">
        <v>0</v>
      </c>
      <c r="M507" s="40">
        <v>186000</v>
      </c>
      <c r="N507" s="39" t="s">
        <v>71</v>
      </c>
      <c r="O507" s="41"/>
      <c r="P507" s="242"/>
    </row>
    <row r="508" spans="1:16" x14ac:dyDescent="0.35">
      <c r="A508" s="182" t="s">
        <v>425</v>
      </c>
      <c r="B508" s="183"/>
      <c r="C508" s="184"/>
      <c r="D508" s="183"/>
      <c r="E508" s="184"/>
      <c r="F508" s="184"/>
      <c r="G508" s="184"/>
      <c r="H508" s="213"/>
      <c r="I508" s="213"/>
      <c r="J508" s="213"/>
      <c r="K508" s="213"/>
      <c r="L508" s="213"/>
      <c r="M508" s="213"/>
      <c r="N508" s="183"/>
      <c r="O508" s="186"/>
      <c r="P508" s="1"/>
    </row>
    <row r="509" spans="1:16" x14ac:dyDescent="0.35">
      <c r="A509" s="187"/>
      <c r="B509" s="183"/>
      <c r="C509" s="184"/>
      <c r="D509" s="183"/>
      <c r="E509" s="185">
        <f t="shared" ref="E509:M509" si="157">SUM(E510)</f>
        <v>0</v>
      </c>
      <c r="F509" s="185">
        <f t="shared" si="157"/>
        <v>0</v>
      </c>
      <c r="G509" s="185">
        <f t="shared" si="157"/>
        <v>0</v>
      </c>
      <c r="H509" s="185">
        <f>SUM(H510)</f>
        <v>5400000</v>
      </c>
      <c r="I509" s="185">
        <f t="shared" si="157"/>
        <v>5500000</v>
      </c>
      <c r="J509" s="185">
        <f t="shared" si="157"/>
        <v>5630000</v>
      </c>
      <c r="K509" s="185">
        <f t="shared" si="157"/>
        <v>5770000</v>
      </c>
      <c r="L509" s="185">
        <f t="shared" si="157"/>
        <v>0</v>
      </c>
      <c r="M509" s="185">
        <f t="shared" si="157"/>
        <v>5770000</v>
      </c>
      <c r="N509" s="183"/>
      <c r="O509" s="186"/>
      <c r="P509" s="1"/>
    </row>
    <row r="510" spans="1:16" ht="52" x14ac:dyDescent="0.35">
      <c r="A510" s="38" t="s">
        <v>426</v>
      </c>
      <c r="B510" s="39" t="s">
        <v>427</v>
      </c>
      <c r="C510" s="57" t="s">
        <v>21</v>
      </c>
      <c r="D510" s="39" t="s">
        <v>515</v>
      </c>
      <c r="E510" s="40">
        <v>0</v>
      </c>
      <c r="F510" s="40">
        <v>0</v>
      </c>
      <c r="G510" s="40">
        <v>0</v>
      </c>
      <c r="H510" s="40">
        <v>5400000</v>
      </c>
      <c r="I510" s="40">
        <v>5500000</v>
      </c>
      <c r="J510" s="40">
        <v>5630000</v>
      </c>
      <c r="K510" s="40">
        <v>5770000</v>
      </c>
      <c r="L510" s="40">
        <v>0</v>
      </c>
      <c r="M510" s="40">
        <v>5770000</v>
      </c>
      <c r="N510" s="39" t="s">
        <v>71</v>
      </c>
      <c r="O510" s="41"/>
      <c r="P510" s="1"/>
    </row>
    <row r="511" spans="1:16" x14ac:dyDescent="0.35">
      <c r="A511" s="182" t="s">
        <v>428</v>
      </c>
      <c r="B511" s="183"/>
      <c r="C511" s="184"/>
      <c r="D511" s="183"/>
      <c r="E511" s="184"/>
      <c r="F511" s="184"/>
      <c r="G511" s="184"/>
      <c r="H511" s="213"/>
      <c r="I511" s="213"/>
      <c r="J511" s="213"/>
      <c r="K511" s="213"/>
      <c r="L511" s="213"/>
      <c r="M511" s="213"/>
      <c r="N511" s="183"/>
      <c r="O511" s="186"/>
      <c r="P511" s="1"/>
    </row>
    <row r="512" spans="1:16" x14ac:dyDescent="0.35">
      <c r="A512" s="187"/>
      <c r="B512" s="183"/>
      <c r="C512" s="184"/>
      <c r="D512" s="183"/>
      <c r="E512" s="185">
        <f t="shared" ref="E512:M512" si="158">SUM(E513:E514)</f>
        <v>215992</v>
      </c>
      <c r="F512" s="185">
        <f t="shared" si="158"/>
        <v>215992</v>
      </c>
      <c r="G512" s="185">
        <f t="shared" si="158"/>
        <v>215992</v>
      </c>
      <c r="H512" s="185">
        <f>SUM(H513:H514)</f>
        <v>371200</v>
      </c>
      <c r="I512" s="185">
        <f t="shared" si="158"/>
        <v>371200</v>
      </c>
      <c r="J512" s="185">
        <f>SUM(J513:J514)</f>
        <v>371200</v>
      </c>
      <c r="K512" s="185">
        <f t="shared" si="158"/>
        <v>587192</v>
      </c>
      <c r="L512" s="185">
        <f t="shared" si="158"/>
        <v>0</v>
      </c>
      <c r="M512" s="185">
        <f t="shared" si="158"/>
        <v>0</v>
      </c>
      <c r="N512" s="183"/>
      <c r="O512" s="186"/>
      <c r="P512" s="1"/>
    </row>
    <row r="513" spans="1:16" ht="91" x14ac:dyDescent="0.35">
      <c r="A513" s="38" t="s">
        <v>429</v>
      </c>
      <c r="B513" s="39" t="s">
        <v>430</v>
      </c>
      <c r="C513" s="57" t="s">
        <v>21</v>
      </c>
      <c r="D513" s="39" t="s">
        <v>647</v>
      </c>
      <c r="E513" s="40">
        <v>215992</v>
      </c>
      <c r="F513" s="40">
        <v>215992</v>
      </c>
      <c r="G513" s="40">
        <v>215992</v>
      </c>
      <c r="H513" s="40">
        <v>0</v>
      </c>
      <c r="I513" s="40">
        <v>0</v>
      </c>
      <c r="J513" s="40">
        <v>0</v>
      </c>
      <c r="K513" s="40">
        <v>215992</v>
      </c>
      <c r="L513" s="40">
        <v>0</v>
      </c>
      <c r="M513" s="40">
        <v>0</v>
      </c>
      <c r="N513" s="39" t="s">
        <v>71</v>
      </c>
      <c r="O513" s="41" t="s">
        <v>233</v>
      </c>
      <c r="P513" s="1" t="s">
        <v>699</v>
      </c>
    </row>
    <row r="514" spans="1:16" ht="39" x14ac:dyDescent="0.35">
      <c r="A514" s="38" t="s">
        <v>540</v>
      </c>
      <c r="B514" s="39" t="s">
        <v>306</v>
      </c>
      <c r="C514" s="57" t="s">
        <v>300</v>
      </c>
      <c r="D514" s="39" t="s">
        <v>501</v>
      </c>
      <c r="E514" s="40">
        <v>0</v>
      </c>
      <c r="F514" s="40">
        <v>0</v>
      </c>
      <c r="G514" s="40">
        <v>0</v>
      </c>
      <c r="H514" s="40">
        <v>371200</v>
      </c>
      <c r="I514" s="40">
        <v>371200</v>
      </c>
      <c r="J514" s="40">
        <v>371200</v>
      </c>
      <c r="K514" s="40">
        <v>371200</v>
      </c>
      <c r="L514" s="40">
        <v>0</v>
      </c>
      <c r="M514" s="40">
        <v>0</v>
      </c>
      <c r="N514" s="39" t="s">
        <v>71</v>
      </c>
      <c r="O514" s="41"/>
      <c r="P514" s="1"/>
    </row>
    <row r="515" spans="1:16" x14ac:dyDescent="0.35">
      <c r="A515" s="177" t="s">
        <v>431</v>
      </c>
      <c r="B515" s="188"/>
      <c r="C515" s="189"/>
      <c r="D515" s="188"/>
      <c r="E515" s="189"/>
      <c r="F515" s="189"/>
      <c r="G515" s="189"/>
      <c r="H515" s="190"/>
      <c r="I515" s="190"/>
      <c r="J515" s="190"/>
      <c r="K515" s="190"/>
      <c r="L515" s="190"/>
      <c r="M515" s="190"/>
      <c r="N515" s="188"/>
      <c r="O515" s="191"/>
      <c r="P515" s="1"/>
    </row>
    <row r="516" spans="1:16" x14ac:dyDescent="0.35">
      <c r="A516" s="182" t="s">
        <v>432</v>
      </c>
      <c r="B516" s="183"/>
      <c r="C516" s="184"/>
      <c r="D516" s="183"/>
      <c r="E516" s="184"/>
      <c r="F516" s="184"/>
      <c r="G516" s="184"/>
      <c r="H516" s="213"/>
      <c r="I516" s="213"/>
      <c r="J516" s="213"/>
      <c r="K516" s="213"/>
      <c r="L516" s="213"/>
      <c r="M516" s="213"/>
      <c r="N516" s="183"/>
      <c r="O516" s="186"/>
      <c r="P516" s="1"/>
    </row>
    <row r="517" spans="1:16" x14ac:dyDescent="0.35">
      <c r="A517" s="187"/>
      <c r="B517" s="183"/>
      <c r="C517" s="184"/>
      <c r="D517" s="183"/>
      <c r="E517" s="185">
        <f t="shared" ref="E517:M517" si="159">SUM(E518)</f>
        <v>0</v>
      </c>
      <c r="F517" s="185">
        <f t="shared" si="159"/>
        <v>0</v>
      </c>
      <c r="G517" s="185">
        <f t="shared" si="159"/>
        <v>0</v>
      </c>
      <c r="H517" s="185">
        <f>SUM(H518)</f>
        <v>800000</v>
      </c>
      <c r="I517" s="185">
        <f t="shared" si="159"/>
        <v>0</v>
      </c>
      <c r="J517" s="185">
        <f t="shared" si="159"/>
        <v>0</v>
      </c>
      <c r="K517" s="185">
        <f t="shared" si="159"/>
        <v>0</v>
      </c>
      <c r="L517" s="185">
        <f t="shared" si="159"/>
        <v>0</v>
      </c>
      <c r="M517" s="185">
        <f t="shared" si="159"/>
        <v>0</v>
      </c>
      <c r="N517" s="183"/>
      <c r="O517" s="186"/>
      <c r="P517" s="1"/>
    </row>
    <row r="518" spans="1:16" ht="52" x14ac:dyDescent="0.35">
      <c r="A518" s="38" t="s">
        <v>433</v>
      </c>
      <c r="B518" s="39" t="s">
        <v>642</v>
      </c>
      <c r="C518" s="57" t="s">
        <v>21</v>
      </c>
      <c r="D518" s="39" t="s">
        <v>560</v>
      </c>
      <c r="E518" s="40">
        <v>0</v>
      </c>
      <c r="F518" s="40">
        <v>0</v>
      </c>
      <c r="G518" s="40">
        <v>0</v>
      </c>
      <c r="H518" s="40">
        <v>800000</v>
      </c>
      <c r="I518" s="40">
        <v>0</v>
      </c>
      <c r="J518" s="40">
        <v>0</v>
      </c>
      <c r="K518" s="40">
        <v>0</v>
      </c>
      <c r="L518" s="40">
        <v>0</v>
      </c>
      <c r="M518" s="40">
        <v>0</v>
      </c>
      <c r="N518" s="39" t="s">
        <v>620</v>
      </c>
      <c r="O518" s="41" t="s">
        <v>621</v>
      </c>
      <c r="P518" s="1"/>
    </row>
    <row r="519" spans="1:16" x14ac:dyDescent="0.35">
      <c r="A519" s="182" t="s">
        <v>434</v>
      </c>
      <c r="B519" s="183"/>
      <c r="C519" s="184"/>
      <c r="D519" s="183"/>
      <c r="E519" s="185"/>
      <c r="F519" s="185"/>
      <c r="G519" s="185"/>
      <c r="H519" s="185"/>
      <c r="I519" s="185"/>
      <c r="J519" s="185"/>
      <c r="K519" s="185"/>
      <c r="L519" s="185"/>
      <c r="M519" s="185"/>
      <c r="N519" s="183"/>
      <c r="O519" s="186"/>
      <c r="P519" s="1"/>
    </row>
    <row r="520" spans="1:16" x14ac:dyDescent="0.35">
      <c r="A520" s="187"/>
      <c r="B520" s="183"/>
      <c r="C520" s="184"/>
      <c r="D520" s="183"/>
      <c r="E520" s="185">
        <f>SUM(E521:E529)</f>
        <v>20516384</v>
      </c>
      <c r="F520" s="185">
        <f t="shared" ref="F520:L520" si="160">SUM(F521:F529)</f>
        <v>0</v>
      </c>
      <c r="G520" s="185">
        <f t="shared" si="160"/>
        <v>0</v>
      </c>
      <c r="H520" s="185">
        <f>SUM(H521:H529)</f>
        <v>29165667</v>
      </c>
      <c r="I520" s="185">
        <f>SUM(I521:I529)</f>
        <v>40976886</v>
      </c>
      <c r="J520" s="185">
        <f t="shared" si="160"/>
        <v>34801663</v>
      </c>
      <c r="K520" s="185">
        <f>SUM(K521:K529)</f>
        <v>10500000</v>
      </c>
      <c r="L520" s="185">
        <f t="shared" si="160"/>
        <v>0</v>
      </c>
      <c r="M520" s="185">
        <f>SUM(M521:M529)</f>
        <v>2650000</v>
      </c>
      <c r="N520" s="183"/>
      <c r="O520" s="186"/>
      <c r="P520" s="1"/>
    </row>
    <row r="521" spans="1:16" ht="52" x14ac:dyDescent="0.35">
      <c r="A521" s="38" t="s">
        <v>435</v>
      </c>
      <c r="B521" s="39" t="s">
        <v>622</v>
      </c>
      <c r="C521" s="57" t="s">
        <v>21</v>
      </c>
      <c r="D521" s="39" t="s">
        <v>694</v>
      </c>
      <c r="E521" s="40">
        <v>0</v>
      </c>
      <c r="F521" s="40">
        <v>0</v>
      </c>
      <c r="G521" s="40">
        <v>0</v>
      </c>
      <c r="H521" s="40">
        <v>0</v>
      </c>
      <c r="I521" s="40">
        <v>0</v>
      </c>
      <c r="J521" s="40">
        <v>0</v>
      </c>
      <c r="K521" s="40">
        <v>0</v>
      </c>
      <c r="L521" s="40">
        <v>0</v>
      </c>
      <c r="M521" s="40">
        <v>0</v>
      </c>
      <c r="N521" s="39" t="s">
        <v>631</v>
      </c>
      <c r="O521" s="41"/>
      <c r="P521" s="1" t="s">
        <v>692</v>
      </c>
    </row>
    <row r="522" spans="1:16" ht="39" x14ac:dyDescent="0.35">
      <c r="A522" s="38" t="s">
        <v>436</v>
      </c>
      <c r="B522" s="39" t="s">
        <v>437</v>
      </c>
      <c r="C522" s="57" t="s">
        <v>16</v>
      </c>
      <c r="D522" s="10" t="s">
        <v>560</v>
      </c>
      <c r="E522" s="40">
        <v>0</v>
      </c>
      <c r="F522" s="40">
        <v>0</v>
      </c>
      <c r="G522" s="40">
        <v>0</v>
      </c>
      <c r="H522" s="40">
        <v>750000</v>
      </c>
      <c r="I522" s="40">
        <v>1125000</v>
      </c>
      <c r="J522" s="40">
        <v>1125000</v>
      </c>
      <c r="K522" s="40">
        <v>0</v>
      </c>
      <c r="L522" s="40">
        <v>0</v>
      </c>
      <c r="M522" s="40">
        <v>400000</v>
      </c>
      <c r="N522" s="39" t="s">
        <v>71</v>
      </c>
      <c r="O522" s="41" t="s">
        <v>621</v>
      </c>
      <c r="P522" s="1"/>
    </row>
    <row r="523" spans="1:16" ht="65" x14ac:dyDescent="0.35">
      <c r="A523" s="38" t="s">
        <v>438</v>
      </c>
      <c r="B523" s="39" t="s">
        <v>650</v>
      </c>
      <c r="C523" s="57" t="s">
        <v>16</v>
      </c>
      <c r="D523" s="10" t="s">
        <v>560</v>
      </c>
      <c r="E523" s="40">
        <v>0</v>
      </c>
      <c r="F523" s="40">
        <v>0</v>
      </c>
      <c r="G523" s="40">
        <v>0</v>
      </c>
      <c r="H523" s="40">
        <v>1125000</v>
      </c>
      <c r="I523" s="40">
        <v>1500000</v>
      </c>
      <c r="J523" s="40">
        <v>0</v>
      </c>
      <c r="K523" s="40">
        <v>0</v>
      </c>
      <c r="L523" s="40">
        <v>0</v>
      </c>
      <c r="M523" s="40">
        <v>400000</v>
      </c>
      <c r="N523" s="39" t="s">
        <v>236</v>
      </c>
      <c r="O523" s="41" t="s">
        <v>621</v>
      </c>
      <c r="P523" s="1"/>
    </row>
    <row r="524" spans="1:16" ht="39" x14ac:dyDescent="0.35">
      <c r="A524" s="38" t="s">
        <v>439</v>
      </c>
      <c r="B524" s="39" t="s">
        <v>440</v>
      </c>
      <c r="C524" s="57" t="s">
        <v>16</v>
      </c>
      <c r="D524" s="10" t="s">
        <v>560</v>
      </c>
      <c r="E524" s="40">
        <v>0</v>
      </c>
      <c r="F524" s="40">
        <v>0</v>
      </c>
      <c r="G524" s="40">
        <v>0</v>
      </c>
      <c r="H524" s="40">
        <v>0</v>
      </c>
      <c r="I524" s="40">
        <v>500000</v>
      </c>
      <c r="J524" s="40">
        <v>800000</v>
      </c>
      <c r="K524" s="40">
        <v>0</v>
      </c>
      <c r="L524" s="40">
        <v>0</v>
      </c>
      <c r="M524" s="40">
        <v>100000</v>
      </c>
      <c r="N524" s="39" t="s">
        <v>71</v>
      </c>
      <c r="O524" s="41"/>
      <c r="P524" s="1"/>
    </row>
    <row r="525" spans="1:16" ht="39" x14ac:dyDescent="0.35">
      <c r="A525" s="342" t="s">
        <v>441</v>
      </c>
      <c r="B525" s="337" t="s">
        <v>623</v>
      </c>
      <c r="C525" s="57" t="s">
        <v>16</v>
      </c>
      <c r="D525" s="39" t="s">
        <v>560</v>
      </c>
      <c r="E525" s="40">
        <v>0</v>
      </c>
      <c r="F525" s="40">
        <v>0</v>
      </c>
      <c r="G525" s="40">
        <v>0</v>
      </c>
      <c r="H525" s="40">
        <v>850000</v>
      </c>
      <c r="I525" s="40">
        <v>1000000</v>
      </c>
      <c r="J525" s="40">
        <v>500000</v>
      </c>
      <c r="K525" s="40">
        <v>0</v>
      </c>
      <c r="L525" s="40">
        <v>0</v>
      </c>
      <c r="M525" s="40">
        <v>250000</v>
      </c>
      <c r="N525" s="39" t="s">
        <v>130</v>
      </c>
      <c r="O525" s="41"/>
      <c r="P525" s="1"/>
    </row>
    <row r="526" spans="1:16" ht="39" x14ac:dyDescent="0.35">
      <c r="A526" s="343"/>
      <c r="B526" s="339"/>
      <c r="C526" s="57" t="s">
        <v>16</v>
      </c>
      <c r="D526" s="39" t="s">
        <v>560</v>
      </c>
      <c r="E526" s="40">
        <v>0</v>
      </c>
      <c r="F526" s="40">
        <v>0</v>
      </c>
      <c r="G526" s="40">
        <v>0</v>
      </c>
      <c r="H526" s="40">
        <v>4500000</v>
      </c>
      <c r="I526" s="40">
        <v>7500000</v>
      </c>
      <c r="J526" s="40">
        <v>10500000</v>
      </c>
      <c r="K526" s="40">
        <v>10500000</v>
      </c>
      <c r="L526" s="40">
        <v>0</v>
      </c>
      <c r="M526" s="40">
        <v>1500000</v>
      </c>
      <c r="N526" s="39" t="s">
        <v>624</v>
      </c>
      <c r="O526" s="41" t="s">
        <v>621</v>
      </c>
      <c r="P526" s="1"/>
    </row>
    <row r="527" spans="1:16" ht="52" x14ac:dyDescent="0.35">
      <c r="A527" s="38" t="s">
        <v>442</v>
      </c>
      <c r="B527" s="39" t="s">
        <v>443</v>
      </c>
      <c r="C527" s="57" t="s">
        <v>21</v>
      </c>
      <c r="D527" s="39" t="s">
        <v>516</v>
      </c>
      <c r="E527" s="40">
        <v>7811738</v>
      </c>
      <c r="F527" s="40">
        <v>0</v>
      </c>
      <c r="G527" s="40">
        <v>0</v>
      </c>
      <c r="H527" s="40">
        <v>0</v>
      </c>
      <c r="I527" s="40">
        <v>0</v>
      </c>
      <c r="J527" s="40">
        <v>0</v>
      </c>
      <c r="K527" s="40">
        <v>0</v>
      </c>
      <c r="L527" s="40">
        <v>0</v>
      </c>
      <c r="M527" s="40">
        <v>0</v>
      </c>
      <c r="N527" s="39" t="s">
        <v>42</v>
      </c>
      <c r="O527" s="41"/>
      <c r="P527" s="1"/>
    </row>
    <row r="528" spans="1:16" ht="52" x14ac:dyDescent="0.35">
      <c r="A528" s="38" t="s">
        <v>444</v>
      </c>
      <c r="B528" s="39" t="s">
        <v>443</v>
      </c>
      <c r="C528" s="57" t="s">
        <v>52</v>
      </c>
      <c r="D528" s="39" t="s">
        <v>505</v>
      </c>
      <c r="E528" s="40">
        <v>12704646</v>
      </c>
      <c r="F528" s="40">
        <v>0</v>
      </c>
      <c r="G528" s="40">
        <v>0</v>
      </c>
      <c r="H528" s="40">
        <v>1452000</v>
      </c>
      <c r="I528" s="40">
        <v>1815000</v>
      </c>
      <c r="J528" s="40">
        <v>1060000</v>
      </c>
      <c r="K528" s="40">
        <v>0</v>
      </c>
      <c r="L528" s="40">
        <v>0</v>
      </c>
      <c r="M528" s="40">
        <v>0</v>
      </c>
      <c r="N528" s="39" t="s">
        <v>677</v>
      </c>
      <c r="O528" s="41" t="s">
        <v>678</v>
      </c>
      <c r="P528" s="1"/>
    </row>
    <row r="529" spans="1:16" ht="52" x14ac:dyDescent="0.35">
      <c r="A529" s="38" t="s">
        <v>445</v>
      </c>
      <c r="B529" s="39" t="s">
        <v>443</v>
      </c>
      <c r="C529" s="57" t="s">
        <v>52</v>
      </c>
      <c r="D529" s="39" t="s">
        <v>656</v>
      </c>
      <c r="E529" s="40">
        <v>0</v>
      </c>
      <c r="F529" s="40">
        <v>0</v>
      </c>
      <c r="G529" s="40">
        <v>0</v>
      </c>
      <c r="H529" s="40">
        <v>20488667</v>
      </c>
      <c r="I529" s="40">
        <v>27536886</v>
      </c>
      <c r="J529" s="40">
        <v>20816663</v>
      </c>
      <c r="K529" s="40">
        <v>0</v>
      </c>
      <c r="L529" s="40">
        <v>0</v>
      </c>
      <c r="M529" s="40">
        <v>0</v>
      </c>
      <c r="N529" s="39" t="s">
        <v>31</v>
      </c>
      <c r="O529" s="41" t="s">
        <v>678</v>
      </c>
      <c r="P529" s="1"/>
    </row>
    <row r="530" spans="1:16" x14ac:dyDescent="0.35">
      <c r="A530" s="182" t="s">
        <v>446</v>
      </c>
      <c r="B530" s="183"/>
      <c r="C530" s="184"/>
      <c r="D530" s="183"/>
      <c r="E530" s="184"/>
      <c r="F530" s="184"/>
      <c r="G530" s="184"/>
      <c r="H530" s="213"/>
      <c r="I530" s="213"/>
      <c r="J530" s="213"/>
      <c r="K530" s="213"/>
      <c r="L530" s="213"/>
      <c r="M530" s="213"/>
      <c r="N530" s="183"/>
      <c r="O530" s="186"/>
      <c r="P530" s="1"/>
    </row>
    <row r="531" spans="1:16" x14ac:dyDescent="0.35">
      <c r="A531" s="187"/>
      <c r="B531" s="183"/>
      <c r="C531" s="184"/>
      <c r="D531" s="183"/>
      <c r="E531" s="184">
        <f t="shared" ref="E531:M531" si="161">SUM(E532)</f>
        <v>0</v>
      </c>
      <c r="F531" s="184">
        <f>SUM(F532)</f>
        <v>0</v>
      </c>
      <c r="G531" s="184">
        <f>SUM(G532)</f>
        <v>0</v>
      </c>
      <c r="H531" s="184">
        <f t="shared" si="161"/>
        <v>0</v>
      </c>
      <c r="I531" s="184">
        <f t="shared" si="161"/>
        <v>0</v>
      </c>
      <c r="J531" s="184">
        <f t="shared" si="161"/>
        <v>0</v>
      </c>
      <c r="K531" s="184">
        <f t="shared" si="161"/>
        <v>0</v>
      </c>
      <c r="L531" s="184">
        <f t="shared" si="161"/>
        <v>0</v>
      </c>
      <c r="M531" s="184">
        <f t="shared" si="161"/>
        <v>0</v>
      </c>
      <c r="N531" s="183"/>
      <c r="O531" s="186"/>
      <c r="P531" s="1"/>
    </row>
    <row r="532" spans="1:16" ht="52" x14ac:dyDescent="0.35">
      <c r="A532" s="38" t="s">
        <v>447</v>
      </c>
      <c r="B532" s="39" t="s">
        <v>448</v>
      </c>
      <c r="C532" s="57" t="s">
        <v>21</v>
      </c>
      <c r="D532" s="39" t="s">
        <v>694</v>
      </c>
      <c r="E532" s="57">
        <v>0</v>
      </c>
      <c r="F532" s="57">
        <v>0</v>
      </c>
      <c r="G532" s="57">
        <v>0</v>
      </c>
      <c r="H532" s="57">
        <v>0</v>
      </c>
      <c r="I532" s="57">
        <v>0</v>
      </c>
      <c r="J532" s="57">
        <v>0</v>
      </c>
      <c r="K532" s="57">
        <v>0</v>
      </c>
      <c r="L532" s="57">
        <v>0</v>
      </c>
      <c r="M532" s="57">
        <v>0</v>
      </c>
      <c r="N532" s="39" t="s">
        <v>236</v>
      </c>
      <c r="O532" s="41"/>
      <c r="P532" s="1" t="s">
        <v>692</v>
      </c>
    </row>
    <row r="533" spans="1:16" x14ac:dyDescent="0.35">
      <c r="A533" s="182" t="s">
        <v>449</v>
      </c>
      <c r="B533" s="183"/>
      <c r="C533" s="184"/>
      <c r="D533" s="183"/>
      <c r="E533" s="184"/>
      <c r="F533" s="184"/>
      <c r="G533" s="184"/>
      <c r="H533" s="213"/>
      <c r="I533" s="213"/>
      <c r="J533" s="213"/>
      <c r="K533" s="213"/>
      <c r="L533" s="213"/>
      <c r="M533" s="213"/>
      <c r="N533" s="183"/>
      <c r="O533" s="186"/>
      <c r="P533" s="1"/>
    </row>
    <row r="534" spans="1:16" x14ac:dyDescent="0.35">
      <c r="A534" s="187"/>
      <c r="B534" s="183"/>
      <c r="C534" s="184"/>
      <c r="D534" s="183"/>
      <c r="E534" s="184">
        <f t="shared" ref="E534:M534" si="162">SUM(E535)</f>
        <v>0</v>
      </c>
      <c r="F534" s="184">
        <f t="shared" si="162"/>
        <v>0</v>
      </c>
      <c r="G534" s="184">
        <f t="shared" si="162"/>
        <v>0</v>
      </c>
      <c r="H534" s="184">
        <f t="shared" si="162"/>
        <v>0</v>
      </c>
      <c r="I534" s="184">
        <f t="shared" si="162"/>
        <v>0</v>
      </c>
      <c r="J534" s="184">
        <f t="shared" si="162"/>
        <v>0</v>
      </c>
      <c r="K534" s="184">
        <f t="shared" si="162"/>
        <v>0</v>
      </c>
      <c r="L534" s="184">
        <f t="shared" si="162"/>
        <v>0</v>
      </c>
      <c r="M534" s="184">
        <f t="shared" si="162"/>
        <v>0</v>
      </c>
      <c r="N534" s="183"/>
      <c r="O534" s="186"/>
      <c r="P534" s="1"/>
    </row>
    <row r="535" spans="1:16" ht="52" x14ac:dyDescent="0.35">
      <c r="A535" s="38" t="s">
        <v>450</v>
      </c>
      <c r="B535" s="39" t="s">
        <v>451</v>
      </c>
      <c r="C535" s="57" t="s">
        <v>21</v>
      </c>
      <c r="D535" s="39" t="s">
        <v>694</v>
      </c>
      <c r="E535" s="57">
        <v>0</v>
      </c>
      <c r="F535" s="57">
        <v>0</v>
      </c>
      <c r="G535" s="57">
        <v>0</v>
      </c>
      <c r="H535" s="57">
        <v>0</v>
      </c>
      <c r="I535" s="57">
        <v>0</v>
      </c>
      <c r="J535" s="57">
        <v>0</v>
      </c>
      <c r="K535" s="57">
        <v>0</v>
      </c>
      <c r="L535" s="57">
        <v>0</v>
      </c>
      <c r="M535" s="57">
        <v>0</v>
      </c>
      <c r="N535" s="39" t="s">
        <v>74</v>
      </c>
      <c r="O535" s="41"/>
      <c r="P535" s="1" t="s">
        <v>692</v>
      </c>
    </row>
    <row r="536" spans="1:16" x14ac:dyDescent="0.35">
      <c r="A536" s="243" t="s">
        <v>452</v>
      </c>
      <c r="B536" s="244"/>
      <c r="C536" s="245"/>
      <c r="D536" s="244"/>
      <c r="E536" s="245"/>
      <c r="F536" s="245"/>
      <c r="G536" s="245"/>
      <c r="H536" s="246"/>
      <c r="I536" s="246"/>
      <c r="J536" s="246"/>
      <c r="K536" s="246"/>
      <c r="L536" s="246"/>
      <c r="M536" s="246"/>
      <c r="N536" s="244"/>
      <c r="O536" s="247"/>
      <c r="P536" s="1"/>
    </row>
    <row r="537" spans="1:16" x14ac:dyDescent="0.35">
      <c r="A537" s="248" t="s">
        <v>453</v>
      </c>
      <c r="B537" s="249"/>
      <c r="C537" s="250"/>
      <c r="D537" s="249"/>
      <c r="E537" s="250"/>
      <c r="F537" s="250"/>
      <c r="G537" s="250"/>
      <c r="H537" s="251"/>
      <c r="I537" s="251"/>
      <c r="J537" s="251"/>
      <c r="K537" s="251"/>
      <c r="L537" s="251"/>
      <c r="M537" s="251"/>
      <c r="N537" s="249"/>
      <c r="O537" s="252"/>
      <c r="P537" s="1"/>
    </row>
    <row r="538" spans="1:16" x14ac:dyDescent="0.35">
      <c r="A538" s="253" t="s">
        <v>454</v>
      </c>
      <c r="B538" s="254"/>
      <c r="C538" s="255"/>
      <c r="D538" s="254"/>
      <c r="E538" s="255"/>
      <c r="F538" s="255"/>
      <c r="G538" s="255"/>
      <c r="H538" s="256"/>
      <c r="I538" s="256"/>
      <c r="J538" s="256"/>
      <c r="K538" s="256"/>
      <c r="L538" s="256"/>
      <c r="M538" s="256"/>
      <c r="N538" s="254"/>
      <c r="O538" s="257"/>
      <c r="P538" s="1"/>
    </row>
    <row r="539" spans="1:16" x14ac:dyDescent="0.35">
      <c r="A539" s="258"/>
      <c r="B539" s="254"/>
      <c r="C539" s="255"/>
      <c r="D539" s="254"/>
      <c r="E539" s="255">
        <f t="shared" ref="E539:M539" si="163">SUM(E540:E540)</f>
        <v>0</v>
      </c>
      <c r="F539" s="255">
        <f>SUM(F540:F540)</f>
        <v>0</v>
      </c>
      <c r="G539" s="255">
        <f>SUM(G540:G540)</f>
        <v>0</v>
      </c>
      <c r="H539" s="259">
        <f t="shared" si="163"/>
        <v>0</v>
      </c>
      <c r="I539" s="259">
        <f t="shared" si="163"/>
        <v>0</v>
      </c>
      <c r="J539" s="259">
        <f t="shared" si="163"/>
        <v>0</v>
      </c>
      <c r="K539" s="255">
        <f t="shared" si="163"/>
        <v>0</v>
      </c>
      <c r="L539" s="255">
        <f t="shared" si="163"/>
        <v>0</v>
      </c>
      <c r="M539" s="255">
        <f t="shared" si="163"/>
        <v>0</v>
      </c>
      <c r="N539" s="254"/>
      <c r="O539" s="257"/>
      <c r="P539" s="1"/>
    </row>
    <row r="540" spans="1:16" ht="65" x14ac:dyDescent="0.35">
      <c r="A540" s="63" t="s">
        <v>455</v>
      </c>
      <c r="B540" s="61" t="s">
        <v>456</v>
      </c>
      <c r="C540" s="64" t="s">
        <v>405</v>
      </c>
      <c r="D540" s="61" t="s">
        <v>673</v>
      </c>
      <c r="E540" s="64">
        <v>0</v>
      </c>
      <c r="F540" s="64">
        <v>0</v>
      </c>
      <c r="G540" s="64">
        <v>0</v>
      </c>
      <c r="H540" s="260">
        <v>0</v>
      </c>
      <c r="I540" s="260">
        <v>0</v>
      </c>
      <c r="J540" s="260">
        <v>0</v>
      </c>
      <c r="K540" s="260">
        <v>0</v>
      </c>
      <c r="L540" s="260">
        <v>0</v>
      </c>
      <c r="M540" s="260">
        <v>0</v>
      </c>
      <c r="N540" s="61" t="s">
        <v>71</v>
      </c>
      <c r="O540" s="66"/>
      <c r="P540" s="1" t="s">
        <v>692</v>
      </c>
    </row>
    <row r="541" spans="1:16" x14ac:dyDescent="0.35">
      <c r="A541" s="261" t="s">
        <v>530</v>
      </c>
      <c r="B541" s="262"/>
      <c r="C541" s="263"/>
      <c r="D541" s="262"/>
      <c r="E541" s="263"/>
      <c r="F541" s="263"/>
      <c r="G541" s="263"/>
      <c r="H541" s="264"/>
      <c r="I541" s="264"/>
      <c r="J541" s="264"/>
      <c r="K541" s="264"/>
      <c r="L541" s="264"/>
      <c r="M541" s="264"/>
      <c r="N541" s="262"/>
      <c r="O541" s="265"/>
      <c r="P541" s="1"/>
    </row>
    <row r="542" spans="1:16" x14ac:dyDescent="0.35">
      <c r="A542" s="266" t="s">
        <v>531</v>
      </c>
      <c r="B542" s="267"/>
      <c r="C542" s="268"/>
      <c r="D542" s="267"/>
      <c r="E542" s="268"/>
      <c r="F542" s="268"/>
      <c r="G542" s="268"/>
      <c r="H542" s="269"/>
      <c r="I542" s="269"/>
      <c r="J542" s="269"/>
      <c r="K542" s="269"/>
      <c r="L542" s="269"/>
      <c r="M542" s="269"/>
      <c r="N542" s="267"/>
      <c r="O542" s="270"/>
      <c r="P542" s="1"/>
    </row>
    <row r="543" spans="1:16" x14ac:dyDescent="0.35">
      <c r="A543" s="271"/>
      <c r="B543" s="272"/>
      <c r="C543" s="273"/>
      <c r="D543" s="272"/>
      <c r="E543" s="274">
        <f t="shared" ref="E543:M543" si="164">SUM(E544)</f>
        <v>436460</v>
      </c>
      <c r="F543" s="274">
        <f t="shared" si="164"/>
        <v>436460</v>
      </c>
      <c r="G543" s="274">
        <f t="shared" si="164"/>
        <v>0</v>
      </c>
      <c r="H543" s="274">
        <f>SUM(H544)</f>
        <v>0</v>
      </c>
      <c r="I543" s="274">
        <f t="shared" si="164"/>
        <v>0</v>
      </c>
      <c r="J543" s="274">
        <f t="shared" si="164"/>
        <v>0</v>
      </c>
      <c r="K543" s="274">
        <f t="shared" si="164"/>
        <v>0</v>
      </c>
      <c r="L543" s="274">
        <f t="shared" si="164"/>
        <v>0</v>
      </c>
      <c r="M543" s="274">
        <f t="shared" si="164"/>
        <v>0</v>
      </c>
      <c r="N543" s="272"/>
      <c r="O543" s="275"/>
      <c r="P543" s="1"/>
    </row>
    <row r="544" spans="1:16" ht="52" x14ac:dyDescent="0.35">
      <c r="A544" s="38" t="s">
        <v>457</v>
      </c>
      <c r="B544" s="39" t="s">
        <v>458</v>
      </c>
      <c r="C544" s="57" t="s">
        <v>21</v>
      </c>
      <c r="D544" s="39" t="s">
        <v>660</v>
      </c>
      <c r="E544" s="40">
        <v>436460</v>
      </c>
      <c r="F544" s="40">
        <v>436460</v>
      </c>
      <c r="G544" s="40">
        <v>0</v>
      </c>
      <c r="H544" s="40">
        <v>0</v>
      </c>
      <c r="I544" s="40">
        <v>0</v>
      </c>
      <c r="J544" s="40">
        <v>0</v>
      </c>
      <c r="K544" s="40">
        <v>0</v>
      </c>
      <c r="L544" s="40">
        <v>0</v>
      </c>
      <c r="M544" s="40">
        <v>0</v>
      </c>
      <c r="N544" s="39" t="s">
        <v>130</v>
      </c>
      <c r="O544" s="41"/>
      <c r="P544" s="1"/>
    </row>
    <row r="545" spans="1:16" x14ac:dyDescent="0.35">
      <c r="A545" s="243" t="s">
        <v>459</v>
      </c>
      <c r="B545" s="244"/>
      <c r="C545" s="245"/>
      <c r="D545" s="244"/>
      <c r="E545" s="245"/>
      <c r="F545" s="245"/>
      <c r="G545" s="245"/>
      <c r="H545" s="246"/>
      <c r="I545" s="246"/>
      <c r="J545" s="246"/>
      <c r="K545" s="246"/>
      <c r="L545" s="246"/>
      <c r="M545" s="246"/>
      <c r="N545" s="244"/>
      <c r="O545" s="247"/>
      <c r="P545" s="1"/>
    </row>
    <row r="546" spans="1:16" x14ac:dyDescent="0.35">
      <c r="A546" s="253" t="s">
        <v>460</v>
      </c>
      <c r="B546" s="254"/>
      <c r="C546" s="255"/>
      <c r="D546" s="254"/>
      <c r="E546" s="259"/>
      <c r="F546" s="259"/>
      <c r="G546" s="259"/>
      <c r="H546" s="259"/>
      <c r="I546" s="259"/>
      <c r="J546" s="259"/>
      <c r="K546" s="259"/>
      <c r="L546" s="259"/>
      <c r="M546" s="259"/>
      <c r="N546" s="254"/>
      <c r="O546" s="257"/>
      <c r="P546" s="1"/>
    </row>
    <row r="547" spans="1:16" x14ac:dyDescent="0.35">
      <c r="A547" s="258"/>
      <c r="B547" s="254"/>
      <c r="C547" s="254"/>
      <c r="D547" s="254"/>
      <c r="E547" s="259">
        <f t="shared" ref="E547:M547" si="165">SUBTOTAL(9,E548:E549)</f>
        <v>0</v>
      </c>
      <c r="F547" s="259">
        <f t="shared" si="165"/>
        <v>0</v>
      </c>
      <c r="G547" s="259">
        <f t="shared" si="165"/>
        <v>0</v>
      </c>
      <c r="H547" s="259">
        <f>SUBTOTAL(9,H548:H549)</f>
        <v>5000000</v>
      </c>
      <c r="I547" s="259">
        <f t="shared" si="165"/>
        <v>5000000</v>
      </c>
      <c r="J547" s="259">
        <f t="shared" si="165"/>
        <v>5000000</v>
      </c>
      <c r="K547" s="259">
        <f t="shared" si="165"/>
        <v>5000000</v>
      </c>
      <c r="L547" s="259">
        <f t="shared" si="165"/>
        <v>10000000</v>
      </c>
      <c r="M547" s="259">
        <f t="shared" si="165"/>
        <v>0</v>
      </c>
      <c r="N547" s="254"/>
      <c r="O547" s="257"/>
      <c r="P547" s="1"/>
    </row>
    <row r="548" spans="1:16" ht="78" x14ac:dyDescent="0.35">
      <c r="A548" s="38" t="s">
        <v>461</v>
      </c>
      <c r="B548" s="39" t="s">
        <v>462</v>
      </c>
      <c r="C548" s="57" t="s">
        <v>80</v>
      </c>
      <c r="D548" s="57" t="s">
        <v>80</v>
      </c>
      <c r="E548" s="57">
        <v>0</v>
      </c>
      <c r="F548" s="57">
        <v>0</v>
      </c>
      <c r="G548" s="57">
        <v>0</v>
      </c>
      <c r="H548" s="57">
        <v>0</v>
      </c>
      <c r="I548" s="57">
        <v>0</v>
      </c>
      <c r="J548" s="57">
        <v>0</v>
      </c>
      <c r="K548" s="57">
        <v>0</v>
      </c>
      <c r="L548" s="57">
        <v>0</v>
      </c>
      <c r="M548" s="57">
        <v>0</v>
      </c>
      <c r="N548" s="39" t="s">
        <v>80</v>
      </c>
      <c r="O548" s="41"/>
      <c r="P548" s="1"/>
    </row>
    <row r="549" spans="1:16" ht="195" x14ac:dyDescent="0.35">
      <c r="A549" s="63" t="s">
        <v>463</v>
      </c>
      <c r="B549" s="61" t="s">
        <v>464</v>
      </c>
      <c r="C549" s="61" t="s">
        <v>465</v>
      </c>
      <c r="D549" s="61" t="s">
        <v>663</v>
      </c>
      <c r="E549" s="65">
        <v>0</v>
      </c>
      <c r="F549" s="65">
        <v>0</v>
      </c>
      <c r="G549" s="65">
        <v>0</v>
      </c>
      <c r="H549" s="65">
        <v>5000000</v>
      </c>
      <c r="I549" s="65">
        <v>5000000</v>
      </c>
      <c r="J549" s="65">
        <v>5000000</v>
      </c>
      <c r="K549" s="65">
        <v>5000000</v>
      </c>
      <c r="L549" s="65">
        <v>10000000</v>
      </c>
      <c r="M549" s="65">
        <v>0</v>
      </c>
      <c r="N549" s="61" t="s">
        <v>71</v>
      </c>
      <c r="O549" s="66"/>
      <c r="P549" s="1"/>
    </row>
    <row r="550" spans="1:16" x14ac:dyDescent="0.35">
      <c r="A550" s="261" t="s">
        <v>532</v>
      </c>
      <c r="B550" s="262"/>
      <c r="C550" s="263"/>
      <c r="D550" s="262"/>
      <c r="E550" s="263"/>
      <c r="F550" s="263"/>
      <c r="G550" s="263"/>
      <c r="H550" s="264"/>
      <c r="I550" s="264"/>
      <c r="J550" s="264"/>
      <c r="K550" s="264"/>
      <c r="L550" s="264"/>
      <c r="M550" s="264"/>
      <c r="N550" s="262"/>
      <c r="O550" s="265"/>
      <c r="P550" s="1"/>
    </row>
    <row r="551" spans="1:16" x14ac:dyDescent="0.35">
      <c r="A551" s="266" t="s">
        <v>533</v>
      </c>
      <c r="B551" s="267"/>
      <c r="C551" s="268"/>
      <c r="D551" s="267"/>
      <c r="E551" s="268"/>
      <c r="F551" s="268"/>
      <c r="G551" s="268"/>
      <c r="H551" s="269"/>
      <c r="I551" s="269"/>
      <c r="J551" s="269"/>
      <c r="K551" s="269"/>
      <c r="L551" s="269"/>
      <c r="M551" s="269"/>
      <c r="N551" s="267"/>
      <c r="O551" s="270"/>
      <c r="P551" s="1"/>
    </row>
    <row r="552" spans="1:16" x14ac:dyDescent="0.35">
      <c r="A552" s="276"/>
      <c r="B552" s="272"/>
      <c r="C552" s="273"/>
      <c r="D552" s="272"/>
      <c r="E552" s="273"/>
      <c r="F552" s="273"/>
      <c r="G552" s="273"/>
      <c r="H552" s="277"/>
      <c r="I552" s="277"/>
      <c r="J552" s="277"/>
      <c r="K552" s="277"/>
      <c r="L552" s="277"/>
      <c r="M552" s="277"/>
      <c r="N552" s="272"/>
      <c r="O552" s="275"/>
      <c r="P552" s="1"/>
    </row>
    <row r="553" spans="1:16" x14ac:dyDescent="0.35">
      <c r="A553" s="258"/>
      <c r="B553" s="254"/>
      <c r="C553" s="255"/>
      <c r="D553" s="254"/>
      <c r="E553" s="255">
        <f t="shared" ref="E553:M553" si="166">SUM(E554)</f>
        <v>0</v>
      </c>
      <c r="F553" s="255">
        <f t="shared" si="166"/>
        <v>0</v>
      </c>
      <c r="G553" s="255">
        <f t="shared" si="166"/>
        <v>0</v>
      </c>
      <c r="H553" s="255">
        <f>SUM(H554)</f>
        <v>0</v>
      </c>
      <c r="I553" s="255">
        <f t="shared" si="166"/>
        <v>0</v>
      </c>
      <c r="J553" s="255">
        <f t="shared" si="166"/>
        <v>0</v>
      </c>
      <c r="K553" s="255">
        <f t="shared" si="166"/>
        <v>0</v>
      </c>
      <c r="L553" s="255">
        <f t="shared" si="166"/>
        <v>0</v>
      </c>
      <c r="M553" s="255">
        <f t="shared" si="166"/>
        <v>0</v>
      </c>
      <c r="N553" s="254"/>
      <c r="O553" s="257"/>
      <c r="P553" s="1"/>
    </row>
    <row r="554" spans="1:16" ht="52" x14ac:dyDescent="0.35">
      <c r="A554" s="38" t="s">
        <v>466</v>
      </c>
      <c r="B554" s="39" t="s">
        <v>467</v>
      </c>
      <c r="C554" s="57" t="s">
        <v>24</v>
      </c>
      <c r="D554" s="39" t="s">
        <v>694</v>
      </c>
      <c r="E554" s="57">
        <v>0</v>
      </c>
      <c r="F554" s="57">
        <v>0</v>
      </c>
      <c r="G554" s="57">
        <v>0</v>
      </c>
      <c r="H554" s="57">
        <v>0</v>
      </c>
      <c r="I554" s="57">
        <v>0</v>
      </c>
      <c r="J554" s="57">
        <v>0</v>
      </c>
      <c r="K554" s="57">
        <v>0</v>
      </c>
      <c r="L554" s="57">
        <v>0</v>
      </c>
      <c r="M554" s="57">
        <v>0</v>
      </c>
      <c r="N554" s="39" t="s">
        <v>93</v>
      </c>
      <c r="O554" s="41"/>
      <c r="P554" s="1" t="s">
        <v>692</v>
      </c>
    </row>
    <row r="555" spans="1:16" x14ac:dyDescent="0.35">
      <c r="A555" s="253" t="s">
        <v>468</v>
      </c>
      <c r="B555" s="254"/>
      <c r="C555" s="255"/>
      <c r="D555" s="254"/>
      <c r="E555" s="255"/>
      <c r="F555" s="255"/>
      <c r="G555" s="255"/>
      <c r="H555" s="256"/>
      <c r="I555" s="256"/>
      <c r="J555" s="256"/>
      <c r="K555" s="256"/>
      <c r="L555" s="256"/>
      <c r="M555" s="256"/>
      <c r="N555" s="254"/>
      <c r="O555" s="257"/>
      <c r="P555" s="1"/>
    </row>
    <row r="556" spans="1:16" x14ac:dyDescent="0.35">
      <c r="A556" s="258"/>
      <c r="B556" s="254"/>
      <c r="C556" s="255"/>
      <c r="D556" s="254"/>
      <c r="E556" s="259">
        <f t="shared" ref="E556:M556" si="167">SUM(E557)</f>
        <v>0</v>
      </c>
      <c r="F556" s="259">
        <f t="shared" si="167"/>
        <v>0</v>
      </c>
      <c r="G556" s="259">
        <f t="shared" si="167"/>
        <v>0</v>
      </c>
      <c r="H556" s="259">
        <f>SUM(H557)</f>
        <v>128000</v>
      </c>
      <c r="I556" s="259">
        <f t="shared" si="167"/>
        <v>128000</v>
      </c>
      <c r="J556" s="259">
        <f t="shared" si="167"/>
        <v>128000</v>
      </c>
      <c r="K556" s="259">
        <f t="shared" si="167"/>
        <v>0</v>
      </c>
      <c r="L556" s="259">
        <f t="shared" si="167"/>
        <v>0</v>
      </c>
      <c r="M556" s="259">
        <f t="shared" si="167"/>
        <v>0</v>
      </c>
      <c r="N556" s="254"/>
      <c r="O556" s="257"/>
      <c r="P556" s="1"/>
    </row>
    <row r="557" spans="1:16" ht="52" x14ac:dyDescent="0.35">
      <c r="A557" s="38" t="s">
        <v>469</v>
      </c>
      <c r="B557" s="39" t="s">
        <v>470</v>
      </c>
      <c r="C557" s="57" t="s">
        <v>664</v>
      </c>
      <c r="D557" s="39" t="s">
        <v>558</v>
      </c>
      <c r="E557" s="57">
        <v>0</v>
      </c>
      <c r="F557" s="57">
        <v>0</v>
      </c>
      <c r="G557" s="57">
        <v>0</v>
      </c>
      <c r="H557" s="60">
        <v>128000</v>
      </c>
      <c r="I557" s="60">
        <v>128000</v>
      </c>
      <c r="J557" s="60">
        <v>128000</v>
      </c>
      <c r="K557" s="60">
        <v>0</v>
      </c>
      <c r="L557" s="60">
        <v>0</v>
      </c>
      <c r="M557" s="60">
        <v>0</v>
      </c>
      <c r="N557" s="39" t="s">
        <v>74</v>
      </c>
      <c r="O557" s="41"/>
      <c r="P557" s="1"/>
    </row>
    <row r="558" spans="1:16" x14ac:dyDescent="0.35">
      <c r="A558" s="278" t="s">
        <v>471</v>
      </c>
      <c r="B558" s="279"/>
      <c r="C558" s="280"/>
      <c r="D558" s="279"/>
      <c r="E558" s="281"/>
      <c r="F558" s="281"/>
      <c r="G558" s="281"/>
      <c r="H558" s="281"/>
      <c r="I558" s="281"/>
      <c r="J558" s="281"/>
      <c r="K558" s="281"/>
      <c r="L558" s="281"/>
      <c r="M558" s="281"/>
      <c r="N558" s="279"/>
      <c r="O558" s="282"/>
      <c r="P558" s="1"/>
    </row>
    <row r="559" spans="1:16" x14ac:dyDescent="0.35">
      <c r="A559" s="283" t="s">
        <v>472</v>
      </c>
      <c r="B559" s="284"/>
      <c r="C559" s="285"/>
      <c r="D559" s="284"/>
      <c r="E559" s="286"/>
      <c r="F559" s="286"/>
      <c r="G559" s="286"/>
      <c r="H559" s="286"/>
      <c r="I559" s="286"/>
      <c r="J559" s="286"/>
      <c r="K559" s="286"/>
      <c r="L559" s="286"/>
      <c r="M559" s="286"/>
      <c r="N559" s="284"/>
      <c r="O559" s="287"/>
      <c r="P559" s="1"/>
    </row>
    <row r="560" spans="1:16" x14ac:dyDescent="0.35">
      <c r="A560" s="288"/>
      <c r="B560" s="284"/>
      <c r="C560" s="285"/>
      <c r="D560" s="284"/>
      <c r="E560" s="286">
        <f t="shared" ref="E560:M560" si="168">SUBTOTAL(9,E561)</f>
        <v>0</v>
      </c>
      <c r="F560" s="286">
        <f t="shared" si="168"/>
        <v>0</v>
      </c>
      <c r="G560" s="286">
        <f t="shared" si="168"/>
        <v>0</v>
      </c>
      <c r="H560" s="286">
        <f t="shared" si="168"/>
        <v>0</v>
      </c>
      <c r="I560" s="286">
        <f t="shared" si="168"/>
        <v>0</v>
      </c>
      <c r="J560" s="286">
        <f t="shared" si="168"/>
        <v>0</v>
      </c>
      <c r="K560" s="286">
        <f t="shared" si="168"/>
        <v>0</v>
      </c>
      <c r="L560" s="286">
        <f t="shared" si="168"/>
        <v>0</v>
      </c>
      <c r="M560" s="286">
        <f t="shared" si="168"/>
        <v>0</v>
      </c>
      <c r="N560" s="284"/>
      <c r="O560" s="287"/>
      <c r="P560" s="1"/>
    </row>
    <row r="561" spans="1:16" ht="52.5" thickBot="1" x14ac:dyDescent="0.4">
      <c r="A561" s="289" t="s">
        <v>473</v>
      </c>
      <c r="B561" s="290" t="s">
        <v>474</v>
      </c>
      <c r="C561" s="291" t="s">
        <v>16</v>
      </c>
      <c r="D561" s="292" t="s">
        <v>694</v>
      </c>
      <c r="E561" s="293">
        <v>0</v>
      </c>
      <c r="F561" s="293">
        <v>0</v>
      </c>
      <c r="G561" s="293">
        <v>0</v>
      </c>
      <c r="H561" s="293">
        <v>0</v>
      </c>
      <c r="I561" s="293">
        <v>0</v>
      </c>
      <c r="J561" s="293">
        <v>0</v>
      </c>
      <c r="K561" s="293">
        <v>0</v>
      </c>
      <c r="L561" s="293">
        <v>0</v>
      </c>
      <c r="M561" s="293">
        <v>0</v>
      </c>
      <c r="N561" s="292" t="s">
        <v>702</v>
      </c>
      <c r="O561" s="294"/>
      <c r="P561" s="1" t="s">
        <v>692</v>
      </c>
    </row>
    <row r="563" spans="1:16" ht="67.5" customHeight="1" x14ac:dyDescent="0.35">
      <c r="A563" s="295"/>
      <c r="C563" s="297" t="s">
        <v>709</v>
      </c>
      <c r="D563" s="298"/>
      <c r="F563" s="299"/>
      <c r="G563" s="299"/>
      <c r="H563" s="299"/>
      <c r="I563" s="299"/>
      <c r="J563" s="299"/>
      <c r="K563" s="299"/>
    </row>
    <row r="564" spans="1:16" ht="54.5" x14ac:dyDescent="0.35">
      <c r="A564" s="295"/>
      <c r="C564" s="297" t="s">
        <v>710</v>
      </c>
      <c r="D564" s="298"/>
      <c r="F564" s="299"/>
      <c r="G564" s="299"/>
      <c r="H564" s="299"/>
      <c r="I564" s="299"/>
      <c r="J564" s="299"/>
      <c r="K564" s="299"/>
    </row>
    <row r="565" spans="1:16" ht="77.5" customHeight="1" x14ac:dyDescent="0.35">
      <c r="A565" s="295"/>
      <c r="C565" s="297" t="s">
        <v>711</v>
      </c>
      <c r="D565" s="298"/>
    </row>
    <row r="566" spans="1:16" ht="75" customHeight="1" x14ac:dyDescent="0.35">
      <c r="A566" s="295"/>
      <c r="C566" s="297" t="s">
        <v>712</v>
      </c>
      <c r="D566" s="298"/>
    </row>
    <row r="567" spans="1:16" ht="77.5" customHeight="1" x14ac:dyDescent="0.35">
      <c r="A567" s="295"/>
      <c r="C567" s="301" t="s">
        <v>713</v>
      </c>
      <c r="D567" s="302"/>
    </row>
  </sheetData>
  <autoFilter ref="A1:O551" xr:uid="{545F9A63-4A8D-406D-8AB6-44D9F884B01D}">
    <filterColumn colId="4" showButton="0"/>
    <filterColumn colId="5" showButton="0"/>
    <filterColumn colId="7" showButton="0"/>
    <filterColumn colId="8" showButton="0"/>
    <filterColumn colId="9" showButton="0"/>
    <filterColumn colId="10" showButton="0"/>
    <filterColumn colId="11" showButton="0"/>
  </autoFilter>
  <mergeCells count="79">
    <mergeCell ref="A436:A437"/>
    <mergeCell ref="B436:B437"/>
    <mergeCell ref="A466:A471"/>
    <mergeCell ref="B466:B471"/>
    <mergeCell ref="A525:A526"/>
    <mergeCell ref="B525:B526"/>
    <mergeCell ref="A497:A498"/>
    <mergeCell ref="B497:B498"/>
    <mergeCell ref="A487:A488"/>
    <mergeCell ref="B487:B488"/>
    <mergeCell ref="A482:A483"/>
    <mergeCell ref="N391:N392"/>
    <mergeCell ref="N128:N130"/>
    <mergeCell ref="A184:A186"/>
    <mergeCell ref="A175:A177"/>
    <mergeCell ref="B175:B177"/>
    <mergeCell ref="A167:A168"/>
    <mergeCell ref="B167:B168"/>
    <mergeCell ref="A344:E344"/>
    <mergeCell ref="A160:A162"/>
    <mergeCell ref="A429:A430"/>
    <mergeCell ref="A351:A352"/>
    <mergeCell ref="A321:A322"/>
    <mergeCell ref="B321:B322"/>
    <mergeCell ref="C321:C322"/>
    <mergeCell ref="A391:A392"/>
    <mergeCell ref="B391:B392"/>
    <mergeCell ref="O184:O186"/>
    <mergeCell ref="N184:N186"/>
    <mergeCell ref="O175:O177"/>
    <mergeCell ref="N175:N177"/>
    <mergeCell ref="B184:B186"/>
    <mergeCell ref="O167:O168"/>
    <mergeCell ref="O1:O2"/>
    <mergeCell ref="A1:A2"/>
    <mergeCell ref="B1:B2"/>
    <mergeCell ref="D1:D2"/>
    <mergeCell ref="C1:C2"/>
    <mergeCell ref="E1:G1"/>
    <mergeCell ref="H1:M1"/>
    <mergeCell ref="N1:N2"/>
    <mergeCell ref="O128:O130"/>
    <mergeCell ref="B160:B162"/>
    <mergeCell ref="A128:A130"/>
    <mergeCell ref="B128:B130"/>
    <mergeCell ref="O466:O471"/>
    <mergeCell ref="A453:O453"/>
    <mergeCell ref="A398:A399"/>
    <mergeCell ref="B398:B399"/>
    <mergeCell ref="A285:A286"/>
    <mergeCell ref="B285:B286"/>
    <mergeCell ref="B351:B352"/>
    <mergeCell ref="N436:N437"/>
    <mergeCell ref="O436:O437"/>
    <mergeCell ref="O429:O430"/>
    <mergeCell ref="N429:N430"/>
    <mergeCell ref="N398:N399"/>
    <mergeCell ref="O391:O392"/>
    <mergeCell ref="O305:O317"/>
    <mergeCell ref="B429:B430"/>
    <mergeCell ref="A305:A317"/>
    <mergeCell ref="O201:O202"/>
    <mergeCell ref="A261:A262"/>
    <mergeCell ref="B208:B209"/>
    <mergeCell ref="B215:B216"/>
    <mergeCell ref="O261:O262"/>
    <mergeCell ref="A201:A202"/>
    <mergeCell ref="B201:B202"/>
    <mergeCell ref="N201:N202"/>
    <mergeCell ref="B261:B262"/>
    <mergeCell ref="A215:A216"/>
    <mergeCell ref="A208:A209"/>
    <mergeCell ref="P311:P314"/>
    <mergeCell ref="O278:O279"/>
    <mergeCell ref="O285:O286"/>
    <mergeCell ref="A278:A279"/>
    <mergeCell ref="B278:B279"/>
    <mergeCell ref="N285:N286"/>
    <mergeCell ref="B305:B31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6" ma:contentTypeDescription="Izveidot jaunu dokumentu." ma:contentTypeScope="" ma:versionID="09ae7da618002450dfcd9f1e64bbc573">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78af8a390a9fc79949af0e1ca5d1694d"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documentManagement>
</p:properties>
</file>

<file path=customXml/itemProps1.xml><?xml version="1.0" encoding="utf-8"?>
<ds:datastoreItem xmlns:ds="http://schemas.openxmlformats.org/officeDocument/2006/customXml" ds:itemID="{2097D87A-7082-46BB-8AE7-BF1C6E04BD97}"/>
</file>

<file path=customXml/itemProps2.xml><?xml version="1.0" encoding="utf-8"?>
<ds:datastoreItem xmlns:ds="http://schemas.openxmlformats.org/officeDocument/2006/customXml" ds:itemID="{26681664-6E17-4E09-B0E1-EC691D3CD2C5}">
  <ds:schemaRefs>
    <ds:schemaRef ds:uri="http://schemas.microsoft.com/sharepoint/v3/contenttype/forms"/>
  </ds:schemaRefs>
</ds:datastoreItem>
</file>

<file path=customXml/itemProps3.xml><?xml version="1.0" encoding="utf-8"?>
<ds:datastoreItem xmlns:ds="http://schemas.openxmlformats.org/officeDocument/2006/customXml" ds:itemID="{670B8649-953F-4A70-B084-14A729E97CB7}">
  <ds:schemaRefs>
    <ds:schemaRef ds:uri="http://purl.org/dc/elements/1.1/"/>
    <ds:schemaRef ds:uri="7e61be5a-9f3f-46c0-883f-80dee6e80e67"/>
    <ds:schemaRef ds:uri="http://www.w3.org/XML/1998/namespace"/>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0026d777-7ea2-438a-b84f-f3e74dc1dd91"/>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20</vt:i4>
      </vt:variant>
    </vt:vector>
  </HeadingPairs>
  <TitlesOfParts>
    <vt:vector size="21" baseType="lpstr">
      <vt:lpstr>Sheet1</vt:lpstr>
      <vt:lpstr>Sheet1!_ftn11</vt:lpstr>
      <vt:lpstr>Sheet1!_ftn12</vt:lpstr>
      <vt:lpstr>Sheet1!_ftn4</vt:lpstr>
      <vt:lpstr>Sheet1!_ftn5</vt:lpstr>
      <vt:lpstr>Sheet1!_ftn6</vt:lpstr>
      <vt:lpstr>Sheet1!_ftn7</vt:lpstr>
      <vt:lpstr>Sheet1!_ftn8</vt:lpstr>
      <vt:lpstr>Sheet1!_ftn9</vt:lpstr>
      <vt:lpstr>Sheet1!_ftnref1</vt:lpstr>
      <vt:lpstr>Sheet1!_ftnref10</vt:lpstr>
      <vt:lpstr>Sheet1!_ftnref11</vt:lpstr>
      <vt:lpstr>Sheet1!_ftnref12</vt:lpstr>
      <vt:lpstr>Sheet1!_ftnref2</vt:lpstr>
      <vt:lpstr>Sheet1!_ftnref3</vt:lpstr>
      <vt:lpstr>Sheet1!_ftnref4</vt:lpstr>
      <vt:lpstr>Sheet1!_ftnref5</vt:lpstr>
      <vt:lpstr>Sheet1!_ftnref6</vt:lpstr>
      <vt:lpstr>Sheet1!_ftnref7</vt:lpstr>
      <vt:lpstr>Sheet1!_ftnref8</vt:lpstr>
      <vt:lpstr>Sheet1!_ftnref9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Linda Miķelsone</dc:creator>
  <cp:keywords/>
  <dc:description/>
  <cp:lastModifiedBy>Linda Miķelsone</cp:lastModifiedBy>
  <cp:revision/>
  <dcterms:created xsi:type="dcterms:W3CDTF">2022-07-25T13:23:01Z</dcterms:created>
  <dcterms:modified xsi:type="dcterms:W3CDTF">2023-10-23T09:21:05Z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