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01"/>
  <workbookPr defaultThemeVersion="166925"/>
  <mc:AlternateContent xmlns:mc="http://schemas.openxmlformats.org/markup-compatibility/2006">
    <mc:Choice Requires="x15">
      <x15ac:absPath xmlns:x15ac="http://schemas.microsoft.com/office/spreadsheetml/2010/11/ac" url="\\vnozare.pri\vm\Redirect_profiles\VM_Igors_Belovs\My Documents\Darba mape\Info_zin_projekti\2021\Vakcinācijas_plāns_2022\Precizēts_221221\"/>
    </mc:Choice>
  </mc:AlternateContent>
  <xr:revisionPtr revIDLastSave="0" documentId="13_ncr:1_{D7809E22-FAAB-4AC3-8287-AFBD067702AC}" xr6:coauthVersionLast="47" xr6:coauthVersionMax="47" xr10:uidLastSave="{00000000-0000-0000-0000-000000000000}"/>
  <bookViews>
    <workbookView xWindow="32715" yWindow="2190" windowWidth="21600" windowHeight="11385" tabRatio="935" xr2:uid="{DE55F8B8-BFF0-46C3-8D65-9B01BE098AA4}"/>
  </bookViews>
  <sheets>
    <sheet name="Pielikums Nr_1" sheetId="1" r:id="rId1"/>
    <sheet name="Pielikums Nr_2" sheetId="16" r:id="rId2"/>
    <sheet name="Pielikums Nr_3" sheetId="11" r:id="rId3"/>
    <sheet name="Pielikums Nr_4" sheetId="3" r:id="rId4"/>
    <sheet name="Pielikums Nr_5 " sheetId="18" r:id="rId5"/>
    <sheet name="Pielikums Nr_6" sheetId="17" r:id="rId6"/>
    <sheet name="Pielikums Nr_7" sheetId="4" r:id="rId7"/>
  </sheets>
  <externalReferences>
    <externalReference r:id="rId8"/>
    <externalReference r:id="rId9"/>
    <externalReference r:id="rId10"/>
    <externalReference r:id="rId11"/>
    <externalReference r:id="rId12"/>
    <externalReference r:id="rId13"/>
    <externalReference r:id="rId14"/>
  </externalReferences>
  <definedNames>
    <definedName name="_1_2_d_NMP_lim">#REF!</definedName>
    <definedName name="aa">#REF!</definedName>
    <definedName name="_xlnm.Auto_Open">#REF!</definedName>
    <definedName name="b">#REF!</definedName>
    <definedName name="BEx3ATHHUCGCIRND8KLAREDV3L40" hidden="1">[1]HEADER!#REF!</definedName>
    <definedName name="BEx3QB2RILYEXIROLAFCWQMOJXMN" hidden="1">[1]HEADER!#REF!</definedName>
    <definedName name="BEx3RIJ9LXPXWNF4BFBFA4ILG6AY" hidden="1">[1]HEADER!#REF!</definedName>
    <definedName name="BEx3T3XEKJ0I8634YNR6MPN3OBQL" hidden="1">[1]HEADER!#REF!</definedName>
    <definedName name="BEx73MBHXPGN5MLC2IC6RCMRLO6D" hidden="1">[1]HEADER!#REF!</definedName>
    <definedName name="BEx7KKYHXVDNTR0VZKUAIUQCSOP9" hidden="1">[1]HEADER!#REF!</definedName>
    <definedName name="BEx9EDPXWEPLE7S1KH5K8GGFZKC0" hidden="1">[1]HEADER!#REF!</definedName>
    <definedName name="BExBE9K6C6Q27ZVX3WOCP2J41BHY" hidden="1">[1]HEADER!#REF!</definedName>
    <definedName name="BExCQGR4Z3D1E5XRGMT5VWBAFBXW" hidden="1">[1]ZQZBC_PLN__04_03_10!#REF!</definedName>
    <definedName name="BExMP7OQLL0R8VO1CGH6H677G4ZU" hidden="1">[1]HEADER!#REF!</definedName>
    <definedName name="BExO50CMJCMLOGHRH7OH9FMGVTSS" hidden="1">[1]HEADER!#REF!</definedName>
    <definedName name="BExOA3RQ9DFFMJC5QYZ23ZT9RUN8" hidden="1">[1]HEADER!#REF!</definedName>
    <definedName name="BExS6S40JMF44ZTMXW3UE4WW9B54" hidden="1">[1]HEADER!#REF!</definedName>
    <definedName name="BExU5I577AMALET6AIZ4P1LRV9CU" hidden="1">[1]ZQZBC_PLN__04_03_10!#REF!</definedName>
    <definedName name="BExU7EBQBMZVYUSS9YS0I4JESH9L" hidden="1">[1]HEADER!#REF!</definedName>
    <definedName name="BExUC9I2YXGSCVE8W0KZ56D3E9UX" hidden="1">[1]HEADER!#REF!</definedName>
    <definedName name="BExZJQJI4H09EC94GXCLZDAB05VB" hidden="1">[1]HEADER!#REF!</definedName>
    <definedName name="bt">#REF!</definedName>
    <definedName name="BX">#REF!</definedName>
    <definedName name="CalendarYear">#REF!</definedName>
    <definedName name="ccc">#REF!</definedName>
    <definedName name="d">#REF!</definedName>
    <definedName name="D_Evija3">#REF!</definedName>
    <definedName name="DaysAndWeeks">{0,1,2,3,4,5,6} + {0;1;2;3;4;5}*7</definedName>
    <definedName name="de">#REF!</definedName>
    <definedName name="dff">#NAME?</definedName>
    <definedName name="DRGNAMES">#REF!</definedName>
    <definedName name="e">#REF!</definedName>
    <definedName name="ee">#REF!</definedName>
    <definedName name="Excel_BuiltIn__FilterDatabase_2">#REF!</definedName>
    <definedName name="Excel_BuiltIn__FilterDatabase_3">#REF!</definedName>
    <definedName name="Excel_BuiltIn_Print_Titles_2">#REF!</definedName>
    <definedName name="Excel_BuiltIn_Print_Titles_3">#REF!</definedName>
    <definedName name="gad_skaits">#REF!</definedName>
    <definedName name="gad_skaits_1">#REF!</definedName>
    <definedName name="gggg">#REF!</definedName>
    <definedName name="ghy">#REF!</definedName>
    <definedName name="h">#REF!</definedName>
    <definedName name="hh">#REF!</definedName>
    <definedName name="hjh">#REF!</definedName>
    <definedName name="hyh">#REF!</definedName>
    <definedName name="i">#REF!</definedName>
    <definedName name="izm.kods">#REF!</definedName>
    <definedName name="izm.kods_1">[2]izm.posteni!$A$2:$A$216</definedName>
    <definedName name="izm.nos">#REF!</definedName>
    <definedName name="izm.nos_1">[2]izm.posteni!$B$2:$B$216</definedName>
    <definedName name="jhg">#REF!</definedName>
    <definedName name="kk">#REF!</definedName>
    <definedName name="l">#REF!</definedName>
    <definedName name="Limeni_7_9group">#REF!</definedName>
    <definedName name="mmm" hidden="1">[1]ZQZBC_PLN__04_03_10!#REF!</definedName>
    <definedName name="n">#REF!</definedName>
    <definedName name="P_Dati_rikojums">#REF!</definedName>
    <definedName name="pp">#REF!</definedName>
    <definedName name="_xlnm.Print_Area" localSheetId="0">'Pielikums Nr_1'!$A$1:$C$15</definedName>
    <definedName name="_xlnm.Print_Area" localSheetId="5">'Pielikums Nr_6'!$A$1:$D$7</definedName>
    <definedName name="_xlnm.Print_Area" localSheetId="6">'Pielikums Nr_7'!$B$1:$E$9</definedName>
    <definedName name="Recover">[3]Macro1!$A$80</definedName>
    <definedName name="Rikojums2222">[4]Macro1!$A$106</definedName>
    <definedName name="rr">#REF!</definedName>
    <definedName name="rt">#REF!</definedName>
    <definedName name="rty">#REF!</definedName>
    <definedName name="S5\">#REF!</definedName>
    <definedName name="ss">#REF!</definedName>
    <definedName name="Str.">#REF!</definedName>
    <definedName name="Str.vien.nos.">#REF!</definedName>
    <definedName name="Struktura">#REF!</definedName>
    <definedName name="Struktūrvien.kodi2">#REF!</definedName>
    <definedName name="Struktūrvien.kodi2_1">[2]strukturkodi!$B$2:$B$232</definedName>
    <definedName name="Struktūrvien.kods">#REF!</definedName>
    <definedName name="Struktūrvien.kods_1">[2]strukturkodi!$A$2:$A$232</definedName>
    <definedName name="T13l6">[5]ATSKAITE_2v!#REF!</definedName>
    <definedName name="TableName">"Dummy"</definedName>
    <definedName name="TWO_LINKS">'[6]8.1.'!$C$5</definedName>
    <definedName name="ty">#REF!</definedName>
    <definedName name="tyuj">#REF!</definedName>
    <definedName name="u">#REF!</definedName>
    <definedName name="U_N_A">#REF!</definedName>
    <definedName name="wedr">#REF!</definedName>
    <definedName name="WeekStart">#REF!</definedName>
    <definedName name="x">#REF!</definedName>
    <definedName name="XBD">[7]Dati!$B$6</definedName>
    <definedName name="XDD">[7]Dati!$B$4</definedName>
    <definedName name="XDS">[7]Dati!$B$5</definedName>
    <definedName name="XSVD">[7]Dati!$B$7</definedName>
    <definedName name="xxxx">#REF!</definedName>
    <definedName name="yuh">#REF!</definedName>
    <definedName name="yyyy">#REF!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31" i="18" l="1"/>
  <c r="E29" i="18"/>
  <c r="E11" i="11"/>
  <c r="E8" i="11"/>
  <c r="E50" i="11"/>
  <c r="E46" i="11"/>
  <c r="E47" i="11"/>
  <c r="E49" i="11"/>
  <c r="E48" i="11"/>
  <c r="D57" i="3"/>
  <c r="P70" i="3"/>
  <c r="P19" i="4"/>
  <c r="A9" i="1"/>
  <c r="P14" i="17"/>
  <c r="M10" i="16" l="1"/>
  <c r="B9" i="1" s="1"/>
  <c r="D5" i="3"/>
  <c r="C59" i="3" l="1"/>
  <c r="D59" i="3" s="1"/>
  <c r="P60" i="11" l="1"/>
  <c r="P42" i="18"/>
  <c r="E27" i="18" l="1"/>
  <c r="E24" i="18"/>
  <c r="E23" i="18"/>
  <c r="E19" i="18"/>
  <c r="E18" i="18"/>
  <c r="E6" i="18"/>
  <c r="C43" i="3"/>
  <c r="C40" i="3" s="1"/>
  <c r="D40" i="3" s="1"/>
  <c r="E35" i="11"/>
  <c r="D39" i="11"/>
  <c r="D40" i="11"/>
  <c r="E25" i="18" l="1"/>
  <c r="A11" i="1" l="1"/>
  <c r="D41" i="11"/>
  <c r="E36" i="11"/>
  <c r="E29" i="11"/>
  <c r="E28" i="11"/>
  <c r="E27" i="11"/>
  <c r="E26" i="11"/>
  <c r="E25" i="11"/>
  <c r="E30" i="11" l="1"/>
  <c r="A14" i="1" l="1"/>
  <c r="A12" i="1"/>
  <c r="A13" i="1"/>
  <c r="A10" i="1"/>
  <c r="D54" i="3"/>
  <c r="D53" i="3"/>
  <c r="C50" i="3"/>
  <c r="C49" i="3"/>
  <c r="C48" i="3"/>
  <c r="C38" i="3"/>
  <c r="D35" i="3"/>
  <c r="C33" i="3"/>
  <c r="C32" i="3"/>
  <c r="C31" i="3"/>
  <c r="C30" i="3"/>
  <c r="C29" i="3"/>
  <c r="C28" i="3"/>
  <c r="C26" i="3"/>
  <c r="C24" i="3"/>
  <c r="C23" i="3"/>
  <c r="C21" i="3"/>
  <c r="C20" i="3"/>
  <c r="C19" i="3"/>
  <c r="C18" i="3"/>
  <c r="D6" i="3"/>
  <c r="C9" i="4"/>
  <c r="D9" i="4" s="1"/>
  <c r="B14" i="1" s="1"/>
  <c r="D8" i="4"/>
  <c r="D7" i="4"/>
  <c r="D6" i="4"/>
  <c r="D5" i="4"/>
  <c r="C14" i="3" l="1"/>
  <c r="D14" i="3" s="1"/>
  <c r="C45" i="3"/>
  <c r="D45" i="3" s="1"/>
  <c r="D55" i="3" l="1"/>
  <c r="B11" i="1" s="1"/>
  <c r="E9" i="11"/>
  <c r="E10" i="11"/>
  <c r="E14" i="18"/>
  <c r="E15" i="18"/>
  <c r="E16" i="18"/>
  <c r="E17" i="18"/>
  <c r="E11" i="18"/>
  <c r="D6" i="17"/>
  <c r="D7" i="17" s="1"/>
  <c r="B13" i="1" s="1"/>
  <c r="B5" i="17"/>
  <c r="E20" i="18" l="1"/>
  <c r="B10" i="1"/>
  <c r="B12" i="1" l="1"/>
  <c r="B15" i="1" s="1"/>
  <c r="P44" i="18"/>
  <c r="B6" i="1"/>
</calcChain>
</file>

<file path=xl/sharedStrings.xml><?xml version="1.0" encoding="utf-8"?>
<sst xmlns="http://schemas.openxmlformats.org/spreadsheetml/2006/main" count="423" uniqueCount="219">
  <si>
    <t>Pasākums</t>
  </si>
  <si>
    <t>Finansējuma statuss</t>
  </si>
  <si>
    <t>Atbalstīts finansējums ar MK protokollēmumiem</t>
  </si>
  <si>
    <t>Nepieciešams papildus finansējums</t>
  </si>
  <si>
    <t>Papildus nepieciešamais finansējums:</t>
  </si>
  <si>
    <t>Kopā:</t>
  </si>
  <si>
    <t>Amats</t>
  </si>
  <si>
    <t>Slodžu skaits</t>
  </si>
  <si>
    <t>Saime 
(apakšsaime)</t>
  </si>
  <si>
    <t>Līmenis</t>
  </si>
  <si>
    <t>Mēnešalgu grupa</t>
  </si>
  <si>
    <t>Amata vietai plānotā  mēnešalga</t>
  </si>
  <si>
    <t>Piemaksa
10%
(EKK 1147)</t>
  </si>
  <si>
    <t>Prēmijas un naudas balvas 10%
(EKK 1148)</t>
  </si>
  <si>
    <t>Sociālā garantija 5%
(EKK 1220)</t>
  </si>
  <si>
    <t>Sociālā garantija* 8.33%
(EKK 1220)</t>
  </si>
  <si>
    <t>Valsts sociālās apdrošināšanas obligātās iemaksas, 23.59%</t>
  </si>
  <si>
    <t>Kopā mēnesī</t>
  </si>
  <si>
    <t>Kopā 12 mēnešiem (1000)**</t>
  </si>
  <si>
    <t>Kopā 12 mēnešiem (1100)**</t>
  </si>
  <si>
    <t>Kopā 12 mēnešiem (1200)**</t>
  </si>
  <si>
    <t xml:space="preserve">KOPĀ atlīdzībai </t>
  </si>
  <si>
    <t>7=6*10%</t>
  </si>
  <si>
    <t>8=6*10%</t>
  </si>
  <si>
    <t>9=6*5%</t>
  </si>
  <si>
    <t>10=6*8.33%</t>
  </si>
  <si>
    <t>11=(6+7+8+9+10)*23.59%</t>
  </si>
  <si>
    <t>12=6+7+8+9+10+11</t>
  </si>
  <si>
    <t>13=12*12 mēn.</t>
  </si>
  <si>
    <t>14=(6+7+8)*12 mēn</t>
  </si>
  <si>
    <t>15=(9+10+11)* 12 mēn</t>
  </si>
  <si>
    <t>16=14+15</t>
  </si>
  <si>
    <t>Projekta vadītājs</t>
  </si>
  <si>
    <t>IIIC</t>
  </si>
  <si>
    <t>Procesa koordinators</t>
  </si>
  <si>
    <t>IIIB</t>
  </si>
  <si>
    <t>Loģistikas koordinators</t>
  </si>
  <si>
    <t>Tehniskās izmaksas </t>
  </si>
  <si>
    <t>Vakcinācijas centru skaits </t>
  </si>
  <si>
    <t>Vienas vienības cena (ar PVN 21%), euro </t>
  </si>
  <si>
    <t>Mēnešu skaits</t>
  </si>
  <si>
    <t>Izmaksas kopā 6 mēnešiem (ar PVN 21%), euro </t>
  </si>
  <si>
    <t>Tehniskā aprīkojuma (galdi, krēsli, aizslietņi, u.c.) noma un/vai pārveide (montāža, demontāža, transports u.c.) </t>
  </si>
  <si>
    <t>Telpu īre un komunālie maksājumi, balstoties uz faktiskajiem izdevumiem (elektroenerģija, internets, apkure, ūdens, apsardze, uzkopšana u.c.) </t>
  </si>
  <si>
    <t>Neparedzēti izdevumi aptuveni 2.5% no kopējiem izdevumiem (piemēram, dzeramais ūdens, norāžu izvietošana, u.c.) </t>
  </si>
  <si>
    <t>Kopā ar PVN:</t>
  </si>
  <si>
    <t>Pozīcija</t>
  </si>
  <si>
    <t>Vienas vienības izmaksas mēnesī (t.sk. PVN), euro</t>
  </si>
  <si>
    <t>Vienību skaits</t>
  </si>
  <si>
    <t>KOPĀ mēnesī (t.sk. PVN), euro</t>
  </si>
  <si>
    <t>KOPĀ 6 mēnešos (t.sk. PVN), euro</t>
  </si>
  <si>
    <t>Tirdzniecības centrs, u.c., nodrošina tikai par telpu/vietu (iekštelpās un ārtelpās). Līdzmaksājums par telpu uzkopšanu, apsardzi, ūdens un kanalizācijas apgādi, elektroenerģiju, sadzīves atkritumu izvešanu.</t>
  </si>
  <si>
    <t>Neparedzētie izdevumi (piemēram, papildu ārstniecības brigādes nodrošināšana, papildu komunālie izdevumi, elektrības izdevumi u.c.) - 3% no kopsummas.</t>
  </si>
  <si>
    <t>Punktu skaits </t>
  </si>
  <si>
    <t>Vienas vienības cena mēnesī  (ar PVN 21%), euro </t>
  </si>
  <si>
    <t>Pārvietojamo konteineru un WC noma (30 m2)</t>
  </si>
  <si>
    <t>Uzkopšanas izmaksas </t>
  </si>
  <si>
    <t>Elektrības izmaksas (t.sk. pieslēgšana)</t>
  </si>
  <si>
    <t>Neparedzēti izdevumi aptuveni 3% no kopējiem izdevumiem (piemēram, dzeramais ūdens, norāžu izvietošana, u.c.) </t>
  </si>
  <si>
    <t>Pakalpojums</t>
  </si>
  <si>
    <t>Vienas vienības izmaksa (nedēļā)</t>
  </si>
  <si>
    <t>Pakalpojuma izmantošanas periods (nedēļās)</t>
  </si>
  <si>
    <t>Nepieciešamo transporta vienību skaits</t>
  </si>
  <si>
    <t>Summa, euro</t>
  </si>
  <si>
    <t xml:space="preserve">Transporta noma </t>
  </si>
  <si>
    <t>Tehniskais nodrošinājums vakcinācijas nodrošināšanai transportlīdzekļos (galdi, krēsli, aizslietņi, elektrības nodrošinājums, cits tehniskais un medicīniskais aprīkojums pēc nepieciešamības)</t>
  </si>
  <si>
    <t xml:space="preserve">Autobusu aplīmēšana </t>
  </si>
  <si>
    <t>13=12*6 mēn.</t>
  </si>
  <si>
    <t>14=(6+7+8)*6 mēn</t>
  </si>
  <si>
    <t>15=(9+10+11)* 6 mēn</t>
  </si>
  <si>
    <t>Koordinācijas speciālists</t>
  </si>
  <si>
    <t>IIIA</t>
  </si>
  <si>
    <t xml:space="preserve">Koordinācijas speciālists </t>
  </si>
  <si>
    <t>*- uzkrājums atvaļinājuma kompensācijai, pārtraucot darba tiesiskās attiecības</t>
  </si>
  <si>
    <t>Nosaukums</t>
  </si>
  <si>
    <t>ViVat uzturēšana</t>
  </si>
  <si>
    <t>Uzturēšanas izmaksas</t>
  </si>
  <si>
    <t>Atbilstoši VARAM metodoloģijai lielo IT sistēmu uzturēšanas izmaksas, ja sistēmai ir arī starpsistēmu integrācijas saskarnes, kuras tiek izmantotas citās sistēmās (šajā gadījumā - vairāki datu avoti, ārstniecībsa iestāžu/aptieku IS) sastāda 15-17% no kopējām izmaksām. NVD piemēro 16%, kas paredzēti izstrādātās programmatūras uzturēšanas nodrošināšanai atbilstoši tehniskās realizācijas un drošības prasībām, t.sk. līdzekļi funkcionēšanas problēmu profilaksei, kļūdu novēršanai un sistēmas lietotāju atbalstam, sistēmas ekspluatācijas laikā konstatēto kļūdu novēršanai,  sistēmas darbības nepārtrauktības nodrošināšanai, pielāgošanas darbiem, kas saistīti izmaiņām izmantotajos tehnoloģiskajos risinājumos, sistēmas darbības pielāgojumi atbilstoši lietotāju vajadzībām u.c</t>
  </si>
  <si>
    <t>ViVaT Serveru infrastruktūras īres pakalpojuma nodrošināšana 2022.gadam</t>
  </si>
  <si>
    <t>Valsts elektronisko sakaru pakalpojumu centra pakalpojumu finanšu piedāvājums</t>
  </si>
  <si>
    <t>Prognozētais apjoms 2022.gadā</t>
  </si>
  <si>
    <t>RAM, GB</t>
  </si>
  <si>
    <t>CPU, GB</t>
  </si>
  <si>
    <t>SSD, TB</t>
  </si>
  <si>
    <t>Papildinājumu izstrāde</t>
  </si>
  <si>
    <t>Revakcinācija 2. posms</t>
  </si>
  <si>
    <t>Revakcinācija otrais posms (PCR testu pārņemšana, Klasifikators, notifikācijas uc)</t>
  </si>
  <si>
    <t>Darbs</t>
  </si>
  <si>
    <t>c/h</t>
  </si>
  <si>
    <t>bez PVN</t>
  </si>
  <si>
    <t>POZITĪVS TESTS</t>
  </si>
  <si>
    <t> </t>
  </si>
  <si>
    <t>Pozitīva testa nodošana (DCS-&gt;VIVAT) (DB, procedūra un API DCS pusē)</t>
  </si>
  <si>
    <t>Pozitīva testa saņemšana VIVAT pusē (DB struktūras, datu apstrādes procesa izstrāde un API izveidi, integrācijas dokumentācija)</t>
  </si>
  <si>
    <t>Algoritma izstrāde - pozitīvs tests + pote</t>
  </si>
  <si>
    <t>Statusa pārrēķins pie pozitīva testa un ielikšana rindā</t>
  </si>
  <si>
    <t>BALSTVAKCINĀCIJAS KLASIFIKATORS</t>
  </si>
  <si>
    <t>Dienu skaitu norādīšana revakcinācijas saņemšanai atkarībā no potes/pārslimošanas (9 gadījumi)</t>
  </si>
  <si>
    <t>Klasifikatora UI</t>
  </si>
  <si>
    <t>Notifikācijas</t>
  </si>
  <si>
    <t>Basic - par pierakstu, atgādinājums, atcelšana. Ja 10 dienu laikā pēc pozitīva testa ir aktīvs pieraksts.</t>
  </si>
  <si>
    <t>Papildinājumi m.lv</t>
  </si>
  <si>
    <t>API un DB izmaiņas priekš portāla</t>
  </si>
  <si>
    <t>Jauno statusu apstrāde</t>
  </si>
  <si>
    <t>Analīze</t>
  </si>
  <si>
    <t>Testēšana</t>
  </si>
  <si>
    <t>Infrastruktūra</t>
  </si>
  <si>
    <t>Projektu vadība</t>
  </si>
  <si>
    <t>Aizbildņi, Bērni</t>
  </si>
  <si>
    <t>Nodrošināt iespēju manavakcina.lv pārstāvēt bērnu vai aizbilnībā esošas personas</t>
  </si>
  <si>
    <t>Indikatīvs vērtējums - Darbs</t>
  </si>
  <si>
    <t>EPIDEM</t>
  </si>
  <si>
    <t>EPIDEM informācijas sistēmas papildinājumi vakcīnu krājumu pārvaldīšanai un centralizētai pasūtīšanai;</t>
  </si>
  <si>
    <t>EPIDEM informācijas sistēmas papildinājumi vakcīnu krājumu pārvaldīšanai un centralizētai pasūtīšanai</t>
  </si>
  <si>
    <t>ViVat un Ārstniecības iestāžu integrāciju uzlabojumi</t>
  </si>
  <si>
    <t xml:space="preserve">ViVat un Ārstniecības iestāžu integrāciju uzlabojumi	</t>
  </si>
  <si>
    <t>Nodrošināt papildus statusa informāciju vakcinatoriem</t>
  </si>
  <si>
    <t>VIVAT, e-veselības un Digitālā sertifikātu datu kvalitātes uzlabošana, kontrole</t>
  </si>
  <si>
    <t>“ViVaT” sistēmas drošība</t>
  </si>
  <si>
    <t>“ViVaT” sistēmas drošības audits un konsultēšana par drošību, lietojamību un veiktspēju 2022. Gadā</t>
  </si>
  <si>
    <t>Ārpakalpojumi</t>
  </si>
  <si>
    <t>NVD Sistēmas uzturēšanas darbaspēks</t>
  </si>
  <si>
    <t>Digitālā apziņošana - SMS sūtīšana (Apstiprinājumi par pieteikšanos, atgādinajumi, ekstra uzaicinājumi uz balstvakcināciju)</t>
  </si>
  <si>
    <t>Izmaiņu/ pielāgojumu veikšanas izmaksas</t>
  </si>
  <si>
    <t>Atbalsta pakalpojumi un konsultācijas risinājumu pielāgošanā saistībā ar dažāda veida izmaiņām (normatīvie, sistēmiskie u.c.) - 1000h apjomā</t>
  </si>
  <si>
    <t>IT koordinators</t>
  </si>
  <si>
    <t>IV</t>
  </si>
  <si>
    <t>Aktivitāte</t>
  </si>
  <si>
    <t>Skaits</t>
  </si>
  <si>
    <t>Integrētas komunikācijas kampaņas</t>
  </si>
  <si>
    <t>x</t>
  </si>
  <si>
    <t>sagatavoto materiālu izvietošana plašsaziņas līdzekļos un citos kanālos </t>
  </si>
  <si>
    <t>KOPĀ:</t>
  </si>
  <si>
    <r>
      <t xml:space="preserve">Izglītojošās aktivitātes </t>
    </r>
    <r>
      <rPr>
        <sz val="12"/>
        <color rgb="FF000000"/>
        <rFont val="Times New Roman"/>
        <family val="1"/>
        <charset val="186"/>
      </rPr>
      <t>(tiešsaistes vebināri)</t>
    </r>
  </si>
  <si>
    <t>1. Plakāti </t>
  </si>
  <si>
    <t>2. Infolapas </t>
  </si>
  <si>
    <t>3. Skrejlapas</t>
  </si>
  <si>
    <t>4. Buklets </t>
  </si>
  <si>
    <t>5. Vides materiālu u.c. druka</t>
  </si>
  <si>
    <t>200 m2</t>
  </si>
  <si>
    <t>6. Dizains un maketēšana </t>
  </si>
  <si>
    <t>x </t>
  </si>
  <si>
    <t>2. Sociālo mediju reklāmas izmaksas </t>
  </si>
  <si>
    <t>Zinātnes komunikācija</t>
  </si>
  <si>
    <t>Komunikācijas koordinators</t>
  </si>
  <si>
    <t xml:space="preserve">Komunikācijas koordinators </t>
  </si>
  <si>
    <t>III</t>
  </si>
  <si>
    <t>Datu analītiķis</t>
  </si>
  <si>
    <t>Vecākais referents</t>
  </si>
  <si>
    <t>18.3</t>
  </si>
  <si>
    <t>Mēneši</t>
  </si>
  <si>
    <t xml:space="preserve">Vienotā tālruņa 8989 zvanu centra darbība </t>
  </si>
  <si>
    <t>Kopā bez PVN:</t>
  </si>
  <si>
    <t>Atbalsta pakalpojumi un konsultācijas risinājumu pielāgošanā saistībā ar dažāda veida izmaiņām (normatīvie, sistēmiskie u.c.); 2000h apjomā</t>
  </si>
  <si>
    <t>Infrastruktūras īres izmaksas</t>
  </si>
  <si>
    <t>ES COVID-19 sertifikāta infrastruktūras īres pakalpojuma nodrošināšana 2022 gadam</t>
  </si>
  <si>
    <t>Drošības nodrošināšanas izmaksas</t>
  </si>
  <si>
    <t>LVRTC Vairogs+ pakalpojuma, ievainojamību pārvaldības risinājuma izmaksas</t>
  </si>
  <si>
    <t>7. Atbalsts vakcinācijas procesa nodrošinājumam un uzturēšanai</t>
  </si>
  <si>
    <r>
      <t xml:space="preserve">Piemaksa
10%
</t>
    </r>
    <r>
      <rPr>
        <sz val="10"/>
        <rFont val="Times New Roman"/>
        <family val="1"/>
      </rPr>
      <t>(EKK 1147)</t>
    </r>
  </si>
  <si>
    <r>
      <t xml:space="preserve">Prēmijas un naudas balvas 10%
</t>
    </r>
    <r>
      <rPr>
        <sz val="10"/>
        <rFont val="Times New Roman"/>
        <family val="1"/>
      </rPr>
      <t>(EKK 1148)</t>
    </r>
  </si>
  <si>
    <r>
      <t xml:space="preserve">Sociālā garantija 5%
</t>
    </r>
    <r>
      <rPr>
        <sz val="10"/>
        <rFont val="Times New Roman"/>
        <family val="1"/>
      </rPr>
      <t>(EKK 1220)</t>
    </r>
  </si>
  <si>
    <t>Klientu apkalpošanas speciālists 8989</t>
  </si>
  <si>
    <t>IIB</t>
  </si>
  <si>
    <t>Informācijas sistēmu administrators</t>
  </si>
  <si>
    <t>IVB</t>
  </si>
  <si>
    <t>Projekta vadītājs (digitālais sertifikāts)</t>
  </si>
  <si>
    <t>19.4</t>
  </si>
  <si>
    <t>Jurists</t>
  </si>
  <si>
    <t>Informatīvā ziņojuma "Par  Covid-19 vakcinācijas plānu 2022. gadam" 1.pielikums</t>
  </si>
  <si>
    <t>Informatīvā ziņojuma "Par  Covid-19 vakcinācijas plānu 2022. gadam" 2.pielikums</t>
  </si>
  <si>
    <t>Informatīvā ziņojuma "Par  Covid-19 vakcinācijas plānu 2022. gadam" 3.pielikums</t>
  </si>
  <si>
    <t>Informatīvā ziņojuma "Par  Covid-19 vakcinācijas plānu 2022. gadam" 4.pielikums</t>
  </si>
  <si>
    <t>Informatīvā ziņojuma "Par  Covid-19 vakcinācijas plānu 2022. gadam" 5.pielikums</t>
  </si>
  <si>
    <t>Informatīvā ziņojuma "Par  Covid-19 vakcinācijas plānu 2022. gadam" 6.pielikums</t>
  </si>
  <si>
    <t>Informatīvā ziņojuma "Par  Covid-19 vakcinācijas plānu 2022. gadam" 7.pielikums</t>
  </si>
  <si>
    <t xml:space="preserve">Vienreizējās izmaksas, euro </t>
  </si>
  <si>
    <t>Mēneša izmaksas, euro</t>
  </si>
  <si>
    <t>Nepieciešamais finansējums, euro</t>
  </si>
  <si>
    <t xml:space="preserve">Pozīcijas izmaksas (euro, bez PVN 21%) </t>
  </si>
  <si>
    <t xml:space="preserve">Indikatīvais nepieciešamais finansējums  (euro, t.sk.PVN 21%) </t>
  </si>
  <si>
    <t>Vienas vienības izmaksas (euro, t.sk.PVN)</t>
  </si>
  <si>
    <t>Vidējās izmaksas mēnesī (euro, t.sk.PVN)</t>
  </si>
  <si>
    <t>Nepieciešamais finansējums (euro, t.sk.PVN </t>
  </si>
  <si>
    <t>Informatīvie materiāli sagatavošana (druka (un piegāde), dizains un maketēšana): </t>
  </si>
  <si>
    <t>Digitālā komunikācija, sociālo mediju komunikācija: </t>
  </si>
  <si>
    <t>1. Satura izstrāde, publicēšana, reklāmas uzstādīšana, monitorings</t>
  </si>
  <si>
    <t>Mediju sadarbības projekti (drukātie nacionālie mediji, reģionālie mediji, TV, radio, tiešsaistes mediji, mazākumtautību projekts) </t>
  </si>
  <si>
    <t>Radošais risinājums (koncepts, klipu (TV, audio) izstrāde, vizuālais noformējums, sauklis, drukas materiālu maketi/dizains, internetmateriālu sagatavošana u.c.</t>
  </si>
  <si>
    <t>Vivat Serveru īre 2022.gadā</t>
  </si>
  <si>
    <t>2022.gada izmaksas mēnesī, kopā, euro bez PVN</t>
  </si>
  <si>
    <t>Plānotais finansējums 2022.gadā, euro</t>
  </si>
  <si>
    <t>euro</t>
  </si>
  <si>
    <t>12 mēneši - 350 000 sms mēnesī (~10 000 eur)</t>
  </si>
  <si>
    <t>1.Vakcīnu iegāde, loģistika un ievades izmaksas</t>
  </si>
  <si>
    <t xml:space="preserve">Covid-19 vakcinācijas plāna indikatīvais finansējums 2022.gadam - pasākumi turpināmi no 2022.gada 1.janvāra </t>
  </si>
  <si>
    <t>Iezīmēts finansējums 2022.gadā:</t>
  </si>
  <si>
    <t>PAVISAM KOPĀ:</t>
  </si>
  <si>
    <t>Sistēmanalītiķis / vecākais eksperts</t>
  </si>
  <si>
    <t xml:space="preserve">2. Atbalsts vakcīnu iegādes, loģistikas un ievades īstenošanai </t>
  </si>
  <si>
    <t xml:space="preserve">7. Digitālais sertifikāts </t>
  </si>
  <si>
    <t>6. Zvanu un klientu apkalpošanas centrs "8989"</t>
  </si>
  <si>
    <t xml:space="preserve">5. Plānotās komunikācijas un iedzīvotāju informēšanas aktivitātes </t>
  </si>
  <si>
    <t>4. Vakcinācijas IT sistēmas tehniskais atbalsts un uzturēšana</t>
  </si>
  <si>
    <t>3. Vakcinācijas procesa infrastruktūras un citu resursu nodrošinājums</t>
  </si>
  <si>
    <t>3.1. Pašvaldības centri</t>
  </si>
  <si>
    <t>3.2. Vakcinācijas punkti tirdzniecības centros</t>
  </si>
  <si>
    <t>3.3. Vakcinācijas punkti pārvietojamos konteineros</t>
  </si>
  <si>
    <t>3.4. Mobilā izbraukuma vakcinācija - īpaši pielāgotā transporta līdzekļos - autobusos (vakcīnbusos)</t>
  </si>
  <si>
    <t>Kopā 6 mēnešiem (1200)**</t>
  </si>
  <si>
    <t>Kopā 6 mēnešiem (1100)**</t>
  </si>
  <si>
    <t>Kopā 6 mēnešiem (1000)**</t>
  </si>
  <si>
    <t xml:space="preserve">Atbalsts vakcinācijas IT sistēmas tehniskajam nodrošinājumam un uzturēšanai </t>
  </si>
  <si>
    <t>Atbalsts komunikācijai ar sabiedrību īstenošanai</t>
  </si>
  <si>
    <t>KOPĀ: </t>
  </si>
  <si>
    <t>3.5. Liela mēroga vakcinācijas centri Rīgā</t>
  </si>
  <si>
    <t xml:space="preserve">Telpu īre </t>
  </si>
  <si>
    <t>Komunālie maksājumi, balstoties uz faktiskajiem izdevumiem (elektroenerģija, internets, apkure, ūdens, apsardze, uzkopšana u.c.) </t>
  </si>
  <si>
    <t xml:space="preserve">3.6. Atbalsts vakcinācijas procesa organizēšanai (6M)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</si>
</sst>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2]\ #\,##0.00;[Red]\-[$€-2]\ #\,##0.00"/>
    <numFmt numFmtId="165" formatCode="#,##0.0"/>
  </numFmts>
  <fonts count="61" x14ac:knownFonts="1">
    <font>
      <sz val="11"/>
      <color theme="1"/>
      <name val="Calibri"/>
      <family val="2"/>
      <charset val="186"/>
      <scheme val="minor"/>
    </font>
    <font>
      <sz val="14"/>
      <color theme="1"/>
      <name val="Times New Roman"/>
      <family val="1"/>
      <charset val="186"/>
    </font>
    <font>
      <sz val="11"/>
      <color theme="1"/>
      <name val="Times New Roman"/>
      <family val="1"/>
      <charset val="186"/>
    </font>
    <font>
      <sz val="12"/>
      <name val="Times New Roman"/>
      <family val="1"/>
      <charset val="186"/>
    </font>
    <font>
      <sz val="12"/>
      <color theme="1"/>
      <name val="Times New Roman"/>
      <family val="1"/>
      <charset val="186"/>
    </font>
    <font>
      <b/>
      <sz val="12"/>
      <name val="Times New Roman"/>
      <family val="1"/>
      <charset val="186"/>
    </font>
    <font>
      <b/>
      <sz val="14"/>
      <name val="Times New Roman"/>
      <family val="1"/>
      <charset val="186"/>
    </font>
    <font>
      <b/>
      <sz val="12"/>
      <color rgb="FFFF0000"/>
      <name val="Times New Roman"/>
      <family val="1"/>
      <charset val="186"/>
    </font>
    <font>
      <sz val="12"/>
      <color rgb="FFFF0000"/>
      <name val="Times New Roman"/>
      <family val="1"/>
      <charset val="186"/>
    </font>
    <font>
      <sz val="10"/>
      <color theme="1"/>
      <name val="Times New Roman"/>
      <family val="1"/>
      <charset val="186"/>
    </font>
    <font>
      <sz val="13"/>
      <color theme="1"/>
      <name val="Times New Roman"/>
      <family val="1"/>
      <charset val="186"/>
    </font>
    <font>
      <b/>
      <sz val="13"/>
      <color theme="1"/>
      <name val="Times New Roman"/>
      <family val="1"/>
      <charset val="186"/>
    </font>
    <font>
      <b/>
      <sz val="13"/>
      <name val="Times New Roman"/>
      <family val="1"/>
      <charset val="186"/>
    </font>
    <font>
      <b/>
      <sz val="13"/>
      <color rgb="FFFF0000"/>
      <name val="Times New Roman"/>
      <family val="1"/>
      <charset val="186"/>
    </font>
    <font>
      <sz val="15"/>
      <color theme="1"/>
      <name val="Times New Roman"/>
      <family val="1"/>
      <charset val="186"/>
    </font>
    <font>
      <b/>
      <sz val="11"/>
      <color theme="1"/>
      <name val="Times New Roman"/>
      <family val="1"/>
      <charset val="186"/>
    </font>
    <font>
      <sz val="11"/>
      <color rgb="FF000000"/>
      <name val="Times New Roman"/>
      <family val="1"/>
      <charset val="186"/>
    </font>
    <font>
      <b/>
      <u/>
      <sz val="17"/>
      <name val="Times New Roman"/>
      <family val="1"/>
      <charset val="186"/>
    </font>
    <font>
      <b/>
      <sz val="17"/>
      <name val="Times New Roman"/>
      <family val="1"/>
      <charset val="186"/>
    </font>
    <font>
      <sz val="11"/>
      <color theme="1"/>
      <name val="Calibri"/>
      <family val="2"/>
      <scheme val="minor"/>
    </font>
    <font>
      <b/>
      <sz val="10"/>
      <color rgb="FF000000"/>
      <name val="Times New Roman"/>
      <family val="1"/>
      <charset val="186"/>
    </font>
    <font>
      <sz val="11"/>
      <name val="Times New Roman"/>
      <family val="1"/>
      <charset val="186"/>
    </font>
    <font>
      <sz val="10"/>
      <color theme="1"/>
      <name val="Arial"/>
      <family val="2"/>
      <charset val="186"/>
    </font>
    <font>
      <sz val="10"/>
      <name val="Arial"/>
      <family val="2"/>
      <charset val="186"/>
    </font>
    <font>
      <sz val="11"/>
      <color theme="1"/>
      <name val="Calibri"/>
      <family val="2"/>
      <charset val="186"/>
      <scheme val="minor"/>
    </font>
    <font>
      <b/>
      <sz val="12"/>
      <color rgb="FF2A2A2A"/>
      <name val="Times New Roman"/>
      <family val="1"/>
      <charset val="186"/>
    </font>
    <font>
      <b/>
      <sz val="14"/>
      <color theme="1"/>
      <name val="Times New Roman"/>
      <family val="1"/>
      <charset val="186"/>
    </font>
    <font>
      <b/>
      <sz val="11"/>
      <color rgb="FF000000"/>
      <name val="Times New Roman"/>
      <family val="1"/>
      <charset val="186"/>
    </font>
    <font>
      <b/>
      <sz val="15"/>
      <color theme="1"/>
      <name val="Times New Roman"/>
      <family val="1"/>
      <charset val="186"/>
    </font>
    <font>
      <sz val="15"/>
      <color rgb="FFFF0000"/>
      <name val="Times New Roman"/>
      <family val="1"/>
      <charset val="186"/>
    </font>
    <font>
      <b/>
      <sz val="11"/>
      <color rgb="FF444444"/>
      <name val="Times New Roman"/>
      <family val="1"/>
      <charset val="186"/>
    </font>
    <font>
      <sz val="10"/>
      <name val="Times New Roman"/>
      <family val="1"/>
      <charset val="186"/>
    </font>
    <font>
      <b/>
      <sz val="10"/>
      <name val="Times New Roman"/>
      <family val="1"/>
      <charset val="186"/>
    </font>
    <font>
      <sz val="10"/>
      <color rgb="FF000000"/>
      <name val="Times New Roman"/>
      <family val="1"/>
      <charset val="186"/>
    </font>
    <font>
      <sz val="11"/>
      <color rgb="FF70AD47"/>
      <name val="Times New Roman"/>
      <family val="1"/>
      <charset val="186"/>
    </font>
    <font>
      <sz val="12"/>
      <color rgb="FF2A2A2A"/>
      <name val="Times New Roman"/>
      <family val="1"/>
      <charset val="186"/>
    </font>
    <font>
      <b/>
      <u/>
      <sz val="12"/>
      <color rgb="FF2A2A2A"/>
      <name val="Times New Roman"/>
      <family val="1"/>
      <charset val="186"/>
    </font>
    <font>
      <b/>
      <u/>
      <sz val="12"/>
      <color theme="1"/>
      <name val="Times New Roman"/>
      <family val="1"/>
      <charset val="186"/>
    </font>
    <font>
      <b/>
      <sz val="12"/>
      <color rgb="FF000000"/>
      <name val="Times New Roman"/>
      <family val="1"/>
      <charset val="186"/>
    </font>
    <font>
      <sz val="12"/>
      <color rgb="FF000000"/>
      <name val="Times New Roman"/>
      <family val="1"/>
      <charset val="186"/>
    </font>
    <font>
      <b/>
      <sz val="12"/>
      <color theme="1"/>
      <name val="Times New Roman"/>
      <family val="1"/>
      <charset val="186"/>
    </font>
    <font>
      <b/>
      <u/>
      <sz val="13"/>
      <color rgb="FF2A2A2A"/>
      <name val="Times New Roman"/>
      <family val="1"/>
      <charset val="186"/>
    </font>
    <font>
      <b/>
      <u/>
      <sz val="13"/>
      <name val="Times New Roman"/>
      <family val="1"/>
      <charset val="186"/>
    </font>
    <font>
      <b/>
      <u/>
      <sz val="13"/>
      <color theme="1"/>
      <name val="Times New Roman"/>
      <family val="1"/>
      <charset val="186"/>
    </font>
    <font>
      <b/>
      <sz val="12"/>
      <color theme="1"/>
      <name val="Times New Roman"/>
      <family val="1"/>
    </font>
    <font>
      <b/>
      <u/>
      <sz val="14"/>
      <name val="Times New Roman"/>
      <family val="1"/>
      <charset val="186"/>
    </font>
    <font>
      <sz val="15"/>
      <name val="Times New Roman"/>
      <family val="1"/>
      <charset val="186"/>
    </font>
    <font>
      <b/>
      <u/>
      <sz val="14"/>
      <color theme="1"/>
      <name val="Times New Roman"/>
      <family val="1"/>
      <charset val="186"/>
    </font>
    <font>
      <b/>
      <sz val="20"/>
      <color theme="1"/>
      <name val="Times New Roman"/>
      <family val="1"/>
      <charset val="186"/>
    </font>
    <font>
      <sz val="11"/>
      <name val="Times New Roman"/>
      <family val="1"/>
    </font>
    <font>
      <sz val="10"/>
      <name val="Times New Roman"/>
      <family val="1"/>
    </font>
    <font>
      <b/>
      <sz val="11"/>
      <name val="Times New Roman"/>
      <family val="1"/>
    </font>
    <font>
      <sz val="11"/>
      <name val="Calibri"/>
      <family val="2"/>
      <charset val="186"/>
      <scheme val="minor"/>
    </font>
    <font>
      <b/>
      <sz val="11"/>
      <name val="Times New Roman"/>
      <family val="1"/>
      <charset val="186"/>
    </font>
    <font>
      <i/>
      <sz val="8"/>
      <name val="Times New Roman"/>
      <family val="1"/>
      <charset val="186"/>
    </font>
    <font>
      <i/>
      <sz val="8"/>
      <name val="Times New Roman"/>
      <family val="1"/>
    </font>
    <font>
      <sz val="10"/>
      <name val="Times New Roman Baltic"/>
      <charset val="186"/>
    </font>
    <font>
      <sz val="8"/>
      <color indexed="10"/>
      <name val="Tahoma"/>
      <family val="2"/>
      <charset val="186"/>
    </font>
    <font>
      <b/>
      <sz val="16"/>
      <color theme="1"/>
      <name val="Times New Roman"/>
      <family val="1"/>
      <charset val="186"/>
    </font>
    <font>
      <sz val="8"/>
      <name val="Calibri"/>
      <family val="2"/>
      <charset val="186"/>
      <scheme val="minor"/>
    </font>
    <font>
      <b/>
      <u/>
      <sz val="12"/>
      <color rgb="FFFF0000"/>
      <name val="Times New Roman"/>
      <family val="1"/>
      <charset val="186"/>
    </font>
  </fonts>
  <fills count="6">
    <fill>
      <patternFill patternType="none"/>
    </fill>
    <fill>
      <patternFill patternType="gray125"/>
    </fill>
    <fill>
      <patternFill patternType="solid">
        <fgColor theme="0"/>
        <bgColor indexed="64"/>
      </patternFill>
    </fill>
    <fill>
      <patternFill patternType="solid">
        <fgColor rgb="FFE2EFDA"/>
        <bgColor indexed="64"/>
      </patternFill>
    </fill>
    <fill>
      <patternFill patternType="solid">
        <fgColor rgb="FFF2F2F2"/>
        <bgColor indexed="64"/>
      </patternFill>
    </fill>
    <fill>
      <patternFill patternType="solid">
        <fgColor indexed="9"/>
        <bgColor indexed="64"/>
      </patternFill>
    </fill>
  </fills>
  <borders count="7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diagonal/>
    </border>
    <border>
      <left style="thin">
        <color rgb="FF000000"/>
      </left>
      <right style="thin">
        <color rgb="FF000000"/>
      </right>
      <top style="thin">
        <color rgb="FF000000"/>
      </top>
      <bottom style="thin">
        <color rgb="FF000000"/>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medium">
        <color rgb="FF000000"/>
      </left>
      <right style="medium">
        <color rgb="FF000000"/>
      </right>
      <top style="medium">
        <color rgb="FF000000"/>
      </top>
      <bottom style="medium">
        <color rgb="FF000000"/>
      </bottom>
      <diagonal/>
    </border>
    <border>
      <left style="thin">
        <color rgb="FF2A2A2A"/>
      </left>
      <right style="thin">
        <color rgb="FF2A2A2A"/>
      </right>
      <top style="thin">
        <color rgb="FF2A2A2A"/>
      </top>
      <bottom style="thin">
        <color rgb="FF2A2A2A"/>
      </bottom>
      <diagonal/>
    </border>
    <border>
      <left style="thin">
        <color rgb="FF2A2A2A"/>
      </left>
      <right style="thin">
        <color rgb="FF2A2A2A"/>
      </right>
      <top style="thin">
        <color rgb="FF2A2A2A"/>
      </top>
      <bottom/>
      <diagonal/>
    </border>
    <border>
      <left/>
      <right style="thin">
        <color rgb="FF2A2A2A"/>
      </right>
      <top style="thin">
        <color rgb="FF2A2A2A"/>
      </top>
      <bottom style="thin">
        <color rgb="FF2A2A2A"/>
      </bottom>
      <diagonal/>
    </border>
    <border>
      <left style="thin">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indexed="64"/>
      </left>
      <right style="medium">
        <color rgb="FF000000"/>
      </right>
      <top style="medium">
        <color indexed="64"/>
      </top>
      <bottom style="medium">
        <color indexed="64"/>
      </bottom>
      <diagonal/>
    </border>
    <border>
      <left style="medium">
        <color rgb="FF000000"/>
      </left>
      <right style="medium">
        <color rgb="FF000000"/>
      </right>
      <top style="medium">
        <color indexed="64"/>
      </top>
      <bottom style="medium">
        <color indexed="64"/>
      </bottom>
      <diagonal/>
    </border>
    <border>
      <left style="medium">
        <color rgb="FF000000"/>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style="thin">
        <color indexed="64"/>
      </right>
      <top/>
      <bottom style="thin">
        <color indexed="64"/>
      </bottom>
      <diagonal/>
    </border>
    <border>
      <left style="thin">
        <color indexed="64"/>
      </left>
      <right style="medium">
        <color rgb="FF000000"/>
      </right>
      <top/>
      <bottom/>
      <diagonal/>
    </border>
    <border>
      <left style="medium">
        <color rgb="FF000000"/>
      </left>
      <right style="thin">
        <color indexed="64"/>
      </right>
      <top/>
      <bottom style="medium">
        <color rgb="FF000000"/>
      </bottom>
      <diagonal/>
    </border>
    <border>
      <left/>
      <right style="thin">
        <color indexed="64"/>
      </right>
      <top/>
      <bottom style="medium">
        <color rgb="FF000000"/>
      </bottom>
      <diagonal/>
    </border>
    <border>
      <left style="thin">
        <color indexed="64"/>
      </left>
      <right style="thin">
        <color indexed="64"/>
      </right>
      <top/>
      <bottom style="medium">
        <color rgb="FF000000"/>
      </bottom>
      <diagonal/>
    </border>
    <border>
      <left style="thin">
        <color indexed="64"/>
      </left>
      <right style="medium">
        <color rgb="FF000000"/>
      </right>
      <top/>
      <bottom style="medium">
        <color rgb="FF000000"/>
      </bottom>
      <diagonal/>
    </border>
    <border>
      <left style="medium">
        <color rgb="FF000000"/>
      </left>
      <right style="thin">
        <color indexed="64"/>
      </right>
      <top style="medium">
        <color rgb="FF000000"/>
      </top>
      <bottom style="medium">
        <color rgb="FF000000"/>
      </bottom>
      <diagonal/>
    </border>
    <border>
      <left style="thin">
        <color indexed="64"/>
      </left>
      <right style="thin">
        <color indexed="64"/>
      </right>
      <top style="medium">
        <color rgb="FF000000"/>
      </top>
      <bottom style="medium">
        <color rgb="FF000000"/>
      </bottom>
      <diagonal/>
    </border>
    <border>
      <left style="thin">
        <color rgb="FF000000"/>
      </left>
      <right style="thin">
        <color rgb="FF000000"/>
      </right>
      <top/>
      <bottom style="medium">
        <color rgb="FF000000"/>
      </bottom>
      <diagonal/>
    </border>
    <border>
      <left style="thin">
        <color indexed="64"/>
      </left>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style="medium">
        <color rgb="FF000000"/>
      </right>
      <top/>
      <bottom style="medium">
        <color rgb="FF000000"/>
      </bottom>
      <diagonal/>
    </border>
    <border>
      <left/>
      <right style="thin">
        <color rgb="FF2A2A2A"/>
      </right>
      <top style="thin">
        <color rgb="FF2A2A2A"/>
      </top>
      <bottom/>
      <diagonal/>
    </border>
    <border>
      <left style="thin">
        <color rgb="FF2A2A2A"/>
      </left>
      <right style="thin">
        <color rgb="FF2A2A2A"/>
      </right>
      <top/>
      <bottom style="thin">
        <color rgb="FF2A2A2A"/>
      </bottom>
      <diagonal/>
    </border>
    <border>
      <left/>
      <right style="medium">
        <color indexed="64"/>
      </right>
      <top/>
      <bottom style="medium">
        <color indexed="64"/>
      </bottom>
      <diagonal/>
    </border>
    <border>
      <left style="medium">
        <color indexed="64"/>
      </left>
      <right/>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rgb="FF2A2A2A"/>
      </right>
      <top style="medium">
        <color indexed="64"/>
      </top>
      <bottom style="thin">
        <color rgb="FF2A2A2A"/>
      </bottom>
      <diagonal/>
    </border>
    <border>
      <left style="thin">
        <color rgb="FF2A2A2A"/>
      </left>
      <right style="thin">
        <color rgb="FF2A2A2A"/>
      </right>
      <top style="medium">
        <color indexed="64"/>
      </top>
      <bottom style="thin">
        <color rgb="FF2A2A2A"/>
      </bottom>
      <diagonal/>
    </border>
    <border>
      <left style="thin">
        <color rgb="FF2A2A2A"/>
      </left>
      <right style="medium">
        <color indexed="64"/>
      </right>
      <top style="medium">
        <color indexed="64"/>
      </top>
      <bottom style="thin">
        <color rgb="FF2A2A2A"/>
      </bottom>
      <diagonal/>
    </border>
    <border>
      <left style="medium">
        <color indexed="64"/>
      </left>
      <right style="thin">
        <color rgb="FF2A2A2A"/>
      </right>
      <top style="thin">
        <color rgb="FF2A2A2A"/>
      </top>
      <bottom style="thin">
        <color rgb="FF2A2A2A"/>
      </bottom>
      <diagonal/>
    </border>
    <border>
      <left style="thin">
        <color rgb="FF2A2A2A"/>
      </left>
      <right style="medium">
        <color indexed="64"/>
      </right>
      <top style="thin">
        <color rgb="FF2A2A2A"/>
      </top>
      <bottom style="thin">
        <color rgb="FF2A2A2A"/>
      </bottom>
      <diagonal/>
    </border>
    <border>
      <left style="medium">
        <color indexed="64"/>
      </left>
      <right/>
      <top style="thin">
        <color rgb="FF2A2A2A"/>
      </top>
      <bottom style="medium">
        <color indexed="64"/>
      </bottom>
      <diagonal/>
    </border>
    <border>
      <left/>
      <right/>
      <top style="thin">
        <color rgb="FF2A2A2A"/>
      </top>
      <bottom style="medium">
        <color indexed="64"/>
      </bottom>
      <diagonal/>
    </border>
    <border>
      <left/>
      <right style="thin">
        <color rgb="FF2A2A2A"/>
      </right>
      <top style="thin">
        <color rgb="FF2A2A2A"/>
      </top>
      <bottom style="medium">
        <color indexed="64"/>
      </bottom>
      <diagonal/>
    </border>
    <border>
      <left style="thin">
        <color rgb="FF2A2A2A"/>
      </left>
      <right style="medium">
        <color indexed="64"/>
      </right>
      <top style="thin">
        <color rgb="FF2A2A2A"/>
      </top>
      <bottom style="medium">
        <color indexed="64"/>
      </bottom>
      <diagonal/>
    </border>
  </borders>
  <cellStyleXfs count="11">
    <xf numFmtId="0" fontId="0" fillId="0" borderId="0"/>
    <xf numFmtId="0" fontId="19" fillId="0" borderId="0"/>
    <xf numFmtId="0" fontId="22" fillId="0" borderId="0"/>
    <xf numFmtId="0" fontId="23" fillId="0" borderId="0"/>
    <xf numFmtId="0" fontId="24" fillId="0" borderId="0"/>
    <xf numFmtId="0" fontId="23" fillId="0" borderId="0"/>
    <xf numFmtId="0" fontId="19" fillId="0" borderId="0"/>
    <xf numFmtId="0" fontId="24" fillId="0" borderId="0"/>
    <xf numFmtId="0" fontId="56" fillId="0" borderId="0"/>
    <xf numFmtId="0" fontId="24" fillId="0" borderId="0"/>
    <xf numFmtId="0" fontId="57" fillId="0" borderId="0" pivotButton="1"/>
  </cellStyleXfs>
  <cellXfs count="360">
    <xf numFmtId="0" fontId="0" fillId="0" borderId="0" xfId="0"/>
    <xf numFmtId="0" fontId="1" fillId="0" borderId="0" xfId="0" applyFont="1"/>
    <xf numFmtId="0" fontId="2" fillId="0" borderId="0" xfId="0" applyFont="1"/>
    <xf numFmtId="0" fontId="2" fillId="0" borderId="0" xfId="0" applyFont="1" applyAlignment="1">
      <alignment wrapText="1"/>
    </xf>
    <xf numFmtId="0" fontId="3" fillId="0" borderId="1" xfId="0" applyFont="1" applyBorder="1" applyAlignment="1">
      <alignment horizontal="center" vertical="center" wrapText="1"/>
    </xf>
    <xf numFmtId="3" fontId="3"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0" fontId="2" fillId="2" borderId="0" xfId="0" applyFont="1" applyFill="1"/>
    <xf numFmtId="0" fontId="10" fillId="0" borderId="0" xfId="0" applyFont="1"/>
    <xf numFmtId="0" fontId="14" fillId="0" borderId="0" xfId="0" applyFont="1"/>
    <xf numFmtId="0" fontId="1" fillId="0" borderId="0" xfId="0" applyFont="1" applyAlignment="1">
      <alignment wrapText="1"/>
    </xf>
    <xf numFmtId="0" fontId="7" fillId="2" borderId="0" xfId="0" applyFont="1" applyFill="1" applyAlignment="1">
      <alignment horizontal="left" vertical="center" wrapText="1"/>
    </xf>
    <xf numFmtId="0" fontId="13" fillId="2" borderId="0" xfId="0" applyFont="1" applyFill="1" applyAlignment="1">
      <alignment horizontal="left" vertical="center" wrapText="1"/>
    </xf>
    <xf numFmtId="3" fontId="5" fillId="0" borderId="1" xfId="0" applyNumberFormat="1" applyFont="1" applyBorder="1" applyAlignment="1">
      <alignment horizontal="center" vertical="center" wrapText="1"/>
    </xf>
    <xf numFmtId="0" fontId="17" fillId="2" borderId="0" xfId="0" applyFont="1" applyFill="1" applyAlignment="1">
      <alignment horizontal="center" vertical="center" wrapText="1"/>
    </xf>
    <xf numFmtId="0" fontId="18" fillId="2" borderId="0" xfId="0" applyFont="1" applyFill="1" applyAlignment="1">
      <alignment horizontal="center" vertical="center" wrapText="1"/>
    </xf>
    <xf numFmtId="3" fontId="25" fillId="0" borderId="1" xfId="0" applyNumberFormat="1" applyFont="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9" fillId="0" borderId="1" xfId="0" applyFont="1" applyBorder="1" applyAlignment="1">
      <alignment horizontal="center" vertical="center" wrapText="1"/>
    </xf>
    <xf numFmtId="0" fontId="16" fillId="0" borderId="38" xfId="0" applyFont="1" applyBorder="1" applyAlignment="1">
      <alignment vertical="center"/>
    </xf>
    <xf numFmtId="0" fontId="1" fillId="0" borderId="0" xfId="0" applyFont="1" applyAlignment="1">
      <alignment horizontal="left"/>
    </xf>
    <xf numFmtId="4" fontId="1" fillId="0" borderId="0" xfId="0" applyNumberFormat="1" applyFont="1"/>
    <xf numFmtId="0" fontId="14" fillId="0" borderId="0" xfId="0" applyFont="1" applyAlignment="1">
      <alignment wrapText="1"/>
    </xf>
    <xf numFmtId="0" fontId="29" fillId="0" borderId="0" xfId="0" applyFont="1" applyAlignment="1">
      <alignment horizontal="center" vertical="center"/>
    </xf>
    <xf numFmtId="0" fontId="26" fillId="0" borderId="0" xfId="0" applyFont="1" applyAlignment="1">
      <alignment horizontal="left"/>
    </xf>
    <xf numFmtId="4" fontId="26" fillId="0" borderId="0" xfId="0" applyNumberFormat="1" applyFont="1"/>
    <xf numFmtId="0" fontId="5" fillId="0" borderId="0" xfId="0" applyFont="1"/>
    <xf numFmtId="0" fontId="2" fillId="0" borderId="1" xfId="0" applyFont="1" applyBorder="1" applyAlignment="1">
      <alignment horizontal="left" vertical="center" wrapText="1"/>
    </xf>
    <xf numFmtId="0" fontId="2" fillId="0" borderId="1" xfId="0" applyFont="1" applyBorder="1" applyAlignment="1">
      <alignment horizontal="left" vertical="center"/>
    </xf>
    <xf numFmtId="0" fontId="2" fillId="0" borderId="0" xfId="0" applyFont="1" applyAlignment="1">
      <alignment horizontal="center" vertical="center"/>
    </xf>
    <xf numFmtId="4" fontId="2" fillId="0" borderId="1" xfId="0" applyNumberFormat="1" applyFont="1" applyBorder="1" applyAlignment="1">
      <alignment horizontal="center" vertical="center"/>
    </xf>
    <xf numFmtId="4" fontId="2" fillId="0" borderId="0" xfId="0" applyNumberFormat="1" applyFont="1" applyAlignment="1">
      <alignment horizontal="center" vertical="center"/>
    </xf>
    <xf numFmtId="4" fontId="2" fillId="0" borderId="0" xfId="0" applyNumberFormat="1" applyFont="1"/>
    <xf numFmtId="0" fontId="16" fillId="0" borderId="0" xfId="0" applyFont="1"/>
    <xf numFmtId="0" fontId="27" fillId="0" borderId="19" xfId="0" applyFont="1" applyBorder="1" applyAlignment="1">
      <alignment horizontal="center" vertical="center"/>
    </xf>
    <xf numFmtId="0" fontId="27" fillId="0" borderId="20" xfId="0" applyFont="1" applyBorder="1" applyAlignment="1">
      <alignment horizontal="center" vertical="center" wrapText="1"/>
    </xf>
    <xf numFmtId="0" fontId="30" fillId="0" borderId="0" xfId="0" applyFont="1"/>
    <xf numFmtId="0" fontId="27" fillId="0" borderId="0" xfId="0" applyFont="1"/>
    <xf numFmtId="164" fontId="27" fillId="0" borderId="22" xfId="0" applyNumberFormat="1" applyFont="1" applyBorder="1"/>
    <xf numFmtId="164" fontId="27" fillId="0" borderId="0" xfId="0" applyNumberFormat="1" applyFont="1"/>
    <xf numFmtId="0" fontId="31" fillId="4" borderId="21" xfId="0" applyFont="1" applyFill="1" applyBorder="1"/>
    <xf numFmtId="0" fontId="2" fillId="4" borderId="0" xfId="0" applyFont="1" applyFill="1"/>
    <xf numFmtId="4" fontId="2" fillId="4" borderId="0" xfId="0" applyNumberFormat="1" applyFont="1" applyFill="1" applyAlignment="1">
      <alignment horizontal="center" vertical="center"/>
    </xf>
    <xf numFmtId="4" fontId="2" fillId="4" borderId="22" xfId="0" applyNumberFormat="1" applyFont="1" applyFill="1" applyBorder="1" applyAlignment="1">
      <alignment horizontal="center" vertical="center"/>
    </xf>
    <xf numFmtId="0" fontId="32" fillId="4" borderId="29" xfId="0" applyFont="1" applyFill="1" applyBorder="1" applyAlignment="1">
      <alignment wrapText="1"/>
    </xf>
    <xf numFmtId="0" fontId="32" fillId="4" borderId="7" xfId="0" applyFont="1" applyFill="1" applyBorder="1" applyAlignment="1">
      <alignment wrapText="1"/>
    </xf>
    <xf numFmtId="4" fontId="32" fillId="4" borderId="7" xfId="0" applyNumberFormat="1" applyFont="1" applyFill="1" applyBorder="1" applyAlignment="1">
      <alignment horizontal="center" vertical="center" wrapText="1"/>
    </xf>
    <xf numFmtId="4" fontId="32" fillId="4" borderId="30" xfId="0" applyNumberFormat="1" applyFont="1" applyFill="1" applyBorder="1" applyAlignment="1">
      <alignment horizontal="center" vertical="center" wrapText="1"/>
    </xf>
    <xf numFmtId="0" fontId="31" fillId="4" borderId="31" xfId="0" applyFont="1" applyFill="1" applyBorder="1"/>
    <xf numFmtId="0" fontId="31" fillId="4" borderId="4" xfId="0" applyFont="1" applyFill="1" applyBorder="1"/>
    <xf numFmtId="0" fontId="31" fillId="4" borderId="33" xfId="0" applyFont="1" applyFill="1" applyBorder="1"/>
    <xf numFmtId="0" fontId="31" fillId="4" borderId="34" xfId="0" applyFont="1" applyFill="1" applyBorder="1"/>
    <xf numFmtId="0" fontId="15" fillId="0" borderId="0" xfId="0" applyFont="1"/>
    <xf numFmtId="0" fontId="16" fillId="0" borderId="41" xfId="0" applyFont="1" applyBorder="1" applyAlignment="1">
      <alignment vertical="center"/>
    </xf>
    <xf numFmtId="0" fontId="16" fillId="0" borderId="41" xfId="0" applyFont="1" applyBorder="1" applyAlignment="1">
      <alignment vertical="center" wrapText="1"/>
    </xf>
    <xf numFmtId="0" fontId="16" fillId="4" borderId="43" xfId="0" applyFont="1" applyFill="1" applyBorder="1"/>
    <xf numFmtId="0" fontId="27" fillId="4" borderId="43" xfId="0" applyFont="1" applyFill="1" applyBorder="1"/>
    <xf numFmtId="0" fontId="2" fillId="4" borderId="6" xfId="0" applyFont="1" applyFill="1" applyBorder="1"/>
    <xf numFmtId="0" fontId="27" fillId="4" borderId="6" xfId="0" applyFont="1" applyFill="1" applyBorder="1"/>
    <xf numFmtId="0" fontId="20" fillId="4" borderId="6" xfId="0" applyFont="1" applyFill="1" applyBorder="1"/>
    <xf numFmtId="0" fontId="16" fillId="4" borderId="6" xfId="0" applyFont="1" applyFill="1" applyBorder="1"/>
    <xf numFmtId="0" fontId="33" fillId="4" borderId="6" xfId="0" applyFont="1" applyFill="1" applyBorder="1"/>
    <xf numFmtId="3" fontId="16" fillId="4" borderId="6" xfId="0" applyNumberFormat="1" applyFont="1" applyFill="1" applyBorder="1"/>
    <xf numFmtId="0" fontId="16" fillId="0" borderId="46" xfId="0" applyFont="1" applyBorder="1" applyAlignment="1">
      <alignment vertical="center"/>
    </xf>
    <xf numFmtId="0" fontId="16" fillId="0" borderId="46" xfId="0" applyFont="1" applyBorder="1" applyAlignment="1">
      <alignment vertical="center" wrapText="1"/>
    </xf>
    <xf numFmtId="0" fontId="33" fillId="4" borderId="6" xfId="0" applyFont="1" applyFill="1" applyBorder="1" applyAlignment="1">
      <alignment wrapText="1"/>
    </xf>
    <xf numFmtId="0" fontId="33" fillId="4" borderId="46" xfId="0" applyFont="1" applyFill="1" applyBorder="1"/>
    <xf numFmtId="0" fontId="16" fillId="4" borderId="46" xfId="0" applyFont="1" applyFill="1" applyBorder="1"/>
    <xf numFmtId="0" fontId="33" fillId="4" borderId="48" xfId="0" applyFont="1" applyFill="1" applyBorder="1"/>
    <xf numFmtId="0" fontId="16" fillId="4" borderId="48" xfId="0" applyFont="1" applyFill="1" applyBorder="1"/>
    <xf numFmtId="0" fontId="27" fillId="0" borderId="41" xfId="0" applyFont="1" applyBorder="1" applyAlignment="1">
      <alignment vertical="center"/>
    </xf>
    <xf numFmtId="0" fontId="27" fillId="0" borderId="39" xfId="0" applyFont="1" applyBorder="1" applyAlignment="1">
      <alignment vertical="center"/>
    </xf>
    <xf numFmtId="0" fontId="16" fillId="0" borderId="39" xfId="0" applyFont="1" applyBorder="1" applyAlignment="1">
      <alignment vertical="center" wrapText="1"/>
    </xf>
    <xf numFmtId="0" fontId="2" fillId="0" borderId="0" xfId="0" applyFont="1" applyAlignment="1">
      <alignment vertical="center"/>
    </xf>
    <xf numFmtId="4" fontId="15" fillId="0" borderId="0" xfId="0" applyNumberFormat="1" applyFont="1" applyAlignment="1">
      <alignment horizontal="right" vertical="center"/>
    </xf>
    <xf numFmtId="49" fontId="27" fillId="0" borderId="37" xfId="0" applyNumberFormat="1" applyFont="1" applyBorder="1" applyAlignment="1">
      <alignment vertical="center" wrapText="1"/>
    </xf>
    <xf numFmtId="0" fontId="11" fillId="0" borderId="0" xfId="0" applyFont="1"/>
    <xf numFmtId="0" fontId="34" fillId="0" borderId="0" xfId="0" applyFont="1"/>
    <xf numFmtId="0" fontId="25" fillId="0" borderId="15" xfId="0" applyFont="1" applyBorder="1" applyAlignment="1">
      <alignment horizontal="center" vertical="center" wrapText="1"/>
    </xf>
    <xf numFmtId="0" fontId="4" fillId="0" borderId="0" xfId="0" applyFont="1"/>
    <xf numFmtId="0" fontId="35" fillId="0" borderId="15" xfId="0" applyFont="1" applyBorder="1" applyAlignment="1">
      <alignment horizontal="justify" vertical="center" wrapText="1"/>
    </xf>
    <xf numFmtId="0" fontId="35" fillId="0" borderId="15" xfId="0" applyFont="1" applyBorder="1" applyAlignment="1">
      <alignment horizontal="center" vertical="center" wrapText="1"/>
    </xf>
    <xf numFmtId="4" fontId="35" fillId="0" borderId="15" xfId="0" applyNumberFormat="1" applyFont="1" applyBorder="1" applyAlignment="1">
      <alignment horizontal="center" vertical="center" wrapText="1"/>
    </xf>
    <xf numFmtId="0" fontId="35" fillId="0" borderId="16" xfId="0" applyFont="1" applyBorder="1" applyAlignment="1">
      <alignment horizontal="justify" vertical="center" wrapText="1"/>
    </xf>
    <xf numFmtId="0" fontId="35" fillId="0" borderId="16" xfId="0" applyFont="1" applyBorder="1" applyAlignment="1">
      <alignment horizontal="center" vertical="center" wrapText="1"/>
    </xf>
    <xf numFmtId="0" fontId="35" fillId="0" borderId="1" xfId="0" applyFont="1" applyBorder="1" applyAlignment="1">
      <alignment horizontal="justify" vertical="center" wrapText="1"/>
    </xf>
    <xf numFmtId="0" fontId="35" fillId="0" borderId="1" xfId="0" applyFont="1" applyBorder="1" applyAlignment="1">
      <alignment horizontal="center" vertical="center" wrapText="1"/>
    </xf>
    <xf numFmtId="0" fontId="25" fillId="0" borderId="0" xfId="0" applyFont="1" applyAlignment="1">
      <alignment vertical="center" wrapText="1"/>
    </xf>
    <xf numFmtId="0" fontId="4" fillId="0" borderId="0" xfId="0" applyFont="1" applyAlignment="1">
      <alignment horizontal="left" vertical="center"/>
    </xf>
    <xf numFmtId="0" fontId="37" fillId="0" borderId="0" xfId="0" applyFont="1" applyAlignment="1">
      <alignment horizontal="left" vertical="center"/>
    </xf>
    <xf numFmtId="0" fontId="8" fillId="0" borderId="0" xfId="0" applyFont="1"/>
    <xf numFmtId="4" fontId="35" fillId="0" borderId="16" xfId="0" applyNumberFormat="1" applyFont="1" applyBorder="1" applyAlignment="1">
      <alignment horizontal="center" vertical="center" wrapText="1"/>
    </xf>
    <xf numFmtId="4" fontId="35" fillId="0" borderId="1" xfId="0" applyNumberFormat="1" applyFont="1" applyBorder="1" applyAlignment="1">
      <alignment horizontal="center" vertical="center" wrapText="1"/>
    </xf>
    <xf numFmtId="4" fontId="25" fillId="0" borderId="0" xfId="0" applyNumberFormat="1" applyFont="1" applyAlignment="1">
      <alignment horizontal="center" vertical="center" wrapText="1"/>
    </xf>
    <xf numFmtId="0" fontId="36" fillId="0" borderId="0" xfId="0" applyFont="1"/>
    <xf numFmtId="0" fontId="35" fillId="0" borderId="0" xfId="0" applyFont="1"/>
    <xf numFmtId="3" fontId="35" fillId="0" borderId="1" xfId="0" applyNumberFormat="1" applyFont="1" applyBorder="1" applyAlignment="1">
      <alignment horizontal="center" vertical="center" wrapText="1"/>
    </xf>
    <xf numFmtId="4" fontId="4" fillId="0" borderId="0" xfId="0" applyNumberFormat="1" applyFont="1"/>
    <xf numFmtId="0" fontId="25" fillId="0" borderId="1" xfId="0" applyFont="1" applyBorder="1" applyAlignment="1">
      <alignment horizontal="center" vertical="center" wrapText="1"/>
    </xf>
    <xf numFmtId="0" fontId="35" fillId="0" borderId="0" xfId="0" applyFont="1" applyAlignment="1">
      <alignment horizontal="justify" vertical="center" wrapText="1"/>
    </xf>
    <xf numFmtId="0" fontId="35" fillId="0" borderId="0" xfId="0" applyFont="1" applyAlignment="1">
      <alignment horizontal="center" vertical="center" wrapText="1"/>
    </xf>
    <xf numFmtId="0" fontId="39" fillId="0" borderId="0" xfId="0" applyFont="1" applyAlignment="1">
      <alignment horizontal="center" vertical="center"/>
    </xf>
    <xf numFmtId="0" fontId="25" fillId="0" borderId="2" xfId="0" applyFont="1" applyBorder="1" applyAlignment="1">
      <alignment horizontal="center" vertical="center" wrapText="1"/>
    </xf>
    <xf numFmtId="0" fontId="4" fillId="0" borderId="0" xfId="0" applyFont="1" applyAlignment="1">
      <alignment wrapText="1"/>
    </xf>
    <xf numFmtId="0" fontId="8" fillId="0" borderId="0" xfId="0" applyFont="1" applyAlignment="1">
      <alignment horizontal="center" vertical="center" wrapText="1"/>
    </xf>
    <xf numFmtId="0" fontId="4" fillId="0" borderId="0" xfId="0" applyFont="1" applyAlignment="1">
      <alignment horizontal="center" vertical="center" wrapText="1"/>
    </xf>
    <xf numFmtId="0" fontId="4" fillId="0" borderId="1" xfId="0" applyFont="1" applyBorder="1" applyAlignment="1">
      <alignment horizontal="center" vertical="center"/>
    </xf>
    <xf numFmtId="0" fontId="4" fillId="0" borderId="0" xfId="0" applyFont="1" applyAlignment="1">
      <alignment horizontal="center" vertical="center"/>
    </xf>
    <xf numFmtId="4" fontId="4" fillId="0" borderId="0" xfId="0" applyNumberFormat="1" applyFont="1" applyAlignment="1">
      <alignment horizontal="center" vertical="center"/>
    </xf>
    <xf numFmtId="0" fontId="41" fillId="0" borderId="0" xfId="0" applyFont="1"/>
    <xf numFmtId="0" fontId="25" fillId="0" borderId="0" xfId="0" applyFont="1" applyAlignment="1">
      <alignment horizontal="center" vertical="center" wrapText="1"/>
    </xf>
    <xf numFmtId="0" fontId="42" fillId="0" borderId="0" xfId="0" applyFont="1"/>
    <xf numFmtId="0" fontId="9" fillId="0" borderId="0" xfId="0" applyFont="1" applyAlignment="1">
      <alignment horizontal="center" vertical="center" wrapText="1"/>
    </xf>
    <xf numFmtId="0" fontId="9" fillId="0" borderId="0" xfId="0" applyFont="1" applyAlignment="1">
      <alignment wrapText="1"/>
    </xf>
    <xf numFmtId="3" fontId="4" fillId="0" borderId="1" xfId="0" applyNumberFormat="1" applyFont="1" applyBorder="1" applyAlignment="1">
      <alignment horizontal="center" vertical="center"/>
    </xf>
    <xf numFmtId="0" fontId="4" fillId="2" borderId="0" xfId="0" applyFont="1" applyFill="1"/>
    <xf numFmtId="0" fontId="4" fillId="2" borderId="0" xfId="0" applyFont="1" applyFill="1" applyAlignment="1">
      <alignment horizontal="center" vertical="center"/>
    </xf>
    <xf numFmtId="0" fontId="4" fillId="2" borderId="1" xfId="0" applyFont="1" applyFill="1" applyBorder="1" applyAlignment="1">
      <alignment horizontal="center" vertical="center"/>
    </xf>
    <xf numFmtId="4" fontId="40" fillId="2" borderId="0" xfId="0" applyNumberFormat="1" applyFont="1" applyFill="1" applyAlignment="1">
      <alignment horizontal="center" vertical="center"/>
    </xf>
    <xf numFmtId="0" fontId="3" fillId="0" borderId="0" xfId="0" applyFont="1"/>
    <xf numFmtId="3" fontId="3" fillId="0" borderId="0" xfId="0" applyNumberFormat="1" applyFont="1"/>
    <xf numFmtId="0" fontId="4" fillId="0" borderId="1" xfId="0" applyFont="1" applyBorder="1" applyAlignment="1">
      <alignment horizontal="left" vertical="center" wrapText="1"/>
    </xf>
    <xf numFmtId="0" fontId="4" fillId="0" borderId="1" xfId="0" applyFont="1" applyBorder="1" applyAlignment="1">
      <alignment horizontal="left" vertical="center"/>
    </xf>
    <xf numFmtId="4" fontId="4" fillId="0" borderId="1" xfId="0" applyNumberFormat="1" applyFont="1" applyBorder="1" applyAlignment="1">
      <alignment horizontal="center" vertical="center"/>
    </xf>
    <xf numFmtId="4" fontId="40" fillId="0" borderId="0" xfId="0" applyNumberFormat="1" applyFont="1" applyAlignment="1">
      <alignment horizontal="right"/>
    </xf>
    <xf numFmtId="0" fontId="4" fillId="0" borderId="15" xfId="0" applyFont="1" applyBorder="1" applyAlignment="1">
      <alignment horizontal="center" vertical="center" wrapText="1"/>
    </xf>
    <xf numFmtId="0" fontId="4" fillId="0" borderId="16" xfId="0" applyFont="1" applyBorder="1" applyAlignment="1">
      <alignment horizontal="center" vertical="center" wrapText="1"/>
    </xf>
    <xf numFmtId="0" fontId="38" fillId="3" borderId="8" xfId="0" applyFont="1" applyFill="1" applyBorder="1" applyAlignment="1">
      <alignment horizontal="center" vertical="center" wrapText="1"/>
    </xf>
    <xf numFmtId="0" fontId="38" fillId="3" borderId="9" xfId="0" applyFont="1" applyFill="1" applyBorder="1" applyAlignment="1">
      <alignment horizontal="center" vertical="center" wrapText="1"/>
    </xf>
    <xf numFmtId="0" fontId="38" fillId="0" borderId="27" xfId="0" applyFont="1" applyBorder="1" applyAlignment="1">
      <alignment horizontal="left" vertical="center" wrapText="1"/>
    </xf>
    <xf numFmtId="0" fontId="39" fillId="0" borderId="27" xfId="0" applyFont="1" applyBorder="1" applyAlignment="1">
      <alignment horizontal="left" vertical="center" wrapText="1"/>
    </xf>
    <xf numFmtId="0" fontId="38" fillId="0" borderId="28" xfId="0" applyFont="1" applyBorder="1" applyAlignment="1">
      <alignment horizontal="left" vertical="center" wrapText="1"/>
    </xf>
    <xf numFmtId="0" fontId="38" fillId="0" borderId="26" xfId="0" applyFont="1" applyBorder="1" applyAlignment="1">
      <alignment horizontal="left" vertical="center" wrapText="1"/>
    </xf>
    <xf numFmtId="2" fontId="3" fillId="0" borderId="1" xfId="0" applyNumberFormat="1" applyFont="1" applyBorder="1" applyAlignment="1">
      <alignment horizontal="center" vertical="center" wrapText="1"/>
    </xf>
    <xf numFmtId="0" fontId="4" fillId="0" borderId="1" xfId="0" applyFont="1" applyBorder="1" applyAlignment="1">
      <alignment vertical="center" wrapText="1"/>
    </xf>
    <xf numFmtId="0" fontId="38" fillId="0" borderId="23" xfId="0" applyFont="1" applyBorder="1" applyAlignment="1">
      <alignment horizontal="left" vertical="center" wrapText="1"/>
    </xf>
    <xf numFmtId="0" fontId="39" fillId="0" borderId="24" xfId="0" applyFont="1" applyBorder="1" applyAlignment="1">
      <alignment horizontal="center" vertical="center" wrapText="1"/>
    </xf>
    <xf numFmtId="4" fontId="40" fillId="0" borderId="0" xfId="0" applyNumberFormat="1" applyFont="1" applyAlignment="1">
      <alignment horizontal="center" vertical="center"/>
    </xf>
    <xf numFmtId="0" fontId="4" fillId="0" borderId="38" xfId="0" applyFont="1" applyBorder="1" applyAlignment="1">
      <alignment vertical="center"/>
    </xf>
    <xf numFmtId="0" fontId="4" fillId="0" borderId="40" xfId="0" applyFont="1" applyBorder="1" applyAlignment="1">
      <alignment vertical="center" wrapText="1"/>
    </xf>
    <xf numFmtId="0" fontId="14" fillId="0" borderId="0" xfId="0" applyFont="1" applyAlignment="1">
      <alignment horizontal="left" vertical="center" wrapText="1"/>
    </xf>
    <xf numFmtId="4" fontId="14" fillId="0" borderId="0" xfId="0" applyNumberFormat="1" applyFont="1" applyAlignment="1">
      <alignment horizontal="center" vertical="center" wrapText="1"/>
    </xf>
    <xf numFmtId="0" fontId="5" fillId="2" borderId="0" xfId="0" applyFont="1" applyFill="1"/>
    <xf numFmtId="0" fontId="3" fillId="2" borderId="0" xfId="0" applyFont="1" applyFill="1"/>
    <xf numFmtId="3" fontId="3" fillId="2" borderId="0" xfId="0" applyNumberFormat="1" applyFont="1" applyFill="1"/>
    <xf numFmtId="0" fontId="45" fillId="0" borderId="0" xfId="0" applyFont="1" applyAlignment="1">
      <alignment vertical="center"/>
    </xf>
    <xf numFmtId="4" fontId="4" fillId="2" borderId="0" xfId="0" applyNumberFormat="1" applyFont="1" applyFill="1" applyAlignment="1">
      <alignment horizontal="center" vertical="center"/>
    </xf>
    <xf numFmtId="0" fontId="4" fillId="2" borderId="1" xfId="0" applyFont="1" applyFill="1" applyBorder="1" applyAlignment="1">
      <alignment horizontal="left" vertical="center"/>
    </xf>
    <xf numFmtId="4" fontId="4" fillId="2" borderId="1" xfId="0" applyNumberFormat="1" applyFont="1" applyFill="1" applyBorder="1" applyAlignment="1">
      <alignment horizontal="center" vertical="center"/>
    </xf>
    <xf numFmtId="0" fontId="4" fillId="2" borderId="0" xfId="0" applyFont="1" applyFill="1" applyAlignment="1">
      <alignment horizontal="left" vertical="center"/>
    </xf>
    <xf numFmtId="0" fontId="45" fillId="2" borderId="0" xfId="0" applyFont="1" applyFill="1" applyAlignment="1">
      <alignment horizontal="left" vertical="center"/>
    </xf>
    <xf numFmtId="0" fontId="47" fillId="0" borderId="0" xfId="0" applyFont="1"/>
    <xf numFmtId="0" fontId="45" fillId="2" borderId="0" xfId="0" applyFont="1" applyFill="1"/>
    <xf numFmtId="0" fontId="47" fillId="0" borderId="0" xfId="0" applyFont="1" applyAlignment="1">
      <alignment horizontal="left" vertical="center"/>
    </xf>
    <xf numFmtId="0" fontId="26" fillId="2" borderId="0" xfId="0" applyFont="1" applyFill="1"/>
    <xf numFmtId="0" fontId="4" fillId="0" borderId="0" xfId="0" applyFont="1" applyAlignment="1">
      <alignment vertical="center"/>
    </xf>
    <xf numFmtId="0" fontId="4" fillId="0" borderId="0" xfId="0" applyFont="1" applyAlignment="1">
      <alignment vertical="center" wrapText="1"/>
    </xf>
    <xf numFmtId="0" fontId="52" fillId="0" borderId="0" xfId="0" applyFont="1"/>
    <xf numFmtId="49" fontId="21" fillId="0" borderId="1" xfId="2" applyNumberFormat="1" applyFont="1" applyBorder="1" applyAlignment="1">
      <alignment horizontal="center" vertical="center" wrapText="1"/>
    </xf>
    <xf numFmtId="0" fontId="21" fillId="0" borderId="1" xfId="2" applyFont="1" applyBorder="1" applyAlignment="1">
      <alignment horizontal="center" vertical="center" textRotation="90" wrapText="1"/>
    </xf>
    <xf numFmtId="0" fontId="21" fillId="0" borderId="1" xfId="2" applyFont="1" applyBorder="1" applyAlignment="1">
      <alignment horizontal="center" vertical="center" wrapText="1"/>
    </xf>
    <xf numFmtId="10" fontId="49" fillId="0" borderId="1" xfId="2" applyNumberFormat="1" applyFont="1" applyBorder="1" applyAlignment="1">
      <alignment horizontal="center" vertical="center" wrapText="1"/>
    </xf>
    <xf numFmtId="10" fontId="21" fillId="0" borderId="1" xfId="2" applyNumberFormat="1" applyFont="1" applyBorder="1" applyAlignment="1">
      <alignment horizontal="center" vertical="center" wrapText="1"/>
    </xf>
    <xf numFmtId="0" fontId="54" fillId="0" borderId="1" xfId="2" applyFont="1" applyBorder="1" applyAlignment="1">
      <alignment horizontal="center" vertical="center" wrapText="1"/>
    </xf>
    <xf numFmtId="3" fontId="54" fillId="5" borderId="1" xfId="2" applyNumberFormat="1" applyFont="1" applyFill="1" applyBorder="1" applyAlignment="1">
      <alignment horizontal="center" vertical="center" wrapText="1"/>
    </xf>
    <xf numFmtId="3" fontId="55" fillId="5" borderId="1" xfId="2" applyNumberFormat="1" applyFont="1" applyFill="1" applyBorder="1" applyAlignment="1">
      <alignment horizontal="center" vertical="center" wrapText="1"/>
    </xf>
    <xf numFmtId="3" fontId="54" fillId="5" borderId="1" xfId="2" applyNumberFormat="1" applyFont="1" applyFill="1" applyBorder="1" applyAlignment="1">
      <alignment horizontal="center" vertical="center"/>
    </xf>
    <xf numFmtId="0" fontId="21" fillId="0" borderId="1" xfId="3" applyFont="1" applyBorder="1" applyAlignment="1">
      <alignment horizontal="center" vertical="center" wrapText="1"/>
    </xf>
    <xf numFmtId="0" fontId="49" fillId="0" borderId="1" xfId="3" applyFont="1" applyBorder="1" applyAlignment="1">
      <alignment horizontal="center" vertical="center" wrapText="1"/>
    </xf>
    <xf numFmtId="0" fontId="51" fillId="0" borderId="1" xfId="2" applyFont="1" applyBorder="1" applyAlignment="1">
      <alignment horizontal="center" vertical="center" wrapText="1"/>
    </xf>
    <xf numFmtId="0" fontId="53" fillId="0" borderId="1" xfId="2" applyFont="1" applyBorder="1" applyAlignment="1">
      <alignment horizontal="center" vertical="center"/>
    </xf>
    <xf numFmtId="4" fontId="40" fillId="0" borderId="0" xfId="0" applyNumberFormat="1" applyFont="1" applyAlignment="1">
      <alignment horizontal="center"/>
    </xf>
    <xf numFmtId="0" fontId="40" fillId="0" borderId="0" xfId="0" applyFont="1"/>
    <xf numFmtId="0" fontId="11" fillId="0" borderId="0" xfId="0" applyFont="1" applyAlignment="1">
      <alignment horizontal="left" wrapText="1"/>
    </xf>
    <xf numFmtId="0" fontId="43" fillId="0" borderId="0" xfId="0" applyFont="1"/>
    <xf numFmtId="0" fontId="4" fillId="2" borderId="0" xfId="0" applyFont="1" applyFill="1" applyAlignment="1">
      <alignment vertical="center"/>
    </xf>
    <xf numFmtId="0" fontId="4" fillId="0" borderId="3" xfId="0" applyFont="1" applyBorder="1" applyAlignment="1">
      <alignment horizontal="center" vertical="center"/>
    </xf>
    <xf numFmtId="4" fontId="4" fillId="0" borderId="3" xfId="0" applyNumberFormat="1" applyFont="1" applyBorder="1" applyAlignment="1">
      <alignment horizontal="center" vertical="center"/>
    </xf>
    <xf numFmtId="0" fontId="25" fillId="0" borderId="1" xfId="0" applyFont="1" applyBorder="1" applyAlignment="1">
      <alignment horizontal="center" vertical="center" wrapText="1"/>
    </xf>
    <xf numFmtId="0" fontId="39" fillId="0" borderId="1" xfId="0" applyFont="1" applyBorder="1" applyAlignment="1">
      <alignment horizontal="center" vertical="center" wrapText="1"/>
    </xf>
    <xf numFmtId="3" fontId="39" fillId="0" borderId="1" xfId="0" applyNumberFormat="1" applyFont="1" applyBorder="1" applyAlignment="1">
      <alignment horizontal="center" vertical="center" wrapText="1"/>
    </xf>
    <xf numFmtId="0" fontId="4" fillId="0" borderId="0" xfId="0" applyFont="1" applyAlignment="1">
      <alignment horizontal="right" vertical="center" wrapText="1"/>
    </xf>
    <xf numFmtId="3" fontId="14" fillId="0" borderId="1" xfId="0" applyNumberFormat="1" applyFont="1" applyBorder="1" applyAlignment="1">
      <alignment horizontal="center" vertical="center"/>
    </xf>
    <xf numFmtId="3" fontId="14" fillId="0" borderId="0" xfId="0" applyNumberFormat="1" applyFont="1" applyAlignment="1">
      <alignment horizontal="center" vertical="center"/>
    </xf>
    <xf numFmtId="3" fontId="15" fillId="0" borderId="0" xfId="0" applyNumberFormat="1" applyFont="1" applyAlignment="1">
      <alignment horizontal="center" vertical="center"/>
    </xf>
    <xf numFmtId="0" fontId="48" fillId="0" borderId="0" xfId="0" applyFont="1" applyAlignment="1">
      <alignment wrapText="1"/>
    </xf>
    <xf numFmtId="0" fontId="35" fillId="0" borderId="52" xfId="0" applyFont="1" applyBorder="1" applyAlignment="1">
      <alignment horizontal="justify" vertical="center" wrapText="1"/>
    </xf>
    <xf numFmtId="0" fontId="4" fillId="0" borderId="52" xfId="0" applyFont="1" applyBorder="1" applyAlignment="1">
      <alignment horizontal="center" vertical="center" wrapText="1"/>
    </xf>
    <xf numFmtId="0" fontId="35" fillId="0" borderId="52" xfId="0" applyFont="1" applyBorder="1" applyAlignment="1">
      <alignment horizontal="center" vertical="center" wrapText="1"/>
    </xf>
    <xf numFmtId="3" fontId="16" fillId="0" borderId="38" xfId="0" applyNumberFormat="1" applyFont="1" applyBorder="1" applyAlignment="1">
      <alignment horizontal="center" vertical="center"/>
    </xf>
    <xf numFmtId="3" fontId="16" fillId="0" borderId="39" xfId="0" applyNumberFormat="1" applyFont="1" applyBorder="1" applyAlignment="1">
      <alignment horizontal="center" vertical="center"/>
    </xf>
    <xf numFmtId="3" fontId="35" fillId="0" borderId="15" xfId="0" applyNumberFormat="1" applyFont="1" applyBorder="1" applyAlignment="1">
      <alignment horizontal="center" vertical="center" wrapText="1"/>
    </xf>
    <xf numFmtId="3" fontId="16" fillId="0" borderId="42" xfId="0" applyNumberFormat="1" applyFont="1" applyBorder="1" applyAlignment="1">
      <alignment horizontal="center" vertical="center"/>
    </xf>
    <xf numFmtId="3" fontId="16" fillId="0" borderId="14" xfId="0" applyNumberFormat="1" applyFont="1" applyBorder="1" applyAlignment="1">
      <alignment horizontal="center" vertical="center"/>
    </xf>
    <xf numFmtId="3" fontId="27" fillId="4" borderId="44" xfId="0" applyNumberFormat="1" applyFont="1" applyFill="1" applyBorder="1" applyAlignment="1">
      <alignment horizontal="center" vertical="center"/>
    </xf>
    <xf numFmtId="3" fontId="16" fillId="0" borderId="0" xfId="0" applyNumberFormat="1" applyFont="1" applyAlignment="1">
      <alignment horizontal="center" vertical="center"/>
    </xf>
    <xf numFmtId="3" fontId="27" fillId="4" borderId="45" xfId="0" applyNumberFormat="1" applyFont="1" applyFill="1" applyBorder="1" applyAlignment="1">
      <alignment horizontal="center" vertical="center"/>
    </xf>
    <xf numFmtId="3" fontId="16" fillId="4" borderId="45" xfId="0" applyNumberFormat="1" applyFont="1" applyFill="1" applyBorder="1" applyAlignment="1">
      <alignment horizontal="center" vertical="center"/>
    </xf>
    <xf numFmtId="3" fontId="16" fillId="0" borderId="47" xfId="0" applyNumberFormat="1" applyFont="1" applyBorder="1" applyAlignment="1">
      <alignment horizontal="center" vertical="center"/>
    </xf>
    <xf numFmtId="3" fontId="16" fillId="4" borderId="47" xfId="0" applyNumberFormat="1" applyFont="1" applyFill="1" applyBorder="1" applyAlignment="1">
      <alignment horizontal="center" vertical="center"/>
    </xf>
    <xf numFmtId="3" fontId="16" fillId="4" borderId="49" xfId="0" applyNumberFormat="1" applyFont="1" applyFill="1" applyBorder="1" applyAlignment="1">
      <alignment horizontal="center" vertical="center"/>
    </xf>
    <xf numFmtId="3" fontId="2" fillId="0" borderId="0" xfId="0" applyNumberFormat="1" applyFont="1" applyAlignment="1">
      <alignment horizontal="center" vertical="center"/>
    </xf>
    <xf numFmtId="3" fontId="16" fillId="0" borderId="41" xfId="0" applyNumberFormat="1" applyFont="1" applyBorder="1" applyAlignment="1">
      <alignment horizontal="center" vertical="center"/>
    </xf>
    <xf numFmtId="3" fontId="16" fillId="0" borderId="18" xfId="0" applyNumberFormat="1" applyFont="1" applyBorder="1" applyAlignment="1">
      <alignment horizontal="center" vertical="center"/>
    </xf>
    <xf numFmtId="3" fontId="16" fillId="0" borderId="50" xfId="0" applyNumberFormat="1" applyFont="1" applyBorder="1" applyAlignment="1">
      <alignment horizontal="center" vertical="center"/>
    </xf>
    <xf numFmtId="3" fontId="27" fillId="0" borderId="20" xfId="0" applyNumberFormat="1" applyFont="1" applyBorder="1" applyAlignment="1">
      <alignment horizontal="center" vertical="center"/>
    </xf>
    <xf numFmtId="3" fontId="2" fillId="0" borderId="0" xfId="0" applyNumberFormat="1" applyFont="1"/>
    <xf numFmtId="3" fontId="4" fillId="0" borderId="37" xfId="0" applyNumberFormat="1" applyFont="1" applyBorder="1" applyAlignment="1">
      <alignment horizontal="center" vertical="center"/>
    </xf>
    <xf numFmtId="3" fontId="40" fillId="0" borderId="20" xfId="0" applyNumberFormat="1" applyFont="1" applyBorder="1" applyAlignment="1">
      <alignment horizontal="center" vertical="center"/>
    </xf>
    <xf numFmtId="3" fontId="39" fillId="0" borderId="10" xfId="0" applyNumberFormat="1" applyFont="1" applyBorder="1" applyAlignment="1">
      <alignment horizontal="center" vertical="center" wrapText="1"/>
    </xf>
    <xf numFmtId="3" fontId="3" fillId="0" borderId="10" xfId="0" applyNumberFormat="1" applyFont="1" applyBorder="1" applyAlignment="1">
      <alignment horizontal="center" vertical="center" wrapText="1"/>
    </xf>
    <xf numFmtId="3" fontId="4" fillId="0" borderId="10" xfId="0" applyNumberFormat="1" applyFont="1" applyBorder="1" applyAlignment="1">
      <alignment horizontal="center" vertical="center"/>
    </xf>
    <xf numFmtId="3" fontId="40" fillId="0" borderId="12" xfId="0" applyNumberFormat="1" applyFont="1" applyBorder="1" applyAlignment="1">
      <alignment horizontal="center" vertical="center"/>
    </xf>
    <xf numFmtId="0" fontId="38" fillId="3" borderId="26" xfId="0" applyFont="1" applyFill="1" applyBorder="1" applyAlignment="1">
      <alignment horizontal="center" vertical="center" wrapText="1"/>
    </xf>
    <xf numFmtId="3" fontId="16" fillId="0" borderId="1" xfId="0" applyNumberFormat="1" applyFont="1" applyBorder="1" applyAlignment="1">
      <alignment horizontal="center" vertical="center"/>
    </xf>
    <xf numFmtId="0" fontId="16" fillId="0" borderId="26" xfId="0" applyFont="1" applyBorder="1" applyAlignment="1">
      <alignment vertical="center"/>
    </xf>
    <xf numFmtId="0" fontId="16" fillId="0" borderId="8" xfId="0" applyFont="1" applyBorder="1" applyAlignment="1">
      <alignment vertical="center" wrapText="1"/>
    </xf>
    <xf numFmtId="3" fontId="16" fillId="0" borderId="8" xfId="0" applyNumberFormat="1" applyFont="1" applyBorder="1" applyAlignment="1">
      <alignment horizontal="center" vertical="center"/>
    </xf>
    <xf numFmtId="3" fontId="16" fillId="0" borderId="9" xfId="0" applyNumberFormat="1" applyFont="1" applyBorder="1" applyAlignment="1">
      <alignment horizontal="center" vertical="center"/>
    </xf>
    <xf numFmtId="0" fontId="16" fillId="0" borderId="28" xfId="0" applyFont="1" applyBorder="1" applyAlignment="1">
      <alignment vertical="center"/>
    </xf>
    <xf numFmtId="0" fontId="16" fillId="0" borderId="11" xfId="0" applyFont="1" applyBorder="1" applyAlignment="1">
      <alignment vertical="center" wrapText="1"/>
    </xf>
    <xf numFmtId="3" fontId="16" fillId="0" borderId="11" xfId="0" applyNumberFormat="1" applyFont="1" applyBorder="1" applyAlignment="1">
      <alignment horizontal="center" vertical="center"/>
    </xf>
    <xf numFmtId="3" fontId="16" fillId="0" borderId="12" xfId="0" applyNumberFormat="1" applyFont="1" applyBorder="1" applyAlignment="1">
      <alignment horizontal="center" vertical="center"/>
    </xf>
    <xf numFmtId="3" fontId="11" fillId="0" borderId="0" xfId="0" applyNumberFormat="1" applyFont="1" applyAlignment="1">
      <alignment horizontal="center"/>
    </xf>
    <xf numFmtId="3" fontId="35" fillId="0" borderId="16" xfId="0" applyNumberFormat="1" applyFont="1" applyBorder="1" applyAlignment="1">
      <alignment horizontal="center" vertical="center" wrapText="1"/>
    </xf>
    <xf numFmtId="3" fontId="35" fillId="0" borderId="52" xfId="0" applyNumberFormat="1" applyFont="1" applyBorder="1" applyAlignment="1">
      <alignment horizontal="center" vertical="center" wrapText="1"/>
    </xf>
    <xf numFmtId="3" fontId="35" fillId="0" borderId="51" xfId="0" applyNumberFormat="1" applyFont="1" applyBorder="1" applyAlignment="1">
      <alignment horizontal="center" vertical="center" wrapText="1"/>
    </xf>
    <xf numFmtId="3" fontId="38" fillId="0" borderId="1" xfId="0" applyNumberFormat="1" applyFont="1" applyBorder="1" applyAlignment="1">
      <alignment horizontal="center" vertical="center"/>
    </xf>
    <xf numFmtId="3" fontId="4" fillId="0" borderId="1" xfId="0" applyNumberFormat="1" applyFont="1" applyBorder="1" applyAlignment="1">
      <alignment horizontal="center" vertical="center" wrapText="1"/>
    </xf>
    <xf numFmtId="0" fontId="16" fillId="0" borderId="1" xfId="0" applyFont="1" applyBorder="1" applyAlignment="1">
      <alignment horizontal="left" vertical="center"/>
    </xf>
    <xf numFmtId="0" fontId="16" fillId="0" borderId="1" xfId="0" applyFont="1" applyBorder="1" applyAlignment="1">
      <alignment wrapText="1"/>
    </xf>
    <xf numFmtId="3" fontId="16" fillId="0" borderId="10" xfId="0" applyNumberFormat="1" applyFont="1" applyBorder="1" applyAlignment="1">
      <alignment horizontal="center" vertical="center"/>
    </xf>
    <xf numFmtId="0" fontId="39" fillId="0" borderId="0" xfId="0" applyFont="1" applyBorder="1" applyAlignment="1">
      <alignment horizontal="center" vertical="center" wrapText="1"/>
    </xf>
    <xf numFmtId="3" fontId="38" fillId="0" borderId="56" xfId="0" applyNumberFormat="1" applyFont="1" applyBorder="1" applyAlignment="1">
      <alignment horizontal="center" vertical="center" wrapText="1"/>
    </xf>
    <xf numFmtId="3" fontId="40" fillId="0" borderId="56" xfId="0" applyNumberFormat="1" applyFont="1" applyBorder="1" applyAlignment="1">
      <alignment horizontal="center" vertical="center" wrapText="1"/>
    </xf>
    <xf numFmtId="3" fontId="40" fillId="0" borderId="12" xfId="0" applyNumberFormat="1" applyFont="1" applyBorder="1" applyAlignment="1">
      <alignment horizontal="center" vertical="center" wrapText="1"/>
    </xf>
    <xf numFmtId="0" fontId="27" fillId="0" borderId="8" xfId="0" applyFont="1" applyBorder="1" applyAlignment="1">
      <alignment horizontal="center" vertical="center"/>
    </xf>
    <xf numFmtId="0" fontId="27" fillId="0" borderId="8" xfId="0" applyFont="1" applyBorder="1" applyAlignment="1">
      <alignment horizontal="center" vertical="center" wrapText="1"/>
    </xf>
    <xf numFmtId="0" fontId="27" fillId="0" borderId="9" xfId="0" applyFont="1" applyBorder="1" applyAlignment="1">
      <alignment horizontal="center" vertical="center" wrapText="1"/>
    </xf>
    <xf numFmtId="0" fontId="16" fillId="0" borderId="11" xfId="0" applyFont="1" applyBorder="1"/>
    <xf numFmtId="0" fontId="16" fillId="0" borderId="11" xfId="0" applyFont="1" applyBorder="1" applyAlignment="1">
      <alignment horizontal="right"/>
    </xf>
    <xf numFmtId="3" fontId="27" fillId="0" borderId="12" xfId="0" applyNumberFormat="1" applyFont="1" applyBorder="1" applyAlignment="1">
      <alignment horizontal="center" vertical="center"/>
    </xf>
    <xf numFmtId="0" fontId="5" fillId="2" borderId="26"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12" fillId="2" borderId="9" xfId="0" applyFont="1" applyFill="1" applyBorder="1" applyAlignment="1">
      <alignment horizontal="center" vertical="center" wrapText="1"/>
    </xf>
    <xf numFmtId="0" fontId="3" fillId="0" borderId="27" xfId="0" applyFont="1" applyBorder="1" applyAlignment="1">
      <alignment horizontal="center" wrapText="1"/>
    </xf>
    <xf numFmtId="0" fontId="3" fillId="0" borderId="27" xfId="0" applyFont="1" applyBorder="1" applyAlignment="1">
      <alignment wrapText="1"/>
    </xf>
    <xf numFmtId="3" fontId="5" fillId="0" borderId="10" xfId="0" applyNumberFormat="1" applyFont="1" applyBorder="1" applyAlignment="1">
      <alignment horizontal="center" vertical="center" wrapText="1"/>
    </xf>
    <xf numFmtId="0" fontId="3" fillId="0" borderId="28" xfId="0" applyFont="1" applyBorder="1" applyAlignment="1">
      <alignment wrapText="1"/>
    </xf>
    <xf numFmtId="3" fontId="8" fillId="0" borderId="11" xfId="0" applyNumberFormat="1" applyFont="1" applyBorder="1" applyAlignment="1">
      <alignment horizontal="center" vertical="center" wrapText="1"/>
    </xf>
    <xf numFmtId="3" fontId="5" fillId="0" borderId="11" xfId="0" applyNumberFormat="1" applyFont="1" applyBorder="1" applyAlignment="1">
      <alignment horizontal="center" vertical="center" wrapText="1"/>
    </xf>
    <xf numFmtId="3" fontId="5" fillId="0" borderId="12" xfId="0" applyNumberFormat="1" applyFont="1" applyBorder="1" applyAlignment="1">
      <alignment horizontal="center" vertical="center" wrapText="1"/>
    </xf>
    <xf numFmtId="0" fontId="38" fillId="0" borderId="57" xfId="0" applyFont="1" applyBorder="1" applyAlignment="1">
      <alignment horizontal="left" vertical="center" wrapText="1"/>
    </xf>
    <xf numFmtId="0" fontId="39" fillId="0" borderId="58" xfId="0" applyFont="1" applyBorder="1" applyAlignment="1">
      <alignment horizontal="center" vertical="center" wrapText="1"/>
    </xf>
    <xf numFmtId="3" fontId="39" fillId="0" borderId="58" xfId="0" applyNumberFormat="1" applyFont="1" applyBorder="1" applyAlignment="1">
      <alignment horizontal="center" vertical="center" wrapText="1"/>
    </xf>
    <xf numFmtId="3" fontId="38" fillId="0" borderId="53" xfId="0" applyNumberFormat="1" applyFont="1" applyBorder="1" applyAlignment="1">
      <alignment horizontal="center" vertical="center" wrapText="1"/>
    </xf>
    <xf numFmtId="0" fontId="38" fillId="0" borderId="59" xfId="0" applyFont="1" applyBorder="1" applyAlignment="1">
      <alignment horizontal="left" vertical="center" wrapText="1"/>
    </xf>
    <xf numFmtId="0" fontId="39" fillId="0" borderId="13" xfId="0" applyFont="1" applyBorder="1" applyAlignment="1">
      <alignment horizontal="center" vertical="center" wrapText="1"/>
    </xf>
    <xf numFmtId="3" fontId="38" fillId="0" borderId="55" xfId="0" applyNumberFormat="1" applyFont="1" applyBorder="1" applyAlignment="1">
      <alignment horizontal="center" vertical="center" wrapText="1"/>
    </xf>
    <xf numFmtId="0" fontId="40" fillId="0" borderId="54" xfId="0" applyFont="1" applyBorder="1" applyAlignment="1">
      <alignment horizontal="right" vertical="center"/>
    </xf>
    <xf numFmtId="0" fontId="40" fillId="0" borderId="0" xfId="0" applyFont="1" applyBorder="1" applyAlignment="1">
      <alignment horizontal="right" vertical="center"/>
    </xf>
    <xf numFmtId="3" fontId="40" fillId="0" borderId="56" xfId="0" applyNumberFormat="1" applyFont="1" applyBorder="1" applyAlignment="1">
      <alignment horizontal="center" vertical="center"/>
    </xf>
    <xf numFmtId="4" fontId="39" fillId="0" borderId="0" xfId="0" applyNumberFormat="1" applyFont="1" applyBorder="1" applyAlignment="1">
      <alignment horizontal="center" vertical="center" wrapText="1"/>
    </xf>
    <xf numFmtId="0" fontId="38" fillId="0" borderId="60" xfId="0" applyFont="1" applyBorder="1" applyAlignment="1">
      <alignment horizontal="left" vertical="center" wrapText="1"/>
    </xf>
    <xf numFmtId="0" fontId="39" fillId="0" borderId="61" xfId="0" applyFont="1" applyBorder="1" applyAlignment="1">
      <alignment horizontal="center" vertical="center" wrapText="1"/>
    </xf>
    <xf numFmtId="3" fontId="38" fillId="0" borderId="62" xfId="0" applyNumberFormat="1" applyFont="1" applyBorder="1" applyAlignment="1">
      <alignment horizontal="center" vertical="center" wrapText="1"/>
    </xf>
    <xf numFmtId="4" fontId="39" fillId="0" borderId="61" xfId="0" applyNumberFormat="1" applyFont="1" applyBorder="1" applyAlignment="1">
      <alignment horizontal="center" vertical="center" wrapText="1"/>
    </xf>
    <xf numFmtId="0" fontId="4" fillId="0" borderId="60" xfId="0" applyFont="1" applyBorder="1" applyAlignment="1">
      <alignment horizontal="center" vertical="center"/>
    </xf>
    <xf numFmtId="0" fontId="38" fillId="0" borderId="61" xfId="0" applyFont="1" applyBorder="1" applyAlignment="1">
      <alignment horizontal="center" vertical="center" wrapText="1"/>
    </xf>
    <xf numFmtId="0" fontId="5" fillId="0" borderId="61" xfId="0" applyFont="1" applyBorder="1" applyAlignment="1">
      <alignment horizontal="center" vertical="center" wrapText="1"/>
    </xf>
    <xf numFmtId="3" fontId="40" fillId="0" borderId="62" xfId="0" applyNumberFormat="1" applyFont="1" applyBorder="1" applyAlignment="1">
      <alignment horizontal="center" vertical="center"/>
    </xf>
    <xf numFmtId="0" fontId="38" fillId="0" borderId="54" xfId="0" applyFont="1" applyBorder="1" applyAlignment="1">
      <alignment horizontal="left" vertical="center" wrapText="1"/>
    </xf>
    <xf numFmtId="0" fontId="4" fillId="0" borderId="57" xfId="0" applyFont="1" applyBorder="1" applyAlignment="1">
      <alignment horizontal="left" vertical="center"/>
    </xf>
    <xf numFmtId="0" fontId="4" fillId="0" borderId="58" xfId="0" applyFont="1" applyBorder="1" applyAlignment="1">
      <alignment horizontal="center" vertical="center"/>
    </xf>
    <xf numFmtId="0" fontId="4" fillId="0" borderId="53" xfId="0" applyFont="1" applyBorder="1" applyAlignment="1">
      <alignment horizontal="center" vertical="center"/>
    </xf>
    <xf numFmtId="0" fontId="4" fillId="0" borderId="0" xfId="0" applyFont="1" applyBorder="1" applyAlignment="1">
      <alignment horizontal="left" vertical="center"/>
    </xf>
    <xf numFmtId="0" fontId="4" fillId="0" borderId="0" xfId="0" applyFont="1" applyBorder="1" applyAlignment="1">
      <alignment horizontal="center" vertical="center"/>
    </xf>
    <xf numFmtId="3" fontId="25" fillId="0" borderId="0" xfId="0" applyNumberFormat="1" applyFont="1" applyBorder="1" applyAlignment="1">
      <alignment horizontal="center" vertical="center" wrapText="1"/>
    </xf>
    <xf numFmtId="0" fontId="28" fillId="0" borderId="26" xfId="0" applyFont="1" applyBorder="1" applyAlignment="1">
      <alignment horizontal="center" vertical="center"/>
    </xf>
    <xf numFmtId="0" fontId="28" fillId="0" borderId="8" xfId="0" applyFont="1" applyBorder="1" applyAlignment="1">
      <alignment horizontal="center" vertical="center"/>
    </xf>
    <xf numFmtId="0" fontId="28" fillId="0" borderId="9" xfId="0" applyFont="1" applyBorder="1" applyAlignment="1">
      <alignment horizontal="center" vertical="center"/>
    </xf>
    <xf numFmtId="4" fontId="14" fillId="0" borderId="12" xfId="0" applyNumberFormat="1" applyFont="1" applyBorder="1" applyAlignment="1">
      <alignment horizontal="center" vertical="center" wrapText="1"/>
    </xf>
    <xf numFmtId="0" fontId="14" fillId="0" borderId="27" xfId="0" applyFont="1" applyBorder="1" applyAlignment="1">
      <alignment horizontal="left" vertical="center" wrapText="1"/>
    </xf>
    <xf numFmtId="4" fontId="14" fillId="0" borderId="10" xfId="0" applyNumberFormat="1" applyFont="1" applyBorder="1" applyAlignment="1">
      <alignment horizontal="center" vertical="center" wrapText="1"/>
    </xf>
    <xf numFmtId="0" fontId="28" fillId="0" borderId="28" xfId="0" applyFont="1" applyBorder="1" applyAlignment="1">
      <alignment horizontal="right" vertical="center" wrapText="1"/>
    </xf>
    <xf numFmtId="3" fontId="28" fillId="0" borderId="11" xfId="0" applyNumberFormat="1" applyFont="1" applyBorder="1" applyAlignment="1">
      <alignment horizontal="center" vertical="center"/>
    </xf>
    <xf numFmtId="3" fontId="28" fillId="0" borderId="8" xfId="0" applyNumberFormat="1" applyFont="1" applyBorder="1" applyAlignment="1">
      <alignment horizontal="center" vertical="center"/>
    </xf>
    <xf numFmtId="0" fontId="46" fillId="0" borderId="27" xfId="0" applyFont="1" applyBorder="1" applyAlignment="1">
      <alignment horizontal="left" vertical="center" wrapText="1"/>
    </xf>
    <xf numFmtId="0" fontId="6" fillId="0" borderId="28" xfId="0" applyFont="1" applyBorder="1" applyAlignment="1">
      <alignment horizontal="right"/>
    </xf>
    <xf numFmtId="3" fontId="28" fillId="0" borderId="11" xfId="0" applyNumberFormat="1" applyFont="1" applyBorder="1" applyAlignment="1">
      <alignment horizontal="center"/>
    </xf>
    <xf numFmtId="4" fontId="14" fillId="0" borderId="12" xfId="0" applyNumberFormat="1" applyFont="1" applyBorder="1"/>
    <xf numFmtId="0" fontId="48" fillId="0" borderId="0" xfId="0" applyFont="1" applyBorder="1" applyAlignment="1">
      <alignment wrapText="1"/>
    </xf>
    <xf numFmtId="0" fontId="2" fillId="0" borderId="0" xfId="0" applyFont="1" applyBorder="1"/>
    <xf numFmtId="0" fontId="2" fillId="0" borderId="0" xfId="0" applyFont="1" applyBorder="1" applyAlignment="1">
      <alignment horizontal="right" wrapText="1"/>
    </xf>
    <xf numFmtId="0" fontId="2" fillId="0" borderId="0" xfId="0" applyFont="1" applyBorder="1" applyAlignment="1">
      <alignment wrapText="1"/>
    </xf>
    <xf numFmtId="165" fontId="4" fillId="0" borderId="0" xfId="0" applyNumberFormat="1" applyFont="1"/>
    <xf numFmtId="0" fontId="4" fillId="0" borderId="1" xfId="0" applyFont="1" applyBorder="1" applyAlignment="1">
      <alignment horizontal="center" vertical="center" wrapText="1"/>
    </xf>
    <xf numFmtId="0" fontId="14" fillId="0" borderId="0" xfId="0" applyFont="1"/>
    <xf numFmtId="0" fontId="9" fillId="0" borderId="1" xfId="0" applyFont="1" applyBorder="1" applyAlignment="1">
      <alignment horizontal="center" vertical="center" wrapText="1"/>
    </xf>
    <xf numFmtId="0" fontId="14" fillId="0" borderId="0" xfId="0" applyFont="1" applyAlignment="1">
      <alignment wrapText="1"/>
    </xf>
    <xf numFmtId="0" fontId="29" fillId="0" borderId="0" xfId="0" applyFont="1" applyAlignment="1">
      <alignment horizontal="center" vertical="center"/>
    </xf>
    <xf numFmtId="0" fontId="4" fillId="0" borderId="1" xfId="0" applyFont="1" applyBorder="1" applyAlignment="1">
      <alignment horizontal="center" vertical="center"/>
    </xf>
    <xf numFmtId="0" fontId="4" fillId="0" borderId="1" xfId="0" applyFont="1" applyBorder="1" applyAlignment="1">
      <alignment horizontal="left" vertical="center" wrapText="1"/>
    </xf>
    <xf numFmtId="0" fontId="4" fillId="0" borderId="1" xfId="0" applyFont="1" applyBorder="1" applyAlignment="1">
      <alignment horizontal="left" vertical="center"/>
    </xf>
    <xf numFmtId="4" fontId="4" fillId="0" borderId="1" xfId="0" applyNumberFormat="1" applyFont="1" applyBorder="1" applyAlignment="1">
      <alignment horizontal="center" vertical="center"/>
    </xf>
    <xf numFmtId="0" fontId="5" fillId="2" borderId="0" xfId="0" applyFont="1" applyFill="1"/>
    <xf numFmtId="0" fontId="3" fillId="2" borderId="0" xfId="0" applyFont="1" applyFill="1"/>
    <xf numFmtId="3" fontId="3" fillId="2" borderId="0" xfId="0" applyNumberFormat="1" applyFont="1" applyFill="1"/>
    <xf numFmtId="0" fontId="3" fillId="0" borderId="1" xfId="0" applyFont="1" applyBorder="1" applyAlignment="1">
      <alignment horizontal="left" vertical="center" wrapText="1"/>
    </xf>
    <xf numFmtId="0" fontId="49" fillId="0" borderId="1" xfId="2" applyFont="1" applyBorder="1" applyAlignment="1">
      <alignment horizontal="center" vertical="center" wrapText="1"/>
    </xf>
    <xf numFmtId="4" fontId="40" fillId="0" borderId="0" xfId="0" applyNumberFormat="1" applyFont="1"/>
    <xf numFmtId="3" fontId="14" fillId="2" borderId="1" xfId="0" applyNumberFormat="1" applyFont="1" applyFill="1" applyBorder="1" applyAlignment="1">
      <alignment horizontal="center" vertical="center"/>
    </xf>
    <xf numFmtId="0" fontId="4" fillId="0" borderId="3" xfId="0" applyFont="1" applyBorder="1" applyAlignment="1">
      <alignment horizontal="left" vertical="center" wrapText="1"/>
    </xf>
    <xf numFmtId="3" fontId="46" fillId="2" borderId="1" xfId="0" applyNumberFormat="1" applyFont="1" applyFill="1" applyBorder="1" applyAlignment="1">
      <alignment horizontal="center" vertical="center"/>
    </xf>
    <xf numFmtId="0" fontId="29" fillId="0" borderId="0" xfId="0" applyFont="1"/>
    <xf numFmtId="0" fontId="60" fillId="0" borderId="0" xfId="0" applyFont="1" applyAlignment="1">
      <alignment wrapText="1"/>
    </xf>
    <xf numFmtId="4" fontId="46" fillId="0" borderId="10" xfId="0" applyNumberFormat="1" applyFont="1" applyBorder="1" applyAlignment="1">
      <alignment horizontal="center" vertical="center" wrapText="1"/>
    </xf>
    <xf numFmtId="0" fontId="25" fillId="0" borderId="1" xfId="0" applyFont="1" applyBorder="1" applyAlignment="1">
      <alignment horizontal="center" vertical="center" wrapText="1"/>
    </xf>
    <xf numFmtId="3" fontId="44" fillId="0" borderId="0" xfId="0" applyNumberFormat="1" applyFont="1"/>
    <xf numFmtId="0" fontId="25" fillId="0" borderId="1" xfId="0" applyFont="1" applyBorder="1" applyAlignment="1">
      <alignment horizontal="right" vertical="center" wrapText="1"/>
    </xf>
    <xf numFmtId="3" fontId="25" fillId="0" borderId="17" xfId="0" applyNumberFormat="1" applyFont="1" applyBorder="1" applyAlignment="1">
      <alignment horizontal="center" vertical="center" wrapText="1"/>
    </xf>
    <xf numFmtId="0" fontId="25" fillId="0" borderId="0" xfId="0" applyFont="1" applyBorder="1" applyAlignment="1">
      <alignment horizontal="right" vertical="center" wrapText="1"/>
    </xf>
    <xf numFmtId="0" fontId="25" fillId="0" borderId="63" xfId="0" applyFont="1" applyBorder="1" applyAlignment="1">
      <alignment horizontal="center" vertical="center" wrapText="1"/>
    </xf>
    <xf numFmtId="0" fontId="25" fillId="0" borderId="64" xfId="0" applyFont="1" applyBorder="1" applyAlignment="1">
      <alignment horizontal="center" vertical="center" wrapText="1"/>
    </xf>
    <xf numFmtId="0" fontId="25" fillId="0" borderId="65" xfId="0" applyFont="1" applyBorder="1" applyAlignment="1">
      <alignment horizontal="center" vertical="center" wrapText="1"/>
    </xf>
    <xf numFmtId="0" fontId="35" fillId="0" borderId="66" xfId="0" applyFont="1" applyBorder="1" applyAlignment="1">
      <alignment horizontal="justify" vertical="center" wrapText="1"/>
    </xf>
    <xf numFmtId="3" fontId="35" fillId="0" borderId="67" xfId="0" applyNumberFormat="1" applyFont="1" applyBorder="1" applyAlignment="1">
      <alignment horizontal="center" vertical="center" wrapText="1"/>
    </xf>
    <xf numFmtId="3" fontId="25" fillId="0" borderId="71" xfId="0" applyNumberFormat="1" applyFont="1" applyBorder="1" applyAlignment="1">
      <alignment horizontal="center" vertical="center" wrapText="1"/>
    </xf>
    <xf numFmtId="0" fontId="36" fillId="0" borderId="0" xfId="0" applyFont="1" applyAlignment="1">
      <alignment horizontal="justify" vertical="center" wrapText="1"/>
    </xf>
    <xf numFmtId="3" fontId="4" fillId="0" borderId="0" xfId="0" applyNumberFormat="1" applyFont="1" applyAlignment="1">
      <alignment horizontal="center" vertical="center"/>
    </xf>
    <xf numFmtId="3" fontId="3" fillId="0" borderId="10" xfId="0" applyNumberFormat="1" applyFont="1" applyFill="1" applyBorder="1" applyAlignment="1">
      <alignment horizontal="center" vertical="center" wrapText="1"/>
    </xf>
    <xf numFmtId="3" fontId="39" fillId="0" borderId="10" xfId="0" applyNumberFormat="1" applyFont="1" applyFill="1" applyBorder="1" applyAlignment="1">
      <alignment horizontal="center" vertical="center" wrapText="1"/>
    </xf>
    <xf numFmtId="3" fontId="38" fillId="0" borderId="25" xfId="0" applyNumberFormat="1" applyFont="1" applyFill="1" applyBorder="1" applyAlignment="1">
      <alignment horizontal="center" vertical="center" wrapText="1"/>
    </xf>
    <xf numFmtId="3" fontId="38" fillId="0" borderId="62" xfId="0" applyNumberFormat="1" applyFont="1" applyFill="1" applyBorder="1" applyAlignment="1">
      <alignment horizontal="center" vertical="center" wrapText="1"/>
    </xf>
    <xf numFmtId="0" fontId="58" fillId="0" borderId="0" xfId="0" applyFont="1" applyBorder="1" applyAlignment="1">
      <alignment horizontal="center" wrapText="1"/>
    </xf>
    <xf numFmtId="0" fontId="2" fillId="0" borderId="0" xfId="0" applyFont="1" applyAlignment="1">
      <alignment horizontal="right" wrapText="1"/>
    </xf>
    <xf numFmtId="0" fontId="25" fillId="0" borderId="68" xfId="0" applyFont="1" applyBorder="1" applyAlignment="1">
      <alignment horizontal="right" vertical="center" wrapText="1"/>
    </xf>
    <xf numFmtId="0" fontId="25" fillId="0" borderId="69" xfId="0" applyFont="1" applyBorder="1" applyAlignment="1">
      <alignment horizontal="right" vertical="center" wrapText="1"/>
    </xf>
    <xf numFmtId="0" fontId="25" fillId="0" borderId="70" xfId="0" applyFont="1" applyBorder="1" applyAlignment="1">
      <alignment horizontal="right" vertical="center" wrapText="1"/>
    </xf>
    <xf numFmtId="0" fontId="4" fillId="0" borderId="0" xfId="0" applyFont="1" applyAlignment="1">
      <alignment horizontal="right" wrapText="1"/>
    </xf>
    <xf numFmtId="0" fontId="25" fillId="0" borderId="1" xfId="0" applyFont="1" applyBorder="1" applyAlignment="1">
      <alignment horizontal="center" vertical="center" wrapText="1"/>
    </xf>
    <xf numFmtId="4" fontId="31" fillId="4" borderId="5" xfId="0" applyNumberFormat="1" applyFont="1" applyFill="1" applyBorder="1" applyAlignment="1">
      <alignment horizontal="center" vertical="center"/>
    </xf>
    <xf numFmtId="4" fontId="31" fillId="4" borderId="35" xfId="0" applyNumberFormat="1" applyFont="1" applyFill="1" applyBorder="1" applyAlignment="1">
      <alignment horizontal="center" vertical="center"/>
    </xf>
    <xf numFmtId="4" fontId="31" fillId="4" borderId="32" xfId="0" applyNumberFormat="1" applyFont="1" applyFill="1" applyBorder="1" applyAlignment="1">
      <alignment horizontal="center" vertical="center"/>
    </xf>
    <xf numFmtId="4" fontId="31" fillId="4" borderId="36" xfId="0" applyNumberFormat="1" applyFont="1" applyFill="1" applyBorder="1" applyAlignment="1">
      <alignment horizontal="center" vertical="center"/>
    </xf>
    <xf numFmtId="0" fontId="4" fillId="0" borderId="0" xfId="0" applyFont="1" applyAlignment="1">
      <alignment horizontal="right" vertical="center" wrapText="1"/>
    </xf>
    <xf numFmtId="0" fontId="40" fillId="0" borderId="28" xfId="0" applyFont="1" applyBorder="1" applyAlignment="1">
      <alignment horizontal="right" vertical="center"/>
    </xf>
    <xf numFmtId="0" fontId="40" fillId="0" borderId="11" xfId="0" applyFont="1" applyBorder="1" applyAlignment="1">
      <alignment horizontal="right" vertical="center"/>
    </xf>
    <xf numFmtId="0" fontId="38" fillId="0" borderId="26" xfId="0" applyFont="1" applyBorder="1" applyAlignment="1">
      <alignment horizontal="left" vertical="center" wrapText="1"/>
    </xf>
    <xf numFmtId="0" fontId="38" fillId="0" borderId="8" xfId="0" applyFont="1" applyBorder="1" applyAlignment="1">
      <alignment horizontal="left" vertical="center" wrapText="1"/>
    </xf>
    <xf numFmtId="0" fontId="38" fillId="0" borderId="9" xfId="0" applyFont="1" applyBorder="1" applyAlignment="1">
      <alignment horizontal="left" vertical="center" wrapText="1"/>
    </xf>
    <xf numFmtId="0" fontId="39" fillId="0" borderId="1" xfId="0" applyFont="1" applyBorder="1" applyAlignment="1">
      <alignment horizontal="center" vertical="center" wrapText="1"/>
    </xf>
    <xf numFmtId="0" fontId="39" fillId="0" borderId="11" xfId="0" applyFont="1" applyBorder="1" applyAlignment="1">
      <alignment horizontal="center" vertical="center" wrapText="1"/>
    </xf>
    <xf numFmtId="3" fontId="39" fillId="0" borderId="1" xfId="0" applyNumberFormat="1" applyFont="1" applyBorder="1" applyAlignment="1">
      <alignment horizontal="center" vertical="center" wrapText="1"/>
    </xf>
    <xf numFmtId="3" fontId="39" fillId="0" borderId="11" xfId="0" applyNumberFormat="1" applyFont="1" applyBorder="1" applyAlignment="1">
      <alignment horizontal="center" vertical="center" wrapText="1"/>
    </xf>
    <xf numFmtId="3" fontId="38" fillId="0" borderId="10" xfId="0" applyNumberFormat="1" applyFont="1" applyBorder="1" applyAlignment="1">
      <alignment horizontal="center" vertical="center" wrapText="1"/>
    </xf>
    <xf numFmtId="3" fontId="38" fillId="0" borderId="12" xfId="0" applyNumberFormat="1" applyFont="1" applyBorder="1" applyAlignment="1">
      <alignment horizontal="center" vertical="center" wrapText="1"/>
    </xf>
    <xf numFmtId="0" fontId="39" fillId="0" borderId="8" xfId="0" applyFont="1" applyBorder="1" applyAlignment="1">
      <alignment horizontal="center" vertical="center" wrapText="1"/>
    </xf>
    <xf numFmtId="0" fontId="39" fillId="0" borderId="9" xfId="0" applyFont="1" applyBorder="1" applyAlignment="1">
      <alignment horizontal="center" vertical="center" wrapText="1"/>
    </xf>
  </cellXfs>
  <cellStyles count="11">
    <cellStyle name="Normal" xfId="0" builtinId="0"/>
    <cellStyle name="Normal 10 2 2" xfId="5" xr:uid="{F266E1C6-D941-46B8-8E94-846F2ECE3283}"/>
    <cellStyle name="Normal 10 7" xfId="6" xr:uid="{D66EEBCF-2981-4154-9BEB-59642B293202}"/>
    <cellStyle name="Normal 2" xfId="1" xr:uid="{8160B362-F5DF-44ED-B542-841C6623C033}"/>
    <cellStyle name="Normal 2 2" xfId="2" xr:uid="{1C6AAF00-A31D-4E34-9821-E8AB8FAB4097}"/>
    <cellStyle name="Normal 2 3" xfId="3" xr:uid="{131B2C9E-426A-44FF-8840-D2DBEA51878C}"/>
    <cellStyle name="Normal 2 3 3" xfId="9" xr:uid="{1653A010-7729-48ED-AE84-F69A58240606}"/>
    <cellStyle name="Normal 2 4" xfId="10" xr:uid="{3F8F8CB3-FC6B-4C81-874E-023942C56CE4}"/>
    <cellStyle name="Normal 3" xfId="4" xr:uid="{B1E763E2-51C9-4B28-BFDE-8B42BA61D015}"/>
    <cellStyle name="Normal 3 3" xfId="7" xr:uid="{A587BACB-A46F-4614-B05C-35F1CEFA939E}"/>
    <cellStyle name="Normal 4" xfId="8" xr:uid="{4771BC39-9801-4EAA-860C-9789FE221EC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externalLink" Target="externalLinks/externalLink6.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externalLink" Target="externalLinks/externalLink7.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veselibasministrija-my.sharepoint.com/profile_redirect$/Documents%20and%20Settings/bd-adija/Local%20Settings/Temporary%20Internet%20Files/Content.Outlook/U63RD855/MK_izdev_samaz_2las_2009_31%2010%2008_arESI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veselibasministrija-my.sharepoint.com/Documents%20and%20Settings/SilvijaJ/Local%20Settings/Temporary%20Internet%20Files/Content.IE5/F51GHD5U/KristineS/My%20Documents/Bud&#382;ets%202012/Budzeta%20forma%2014_05%2001%202012%20(2).xls" TargetMode="External"/></Relationships>
</file>

<file path=xl/externalLinks/_rels/externalLink3.xml.rels><?xml version="1.0" encoding="UTF-8" standalone="yes"?>
<Relationships xmlns="http://schemas.openxmlformats.org/package/2006/relationships"><Relationship Id="rId2" Type="http://schemas.microsoft.com/office/2019/04/relationships/externalLinkLongPath" Target="https://veselibasministrija-my.sharepoint.com/Documents%20and%20Settings/Svetlana.Supulniece/Local%20Settings/Temporary%20Internet%20Files/Content.Outlook/J21U5MYL/LIC%20PP%20parrekins%20pec%202012%209m%20DB/LIC%20laboratorija/R0032%20-LIC%20darbs%20laboratorija%20citam%20ar%20palidz%20veidu%20AI%2031102012.xls?504E799B" TargetMode="External"/><Relationship Id="rId1" Type="http://schemas.openxmlformats.org/officeDocument/2006/relationships/externalLinkPath" Target="file:///\\504E799B\R0032%20-LIC%20darbs%20laboratorija%20citam%20ar%20palidz%20veidu%20AI%203110201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veselibasministrija-my.sharepoint.com/Ambulatoro_pakalpojumu_nodala/Planosana_2012/SAVA/!_Grozijumi%202012.gada%20laikaa/Egija_Grozijumi%20ar%2001.10.2012_NEPIENEMTIE/Apaksas%20SAVA%20rikojumam.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N:\Finansu_planosanas_nodala\BUD&#381;ETS\2019\33_finansejums_2018_2021g.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veselibasministrija-my.sharepoint.com/Users/andris.skrastins/Desktop/Ivita/8_centralizeto_medikamentu_aprekini.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veselibasministrija-my.sharepoint.com/Users/liga.citskovska/Documents/2016/Aknu_transp_04.2016/Aknu_transp_kop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ExRepositorySheet"/>
      <sheetName val="1piel"/>
      <sheetName val="2piel"/>
      <sheetName val="HEADER"/>
      <sheetName val="FOOTER"/>
      <sheetName val="ZQZBC_PLN__04_03_10"/>
      <sheetName val="ZQZBC_PLN__04_03_11"/>
      <sheetName val="ZQZBC_PLN__04_03_12"/>
      <sheetName val="ZQZBC_PLN__04_03_14"/>
      <sheetName val="ZQZBC_PLN__04_03_13"/>
      <sheetName val="ZQZBC_PLN__04_03_15"/>
      <sheetName val="ZQZBC_PLN__04_03_201_IP7"/>
      <sheetName val="ZQZBC_PLN__04_03_211_IP7"/>
      <sheetName val="ZQZBC_PLN__04_03_212_IP7"/>
      <sheetName val="ZQZBC_PLN__04_03_213_IP7"/>
      <sheetName val="ZQZBC_PLN__04_03_214_IP7"/>
      <sheetName val="ZQZBC_PLN__04_03_215_IP7"/>
      <sheetName val="ZQZBC_PLN__04_03_216_IP7"/>
      <sheetName val="ZQZBC_PLN__04_03_217_IP7"/>
      <sheetName val="ZQZBC_PLN__04_03_218_IP7"/>
      <sheetName val="ZQZBC_PLN__04_03_219_IP7"/>
      <sheetName val="ZQZBC_PLN__04_03_220_IP7"/>
      <sheetName val="ZQZBC_PLN__04_03_221_IP7"/>
      <sheetName val="QEKK"/>
    </sheetNames>
    <sheetDataSet>
      <sheetData sheetId="0" refreshError="1"/>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_pamatlidzekli"/>
      <sheetName val="pec str._PL"/>
      <sheetName val="pēc izm.p. PL"/>
      <sheetName val="pamatlidzekli"/>
      <sheetName val="CITO PL"/>
      <sheetName val="pamatlidzekli (2)"/>
      <sheetName val="PT_mazv.inv."/>
      <sheetName val="pēc izm.p. MI"/>
      <sheetName val="pec str_MI"/>
      <sheetName val="mazv.inventars"/>
      <sheetName val="CITO MI"/>
      <sheetName val="mazv.inventars (2)"/>
      <sheetName val="pakalpojums"/>
      <sheetName val="strukturkodi"/>
      <sheetName val="izm.posteni"/>
      <sheetName val="pec_str__PL"/>
      <sheetName val="pec_str__PL1"/>
      <sheetName val="pēc_izm_p__PL"/>
      <sheetName val="CITO_PL"/>
      <sheetName val="pamatlidzekli_(2)"/>
      <sheetName val="PT_mazv_inv_"/>
      <sheetName val="pēc_izm_p__MI"/>
      <sheetName val="pec_str_MI"/>
      <sheetName val="mazv_inventars"/>
      <sheetName val="CITO_MI"/>
      <sheetName val="mazv_inventars_(2)"/>
      <sheetName val="izm_posten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0032"/>
      <sheetName val="Macro1"/>
      <sheetName val="Datu baze bez -"/>
      <sheetName val="Tarifi 18.piel"/>
      <sheetName val="Manip ar 0 tarif"/>
      <sheetName val="LIC tarifi"/>
    </sheetNames>
    <sheetDataSet>
      <sheetData sheetId="0" refreshError="1"/>
      <sheetData sheetId="1">
        <row r="80">
          <cell r="A80" t="str">
            <v>Recover</v>
          </cell>
        </row>
      </sheetData>
      <sheetData sheetId="2" refreshError="1"/>
      <sheetData sheetId="3" refreshError="1"/>
      <sheetData sheetId="4" refreshError="1"/>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s>
    <sheetDataSet>
      <sheetData sheetId="0"/>
      <sheetData sheetId="1"/>
      <sheetData sheetId="2"/>
      <sheetData sheetId="3">
        <row r="106">
          <cell r="A106" t="str">
            <v>Recover</v>
          </cell>
        </row>
      </sheetData>
      <sheetData sheetId="4"/>
      <sheetData sheetId="5"/>
      <sheetData sheetId="6"/>
      <sheetData sheetId="7"/>
      <sheetData sheetId="8"/>
      <sheetData sheetId="9"/>
      <sheetData sheetId="10"/>
      <sheetData sheetId="11"/>
      <sheetData sheetId="1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9"/>
      <sheetName val="2020"/>
      <sheetName val="noZinojuma"/>
      <sheetName val="detalizēti"/>
      <sheetName val="ATSKAITE_likums_par_budžetu"/>
      <sheetName val="ATSKAITE_2v"/>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1."/>
      <sheetName val="8.2."/>
      <sheetName val="8.3."/>
      <sheetName val="8.4."/>
      <sheetName val="8.5."/>
      <sheetName val="Sheet9"/>
      <sheetName val="Sheet10"/>
      <sheetName val="Sheet11"/>
      <sheetName val="Sheet1"/>
    </sheetNames>
    <sheetDataSet>
      <sheetData sheetId="0">
        <row r="5">
          <cell r="C5">
            <v>36540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i"/>
      <sheetName val="teksts"/>
      <sheetName val="amb"/>
      <sheetName val="Opera_salidz"/>
      <sheetName val="salidzinajums"/>
      <sheetName val="p2"/>
      <sheetName val="personals"/>
      <sheetName val="pers(sakotn.versija)"/>
    </sheetNames>
    <sheetDataSet>
      <sheetData sheetId="0">
        <row r="4">
          <cell r="B4">
            <v>20.833333333333332</v>
          </cell>
        </row>
        <row r="5">
          <cell r="B5">
            <v>168</v>
          </cell>
        </row>
        <row r="6">
          <cell r="B6">
            <v>9.5833333333333339</v>
          </cell>
        </row>
        <row r="7">
          <cell r="B7">
            <v>1.25</v>
          </cell>
        </row>
      </sheetData>
      <sheetData sheetId="1" refreshError="1"/>
      <sheetData sheetId="2" refreshError="1"/>
      <sheetData sheetId="3" refreshError="1"/>
      <sheetData sheetId="4" refreshError="1"/>
      <sheetData sheetId="5"/>
      <sheetData sheetId="6" refreshError="1"/>
      <sheetData sheetId="7"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024D4E-AD82-496F-B6CF-1439E4ACAF9C}">
  <sheetPr>
    <pageSetUpPr fitToPage="1"/>
  </sheetPr>
  <dimension ref="A1:X19"/>
  <sheetViews>
    <sheetView tabSelected="1" zoomScale="60" zoomScaleNormal="60" zoomScaleSheetLayoutView="80" workbookViewId="0">
      <selection activeCell="B12" sqref="B12"/>
    </sheetView>
  </sheetViews>
  <sheetFormatPr defaultColWidth="8.7109375" defaultRowHeight="16.5" x14ac:dyDescent="0.25"/>
  <cols>
    <col min="1" max="1" width="91" style="2" customWidth="1"/>
    <col min="2" max="2" width="17" style="2" customWidth="1"/>
    <col min="3" max="3" width="56.85546875" style="2" customWidth="1"/>
    <col min="4" max="4" width="20.85546875" style="2" customWidth="1"/>
    <col min="5" max="5" width="18.28515625" style="2" customWidth="1"/>
    <col min="6" max="6" width="18.7109375" style="2" customWidth="1"/>
    <col min="7" max="8" width="25.140625" style="2" customWidth="1"/>
    <col min="9" max="9" width="27.42578125" style="2" customWidth="1"/>
    <col min="10" max="11" width="36" style="2" customWidth="1"/>
    <col min="12" max="12" width="25.85546875" style="8" customWidth="1"/>
    <col min="13" max="13" width="31.28515625" style="2" customWidth="1"/>
    <col min="14" max="14" width="24.7109375" style="3" customWidth="1"/>
    <col min="15" max="15" width="15" style="2" hidden="1" customWidth="1"/>
    <col min="16" max="16" width="16.42578125" style="2" hidden="1" customWidth="1"/>
    <col min="17" max="16384" width="8.7109375" style="2"/>
  </cols>
  <sheetData>
    <row r="1" spans="1:24" ht="34.5" customHeight="1" x14ac:dyDescent="0.25">
      <c r="A1" s="293"/>
      <c r="B1" s="293"/>
      <c r="C1" s="294" t="s">
        <v>169</v>
      </c>
      <c r="D1" s="295"/>
    </row>
    <row r="2" spans="1:24" ht="25.5" x14ac:dyDescent="0.35">
      <c r="A2" s="335" t="s">
        <v>195</v>
      </c>
      <c r="B2" s="335"/>
      <c r="C2" s="335"/>
      <c r="D2" s="292"/>
      <c r="E2" s="186"/>
      <c r="F2" s="186"/>
      <c r="G2" s="186"/>
      <c r="H2" s="186"/>
      <c r="I2" s="186"/>
      <c r="J2" s="186"/>
      <c r="K2" s="186"/>
      <c r="L2" s="186"/>
      <c r="M2" s="186"/>
      <c r="N2" s="10"/>
      <c r="O2" s="1"/>
      <c r="P2" s="1"/>
      <c r="Q2" s="1"/>
      <c r="R2" s="1"/>
      <c r="S2" s="1"/>
      <c r="T2" s="1"/>
      <c r="U2" s="1"/>
      <c r="V2" s="1"/>
      <c r="W2" s="1"/>
      <c r="X2" s="1"/>
    </row>
    <row r="3" spans="1:24" ht="17.25" thickBot="1" x14ac:dyDescent="0.3"/>
    <row r="4" spans="1:24" s="9" customFormat="1" ht="19.5" x14ac:dyDescent="0.3">
      <c r="A4" s="279" t="s">
        <v>0</v>
      </c>
      <c r="B4" s="280" t="s">
        <v>63</v>
      </c>
      <c r="C4" s="281" t="s">
        <v>1</v>
      </c>
      <c r="N4" s="23"/>
    </row>
    <row r="5" spans="1:24" s="9" customFormat="1" ht="39" x14ac:dyDescent="0.3">
      <c r="A5" s="283" t="s">
        <v>194</v>
      </c>
      <c r="B5" s="183">
        <v>131245007</v>
      </c>
      <c r="C5" s="284" t="s">
        <v>2</v>
      </c>
      <c r="D5" s="315"/>
      <c r="N5" s="23"/>
    </row>
    <row r="6" spans="1:24" s="9" customFormat="1" ht="20.45" customHeight="1" thickBot="1" x14ac:dyDescent="0.35">
      <c r="A6" s="285" t="s">
        <v>196</v>
      </c>
      <c r="B6" s="286">
        <f>B5</f>
        <v>131245007</v>
      </c>
      <c r="C6" s="282"/>
      <c r="N6" s="23"/>
    </row>
    <row r="7" spans="1:24" s="9" customFormat="1" ht="20.25" thickBot="1" x14ac:dyDescent="0.35">
      <c r="A7" s="141"/>
      <c r="B7" s="184"/>
      <c r="C7" s="142"/>
      <c r="N7" s="23"/>
    </row>
    <row r="8" spans="1:24" s="9" customFormat="1" ht="19.5" x14ac:dyDescent="0.3">
      <c r="A8" s="279" t="s">
        <v>0</v>
      </c>
      <c r="B8" s="287" t="s">
        <v>63</v>
      </c>
      <c r="C8" s="281" t="s">
        <v>1</v>
      </c>
      <c r="N8" s="23"/>
    </row>
    <row r="9" spans="1:24" s="298" customFormat="1" ht="19.5" x14ac:dyDescent="0.3">
      <c r="A9" s="288" t="str">
        <f>'Pielikums Nr_2'!A2</f>
        <v xml:space="preserve">2. Atbalsts vakcīnu iegādes, loģistikas un ievades īstenošanai </v>
      </c>
      <c r="B9" s="314">
        <f>'Pielikums Nr_2'!M10</f>
        <v>103041.82229003999</v>
      </c>
      <c r="C9" s="317" t="s">
        <v>3</v>
      </c>
      <c r="D9" s="301"/>
      <c r="E9" s="306"/>
      <c r="F9" s="306"/>
      <c r="G9" s="308"/>
      <c r="H9" s="307"/>
      <c r="I9" s="307"/>
      <c r="N9" s="300"/>
    </row>
    <row r="10" spans="1:24" s="9" customFormat="1" ht="19.5" x14ac:dyDescent="0.3">
      <c r="A10" s="288" t="str">
        <f>'Pielikums Nr_3'!A3</f>
        <v>3. Vakcinācijas procesa infrastruktūras un citu resursu nodrošinājums</v>
      </c>
      <c r="B10" s="314">
        <f>'Pielikums Nr_3'!E11+'Pielikums Nr_3'!E20+'Pielikums Nr_3'!E30+'Pielikums Nr_3'!E36+'Pielikums Nr_3'!D41+'Pielikums Nr_3'!E50+'Pielikums Nr_3'!P60</f>
        <v>3309568</v>
      </c>
      <c r="C10" s="284" t="s">
        <v>3</v>
      </c>
      <c r="D10" s="24"/>
      <c r="N10" s="23"/>
    </row>
    <row r="11" spans="1:24" s="9" customFormat="1" ht="19.5" x14ac:dyDescent="0.3">
      <c r="A11" s="283" t="str">
        <f>'Pielikums Nr_4'!A1</f>
        <v>4. Vakcinācijas IT sistēmas tehniskais atbalsts un uzturēšana</v>
      </c>
      <c r="B11" s="312">
        <f>'Pielikums Nr_4'!D55+'Pielikums Nr_4'!D57+'Pielikums Nr_4'!D59+'Pielikums Nr_4'!P70</f>
        <v>1303054</v>
      </c>
      <c r="C11" s="284" t="s">
        <v>3</v>
      </c>
      <c r="D11" s="24"/>
      <c r="N11" s="23"/>
    </row>
    <row r="12" spans="1:24" s="9" customFormat="1" ht="19.5" x14ac:dyDescent="0.3">
      <c r="A12" s="283" t="str">
        <f>'Pielikums Nr_5 '!A3</f>
        <v xml:space="preserve">5. Plānotās komunikācijas un iedzīvotāju informēšanas aktivitātes </v>
      </c>
      <c r="B12" s="312">
        <f>'Pielikums Nr_5 '!E31+'Pielikums Nr_5 '!P42</f>
        <v>465986</v>
      </c>
      <c r="C12" s="284" t="s">
        <v>3</v>
      </c>
      <c r="D12" s="24"/>
      <c r="N12" s="23"/>
    </row>
    <row r="13" spans="1:24" s="9" customFormat="1" ht="19.5" x14ac:dyDescent="0.3">
      <c r="A13" s="283" t="str">
        <f>'Pielikums Nr_6'!A2</f>
        <v>6. Zvanu un klientu apkalpošanas centrs "8989"</v>
      </c>
      <c r="B13" s="312">
        <f>'Pielikums Nr_6'!D7+'Pielikums Nr_6'!P14</f>
        <v>1966214.74</v>
      </c>
      <c r="C13" s="284" t="s">
        <v>3</v>
      </c>
      <c r="D13" s="24"/>
      <c r="N13" s="23"/>
    </row>
    <row r="14" spans="1:24" s="9" customFormat="1" ht="19.5" x14ac:dyDescent="0.3">
      <c r="A14" s="288" t="str">
        <f>'Pielikums Nr_7'!A2</f>
        <v xml:space="preserve">7. Digitālais sertifikāts </v>
      </c>
      <c r="B14" s="312">
        <f>'Pielikums Nr_7'!D9+'Pielikums Nr_7'!P19</f>
        <v>612469.26</v>
      </c>
      <c r="C14" s="284" t="s">
        <v>3</v>
      </c>
      <c r="D14" s="24"/>
      <c r="N14" s="23"/>
    </row>
    <row r="15" spans="1:24" s="9" customFormat="1" ht="20.25" thickBot="1" x14ac:dyDescent="0.35">
      <c r="A15" s="289" t="s">
        <v>4</v>
      </c>
      <c r="B15" s="290">
        <f>SUM(B9:B14)</f>
        <v>7760333.8222900406</v>
      </c>
      <c r="C15" s="291"/>
      <c r="N15" s="23"/>
    </row>
    <row r="16" spans="1:24" s="1" customFormat="1" ht="18.75" x14ac:dyDescent="0.3">
      <c r="B16" s="26"/>
      <c r="C16" s="22"/>
      <c r="N16" s="10"/>
    </row>
    <row r="17" spans="1:14" s="1" customFormat="1" ht="18.75" x14ac:dyDescent="0.3">
      <c r="A17" s="21"/>
      <c r="N17" s="10"/>
    </row>
    <row r="18" spans="1:14" s="1" customFormat="1" ht="18.75" x14ac:dyDescent="0.3">
      <c r="A18" s="25"/>
      <c r="B18" s="26"/>
      <c r="N18" s="10"/>
    </row>
    <row r="19" spans="1:14" s="1" customFormat="1" ht="18.75" x14ac:dyDescent="0.3">
      <c r="A19" s="21"/>
      <c r="N19" s="10"/>
    </row>
  </sheetData>
  <mergeCells count="1">
    <mergeCell ref="A2:C2"/>
  </mergeCells>
  <pageMargins left="0.11811023622047245" right="0.31496062992125984" top="0.15748031496062992" bottom="0.15748031496062992" header="0.31496062992125984" footer="0.31496062992125984"/>
  <pageSetup paperSize="8" scale="86"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B7A85C-2E77-4A29-A1DA-BC0FB51E56B5}">
  <dimension ref="A1:M27"/>
  <sheetViews>
    <sheetView zoomScale="90" zoomScaleNormal="90" workbookViewId="0">
      <selection activeCell="D15" sqref="D15"/>
    </sheetView>
  </sheetViews>
  <sheetFormatPr defaultColWidth="9.140625" defaultRowHeight="15" x14ac:dyDescent="0.25"/>
  <cols>
    <col min="1" max="1" width="21.42578125" style="2" customWidth="1"/>
    <col min="2" max="3" width="12.28515625" style="2" bestFit="1" customWidth="1"/>
    <col min="4" max="4" width="7.85546875" style="2" bestFit="1" customWidth="1"/>
    <col min="5" max="5" width="10.28515625" style="2" bestFit="1" customWidth="1"/>
    <col min="6" max="6" width="11.85546875" style="2" customWidth="1"/>
    <col min="7" max="7" width="11.42578125" style="2" bestFit="1" customWidth="1"/>
    <col min="8" max="8" width="13.140625" style="2" bestFit="1" customWidth="1"/>
    <col min="9" max="9" width="12.42578125" style="2" customWidth="1"/>
    <col min="10" max="10" width="13.7109375" style="2" customWidth="1"/>
    <col min="11" max="11" width="18.42578125" style="2" customWidth="1"/>
    <col min="12" max="12" width="9.140625" style="2"/>
    <col min="13" max="13" width="15.85546875" style="2" customWidth="1"/>
    <col min="14" max="16384" width="9.140625" style="2"/>
  </cols>
  <sheetData>
    <row r="1" spans="1:13" ht="30.75" customHeight="1" x14ac:dyDescent="0.25">
      <c r="I1" s="336" t="s">
        <v>170</v>
      </c>
      <c r="J1" s="336"/>
      <c r="K1" s="336"/>
    </row>
    <row r="2" spans="1:13" s="144" customFormat="1" ht="18.75" x14ac:dyDescent="0.3">
      <c r="A2" s="153" t="s">
        <v>199</v>
      </c>
      <c r="B2" s="143"/>
      <c r="D2" s="143"/>
      <c r="E2" s="143"/>
      <c r="F2" s="143"/>
      <c r="G2" s="143"/>
      <c r="H2" s="143"/>
      <c r="I2" s="145"/>
    </row>
    <row r="3" spans="1:13" s="120" customFormat="1" ht="15.75" x14ac:dyDescent="0.25">
      <c r="A3" s="27"/>
      <c r="B3" s="27"/>
      <c r="D3" s="27"/>
      <c r="E3" s="27"/>
      <c r="F3" s="27"/>
      <c r="G3" s="27"/>
      <c r="H3" s="27"/>
      <c r="I3" s="121"/>
    </row>
    <row r="4" spans="1:13" s="106" customFormat="1" ht="63" x14ac:dyDescent="0.25">
      <c r="A4" s="297" t="s">
        <v>6</v>
      </c>
      <c r="B4" s="297" t="s">
        <v>7</v>
      </c>
      <c r="C4" s="297" t="s">
        <v>8</v>
      </c>
      <c r="D4" s="297" t="s">
        <v>9</v>
      </c>
      <c r="E4" s="297" t="s">
        <v>10</v>
      </c>
      <c r="F4" s="297" t="s">
        <v>11</v>
      </c>
      <c r="G4" s="297" t="s">
        <v>12</v>
      </c>
      <c r="H4" s="297" t="s">
        <v>13</v>
      </c>
      <c r="I4" s="297" t="s">
        <v>14</v>
      </c>
      <c r="J4" s="297" t="s">
        <v>15</v>
      </c>
      <c r="K4" s="297" t="s">
        <v>16</v>
      </c>
      <c r="L4" s="297" t="s">
        <v>17</v>
      </c>
      <c r="M4" s="297" t="s">
        <v>18</v>
      </c>
    </row>
    <row r="5" spans="1:13" s="108" customFormat="1" ht="15.75" hidden="1" x14ac:dyDescent="0.25">
      <c r="A5" s="304"/>
      <c r="B5" s="302"/>
      <c r="C5" s="302"/>
      <c r="D5" s="302"/>
      <c r="E5" s="302"/>
      <c r="F5" s="302"/>
      <c r="G5" s="302">
        <v>0.1</v>
      </c>
      <c r="H5" s="302">
        <v>0.1</v>
      </c>
      <c r="I5" s="302">
        <v>0.05</v>
      </c>
      <c r="J5" s="302">
        <v>8.3299999999999999E-2</v>
      </c>
      <c r="K5" s="302"/>
      <c r="L5" s="302"/>
      <c r="M5" s="302">
        <v>12</v>
      </c>
    </row>
    <row r="6" spans="1:13" s="113" customFormat="1" ht="25.5" x14ac:dyDescent="0.25">
      <c r="A6" s="299">
        <v>1</v>
      </c>
      <c r="B6" s="299">
        <v>2</v>
      </c>
      <c r="C6" s="299">
        <v>3</v>
      </c>
      <c r="D6" s="299">
        <v>4</v>
      </c>
      <c r="E6" s="299">
        <v>5</v>
      </c>
      <c r="F6" s="299">
        <v>6</v>
      </c>
      <c r="G6" s="299" t="s">
        <v>22</v>
      </c>
      <c r="H6" s="299" t="s">
        <v>23</v>
      </c>
      <c r="I6" s="299" t="s">
        <v>24</v>
      </c>
      <c r="J6" s="299" t="s">
        <v>25</v>
      </c>
      <c r="K6" s="299" t="s">
        <v>26</v>
      </c>
      <c r="L6" s="299" t="s">
        <v>27</v>
      </c>
      <c r="M6" s="299" t="s">
        <v>28</v>
      </c>
    </row>
    <row r="7" spans="1:13" s="108" customFormat="1" ht="15.75" x14ac:dyDescent="0.25">
      <c r="A7" s="303" t="s">
        <v>32</v>
      </c>
      <c r="B7" s="302">
        <v>1</v>
      </c>
      <c r="C7" s="302">
        <v>32</v>
      </c>
      <c r="D7" s="302" t="s">
        <v>33</v>
      </c>
      <c r="E7" s="302">
        <v>13</v>
      </c>
      <c r="F7" s="305">
        <v>1917</v>
      </c>
      <c r="G7" s="305">
        <v>191.70000000000002</v>
      </c>
      <c r="H7" s="305">
        <v>191.70000000000002</v>
      </c>
      <c r="I7" s="305">
        <v>95.850000000000009</v>
      </c>
      <c r="J7" s="305">
        <v>159.68610000000001</v>
      </c>
      <c r="K7" s="305">
        <v>602.9453259899999</v>
      </c>
      <c r="L7" s="305">
        <v>3158.8814259899991</v>
      </c>
      <c r="M7" s="305">
        <v>37906.577111879989</v>
      </c>
    </row>
    <row r="8" spans="1:13" s="108" customFormat="1" ht="15.75" x14ac:dyDescent="0.25">
      <c r="A8" s="309" t="s">
        <v>34</v>
      </c>
      <c r="B8" s="302">
        <v>1</v>
      </c>
      <c r="C8" s="302">
        <v>32</v>
      </c>
      <c r="D8" s="302" t="s">
        <v>35</v>
      </c>
      <c r="E8" s="302">
        <v>12</v>
      </c>
      <c r="F8" s="305">
        <v>1647</v>
      </c>
      <c r="G8" s="305">
        <v>164.70000000000002</v>
      </c>
      <c r="H8" s="305">
        <v>164.70000000000002</v>
      </c>
      <c r="I8" s="305">
        <v>82.350000000000009</v>
      </c>
      <c r="J8" s="305">
        <v>137.1951</v>
      </c>
      <c r="K8" s="305">
        <v>518.02344908999999</v>
      </c>
      <c r="L8" s="305">
        <v>2713.9685490900001</v>
      </c>
      <c r="M8" s="305">
        <v>32567.622589080001</v>
      </c>
    </row>
    <row r="9" spans="1:13" s="108" customFormat="1" ht="31.5" x14ac:dyDescent="0.25">
      <c r="A9" s="303" t="s">
        <v>36</v>
      </c>
      <c r="B9" s="302">
        <v>1</v>
      </c>
      <c r="C9" s="302">
        <v>32</v>
      </c>
      <c r="D9" s="302" t="s">
        <v>35</v>
      </c>
      <c r="E9" s="302">
        <v>12</v>
      </c>
      <c r="F9" s="305">
        <v>1647</v>
      </c>
      <c r="G9" s="305">
        <v>164.70000000000002</v>
      </c>
      <c r="H9" s="305">
        <v>164.70000000000002</v>
      </c>
      <c r="I9" s="305">
        <v>82.350000000000009</v>
      </c>
      <c r="J9" s="305">
        <v>137.1951</v>
      </c>
      <c r="K9" s="305">
        <v>518.02344908999999</v>
      </c>
      <c r="L9" s="305">
        <v>2713.9685490900001</v>
      </c>
      <c r="M9" s="305">
        <v>32567.622589080001</v>
      </c>
    </row>
    <row r="10" spans="1:13" s="80" customFormat="1" ht="15.75" x14ac:dyDescent="0.25">
      <c r="M10" s="319">
        <f>M7+M8+M9</f>
        <v>103041.82229003999</v>
      </c>
    </row>
    <row r="11" spans="1:13" s="80" customFormat="1" ht="15.75" x14ac:dyDescent="0.25"/>
    <row r="12" spans="1:13" s="80" customFormat="1" ht="15.75" x14ac:dyDescent="0.25"/>
    <row r="13" spans="1:13" s="80" customFormat="1" ht="15.75" x14ac:dyDescent="0.25">
      <c r="A13" s="98"/>
    </row>
    <row r="14" spans="1:13" s="80" customFormat="1" ht="15.75" x14ac:dyDescent="0.25"/>
    <row r="15" spans="1:13" s="80" customFormat="1" ht="15.75" x14ac:dyDescent="0.25"/>
    <row r="16" spans="1:13" s="80" customFormat="1" ht="15.75" x14ac:dyDescent="0.25"/>
    <row r="17" spans="10:10" s="80" customFormat="1" ht="15.75" x14ac:dyDescent="0.25"/>
    <row r="27" spans="10:10" x14ac:dyDescent="0.25">
      <c r="J27" s="33"/>
    </row>
  </sheetData>
  <mergeCells count="1">
    <mergeCell ref="I1:K1"/>
  </mergeCells>
  <phoneticPr fontId="59"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8C5DCB-64B0-45CD-AF90-506BFD4A68E3}">
  <dimension ref="A1:P65"/>
  <sheetViews>
    <sheetView zoomScale="80" zoomScaleNormal="80" workbookViewId="0">
      <selection activeCell="A54" sqref="A54"/>
    </sheetView>
  </sheetViews>
  <sheetFormatPr defaultColWidth="9.140625" defaultRowHeight="15.75" x14ac:dyDescent="0.25"/>
  <cols>
    <col min="1" max="1" width="48.85546875" style="80" customWidth="1"/>
    <col min="2" max="2" width="21.140625" style="80" customWidth="1"/>
    <col min="3" max="3" width="17.28515625" style="80" customWidth="1"/>
    <col min="4" max="4" width="19.140625" style="80" customWidth="1"/>
    <col min="5" max="5" width="26.140625" style="80" customWidth="1"/>
    <col min="6" max="6" width="10.28515625" style="80" customWidth="1"/>
    <col min="7" max="7" width="16.28515625" style="80" customWidth="1"/>
    <col min="8" max="10" width="11.140625" style="80" customWidth="1"/>
    <col min="11" max="11" width="15" style="80" customWidth="1"/>
    <col min="12" max="16" width="11.140625" style="80" customWidth="1"/>
    <col min="17" max="16384" width="9.140625" style="80"/>
  </cols>
  <sheetData>
    <row r="1" spans="1:7" ht="41.25" customHeight="1" x14ac:dyDescent="0.25">
      <c r="D1" s="340" t="s">
        <v>171</v>
      </c>
      <c r="E1" s="340"/>
    </row>
    <row r="2" spans="1:7" ht="8.25" customHeight="1" x14ac:dyDescent="0.25">
      <c r="D2" s="340"/>
      <c r="E2" s="340"/>
    </row>
    <row r="3" spans="1:7" ht="18.75" x14ac:dyDescent="0.25">
      <c r="A3" s="146" t="s">
        <v>204</v>
      </c>
    </row>
    <row r="4" spans="1:7" x14ac:dyDescent="0.25">
      <c r="A4" s="89"/>
    </row>
    <row r="5" spans="1:7" x14ac:dyDescent="0.25">
      <c r="A5" s="90" t="s">
        <v>205</v>
      </c>
    </row>
    <row r="6" spans="1:7" x14ac:dyDescent="0.25">
      <c r="A6" s="89"/>
    </row>
    <row r="7" spans="1:7" ht="47.25" x14ac:dyDescent="0.25">
      <c r="A7" s="79" t="s">
        <v>37</v>
      </c>
      <c r="B7" s="79" t="s">
        <v>38</v>
      </c>
      <c r="C7" s="79" t="s">
        <v>39</v>
      </c>
      <c r="D7" s="79" t="s">
        <v>40</v>
      </c>
      <c r="E7" s="79" t="s">
        <v>41</v>
      </c>
      <c r="G7" s="296"/>
    </row>
    <row r="8" spans="1:7" ht="47.25" x14ac:dyDescent="0.25">
      <c r="A8" s="82" t="s">
        <v>42</v>
      </c>
      <c r="B8" s="192">
        <v>25</v>
      </c>
      <c r="C8" s="83">
        <v>1000</v>
      </c>
      <c r="D8" s="192">
        <v>6</v>
      </c>
      <c r="E8" s="192">
        <f>(B8*C8)*D8</f>
        <v>150000</v>
      </c>
      <c r="F8" s="91"/>
    </row>
    <row r="9" spans="1:7" ht="47.25" x14ac:dyDescent="0.25">
      <c r="A9" s="85" t="s">
        <v>43</v>
      </c>
      <c r="B9" s="225">
        <v>25</v>
      </c>
      <c r="C9" s="92">
        <v>7000</v>
      </c>
      <c r="D9" s="192">
        <v>6</v>
      </c>
      <c r="E9" s="192">
        <f>(B9*C9)*D9</f>
        <v>1050000</v>
      </c>
    </row>
    <row r="10" spans="1:7" ht="47.25" x14ac:dyDescent="0.25">
      <c r="A10" s="87" t="s">
        <v>44</v>
      </c>
      <c r="B10" s="97">
        <v>25</v>
      </c>
      <c r="C10" s="93">
        <v>229.6</v>
      </c>
      <c r="D10" s="227">
        <v>6</v>
      </c>
      <c r="E10" s="192">
        <f>(B10*C10)*D10</f>
        <v>34440</v>
      </c>
    </row>
    <row r="11" spans="1:7" x14ac:dyDescent="0.25">
      <c r="A11" s="111"/>
      <c r="B11" s="94"/>
      <c r="C11" s="94"/>
      <c r="D11" s="318" t="s">
        <v>45</v>
      </c>
      <c r="E11" s="321">
        <f>SUM(E8:E10)</f>
        <v>1234440</v>
      </c>
    </row>
    <row r="12" spans="1:7" x14ac:dyDescent="0.25">
      <c r="A12" s="108"/>
      <c r="B12" s="108"/>
      <c r="C12" s="108"/>
      <c r="D12" s="108"/>
      <c r="E12" s="108"/>
    </row>
    <row r="13" spans="1:7" x14ac:dyDescent="0.25">
      <c r="A13" s="95" t="s">
        <v>206</v>
      </c>
    </row>
    <row r="14" spans="1:7" x14ac:dyDescent="0.25">
      <c r="A14" s="96"/>
    </row>
    <row r="15" spans="1:7" x14ac:dyDescent="0.25">
      <c r="A15" s="341" t="s">
        <v>46</v>
      </c>
      <c r="B15" s="341" t="s">
        <v>47</v>
      </c>
      <c r="C15" s="341" t="s">
        <v>48</v>
      </c>
      <c r="D15" s="341" t="s">
        <v>49</v>
      </c>
      <c r="E15" s="341" t="s">
        <v>50</v>
      </c>
    </row>
    <row r="16" spans="1:7" ht="28.5" customHeight="1" x14ac:dyDescent="0.25">
      <c r="A16" s="341"/>
      <c r="B16" s="341"/>
      <c r="C16" s="341"/>
      <c r="D16" s="341"/>
      <c r="E16" s="341"/>
    </row>
    <row r="17" spans="1:5" ht="63" x14ac:dyDescent="0.25">
      <c r="A17" s="87" t="s">
        <v>51</v>
      </c>
      <c r="B17" s="97">
        <v>2000</v>
      </c>
      <c r="C17" s="6">
        <v>25</v>
      </c>
      <c r="D17" s="97">
        <v>50000</v>
      </c>
      <c r="E17" s="97">
        <v>300000</v>
      </c>
    </row>
    <row r="18" spans="1:5" ht="37.5" customHeight="1" x14ac:dyDescent="0.25">
      <c r="A18" s="87" t="s">
        <v>42</v>
      </c>
      <c r="B18" s="97">
        <v>1500</v>
      </c>
      <c r="C18" s="6">
        <v>10</v>
      </c>
      <c r="D18" s="97">
        <v>15000</v>
      </c>
      <c r="E18" s="97">
        <v>90000</v>
      </c>
    </row>
    <row r="19" spans="1:5" ht="45.75" customHeight="1" x14ac:dyDescent="0.25">
      <c r="A19" s="87" t="s">
        <v>52</v>
      </c>
      <c r="B19" s="87">
        <v>105</v>
      </c>
      <c r="C19" s="6">
        <v>25</v>
      </c>
      <c r="D19" s="97">
        <v>2625</v>
      </c>
      <c r="E19" s="97">
        <v>15750</v>
      </c>
    </row>
    <row r="20" spans="1:5" x14ac:dyDescent="0.25">
      <c r="A20" s="108"/>
      <c r="B20" s="101"/>
      <c r="C20" s="101"/>
      <c r="D20" s="318" t="s">
        <v>45</v>
      </c>
      <c r="E20" s="16">
        <v>405750</v>
      </c>
    </row>
    <row r="21" spans="1:5" x14ac:dyDescent="0.25">
      <c r="A21" s="108"/>
      <c r="B21" s="101"/>
      <c r="C21" s="101"/>
      <c r="D21" s="111"/>
      <c r="E21" s="278"/>
    </row>
    <row r="22" spans="1:5" ht="16.5" x14ac:dyDescent="0.25">
      <c r="A22" s="110" t="s">
        <v>207</v>
      </c>
    </row>
    <row r="24" spans="1:5" ht="63" x14ac:dyDescent="0.25">
      <c r="A24" s="179" t="s">
        <v>37</v>
      </c>
      <c r="B24" s="179" t="s">
        <v>53</v>
      </c>
      <c r="C24" s="179" t="s">
        <v>54</v>
      </c>
      <c r="D24" s="179" t="s">
        <v>40</v>
      </c>
      <c r="E24" s="179" t="s">
        <v>41</v>
      </c>
    </row>
    <row r="25" spans="1:5" x14ac:dyDescent="0.25">
      <c r="A25" s="187" t="s">
        <v>55</v>
      </c>
      <c r="B25" s="188">
        <v>10</v>
      </c>
      <c r="C25" s="226">
        <v>4500</v>
      </c>
      <c r="D25" s="189">
        <v>6</v>
      </c>
      <c r="E25" s="226">
        <f>(B25*C25)*D25</f>
        <v>270000</v>
      </c>
    </row>
    <row r="26" spans="1:5" ht="47.25" x14ac:dyDescent="0.25">
      <c r="A26" s="81" t="s">
        <v>42</v>
      </c>
      <c r="B26" s="126">
        <v>10</v>
      </c>
      <c r="C26" s="192">
        <v>1500</v>
      </c>
      <c r="D26" s="82">
        <v>6</v>
      </c>
      <c r="E26" s="192">
        <f>(B26*C26)*D26</f>
        <v>90000</v>
      </c>
    </row>
    <row r="27" spans="1:5" x14ac:dyDescent="0.25">
      <c r="A27" s="81" t="s">
        <v>56</v>
      </c>
      <c r="B27" s="126">
        <v>10</v>
      </c>
      <c r="C27" s="192">
        <v>4000</v>
      </c>
      <c r="D27" s="82">
        <v>6</v>
      </c>
      <c r="E27" s="192">
        <f>(B27*C27)*D27</f>
        <v>240000</v>
      </c>
    </row>
    <row r="28" spans="1:5" x14ac:dyDescent="0.25">
      <c r="A28" s="84" t="s">
        <v>57</v>
      </c>
      <c r="B28" s="127">
        <v>10</v>
      </c>
      <c r="C28" s="225">
        <v>2000</v>
      </c>
      <c r="D28" s="85">
        <v>6</v>
      </c>
      <c r="E28" s="192">
        <f>(B28*C28)*D28</f>
        <v>120000</v>
      </c>
    </row>
    <row r="29" spans="1:5" ht="47.25" x14ac:dyDescent="0.25">
      <c r="A29" s="86" t="s">
        <v>58</v>
      </c>
      <c r="B29" s="6">
        <v>10</v>
      </c>
      <c r="C29" s="97">
        <v>337.5</v>
      </c>
      <c r="D29" s="87">
        <v>6</v>
      </c>
      <c r="E29" s="227">
        <f>(B29*C29)*D29</f>
        <v>20250</v>
      </c>
    </row>
    <row r="30" spans="1:5" x14ac:dyDescent="0.25">
      <c r="A30" s="88"/>
      <c r="B30" s="88"/>
      <c r="C30" s="88"/>
      <c r="D30" s="320" t="s">
        <v>45</v>
      </c>
      <c r="E30" s="16">
        <f>SUM(E25:E29)</f>
        <v>740250</v>
      </c>
    </row>
    <row r="31" spans="1:5" x14ac:dyDescent="0.25">
      <c r="E31" s="98"/>
    </row>
    <row r="32" spans="1:5" ht="16.5" x14ac:dyDescent="0.25">
      <c r="A32" s="110" t="s">
        <v>208</v>
      </c>
      <c r="B32" s="95"/>
      <c r="C32" s="95"/>
      <c r="D32" s="95"/>
    </row>
    <row r="34" spans="1:5" ht="63" x14ac:dyDescent="0.25">
      <c r="A34" s="99" t="s">
        <v>59</v>
      </c>
      <c r="B34" s="99" t="s">
        <v>60</v>
      </c>
      <c r="C34" s="99" t="s">
        <v>61</v>
      </c>
      <c r="D34" s="99" t="s">
        <v>62</v>
      </c>
      <c r="E34" s="99" t="s">
        <v>63</v>
      </c>
    </row>
    <row r="35" spans="1:5" x14ac:dyDescent="0.25">
      <c r="A35" s="86" t="s">
        <v>64</v>
      </c>
      <c r="B35" s="87">
        <v>11760</v>
      </c>
      <c r="C35" s="87">
        <v>16</v>
      </c>
      <c r="D35" s="87">
        <v>3</v>
      </c>
      <c r="E35" s="228">
        <f>11760*16*3</f>
        <v>564480</v>
      </c>
    </row>
    <row r="36" spans="1:5" x14ac:dyDescent="0.25">
      <c r="A36" s="100"/>
      <c r="B36" s="101"/>
      <c r="C36" s="101"/>
      <c r="D36" s="320" t="s">
        <v>45</v>
      </c>
      <c r="E36" s="228">
        <f>SUM(E35)</f>
        <v>564480</v>
      </c>
    </row>
    <row r="37" spans="1:5" x14ac:dyDescent="0.25">
      <c r="A37" s="100"/>
      <c r="B37" s="101"/>
      <c r="C37" s="101"/>
      <c r="D37" s="101"/>
      <c r="E37" s="102"/>
    </row>
    <row r="38" spans="1:5" s="104" customFormat="1" ht="47.25" x14ac:dyDescent="0.25">
      <c r="A38" s="103" t="s">
        <v>59</v>
      </c>
      <c r="B38" s="99" t="s">
        <v>176</v>
      </c>
      <c r="C38" s="179" t="s">
        <v>62</v>
      </c>
      <c r="D38" s="99" t="s">
        <v>63</v>
      </c>
    </row>
    <row r="39" spans="1:5" ht="63" x14ac:dyDescent="0.25">
      <c r="A39" s="86" t="s">
        <v>65</v>
      </c>
      <c r="B39" s="97">
        <v>4000</v>
      </c>
      <c r="C39" s="87">
        <v>3</v>
      </c>
      <c r="D39" s="16">
        <f>B39*C39</f>
        <v>12000</v>
      </c>
    </row>
    <row r="40" spans="1:5" x14ac:dyDescent="0.25">
      <c r="A40" s="86" t="s">
        <v>66</v>
      </c>
      <c r="B40" s="229">
        <v>4000</v>
      </c>
      <c r="C40" s="6">
        <v>3</v>
      </c>
      <c r="D40" s="16">
        <f>B40*C40</f>
        <v>12000</v>
      </c>
    </row>
    <row r="41" spans="1:5" x14ac:dyDescent="0.25">
      <c r="A41" s="100"/>
      <c r="B41" s="105"/>
      <c r="C41" s="320" t="s">
        <v>45</v>
      </c>
      <c r="D41" s="16">
        <f>SUM(D39:D40)</f>
        <v>24000</v>
      </c>
    </row>
    <row r="42" spans="1:5" x14ac:dyDescent="0.25">
      <c r="A42" s="100"/>
      <c r="B42" s="105"/>
      <c r="C42" s="322"/>
      <c r="D42" s="278"/>
    </row>
    <row r="43" spans="1:5" x14ac:dyDescent="0.25">
      <c r="A43" s="329" t="s">
        <v>215</v>
      </c>
      <c r="B43" s="105"/>
      <c r="C43" s="322"/>
      <c r="D43" s="278"/>
    </row>
    <row r="44" spans="1:5" ht="16.5" thickBot="1" x14ac:dyDescent="0.3">
      <c r="A44" s="329"/>
      <c r="B44" s="105"/>
      <c r="C44" s="322"/>
      <c r="D44" s="278"/>
    </row>
    <row r="45" spans="1:5" ht="47.25" x14ac:dyDescent="0.25">
      <c r="A45" s="323" t="s">
        <v>37</v>
      </c>
      <c r="B45" s="324" t="s">
        <v>38</v>
      </c>
      <c r="C45" s="324" t="s">
        <v>39</v>
      </c>
      <c r="D45" s="324" t="s">
        <v>40</v>
      </c>
      <c r="E45" s="325" t="s">
        <v>41</v>
      </c>
    </row>
    <row r="46" spans="1:5" ht="47.25" x14ac:dyDescent="0.25">
      <c r="A46" s="326" t="s">
        <v>42</v>
      </c>
      <c r="B46" s="83">
        <v>2</v>
      </c>
      <c r="C46" s="83">
        <v>12000</v>
      </c>
      <c r="D46" s="83">
        <v>3</v>
      </c>
      <c r="E46" s="327">
        <f>(B46*C46)*D46</f>
        <v>72000</v>
      </c>
    </row>
    <row r="47" spans="1:5" x14ac:dyDescent="0.25">
      <c r="A47" s="326" t="s">
        <v>216</v>
      </c>
      <c r="B47" s="83">
        <v>2</v>
      </c>
      <c r="C47" s="83">
        <v>28000</v>
      </c>
      <c r="D47" s="83">
        <v>3</v>
      </c>
      <c r="E47" s="327">
        <f>(B47*C47)*D47</f>
        <v>168000</v>
      </c>
    </row>
    <row r="48" spans="1:5" ht="47.25" x14ac:dyDescent="0.25">
      <c r="A48" s="326" t="s">
        <v>217</v>
      </c>
      <c r="B48" s="83">
        <v>2</v>
      </c>
      <c r="C48" s="83">
        <v>10000</v>
      </c>
      <c r="D48" s="83">
        <v>3</v>
      </c>
      <c r="E48" s="327">
        <f>(B48*C48)*D48</f>
        <v>60000</v>
      </c>
    </row>
    <row r="49" spans="1:16" ht="47.25" x14ac:dyDescent="0.25">
      <c r="A49" s="326" t="s">
        <v>44</v>
      </c>
      <c r="B49" s="83">
        <v>2</v>
      </c>
      <c r="C49" s="83">
        <v>2220</v>
      </c>
      <c r="D49" s="83">
        <v>3</v>
      </c>
      <c r="E49" s="327">
        <f>(B49*C49)*D49</f>
        <v>13320</v>
      </c>
    </row>
    <row r="50" spans="1:16" ht="16.5" thickBot="1" x14ac:dyDescent="0.3">
      <c r="A50" s="337" t="s">
        <v>214</v>
      </c>
      <c r="B50" s="338"/>
      <c r="C50" s="338"/>
      <c r="D50" s="339"/>
      <c r="E50" s="328">
        <f>SUM(E46:E49)</f>
        <v>313320</v>
      </c>
    </row>
    <row r="53" spans="1:16" ht="16.5" x14ac:dyDescent="0.25">
      <c r="A53" s="112" t="s">
        <v>218</v>
      </c>
    </row>
    <row r="55" spans="1:16" s="104" customFormat="1" ht="78.75" x14ac:dyDescent="0.25">
      <c r="A55" s="6" t="s">
        <v>6</v>
      </c>
      <c r="B55" s="6" t="s">
        <v>7</v>
      </c>
      <c r="C55" s="6" t="s">
        <v>8</v>
      </c>
      <c r="D55" s="6" t="s">
        <v>9</v>
      </c>
      <c r="E55" s="6" t="s">
        <v>10</v>
      </c>
      <c r="F55" s="6" t="s">
        <v>11</v>
      </c>
      <c r="G55" s="6" t="s">
        <v>12</v>
      </c>
      <c r="H55" s="6" t="s">
        <v>13</v>
      </c>
      <c r="I55" s="6" t="s">
        <v>14</v>
      </c>
      <c r="J55" s="6" t="s">
        <v>15</v>
      </c>
      <c r="K55" s="6" t="s">
        <v>16</v>
      </c>
      <c r="L55" s="6" t="s">
        <v>17</v>
      </c>
      <c r="M55" s="6" t="s">
        <v>211</v>
      </c>
      <c r="N55" s="6" t="s">
        <v>210</v>
      </c>
      <c r="O55" s="6" t="s">
        <v>209</v>
      </c>
      <c r="P55" s="6" t="s">
        <v>21</v>
      </c>
    </row>
    <row r="56" spans="1:16" hidden="1" x14ac:dyDescent="0.25">
      <c r="A56" s="107"/>
      <c r="B56" s="107"/>
      <c r="C56" s="107"/>
      <c r="D56" s="107"/>
      <c r="E56" s="107"/>
      <c r="F56" s="107"/>
      <c r="G56" s="107">
        <v>0.1</v>
      </c>
      <c r="H56" s="107">
        <v>0.1</v>
      </c>
      <c r="I56" s="107">
        <v>0.05</v>
      </c>
      <c r="J56" s="107">
        <v>8.3299999999999999E-2</v>
      </c>
      <c r="K56" s="107"/>
      <c r="L56" s="107"/>
      <c r="M56" s="107">
        <v>6</v>
      </c>
      <c r="N56" s="107">
        <v>6</v>
      </c>
      <c r="O56" s="107">
        <v>6</v>
      </c>
      <c r="P56" s="107"/>
    </row>
    <row r="57" spans="1:16" s="114" customFormat="1" ht="25.5" x14ac:dyDescent="0.2">
      <c r="A57" s="19">
        <v>1</v>
      </c>
      <c r="B57" s="19">
        <v>2</v>
      </c>
      <c r="C57" s="19">
        <v>3</v>
      </c>
      <c r="D57" s="19">
        <v>4</v>
      </c>
      <c r="E57" s="19">
        <v>5</v>
      </c>
      <c r="F57" s="19">
        <v>6</v>
      </c>
      <c r="G57" s="19" t="s">
        <v>22</v>
      </c>
      <c r="H57" s="19" t="s">
        <v>23</v>
      </c>
      <c r="I57" s="19" t="s">
        <v>24</v>
      </c>
      <c r="J57" s="19" t="s">
        <v>25</v>
      </c>
      <c r="K57" s="19" t="s">
        <v>26</v>
      </c>
      <c r="L57" s="19" t="s">
        <v>27</v>
      </c>
      <c r="M57" s="19" t="s">
        <v>67</v>
      </c>
      <c r="N57" s="19" t="s">
        <v>68</v>
      </c>
      <c r="O57" s="19" t="s">
        <v>69</v>
      </c>
      <c r="P57" s="19" t="s">
        <v>31</v>
      </c>
    </row>
    <row r="58" spans="1:16" x14ac:dyDescent="0.25">
      <c r="A58" s="6" t="s">
        <v>70</v>
      </c>
      <c r="B58" s="107">
        <v>1</v>
      </c>
      <c r="C58" s="107">
        <v>32</v>
      </c>
      <c r="D58" s="107" t="s">
        <v>71</v>
      </c>
      <c r="E58" s="107">
        <v>11</v>
      </c>
      <c r="F58" s="107">
        <v>1382</v>
      </c>
      <c r="G58" s="124">
        <v>138.20000000000002</v>
      </c>
      <c r="H58" s="124">
        <v>138.20000000000002</v>
      </c>
      <c r="I58" s="124">
        <v>69.100000000000009</v>
      </c>
      <c r="J58" s="124">
        <v>115.1206</v>
      </c>
      <c r="K58" s="124">
        <v>434.67419954000002</v>
      </c>
      <c r="L58" s="124">
        <v>2277.29479954</v>
      </c>
      <c r="M58" s="124">
        <v>13663.76879724</v>
      </c>
      <c r="N58" s="124">
        <v>9950.4000000000015</v>
      </c>
      <c r="O58" s="124">
        <v>3713.3687972400003</v>
      </c>
      <c r="P58" s="124">
        <v>13664</v>
      </c>
    </row>
    <row r="59" spans="1:16" x14ac:dyDescent="0.25">
      <c r="A59" s="6" t="s">
        <v>72</v>
      </c>
      <c r="B59" s="107">
        <v>1</v>
      </c>
      <c r="C59" s="107">
        <v>32</v>
      </c>
      <c r="D59" s="107" t="s">
        <v>71</v>
      </c>
      <c r="E59" s="107">
        <v>11</v>
      </c>
      <c r="F59" s="107">
        <v>1382</v>
      </c>
      <c r="G59" s="124">
        <v>138.20000000000002</v>
      </c>
      <c r="H59" s="124">
        <v>138.20000000000002</v>
      </c>
      <c r="I59" s="124">
        <v>69.100000000000009</v>
      </c>
      <c r="J59" s="124">
        <v>115.1206</v>
      </c>
      <c r="K59" s="124">
        <v>434.67419954000002</v>
      </c>
      <c r="L59" s="124">
        <v>2277.29479954</v>
      </c>
      <c r="M59" s="124">
        <v>13663.76879724</v>
      </c>
      <c r="N59" s="124">
        <v>9950.4000000000015</v>
      </c>
      <c r="O59" s="124">
        <v>3713.3687972400003</v>
      </c>
      <c r="P59" s="124">
        <v>13664</v>
      </c>
    </row>
    <row r="60" spans="1:16" x14ac:dyDescent="0.25">
      <c r="A60" s="108"/>
      <c r="B60" s="108">
        <v>2</v>
      </c>
      <c r="C60" s="108"/>
      <c r="D60" s="108"/>
      <c r="E60" s="108"/>
      <c r="F60" s="108"/>
      <c r="G60" s="109"/>
      <c r="H60" s="109"/>
      <c r="I60" s="109"/>
      <c r="J60" s="109"/>
      <c r="K60" s="109"/>
      <c r="L60" s="138"/>
      <c r="M60" s="138"/>
      <c r="N60" s="138"/>
      <c r="O60" s="138" t="s">
        <v>5</v>
      </c>
      <c r="P60" s="138">
        <f>SUM(P58:P59)</f>
        <v>27328</v>
      </c>
    </row>
    <row r="61" spans="1:16" x14ac:dyDescent="0.25">
      <c r="A61" s="89" t="s">
        <v>73</v>
      </c>
      <c r="B61" s="108"/>
      <c r="C61" s="108"/>
      <c r="D61" s="108"/>
      <c r="E61" s="108"/>
      <c r="F61" s="108"/>
      <c r="G61" s="109"/>
      <c r="H61" s="109"/>
      <c r="I61" s="109"/>
      <c r="J61" s="109"/>
      <c r="K61" s="109"/>
      <c r="L61" s="109"/>
      <c r="M61" s="109"/>
      <c r="N61" s="109"/>
      <c r="O61" s="109"/>
      <c r="P61" s="109"/>
    </row>
    <row r="62" spans="1:16" x14ac:dyDescent="0.25">
      <c r="A62" s="108"/>
      <c r="B62" s="108"/>
      <c r="C62" s="108"/>
      <c r="D62" s="108"/>
      <c r="E62" s="108"/>
      <c r="F62" s="108"/>
      <c r="G62" s="108"/>
      <c r="H62" s="108"/>
      <c r="I62" s="108"/>
      <c r="J62" s="108"/>
      <c r="K62" s="108"/>
      <c r="L62" s="108"/>
      <c r="M62" s="109"/>
      <c r="N62" s="108"/>
      <c r="O62" s="108"/>
      <c r="P62" s="108"/>
    </row>
    <row r="65" spans="16:16" x14ac:dyDescent="0.25">
      <c r="P65" s="98"/>
    </row>
  </sheetData>
  <mergeCells count="7">
    <mergeCell ref="A50:D50"/>
    <mergeCell ref="D1:E2"/>
    <mergeCell ref="E15:E16"/>
    <mergeCell ref="A15:A16"/>
    <mergeCell ref="B15:B16"/>
    <mergeCell ref="C15:C16"/>
    <mergeCell ref="D15:D16"/>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60419F-B9FB-467B-9EC5-229ADCD1340B}">
  <dimension ref="A1:P70"/>
  <sheetViews>
    <sheetView topLeftCell="A12" zoomScale="80" zoomScaleNormal="80" workbookViewId="0">
      <selection activeCell="D57" sqref="D57"/>
    </sheetView>
  </sheetViews>
  <sheetFormatPr defaultColWidth="9.140625" defaultRowHeight="15" outlineLevelRow="1" x14ac:dyDescent="0.25"/>
  <cols>
    <col min="1" max="1" width="36.85546875" style="2" customWidth="1"/>
    <col min="2" max="2" width="55.42578125" style="2" customWidth="1"/>
    <col min="3" max="4" width="36.85546875" style="2" customWidth="1"/>
    <col min="5" max="5" width="16.42578125" style="2" customWidth="1"/>
    <col min="6" max="6" width="11.7109375" style="2" customWidth="1"/>
    <col min="7" max="7" width="14.42578125" style="2" bestFit="1" customWidth="1"/>
    <col min="8" max="10" width="9.140625" style="2"/>
    <col min="11" max="11" width="15.42578125" style="2" customWidth="1"/>
    <col min="12" max="12" width="13.140625" style="2" customWidth="1"/>
    <col min="13" max="13" width="13.28515625" style="2" customWidth="1"/>
    <col min="14" max="14" width="12.42578125" style="2" customWidth="1"/>
    <col min="15" max="15" width="12.140625" style="2" customWidth="1"/>
    <col min="16" max="16" width="13.42578125" style="2" customWidth="1"/>
    <col min="17" max="16384" width="9.140625" style="2"/>
  </cols>
  <sheetData>
    <row r="1" spans="1:5" ht="37.5" customHeight="1" x14ac:dyDescent="0.3">
      <c r="A1" s="152" t="s">
        <v>203</v>
      </c>
      <c r="D1" s="336" t="s">
        <v>172</v>
      </c>
      <c r="E1" s="336"/>
    </row>
    <row r="2" spans="1:5" ht="15.75" thickBot="1" x14ac:dyDescent="0.3">
      <c r="A2" s="34"/>
      <c r="B2" s="34"/>
      <c r="C2" s="34"/>
      <c r="D2" s="34"/>
    </row>
    <row r="3" spans="1:5" ht="29.25" thickBot="1" x14ac:dyDescent="0.3">
      <c r="A3" s="35" t="s">
        <v>74</v>
      </c>
      <c r="B3" s="35" t="s">
        <v>46</v>
      </c>
      <c r="C3" s="36" t="s">
        <v>179</v>
      </c>
      <c r="D3" s="36" t="s">
        <v>180</v>
      </c>
    </row>
    <row r="4" spans="1:5" ht="15.75" thickBot="1" x14ac:dyDescent="0.3">
      <c r="A4" s="37" t="s">
        <v>75</v>
      </c>
      <c r="B4" s="38"/>
      <c r="C4" s="39"/>
      <c r="D4" s="40"/>
    </row>
    <row r="5" spans="1:5" ht="195" x14ac:dyDescent="0.25">
      <c r="A5" s="216" t="s">
        <v>76</v>
      </c>
      <c r="B5" s="217" t="s">
        <v>77</v>
      </c>
      <c r="C5" s="218">
        <v>245000</v>
      </c>
      <c r="D5" s="219">
        <f>C5+C5*0.21</f>
        <v>296450</v>
      </c>
      <c r="E5" s="3"/>
    </row>
    <row r="6" spans="1:5" ht="30.75" thickBot="1" x14ac:dyDescent="0.3">
      <c r="A6" s="220" t="s">
        <v>189</v>
      </c>
      <c r="B6" s="221" t="s">
        <v>78</v>
      </c>
      <c r="C6" s="222">
        <v>33000</v>
      </c>
      <c r="D6" s="223">
        <f>C6+C6*0.21</f>
        <v>39930</v>
      </c>
    </row>
    <row r="7" spans="1:5" hidden="1" outlineLevel="1" x14ac:dyDescent="0.25">
      <c r="A7" s="41" t="s">
        <v>79</v>
      </c>
      <c r="B7" s="42"/>
      <c r="C7" s="43"/>
      <c r="D7" s="44"/>
    </row>
    <row r="8" spans="1:5" ht="25.5" hidden="1" outlineLevel="1" x14ac:dyDescent="0.25">
      <c r="A8" s="45" t="s">
        <v>59</v>
      </c>
      <c r="B8" s="46" t="s">
        <v>80</v>
      </c>
      <c r="C8" s="47" t="s">
        <v>190</v>
      </c>
      <c r="D8" s="48" t="s">
        <v>191</v>
      </c>
    </row>
    <row r="9" spans="1:5" hidden="1" outlineLevel="1" x14ac:dyDescent="0.25">
      <c r="A9" s="49" t="s">
        <v>81</v>
      </c>
      <c r="B9" s="50">
        <v>1536</v>
      </c>
      <c r="C9" s="342">
        <v>2750</v>
      </c>
      <c r="D9" s="344">
        <v>39930</v>
      </c>
    </row>
    <row r="10" spans="1:5" hidden="1" outlineLevel="1" x14ac:dyDescent="0.25">
      <c r="A10" s="49" t="s">
        <v>82</v>
      </c>
      <c r="B10" s="50">
        <v>24</v>
      </c>
      <c r="C10" s="342"/>
      <c r="D10" s="344"/>
    </row>
    <row r="11" spans="1:5" ht="15.75" hidden="1" outlineLevel="1" thickBot="1" x14ac:dyDescent="0.3">
      <c r="A11" s="51" t="s">
        <v>83</v>
      </c>
      <c r="B11" s="52">
        <v>17.28</v>
      </c>
      <c r="C11" s="343"/>
      <c r="D11" s="345"/>
    </row>
    <row r="12" spans="1:5" collapsed="1" x14ac:dyDescent="0.25">
      <c r="B12" s="3"/>
      <c r="C12" s="32"/>
      <c r="D12" s="32"/>
    </row>
    <row r="13" spans="1:5" ht="15.75" thickBot="1" x14ac:dyDescent="0.3">
      <c r="A13" s="53" t="s">
        <v>84</v>
      </c>
      <c r="B13" s="3"/>
      <c r="C13" s="32"/>
      <c r="D13" s="32"/>
    </row>
    <row r="14" spans="1:5" ht="30" customHeight="1" thickBot="1" x14ac:dyDescent="0.3">
      <c r="A14" s="54" t="s">
        <v>85</v>
      </c>
      <c r="B14" s="55" t="s">
        <v>86</v>
      </c>
      <c r="C14" s="193">
        <f>SUM(C18:C33)</f>
        <v>174324.36</v>
      </c>
      <c r="D14" s="194">
        <f>C14+C14*0.21</f>
        <v>210932.47559999998</v>
      </c>
    </row>
    <row r="15" spans="1:5" ht="18" hidden="1" customHeight="1" outlineLevel="1" x14ac:dyDescent="0.25">
      <c r="A15" s="56" t="s">
        <v>74</v>
      </c>
      <c r="B15" s="57" t="s">
        <v>87</v>
      </c>
      <c r="C15" s="195" t="s">
        <v>192</v>
      </c>
      <c r="D15" s="196"/>
    </row>
    <row r="16" spans="1:5" ht="18" hidden="1" customHeight="1" outlineLevel="1" x14ac:dyDescent="0.25">
      <c r="A16" s="58"/>
      <c r="B16" s="59" t="s">
        <v>88</v>
      </c>
      <c r="C16" s="197" t="s">
        <v>89</v>
      </c>
      <c r="D16" s="196"/>
    </row>
    <row r="17" spans="1:4" ht="17.25" hidden="1" customHeight="1" outlineLevel="1" x14ac:dyDescent="0.25">
      <c r="A17" s="60" t="s">
        <v>90</v>
      </c>
      <c r="B17" s="61" t="s">
        <v>91</v>
      </c>
      <c r="C17" s="198" t="s">
        <v>91</v>
      </c>
      <c r="D17" s="196"/>
    </row>
    <row r="18" spans="1:4" ht="18" hidden="1" customHeight="1" outlineLevel="1" x14ac:dyDescent="0.25">
      <c r="A18" s="62" t="s">
        <v>92</v>
      </c>
      <c r="B18" s="61">
        <v>104</v>
      </c>
      <c r="C18" s="198">
        <f>B18*70</f>
        <v>7280</v>
      </c>
      <c r="D18" s="196"/>
    </row>
    <row r="19" spans="1:4" ht="18" hidden="1" customHeight="1" outlineLevel="1" x14ac:dyDescent="0.25">
      <c r="A19" s="62" t="s">
        <v>93</v>
      </c>
      <c r="B19" s="61">
        <v>104</v>
      </c>
      <c r="C19" s="198">
        <f>B19*70</f>
        <v>7280</v>
      </c>
      <c r="D19" s="196"/>
    </row>
    <row r="20" spans="1:4" ht="17.25" hidden="1" customHeight="1" outlineLevel="1" x14ac:dyDescent="0.25">
      <c r="A20" s="62" t="s">
        <v>94</v>
      </c>
      <c r="B20" s="61">
        <v>416</v>
      </c>
      <c r="C20" s="198">
        <f>B20*70</f>
        <v>29120</v>
      </c>
      <c r="D20" s="196"/>
    </row>
    <row r="21" spans="1:4" ht="18" hidden="1" customHeight="1" outlineLevel="1" x14ac:dyDescent="0.25">
      <c r="A21" s="62" t="s">
        <v>95</v>
      </c>
      <c r="B21" s="61">
        <v>72</v>
      </c>
      <c r="C21" s="198">
        <f>B21*70</f>
        <v>5040</v>
      </c>
      <c r="D21" s="196"/>
    </row>
    <row r="22" spans="1:4" ht="18" hidden="1" customHeight="1" outlineLevel="1" x14ac:dyDescent="0.25">
      <c r="A22" s="60" t="s">
        <v>96</v>
      </c>
      <c r="B22" s="61" t="s">
        <v>91</v>
      </c>
      <c r="C22" s="198" t="s">
        <v>91</v>
      </c>
      <c r="D22" s="196"/>
    </row>
    <row r="23" spans="1:4" ht="17.25" hidden="1" customHeight="1" outlineLevel="1" x14ac:dyDescent="0.25">
      <c r="A23" s="62" t="s">
        <v>97</v>
      </c>
      <c r="B23" s="61">
        <v>208</v>
      </c>
      <c r="C23" s="198">
        <f>B23*70</f>
        <v>14560</v>
      </c>
      <c r="D23" s="196"/>
    </row>
    <row r="24" spans="1:4" ht="18" hidden="1" customHeight="1" outlineLevel="1" x14ac:dyDescent="0.25">
      <c r="A24" s="62" t="s">
        <v>98</v>
      </c>
      <c r="B24" s="61">
        <v>31</v>
      </c>
      <c r="C24" s="198">
        <f>B24*70</f>
        <v>2170</v>
      </c>
      <c r="D24" s="196"/>
    </row>
    <row r="25" spans="1:4" ht="18" hidden="1" customHeight="1" outlineLevel="1" x14ac:dyDescent="0.25">
      <c r="A25" s="60" t="s">
        <v>99</v>
      </c>
      <c r="B25" s="61" t="s">
        <v>91</v>
      </c>
      <c r="C25" s="198" t="s">
        <v>91</v>
      </c>
      <c r="D25" s="196"/>
    </row>
    <row r="26" spans="1:4" ht="17.25" hidden="1" customHeight="1" outlineLevel="1" x14ac:dyDescent="0.25">
      <c r="A26" s="62" t="s">
        <v>100</v>
      </c>
      <c r="B26" s="61">
        <v>208</v>
      </c>
      <c r="C26" s="198">
        <f>B26*70</f>
        <v>14560</v>
      </c>
      <c r="D26" s="196"/>
    </row>
    <row r="27" spans="1:4" ht="18" hidden="1" customHeight="1" outlineLevel="1" x14ac:dyDescent="0.25">
      <c r="A27" s="60" t="s">
        <v>101</v>
      </c>
      <c r="B27" s="61" t="s">
        <v>91</v>
      </c>
      <c r="C27" s="198" t="s">
        <v>91</v>
      </c>
      <c r="D27" s="196"/>
    </row>
    <row r="28" spans="1:4" ht="18" hidden="1" customHeight="1" outlineLevel="1" x14ac:dyDescent="0.25">
      <c r="A28" s="62" t="s">
        <v>102</v>
      </c>
      <c r="B28" s="61">
        <v>40</v>
      </c>
      <c r="C28" s="198">
        <f t="shared" ref="C28:C33" si="0">B28*70</f>
        <v>2800</v>
      </c>
      <c r="D28" s="196"/>
    </row>
    <row r="29" spans="1:4" ht="17.25" hidden="1" customHeight="1" outlineLevel="1" x14ac:dyDescent="0.25">
      <c r="A29" s="62" t="s">
        <v>103</v>
      </c>
      <c r="B29" s="61">
        <v>276</v>
      </c>
      <c r="C29" s="198">
        <f t="shared" si="0"/>
        <v>19320</v>
      </c>
      <c r="D29" s="196"/>
    </row>
    <row r="30" spans="1:4" ht="18" hidden="1" customHeight="1" outlineLevel="1" x14ac:dyDescent="0.25">
      <c r="A30" s="59" t="s">
        <v>104</v>
      </c>
      <c r="B30" s="61">
        <v>80</v>
      </c>
      <c r="C30" s="198">
        <f t="shared" si="0"/>
        <v>5600</v>
      </c>
      <c r="D30" s="196"/>
    </row>
    <row r="31" spans="1:4" ht="17.25" hidden="1" customHeight="1" outlineLevel="1" x14ac:dyDescent="0.25">
      <c r="A31" s="59" t="s">
        <v>105</v>
      </c>
      <c r="B31" s="61">
        <v>354.9</v>
      </c>
      <c r="C31" s="198">
        <f t="shared" si="0"/>
        <v>24843</v>
      </c>
      <c r="D31" s="196"/>
    </row>
    <row r="32" spans="1:4" ht="18" hidden="1" customHeight="1" outlineLevel="1" x14ac:dyDescent="0.25">
      <c r="A32" s="59" t="s">
        <v>106</v>
      </c>
      <c r="B32" s="61">
        <v>181.39</v>
      </c>
      <c r="C32" s="198">
        <f t="shared" si="0"/>
        <v>12697.3</v>
      </c>
      <c r="D32" s="196"/>
    </row>
    <row r="33" spans="1:4" ht="18" hidden="1" customHeight="1" outlineLevel="1" x14ac:dyDescent="0.25">
      <c r="A33" s="59" t="s">
        <v>107</v>
      </c>
      <c r="B33" s="63">
        <v>415.05799999999999</v>
      </c>
      <c r="C33" s="198">
        <f t="shared" si="0"/>
        <v>29054.059999999998</v>
      </c>
      <c r="D33" s="196"/>
    </row>
    <row r="34" spans="1:4" ht="17.25" hidden="1" customHeight="1" outlineLevel="1" thickBot="1" x14ac:dyDescent="0.3">
      <c r="A34" s="64"/>
      <c r="B34" s="65"/>
      <c r="C34" s="199"/>
      <c r="D34" s="196"/>
    </row>
    <row r="35" spans="1:4" ht="30.75" collapsed="1" thickBot="1" x14ac:dyDescent="0.3">
      <c r="A35" s="54" t="s">
        <v>108</v>
      </c>
      <c r="B35" s="55" t="s">
        <v>109</v>
      </c>
      <c r="C35" s="193">
        <v>25200</v>
      </c>
      <c r="D35" s="194">
        <f>C35+C35*0.21</f>
        <v>30492</v>
      </c>
    </row>
    <row r="36" spans="1:4" ht="15.75" hidden="1" outlineLevel="1" thickBot="1" x14ac:dyDescent="0.3">
      <c r="A36" s="56" t="s">
        <v>74</v>
      </c>
      <c r="B36" s="57" t="s">
        <v>110</v>
      </c>
      <c r="C36" s="195" t="s">
        <v>192</v>
      </c>
      <c r="D36" s="196"/>
    </row>
    <row r="37" spans="1:4" ht="15.75" hidden="1" outlineLevel="1" thickBot="1" x14ac:dyDescent="0.3">
      <c r="A37" s="58"/>
      <c r="B37" s="59" t="s">
        <v>88</v>
      </c>
      <c r="C37" s="197" t="s">
        <v>89</v>
      </c>
      <c r="D37" s="196"/>
    </row>
    <row r="38" spans="1:4" ht="34.5" hidden="1" customHeight="1" outlineLevel="1" x14ac:dyDescent="0.25">
      <c r="A38" s="66" t="s">
        <v>109</v>
      </c>
      <c r="B38" s="61">
        <v>360</v>
      </c>
      <c r="C38" s="198">
        <f>B38*70</f>
        <v>25200</v>
      </c>
      <c r="D38" s="196"/>
    </row>
    <row r="39" spans="1:4" ht="15.75" hidden="1" outlineLevel="1" thickBot="1" x14ac:dyDescent="0.3">
      <c r="A39" s="67"/>
      <c r="B39" s="68"/>
      <c r="C39" s="200"/>
      <c r="D39" s="196"/>
    </row>
    <row r="40" spans="1:4" ht="30.75" collapsed="1" thickBot="1" x14ac:dyDescent="0.3">
      <c r="A40" s="54" t="s">
        <v>111</v>
      </c>
      <c r="B40" s="55" t="s">
        <v>112</v>
      </c>
      <c r="C40" s="193">
        <f>C43</f>
        <v>56000</v>
      </c>
      <c r="D40" s="194">
        <f>C40+C40*0.21</f>
        <v>67760</v>
      </c>
    </row>
    <row r="41" spans="1:4" ht="15.75" hidden="1" outlineLevel="1" thickBot="1" x14ac:dyDescent="0.3">
      <c r="A41" s="56" t="s">
        <v>74</v>
      </c>
      <c r="B41" s="57" t="s">
        <v>110</v>
      </c>
      <c r="C41" s="195" t="s">
        <v>192</v>
      </c>
      <c r="D41" s="196"/>
    </row>
    <row r="42" spans="1:4" ht="15.75" hidden="1" outlineLevel="1" thickBot="1" x14ac:dyDescent="0.3">
      <c r="A42" s="58"/>
      <c r="B42" s="59" t="s">
        <v>88</v>
      </c>
      <c r="C42" s="197" t="s">
        <v>89</v>
      </c>
      <c r="D42" s="196"/>
    </row>
    <row r="43" spans="1:4" ht="44.25" hidden="1" customHeight="1" outlineLevel="1" x14ac:dyDescent="0.25">
      <c r="A43" s="66" t="s">
        <v>113</v>
      </c>
      <c r="B43" s="61">
        <v>800</v>
      </c>
      <c r="C43" s="198">
        <f>B43*70</f>
        <v>56000</v>
      </c>
      <c r="D43" s="196"/>
    </row>
    <row r="44" spans="1:4" ht="15.75" hidden="1" outlineLevel="1" thickBot="1" x14ac:dyDescent="0.3">
      <c r="A44" s="67"/>
      <c r="B44" s="68"/>
      <c r="C44" s="200"/>
      <c r="D44" s="196"/>
    </row>
    <row r="45" spans="1:4" ht="15.75" collapsed="1" thickBot="1" x14ac:dyDescent="0.3">
      <c r="A45" s="54" t="s">
        <v>114</v>
      </c>
      <c r="B45" s="55"/>
      <c r="C45" s="193">
        <f>SUM(C48:C50)</f>
        <v>63000</v>
      </c>
      <c r="D45" s="194">
        <f>C45+C45*0.21</f>
        <v>76230</v>
      </c>
    </row>
    <row r="46" spans="1:4" hidden="1" outlineLevel="1" x14ac:dyDescent="0.25">
      <c r="A46" s="56" t="s">
        <v>74</v>
      </c>
      <c r="B46" s="57" t="s">
        <v>110</v>
      </c>
      <c r="C46" s="195" t="s">
        <v>192</v>
      </c>
      <c r="D46" s="196"/>
    </row>
    <row r="47" spans="1:4" hidden="1" outlineLevel="1" x14ac:dyDescent="0.25">
      <c r="A47" s="58"/>
      <c r="B47" s="59" t="s">
        <v>88</v>
      </c>
      <c r="C47" s="197" t="s">
        <v>89</v>
      </c>
      <c r="D47" s="196"/>
    </row>
    <row r="48" spans="1:4" ht="26.25" hidden="1" outlineLevel="1" x14ac:dyDescent="0.25">
      <c r="A48" s="66" t="s">
        <v>115</v>
      </c>
      <c r="B48" s="61">
        <v>350</v>
      </c>
      <c r="C48" s="198">
        <f t="shared" ref="C48:C50" si="1">B48*70</f>
        <v>24500</v>
      </c>
      <c r="D48" s="196"/>
    </row>
    <row r="49" spans="1:16" ht="26.25" hidden="1" outlineLevel="1" x14ac:dyDescent="0.25">
      <c r="A49" s="66" t="s">
        <v>116</v>
      </c>
      <c r="B49" s="61">
        <v>250</v>
      </c>
      <c r="C49" s="198">
        <f t="shared" si="1"/>
        <v>17500</v>
      </c>
      <c r="D49" s="196"/>
    </row>
    <row r="50" spans="1:16" ht="26.25" hidden="1" outlineLevel="1" x14ac:dyDescent="0.25">
      <c r="A50" s="66" t="s">
        <v>117</v>
      </c>
      <c r="B50" s="61">
        <v>300</v>
      </c>
      <c r="C50" s="198">
        <f t="shared" si="1"/>
        <v>21000</v>
      </c>
      <c r="D50" s="196"/>
    </row>
    <row r="51" spans="1:16" ht="15.75" hidden="1" outlineLevel="1" thickBot="1" x14ac:dyDescent="0.3">
      <c r="A51" s="69"/>
      <c r="B51" s="70"/>
      <c r="C51" s="201"/>
      <c r="D51" s="196"/>
    </row>
    <row r="52" spans="1:16" ht="15.75" collapsed="1" thickBot="1" x14ac:dyDescent="0.3">
      <c r="A52" s="53"/>
      <c r="B52" s="3"/>
      <c r="C52" s="202"/>
      <c r="D52" s="202"/>
    </row>
    <row r="53" spans="1:16" ht="30.75" thickBot="1" x14ac:dyDescent="0.3">
      <c r="A53" s="71" t="s">
        <v>118</v>
      </c>
      <c r="B53" s="55" t="s">
        <v>119</v>
      </c>
      <c r="C53" s="203">
        <v>50000</v>
      </c>
      <c r="D53" s="204">
        <f>C53+C53*0.21</f>
        <v>60500</v>
      </c>
    </row>
    <row r="54" spans="1:16" ht="15.75" thickBot="1" x14ac:dyDescent="0.3">
      <c r="A54" s="72" t="s">
        <v>120</v>
      </c>
      <c r="B54" s="73" t="s">
        <v>121</v>
      </c>
      <c r="C54" s="191">
        <v>100000</v>
      </c>
      <c r="D54" s="205">
        <f>C54+C54*0.21</f>
        <v>121000</v>
      </c>
    </row>
    <row r="55" spans="1:16" x14ac:dyDescent="0.25">
      <c r="A55" s="74"/>
      <c r="B55" s="74"/>
      <c r="C55" s="75" t="s">
        <v>5</v>
      </c>
      <c r="D55" s="185">
        <f>ROUNDUP(D5+D6+D14+D35+D40+D45+D53+D54,0)</f>
        <v>903295</v>
      </c>
    </row>
    <row r="56" spans="1:16" ht="15.75" thickBot="1" x14ac:dyDescent="0.3">
      <c r="C56" s="32"/>
      <c r="D56" s="32"/>
    </row>
    <row r="57" spans="1:16" ht="57.75" thickBot="1" x14ac:dyDescent="0.3">
      <c r="A57" s="76" t="s">
        <v>122</v>
      </c>
      <c r="B57" s="20" t="s">
        <v>193</v>
      </c>
      <c r="C57" s="190">
        <v>120000</v>
      </c>
      <c r="D57" s="206">
        <f>C57+C57*0.21</f>
        <v>145200</v>
      </c>
      <c r="E57" s="207"/>
      <c r="G57" s="33"/>
    </row>
    <row r="58" spans="1:16" ht="15.75" thickBot="1" x14ac:dyDescent="0.3">
      <c r="C58" s="207"/>
      <c r="D58" s="207"/>
    </row>
    <row r="59" spans="1:16" s="80" customFormat="1" ht="48" thickBot="1" x14ac:dyDescent="0.3">
      <c r="A59" s="139" t="s">
        <v>123</v>
      </c>
      <c r="B59" s="140" t="s">
        <v>124</v>
      </c>
      <c r="C59" s="208">
        <f>80*1000</f>
        <v>80000</v>
      </c>
      <c r="D59" s="209">
        <f>C59+(C59*0.21)</f>
        <v>96800</v>
      </c>
      <c r="E59" s="176"/>
      <c r="F59" s="116"/>
      <c r="G59" s="116"/>
    </row>
    <row r="60" spans="1:16" s="80" customFormat="1" ht="15.75" x14ac:dyDescent="0.25">
      <c r="A60" s="156"/>
      <c r="B60" s="157"/>
      <c r="C60" s="109"/>
      <c r="D60" s="109"/>
      <c r="E60" s="176"/>
      <c r="F60" s="116"/>
      <c r="G60" s="116"/>
    </row>
    <row r="61" spans="1:16" ht="16.5" x14ac:dyDescent="0.25">
      <c r="A61" s="77" t="s">
        <v>212</v>
      </c>
    </row>
    <row r="62" spans="1:16" ht="105" x14ac:dyDescent="0.25">
      <c r="A62" s="28" t="s">
        <v>6</v>
      </c>
      <c r="B62" s="18" t="s">
        <v>7</v>
      </c>
      <c r="C62" s="18" t="s">
        <v>8</v>
      </c>
      <c r="D62" s="18" t="s">
        <v>9</v>
      </c>
      <c r="E62" s="18" t="s">
        <v>10</v>
      </c>
      <c r="F62" s="18" t="s">
        <v>11</v>
      </c>
      <c r="G62" s="18" t="s">
        <v>12</v>
      </c>
      <c r="H62" s="18" t="s">
        <v>13</v>
      </c>
      <c r="I62" s="18" t="s">
        <v>14</v>
      </c>
      <c r="J62" s="18" t="s">
        <v>15</v>
      </c>
      <c r="K62" s="18" t="s">
        <v>16</v>
      </c>
      <c r="L62" s="18" t="s">
        <v>17</v>
      </c>
      <c r="M62" s="18" t="s">
        <v>18</v>
      </c>
      <c r="N62" s="18" t="s">
        <v>19</v>
      </c>
      <c r="O62" s="18" t="s">
        <v>20</v>
      </c>
      <c r="P62" s="18" t="s">
        <v>21</v>
      </c>
    </row>
    <row r="63" spans="1:16" hidden="1" x14ac:dyDescent="0.25">
      <c r="A63" s="29"/>
      <c r="B63" s="17"/>
      <c r="C63" s="17"/>
      <c r="D63" s="17"/>
      <c r="E63" s="17"/>
      <c r="F63" s="17"/>
      <c r="G63" s="17">
        <v>0.1</v>
      </c>
      <c r="H63" s="17">
        <v>0.1</v>
      </c>
      <c r="I63" s="17">
        <v>0.05</v>
      </c>
      <c r="J63" s="17">
        <v>8.3299999999999999E-2</v>
      </c>
      <c r="K63" s="17"/>
      <c r="L63" s="17"/>
      <c r="M63" s="17">
        <v>12</v>
      </c>
      <c r="N63" s="17">
        <v>12</v>
      </c>
      <c r="O63" s="17">
        <v>12</v>
      </c>
      <c r="P63" s="17"/>
    </row>
    <row r="64" spans="1:16" ht="30" x14ac:dyDescent="0.25">
      <c r="A64" s="28">
        <v>1</v>
      </c>
      <c r="B64" s="18">
        <v>2</v>
      </c>
      <c r="C64" s="18">
        <v>3</v>
      </c>
      <c r="D64" s="18">
        <v>4</v>
      </c>
      <c r="E64" s="18">
        <v>5</v>
      </c>
      <c r="F64" s="18">
        <v>6</v>
      </c>
      <c r="G64" s="18" t="s">
        <v>22</v>
      </c>
      <c r="H64" s="18" t="s">
        <v>23</v>
      </c>
      <c r="I64" s="18" t="s">
        <v>24</v>
      </c>
      <c r="J64" s="18" t="s">
        <v>25</v>
      </c>
      <c r="K64" s="18" t="s">
        <v>26</v>
      </c>
      <c r="L64" s="18" t="s">
        <v>27</v>
      </c>
      <c r="M64" s="18" t="s">
        <v>28</v>
      </c>
      <c r="N64" s="18" t="s">
        <v>29</v>
      </c>
      <c r="O64" s="18" t="s">
        <v>30</v>
      </c>
      <c r="P64" s="18" t="s">
        <v>31</v>
      </c>
    </row>
    <row r="65" spans="1:16" x14ac:dyDescent="0.25">
      <c r="A65" s="29" t="s">
        <v>125</v>
      </c>
      <c r="B65" s="17">
        <v>1</v>
      </c>
      <c r="C65" s="17">
        <v>19.3</v>
      </c>
      <c r="D65" s="17" t="s">
        <v>126</v>
      </c>
      <c r="E65" s="17">
        <v>14</v>
      </c>
      <c r="F65" s="31">
        <v>2264</v>
      </c>
      <c r="G65" s="31">
        <v>226.4</v>
      </c>
      <c r="H65" s="31">
        <v>226.4</v>
      </c>
      <c r="I65" s="31">
        <v>113.2</v>
      </c>
      <c r="J65" s="31">
        <v>188.59119999999999</v>
      </c>
      <c r="K65" s="31">
        <v>712.08566408000002</v>
      </c>
      <c r="L65" s="31">
        <v>3730.6768640800001</v>
      </c>
      <c r="M65" s="31">
        <v>44768.122368960001</v>
      </c>
      <c r="N65" s="31">
        <v>32601.600000000002</v>
      </c>
      <c r="O65" s="31">
        <v>12166.522368960001</v>
      </c>
      <c r="P65" s="31">
        <v>44769</v>
      </c>
    </row>
    <row r="66" spans="1:16" s="80" customFormat="1" ht="15.75" x14ac:dyDescent="0.25">
      <c r="A66" s="123" t="s">
        <v>164</v>
      </c>
      <c r="B66" s="107">
        <v>1</v>
      </c>
      <c r="C66" s="107">
        <v>19.5</v>
      </c>
      <c r="D66" s="107" t="s">
        <v>165</v>
      </c>
      <c r="E66" s="107">
        <v>13</v>
      </c>
      <c r="F66" s="124">
        <v>1917</v>
      </c>
      <c r="G66" s="124">
        <v>191.70000000000002</v>
      </c>
      <c r="H66" s="124">
        <v>191.70000000000002</v>
      </c>
      <c r="I66" s="124">
        <v>95.850000000000009</v>
      </c>
      <c r="J66" s="124">
        <v>159.68610000000001</v>
      </c>
      <c r="K66" s="124">
        <v>602.9453259899999</v>
      </c>
      <c r="L66" s="124">
        <v>3158.8814259899991</v>
      </c>
      <c r="M66" s="124">
        <v>37906.577111879989</v>
      </c>
      <c r="N66" s="124">
        <v>27604.799999999996</v>
      </c>
      <c r="O66" s="124">
        <v>10301.777111879999</v>
      </c>
      <c r="P66" s="124">
        <v>37907</v>
      </c>
    </row>
    <row r="67" spans="1:16" s="80" customFormat="1" ht="15.75" x14ac:dyDescent="0.25">
      <c r="A67" s="123" t="s">
        <v>164</v>
      </c>
      <c r="B67" s="107">
        <v>1</v>
      </c>
      <c r="C67" s="107">
        <v>19.5</v>
      </c>
      <c r="D67" s="107" t="s">
        <v>165</v>
      </c>
      <c r="E67" s="107">
        <v>13</v>
      </c>
      <c r="F67" s="124">
        <v>1917</v>
      </c>
      <c r="G67" s="124">
        <v>191.70000000000002</v>
      </c>
      <c r="H67" s="124">
        <v>191.70000000000002</v>
      </c>
      <c r="I67" s="124">
        <v>95.850000000000009</v>
      </c>
      <c r="J67" s="124">
        <v>159.68610000000001</v>
      </c>
      <c r="K67" s="124">
        <v>602.9453259899999</v>
      </c>
      <c r="L67" s="124">
        <v>3158.8814259899991</v>
      </c>
      <c r="M67" s="124">
        <v>37906.577111879989</v>
      </c>
      <c r="N67" s="124">
        <v>27604.799999999996</v>
      </c>
      <c r="O67" s="124">
        <v>10301.777111879999</v>
      </c>
      <c r="P67" s="124">
        <v>37907</v>
      </c>
    </row>
    <row r="68" spans="1:16" s="80" customFormat="1" ht="15.75" x14ac:dyDescent="0.25">
      <c r="A68" s="123" t="s">
        <v>198</v>
      </c>
      <c r="B68" s="107">
        <v>1</v>
      </c>
      <c r="C68" s="107">
        <v>19.399999999999999</v>
      </c>
      <c r="D68" s="107" t="s">
        <v>146</v>
      </c>
      <c r="E68" s="115">
        <v>10</v>
      </c>
      <c r="F68" s="124">
        <v>940</v>
      </c>
      <c r="G68" s="124">
        <v>94</v>
      </c>
      <c r="H68" s="124">
        <v>94</v>
      </c>
      <c r="I68" s="124">
        <v>47</v>
      </c>
      <c r="J68" s="124">
        <v>78.301999999999992</v>
      </c>
      <c r="K68" s="124">
        <v>295.65394180000004</v>
      </c>
      <c r="L68" s="124">
        <v>1548.9559417999999</v>
      </c>
      <c r="M68" s="124">
        <v>18587.471301599999</v>
      </c>
      <c r="N68" s="124">
        <v>13536</v>
      </c>
      <c r="O68" s="124">
        <v>5051.4713016000005</v>
      </c>
      <c r="P68" s="124">
        <v>18588</v>
      </c>
    </row>
    <row r="69" spans="1:16" s="80" customFormat="1" ht="15.75" x14ac:dyDescent="0.25">
      <c r="A69" s="123" t="s">
        <v>198</v>
      </c>
      <c r="B69" s="107">
        <v>1</v>
      </c>
      <c r="C69" s="107">
        <v>19.399999999999999</v>
      </c>
      <c r="D69" s="107" t="s">
        <v>146</v>
      </c>
      <c r="E69" s="107">
        <v>10</v>
      </c>
      <c r="F69" s="124">
        <v>940</v>
      </c>
      <c r="G69" s="124">
        <v>94</v>
      </c>
      <c r="H69" s="124">
        <v>94</v>
      </c>
      <c r="I69" s="124">
        <v>47</v>
      </c>
      <c r="J69" s="124">
        <v>78.301999999999992</v>
      </c>
      <c r="K69" s="124">
        <v>295.65394180000004</v>
      </c>
      <c r="L69" s="124">
        <v>1548.9559417999999</v>
      </c>
      <c r="M69" s="124">
        <v>18587.471301599999</v>
      </c>
      <c r="N69" s="124">
        <v>13536</v>
      </c>
      <c r="O69" s="124">
        <v>5051.4713016000005</v>
      </c>
      <c r="P69" s="124">
        <v>18588</v>
      </c>
    </row>
    <row r="70" spans="1:16" ht="16.5" x14ac:dyDescent="0.25">
      <c r="A70" s="78"/>
      <c r="O70" s="77" t="s">
        <v>5</v>
      </c>
      <c r="P70" s="224">
        <f>SUM(P65:P69)</f>
        <v>157759</v>
      </c>
    </row>
  </sheetData>
  <mergeCells count="3">
    <mergeCell ref="C9:C11"/>
    <mergeCell ref="D9:D11"/>
    <mergeCell ref="D1:E1"/>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F003CA-C8A4-4E43-827B-B3EE6FBE64D0}">
  <dimension ref="A1:Q45"/>
  <sheetViews>
    <sheetView topLeftCell="A16" zoomScale="80" zoomScaleNormal="80" workbookViewId="0">
      <selection activeCell="E25" activeCellId="1" sqref="E20 E25"/>
    </sheetView>
  </sheetViews>
  <sheetFormatPr defaultColWidth="9.140625" defaultRowHeight="15.75" x14ac:dyDescent="0.25"/>
  <cols>
    <col min="1" max="1" width="66" style="89" customWidth="1"/>
    <col min="2" max="5" width="19.28515625" style="108" customWidth="1"/>
    <col min="6" max="10" width="12" style="108" customWidth="1"/>
    <col min="11" max="11" width="14.7109375" style="108" customWidth="1"/>
    <col min="12" max="15" width="12" style="108" customWidth="1"/>
    <col min="16" max="16" width="15" style="108" customWidth="1"/>
    <col min="17" max="16384" width="9.140625" style="108"/>
  </cols>
  <sheetData>
    <row r="1" spans="1:7" ht="63.75" customHeight="1" x14ac:dyDescent="0.25">
      <c r="D1" s="346" t="s">
        <v>173</v>
      </c>
      <c r="E1" s="346"/>
    </row>
    <row r="2" spans="1:7" x14ac:dyDescent="0.25">
      <c r="D2" s="182"/>
      <c r="E2" s="182"/>
    </row>
    <row r="3" spans="1:7" ht="18.75" x14ac:dyDescent="0.25">
      <c r="A3" s="154" t="s">
        <v>202</v>
      </c>
    </row>
    <row r="4" spans="1:7" ht="16.5" thickBot="1" x14ac:dyDescent="0.3"/>
    <row r="5" spans="1:7" ht="47.25" x14ac:dyDescent="0.25">
      <c r="A5" s="214" t="s">
        <v>127</v>
      </c>
      <c r="B5" s="128" t="s">
        <v>182</v>
      </c>
      <c r="C5" s="128" t="s">
        <v>181</v>
      </c>
      <c r="D5" s="128" t="s">
        <v>128</v>
      </c>
      <c r="E5" s="129" t="s">
        <v>183</v>
      </c>
    </row>
    <row r="6" spans="1:7" x14ac:dyDescent="0.25">
      <c r="A6" s="130" t="s">
        <v>129</v>
      </c>
      <c r="B6" s="352" t="s">
        <v>130</v>
      </c>
      <c r="C6" s="354">
        <v>70000</v>
      </c>
      <c r="D6" s="352">
        <v>1</v>
      </c>
      <c r="E6" s="356">
        <f>C6*D6</f>
        <v>70000</v>
      </c>
    </row>
    <row r="7" spans="1:7" ht="47.25" x14ac:dyDescent="0.25">
      <c r="A7" s="131" t="s">
        <v>188</v>
      </c>
      <c r="B7" s="352"/>
      <c r="C7" s="354"/>
      <c r="D7" s="352"/>
      <c r="E7" s="356"/>
    </row>
    <row r="8" spans="1:7" x14ac:dyDescent="0.25">
      <c r="A8" s="131" t="s">
        <v>131</v>
      </c>
      <c r="B8" s="352"/>
      <c r="C8" s="354"/>
      <c r="D8" s="352"/>
      <c r="E8" s="356"/>
    </row>
    <row r="9" spans="1:7" ht="16.5" thickBot="1" x14ac:dyDescent="0.3">
      <c r="A9" s="132" t="s">
        <v>132</v>
      </c>
      <c r="B9" s="353"/>
      <c r="C9" s="355"/>
      <c r="D9" s="353"/>
      <c r="E9" s="357"/>
    </row>
    <row r="10" spans="1:7" ht="16.5" thickBot="1" x14ac:dyDescent="0.3">
      <c r="A10" s="253"/>
      <c r="B10" s="254"/>
      <c r="C10" s="255"/>
      <c r="D10" s="254"/>
      <c r="E10" s="256"/>
    </row>
    <row r="11" spans="1:7" ht="16.5" thickBot="1" x14ac:dyDescent="0.3">
      <c r="A11" s="136" t="s">
        <v>133</v>
      </c>
      <c r="B11" s="137" t="s">
        <v>130</v>
      </c>
      <c r="C11" s="137">
        <v>302.5</v>
      </c>
      <c r="D11" s="137">
        <v>48</v>
      </c>
      <c r="E11" s="333">
        <f>C11*D11</f>
        <v>14520</v>
      </c>
      <c r="G11" s="330"/>
    </row>
    <row r="12" spans="1:7" ht="16.5" thickBot="1" x14ac:dyDescent="0.3">
      <c r="A12" s="257"/>
      <c r="B12" s="258"/>
      <c r="C12" s="258"/>
      <c r="D12" s="258"/>
      <c r="E12" s="259"/>
    </row>
    <row r="13" spans="1:7" ht="31.5" x14ac:dyDescent="0.25">
      <c r="A13" s="133" t="s">
        <v>184</v>
      </c>
      <c r="B13" s="358"/>
      <c r="C13" s="358"/>
      <c r="D13" s="358"/>
      <c r="E13" s="359"/>
    </row>
    <row r="14" spans="1:7" x14ac:dyDescent="0.25">
      <c r="A14" s="131" t="s">
        <v>134</v>
      </c>
      <c r="B14" s="180" t="s">
        <v>130</v>
      </c>
      <c r="C14" s="180">
        <v>1.75</v>
      </c>
      <c r="D14" s="181">
        <v>5000</v>
      </c>
      <c r="E14" s="210">
        <f>C14*D14</f>
        <v>8750</v>
      </c>
    </row>
    <row r="15" spans="1:7" x14ac:dyDescent="0.25">
      <c r="A15" s="131" t="s">
        <v>135</v>
      </c>
      <c r="B15" s="180" t="s">
        <v>130</v>
      </c>
      <c r="C15" s="180">
        <v>0.05</v>
      </c>
      <c r="D15" s="181">
        <v>250000</v>
      </c>
      <c r="E15" s="332">
        <f>C15*D15</f>
        <v>12500</v>
      </c>
    </row>
    <row r="16" spans="1:7" x14ac:dyDescent="0.25">
      <c r="A16" s="131" t="s">
        <v>136</v>
      </c>
      <c r="B16" s="180" t="s">
        <v>130</v>
      </c>
      <c r="C16" s="180">
        <v>0.17</v>
      </c>
      <c r="D16" s="181">
        <v>12500</v>
      </c>
      <c r="E16" s="210">
        <f>C16*D16</f>
        <v>2125</v>
      </c>
    </row>
    <row r="17" spans="1:7" x14ac:dyDescent="0.25">
      <c r="A17" s="131" t="s">
        <v>137</v>
      </c>
      <c r="B17" s="180" t="s">
        <v>130</v>
      </c>
      <c r="C17" s="4">
        <v>1.4</v>
      </c>
      <c r="D17" s="5">
        <v>15000</v>
      </c>
      <c r="E17" s="331">
        <f>C17*D17</f>
        <v>21000</v>
      </c>
    </row>
    <row r="18" spans="1:7" x14ac:dyDescent="0.25">
      <c r="A18" s="131" t="s">
        <v>138</v>
      </c>
      <c r="B18" s="180" t="s">
        <v>130</v>
      </c>
      <c r="C18" s="134">
        <v>40</v>
      </c>
      <c r="D18" s="4" t="s">
        <v>139</v>
      </c>
      <c r="E18" s="211">
        <f>40*200</f>
        <v>8000</v>
      </c>
    </row>
    <row r="19" spans="1:7" x14ac:dyDescent="0.25">
      <c r="A19" s="131" t="s">
        <v>140</v>
      </c>
      <c r="B19" s="180">
        <v>3000</v>
      </c>
      <c r="C19" s="180" t="s">
        <v>141</v>
      </c>
      <c r="D19" s="180">
        <v>6</v>
      </c>
      <c r="E19" s="210">
        <f>B19*D19</f>
        <v>18000</v>
      </c>
      <c r="F19" s="330"/>
    </row>
    <row r="20" spans="1:7" ht="16.5" thickBot="1" x14ac:dyDescent="0.3">
      <c r="A20" s="347" t="s">
        <v>5</v>
      </c>
      <c r="B20" s="348"/>
      <c r="C20" s="348"/>
      <c r="D20" s="348"/>
      <c r="E20" s="236">
        <f>SUM(E14:E19)</f>
        <v>70375</v>
      </c>
      <c r="F20" s="330"/>
    </row>
    <row r="21" spans="1:7" ht="16.5" thickBot="1" x14ac:dyDescent="0.3">
      <c r="A21" s="260"/>
      <c r="B21" s="261"/>
      <c r="C21" s="261"/>
      <c r="D21" s="261"/>
      <c r="E21" s="235"/>
    </row>
    <row r="22" spans="1:7" x14ac:dyDescent="0.25">
      <c r="A22" s="349" t="s">
        <v>185</v>
      </c>
      <c r="B22" s="350"/>
      <c r="C22" s="350"/>
      <c r="D22" s="350"/>
      <c r="E22" s="351"/>
    </row>
    <row r="23" spans="1:7" x14ac:dyDescent="0.25">
      <c r="A23" s="131" t="s">
        <v>186</v>
      </c>
      <c r="B23" s="180">
        <v>3000</v>
      </c>
      <c r="C23" s="135"/>
      <c r="D23" s="180">
        <v>6</v>
      </c>
      <c r="E23" s="212">
        <f>B23*D23</f>
        <v>18000</v>
      </c>
    </row>
    <row r="24" spans="1:7" x14ac:dyDescent="0.25">
      <c r="A24" s="131" t="s">
        <v>142</v>
      </c>
      <c r="B24" s="180">
        <v>2000</v>
      </c>
      <c r="C24" s="135"/>
      <c r="D24" s="180">
        <v>6</v>
      </c>
      <c r="E24" s="212">
        <f>B24*D24</f>
        <v>12000</v>
      </c>
    </row>
    <row r="25" spans="1:7" ht="16.5" thickBot="1" x14ac:dyDescent="0.3">
      <c r="A25" s="347" t="s">
        <v>5</v>
      </c>
      <c r="B25" s="348"/>
      <c r="C25" s="348"/>
      <c r="D25" s="348"/>
      <c r="E25" s="213">
        <f>SUM(E23:E24)</f>
        <v>30000</v>
      </c>
    </row>
    <row r="26" spans="1:7" ht="16.5" thickBot="1" x14ac:dyDescent="0.3">
      <c r="A26" s="260"/>
      <c r="B26" s="261"/>
      <c r="C26" s="261"/>
      <c r="D26" s="261"/>
      <c r="E26" s="262"/>
    </row>
    <row r="27" spans="1:7" ht="16.5" thickBot="1" x14ac:dyDescent="0.3">
      <c r="A27" s="264" t="s">
        <v>143</v>
      </c>
      <c r="B27" s="265" t="s">
        <v>130</v>
      </c>
      <c r="C27" s="265">
        <v>1100</v>
      </c>
      <c r="D27" s="265">
        <v>18</v>
      </c>
      <c r="E27" s="334">
        <f>C27*D27</f>
        <v>19800</v>
      </c>
    </row>
    <row r="28" spans="1:7" ht="16.5" thickBot="1" x14ac:dyDescent="0.3">
      <c r="A28" s="272"/>
      <c r="B28" s="233"/>
      <c r="C28" s="233"/>
      <c r="D28" s="233"/>
      <c r="E28" s="234"/>
    </row>
    <row r="29" spans="1:7" ht="32.25" thickBot="1" x14ac:dyDescent="0.3">
      <c r="A29" s="264" t="s">
        <v>187</v>
      </c>
      <c r="B29" s="265" t="s">
        <v>130</v>
      </c>
      <c r="C29" s="267">
        <v>50818</v>
      </c>
      <c r="D29" s="265">
        <v>3</v>
      </c>
      <c r="E29" s="266">
        <f>C29*D29</f>
        <v>152454</v>
      </c>
      <c r="F29" s="330"/>
    </row>
    <row r="30" spans="1:7" ht="16.5" thickBot="1" x14ac:dyDescent="0.3">
      <c r="A30" s="272"/>
      <c r="B30" s="233"/>
      <c r="C30" s="263"/>
      <c r="D30" s="233"/>
      <c r="E30" s="234"/>
    </row>
    <row r="31" spans="1:7" ht="16.5" thickBot="1" x14ac:dyDescent="0.3">
      <c r="A31" s="268"/>
      <c r="B31" s="269"/>
      <c r="C31" s="269"/>
      <c r="D31" s="270" t="s">
        <v>197</v>
      </c>
      <c r="E31" s="271">
        <f>E6+E11+E20+E25+E27+E29</f>
        <v>357149</v>
      </c>
      <c r="G31" s="330"/>
    </row>
    <row r="32" spans="1:7" ht="16.5" thickBot="1" x14ac:dyDescent="0.3">
      <c r="A32" s="273"/>
      <c r="B32" s="274"/>
      <c r="C32" s="274"/>
      <c r="D32" s="274"/>
      <c r="E32" s="275"/>
    </row>
    <row r="33" spans="1:17" x14ac:dyDescent="0.25">
      <c r="A33" s="276"/>
      <c r="B33" s="277"/>
      <c r="C33" s="277"/>
      <c r="D33" s="277"/>
      <c r="E33" s="277"/>
    </row>
    <row r="34" spans="1:17" s="117" customFormat="1" ht="18.75" x14ac:dyDescent="0.3">
      <c r="A34" s="155" t="s">
        <v>213</v>
      </c>
      <c r="D34" s="147"/>
    </row>
    <row r="35" spans="1:17" s="106" customFormat="1" ht="78.75" x14ac:dyDescent="0.25">
      <c r="A35" s="122" t="s">
        <v>6</v>
      </c>
      <c r="B35" s="6" t="s">
        <v>7</v>
      </c>
      <c r="C35" s="6" t="s">
        <v>8</v>
      </c>
      <c r="D35" s="6" t="s">
        <v>9</v>
      </c>
      <c r="E35" s="6" t="s">
        <v>10</v>
      </c>
      <c r="F35" s="6" t="s">
        <v>11</v>
      </c>
      <c r="G35" s="6" t="s">
        <v>12</v>
      </c>
      <c r="H35" s="6" t="s">
        <v>13</v>
      </c>
      <c r="I35" s="6" t="s">
        <v>14</v>
      </c>
      <c r="J35" s="6" t="s">
        <v>15</v>
      </c>
      <c r="K35" s="6" t="s">
        <v>16</v>
      </c>
      <c r="L35" s="6" t="s">
        <v>17</v>
      </c>
      <c r="M35" s="6" t="s">
        <v>18</v>
      </c>
      <c r="N35" s="6" t="s">
        <v>19</v>
      </c>
      <c r="O35" s="6" t="s">
        <v>20</v>
      </c>
      <c r="P35" s="6" t="s">
        <v>21</v>
      </c>
    </row>
    <row r="36" spans="1:17" hidden="1" x14ac:dyDescent="0.25">
      <c r="A36" s="123"/>
      <c r="B36" s="107"/>
      <c r="C36" s="107"/>
      <c r="D36" s="107"/>
      <c r="E36" s="107"/>
      <c r="F36" s="107"/>
      <c r="G36" s="107">
        <v>0.1</v>
      </c>
      <c r="H36" s="107">
        <v>0.1</v>
      </c>
      <c r="I36" s="107">
        <v>0.05</v>
      </c>
      <c r="J36" s="107">
        <v>8.3299999999999999E-2</v>
      </c>
      <c r="K36" s="107"/>
      <c r="L36" s="107"/>
      <c r="M36" s="107">
        <v>12</v>
      </c>
      <c r="N36" s="107">
        <v>12</v>
      </c>
      <c r="O36" s="107">
        <v>12</v>
      </c>
      <c r="P36" s="107"/>
    </row>
    <row r="37" spans="1:17" s="106" customFormat="1" ht="47.25" x14ac:dyDescent="0.25">
      <c r="A37" s="122">
        <v>1</v>
      </c>
      <c r="B37" s="6">
        <v>2</v>
      </c>
      <c r="C37" s="6">
        <v>3</v>
      </c>
      <c r="D37" s="6">
        <v>4</v>
      </c>
      <c r="E37" s="6">
        <v>5</v>
      </c>
      <c r="F37" s="6">
        <v>6</v>
      </c>
      <c r="G37" s="6" t="s">
        <v>22</v>
      </c>
      <c r="H37" s="6" t="s">
        <v>23</v>
      </c>
      <c r="I37" s="6" t="s">
        <v>24</v>
      </c>
      <c r="J37" s="6" t="s">
        <v>25</v>
      </c>
      <c r="K37" s="6" t="s">
        <v>26</v>
      </c>
      <c r="L37" s="6" t="s">
        <v>27</v>
      </c>
      <c r="M37" s="6" t="s">
        <v>28</v>
      </c>
      <c r="N37" s="6" t="s">
        <v>29</v>
      </c>
      <c r="O37" s="6" t="s">
        <v>30</v>
      </c>
      <c r="P37" s="6" t="s">
        <v>31</v>
      </c>
    </row>
    <row r="38" spans="1:17" x14ac:dyDescent="0.25">
      <c r="A38" s="123" t="s">
        <v>144</v>
      </c>
      <c r="B38" s="107">
        <v>1</v>
      </c>
      <c r="C38" s="107">
        <v>24</v>
      </c>
      <c r="D38" s="107" t="s">
        <v>126</v>
      </c>
      <c r="E38" s="107">
        <v>12</v>
      </c>
      <c r="F38" s="124">
        <v>1647</v>
      </c>
      <c r="G38" s="124">
        <v>164.70000000000002</v>
      </c>
      <c r="H38" s="124">
        <v>164.70000000000002</v>
      </c>
      <c r="I38" s="124">
        <v>82.350000000000009</v>
      </c>
      <c r="J38" s="124">
        <v>137.1951</v>
      </c>
      <c r="K38" s="124">
        <v>518.02344908999999</v>
      </c>
      <c r="L38" s="124">
        <v>2713.9685490900001</v>
      </c>
      <c r="M38" s="124">
        <v>32567.622589080001</v>
      </c>
      <c r="N38" s="124">
        <v>23716.800000000003</v>
      </c>
      <c r="O38" s="124">
        <v>8850.8225890800004</v>
      </c>
      <c r="P38" s="124">
        <v>32568</v>
      </c>
      <c r="Q38" s="109"/>
    </row>
    <row r="39" spans="1:17" x14ac:dyDescent="0.25">
      <c r="A39" s="123" t="s">
        <v>145</v>
      </c>
      <c r="B39" s="107">
        <v>1</v>
      </c>
      <c r="C39" s="107">
        <v>24</v>
      </c>
      <c r="D39" s="107" t="s">
        <v>146</v>
      </c>
      <c r="E39" s="107">
        <v>11</v>
      </c>
      <c r="F39" s="124">
        <v>1382</v>
      </c>
      <c r="G39" s="124">
        <v>138.20000000000002</v>
      </c>
      <c r="H39" s="124">
        <v>138.20000000000002</v>
      </c>
      <c r="I39" s="124">
        <v>69.100000000000009</v>
      </c>
      <c r="J39" s="124">
        <v>115.1206</v>
      </c>
      <c r="K39" s="124">
        <v>434.67419954000002</v>
      </c>
      <c r="L39" s="124">
        <v>2277.29479954</v>
      </c>
      <c r="M39" s="124">
        <v>27327.53759448</v>
      </c>
      <c r="N39" s="124">
        <v>19900.800000000003</v>
      </c>
      <c r="O39" s="124">
        <v>7426.7375944800006</v>
      </c>
      <c r="P39" s="124">
        <v>27328</v>
      </c>
      <c r="Q39" s="109"/>
    </row>
    <row r="40" spans="1:17" x14ac:dyDescent="0.25">
      <c r="A40" s="123" t="s">
        <v>147</v>
      </c>
      <c r="B40" s="107">
        <v>1</v>
      </c>
      <c r="C40" s="107">
        <v>32</v>
      </c>
      <c r="D40" s="107" t="s">
        <v>71</v>
      </c>
      <c r="E40" s="107">
        <v>11</v>
      </c>
      <c r="F40" s="124">
        <v>1382</v>
      </c>
      <c r="G40" s="124">
        <v>138.20000000000002</v>
      </c>
      <c r="H40" s="124">
        <v>138.20000000000002</v>
      </c>
      <c r="I40" s="124">
        <v>69.100000000000009</v>
      </c>
      <c r="J40" s="124">
        <v>115.1206</v>
      </c>
      <c r="K40" s="124">
        <v>434.67419954000002</v>
      </c>
      <c r="L40" s="124">
        <v>2277.29479954</v>
      </c>
      <c r="M40" s="124">
        <v>27327.53759448</v>
      </c>
      <c r="N40" s="124">
        <v>19900.800000000003</v>
      </c>
      <c r="O40" s="124">
        <v>7426.7375944800006</v>
      </c>
      <c r="P40" s="124">
        <v>27328</v>
      </c>
      <c r="Q40" s="109"/>
    </row>
    <row r="41" spans="1:17" s="117" customFormat="1" x14ac:dyDescent="0.25">
      <c r="A41" s="148" t="s">
        <v>148</v>
      </c>
      <c r="B41" s="118">
        <v>1</v>
      </c>
      <c r="C41" s="118" t="s">
        <v>149</v>
      </c>
      <c r="D41" s="118" t="s">
        <v>146</v>
      </c>
      <c r="E41" s="118">
        <v>8</v>
      </c>
      <c r="F41" s="149">
        <v>1093</v>
      </c>
      <c r="G41" s="149">
        <v>109.30000000000001</v>
      </c>
      <c r="H41" s="149">
        <v>109.30000000000001</v>
      </c>
      <c r="I41" s="149">
        <v>54.650000000000006</v>
      </c>
      <c r="J41" s="149">
        <v>91.046899999999994</v>
      </c>
      <c r="K41" s="149">
        <v>343.77633871</v>
      </c>
      <c r="L41" s="149">
        <v>1801.0732387100002</v>
      </c>
      <c r="M41" s="149">
        <v>21612.878864520004</v>
      </c>
      <c r="N41" s="149">
        <v>15739.199999999999</v>
      </c>
      <c r="O41" s="149">
        <v>5873.6788645200004</v>
      </c>
      <c r="P41" s="149">
        <v>21613</v>
      </c>
      <c r="Q41" s="147"/>
    </row>
    <row r="42" spans="1:17" s="117" customFormat="1" x14ac:dyDescent="0.25">
      <c r="A42" s="150"/>
      <c r="F42" s="147"/>
      <c r="G42" s="147"/>
      <c r="H42" s="147"/>
      <c r="I42" s="147"/>
      <c r="J42" s="147"/>
      <c r="K42" s="147"/>
      <c r="L42" s="147"/>
      <c r="M42" s="147"/>
      <c r="N42" s="147"/>
      <c r="O42" s="119" t="s">
        <v>5</v>
      </c>
      <c r="P42" s="119">
        <f>SUM(P38:P41)</f>
        <v>108837</v>
      </c>
      <c r="Q42" s="147"/>
    </row>
    <row r="43" spans="1:17" x14ac:dyDescent="0.25">
      <c r="F43" s="109"/>
      <c r="G43" s="109"/>
      <c r="H43" s="109"/>
      <c r="I43" s="109"/>
      <c r="J43" s="109"/>
      <c r="K43" s="109"/>
      <c r="L43" s="109"/>
      <c r="M43" s="109"/>
      <c r="N43" s="109"/>
      <c r="O43" s="109"/>
      <c r="P43" s="109"/>
      <c r="Q43" s="109"/>
    </row>
    <row r="44" spans="1:17" x14ac:dyDescent="0.25">
      <c r="F44" s="109"/>
      <c r="G44" s="109"/>
      <c r="H44" s="109"/>
      <c r="I44" s="109"/>
      <c r="J44" s="109"/>
      <c r="K44" s="109"/>
      <c r="L44" s="109"/>
      <c r="M44" s="109"/>
      <c r="N44" s="109"/>
      <c r="O44" s="109"/>
      <c r="P44" s="109">
        <f>P42+E31</f>
        <v>465986</v>
      </c>
      <c r="Q44" s="109"/>
    </row>
    <row r="45" spans="1:17" x14ac:dyDescent="0.25">
      <c r="F45" s="109"/>
      <c r="G45" s="109"/>
      <c r="H45" s="109"/>
      <c r="I45" s="109"/>
      <c r="J45" s="109"/>
      <c r="K45" s="109"/>
      <c r="L45" s="109"/>
      <c r="M45" s="109"/>
      <c r="N45" s="109"/>
      <c r="O45" s="109"/>
      <c r="P45" s="109"/>
      <c r="Q45" s="109"/>
    </row>
  </sheetData>
  <mergeCells count="9">
    <mergeCell ref="D1:E1"/>
    <mergeCell ref="A25:D25"/>
    <mergeCell ref="A20:D20"/>
    <mergeCell ref="A22:E22"/>
    <mergeCell ref="B6:B9"/>
    <mergeCell ref="C6:C9"/>
    <mergeCell ref="E6:E9"/>
    <mergeCell ref="D6:D9"/>
    <mergeCell ref="B13:E13"/>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01ED00-9A86-468E-81E5-D67E8E103C64}">
  <dimension ref="A1:Q14"/>
  <sheetViews>
    <sheetView topLeftCell="A10" zoomScale="90" zoomScaleNormal="90" zoomScaleSheetLayoutView="100" workbookViewId="0">
      <selection activeCell="Q1" sqref="Q1:R1048576"/>
    </sheetView>
  </sheetViews>
  <sheetFormatPr defaultColWidth="9.140625" defaultRowHeight="15" x14ac:dyDescent="0.25"/>
  <cols>
    <col min="1" max="1" width="42.42578125" style="2" customWidth="1"/>
    <col min="2" max="2" width="19.140625" style="2" customWidth="1"/>
    <col min="3" max="3" width="20.28515625" style="2" customWidth="1"/>
    <col min="4" max="4" width="19.85546875" style="2" customWidth="1"/>
    <col min="5" max="10" width="9.140625" style="2"/>
    <col min="11" max="11" width="12.140625" style="2" customWidth="1"/>
    <col min="12" max="12" width="9.140625" style="2"/>
    <col min="13" max="13" width="12.28515625" style="2" bestFit="1" customWidth="1"/>
    <col min="14" max="14" width="10.140625" style="2" bestFit="1" customWidth="1"/>
    <col min="15" max="16" width="11.42578125" style="2" bestFit="1" customWidth="1"/>
    <col min="17" max="17" width="25.28515625" style="2" customWidth="1"/>
    <col min="18" max="16384" width="9.140625" style="2"/>
  </cols>
  <sheetData>
    <row r="1" spans="1:17" ht="26.45" customHeight="1" x14ac:dyDescent="0.25">
      <c r="C1" s="336" t="s">
        <v>174</v>
      </c>
      <c r="D1" s="336"/>
    </row>
    <row r="2" spans="1:17" s="7" customFormat="1" ht="21.75" x14ac:dyDescent="0.25">
      <c r="A2" s="151" t="s">
        <v>201</v>
      </c>
      <c r="B2" s="14"/>
      <c r="C2" s="11"/>
      <c r="D2" s="11"/>
      <c r="E2" s="11"/>
      <c r="F2" s="11"/>
      <c r="G2" s="11"/>
      <c r="H2" s="11"/>
      <c r="I2" s="11"/>
      <c r="J2" s="12"/>
      <c r="K2" s="12"/>
      <c r="L2" s="11"/>
      <c r="M2" s="11"/>
    </row>
    <row r="3" spans="1:17" s="7" customFormat="1" ht="12.95" customHeight="1" thickBot="1" x14ac:dyDescent="0.3">
      <c r="A3" s="15"/>
      <c r="B3" s="15"/>
      <c r="C3" s="11"/>
      <c r="D3" s="11"/>
      <c r="E3" s="11"/>
      <c r="F3" s="11"/>
      <c r="G3" s="11"/>
      <c r="H3" s="11"/>
      <c r="I3" s="11"/>
      <c r="J3" s="12"/>
      <c r="K3" s="12"/>
      <c r="L3" s="11"/>
      <c r="M3" s="11"/>
    </row>
    <row r="4" spans="1:17" ht="49.5" x14ac:dyDescent="0.25">
      <c r="A4" s="243"/>
      <c r="B4" s="244" t="s">
        <v>177</v>
      </c>
      <c r="C4" s="244" t="s">
        <v>150</v>
      </c>
      <c r="D4" s="245" t="s">
        <v>178</v>
      </c>
    </row>
    <row r="5" spans="1:17" ht="15.75" x14ac:dyDescent="0.25">
      <c r="A5" s="246" t="s">
        <v>151</v>
      </c>
      <c r="B5" s="5">
        <f>D5/C5</f>
        <v>134057.83333333334</v>
      </c>
      <c r="C5" s="5">
        <v>12</v>
      </c>
      <c r="D5" s="211">
        <v>1608694</v>
      </c>
    </row>
    <row r="6" spans="1:17" ht="15.75" x14ac:dyDescent="0.25">
      <c r="A6" s="247"/>
      <c r="B6" s="5"/>
      <c r="C6" s="13" t="s">
        <v>152</v>
      </c>
      <c r="D6" s="248">
        <f>D5</f>
        <v>1608694</v>
      </c>
    </row>
    <row r="7" spans="1:17" ht="16.5" thickBot="1" x14ac:dyDescent="0.3">
      <c r="A7" s="249"/>
      <c r="B7" s="250"/>
      <c r="C7" s="251" t="s">
        <v>45</v>
      </c>
      <c r="D7" s="252">
        <f>(D6*0.21)+D6</f>
        <v>1946519.74</v>
      </c>
    </row>
    <row r="10" spans="1:17" s="158" customFormat="1" ht="100.5" x14ac:dyDescent="0.25">
      <c r="A10" s="161" t="s">
        <v>6</v>
      </c>
      <c r="B10" s="161" t="s">
        <v>7</v>
      </c>
      <c r="C10" s="159" t="s">
        <v>8</v>
      </c>
      <c r="D10" s="161" t="s">
        <v>9</v>
      </c>
      <c r="E10" s="161" t="s">
        <v>10</v>
      </c>
      <c r="F10" s="168" t="s">
        <v>11</v>
      </c>
      <c r="G10" s="169" t="s">
        <v>159</v>
      </c>
      <c r="H10" s="169" t="s">
        <v>160</v>
      </c>
      <c r="I10" s="169" t="s">
        <v>161</v>
      </c>
      <c r="J10" s="161" t="s">
        <v>15</v>
      </c>
      <c r="K10" s="168" t="s">
        <v>16</v>
      </c>
      <c r="L10" s="161" t="s">
        <v>17</v>
      </c>
      <c r="M10" s="170" t="s">
        <v>18</v>
      </c>
      <c r="N10" s="161" t="s">
        <v>19</v>
      </c>
      <c r="O10" s="161" t="s">
        <v>20</v>
      </c>
      <c r="P10" s="168" t="s">
        <v>21</v>
      </c>
    </row>
    <row r="11" spans="1:17" s="158" customFormat="1" ht="15" hidden="1" customHeight="1" x14ac:dyDescent="0.25">
      <c r="A11" s="161"/>
      <c r="B11" s="161"/>
      <c r="C11" s="159"/>
      <c r="D11" s="160"/>
      <c r="E11" s="161"/>
      <c r="F11" s="161"/>
      <c r="G11" s="162">
        <v>0.1</v>
      </c>
      <c r="H11" s="162">
        <v>0.1</v>
      </c>
      <c r="I11" s="162">
        <v>0.05</v>
      </c>
      <c r="J11" s="163">
        <v>8.3299999999999999E-2</v>
      </c>
      <c r="K11" s="161"/>
      <c r="L11" s="161"/>
      <c r="M11" s="161">
        <v>12</v>
      </c>
      <c r="N11" s="161">
        <v>12</v>
      </c>
      <c r="O11" s="161">
        <v>12</v>
      </c>
      <c r="P11" s="171"/>
    </row>
    <row r="12" spans="1:17" s="158" customFormat="1" ht="22.5" x14ac:dyDescent="0.25">
      <c r="A12" s="164">
        <v>1</v>
      </c>
      <c r="B12" s="164">
        <v>2</v>
      </c>
      <c r="C12" s="164">
        <v>3</v>
      </c>
      <c r="D12" s="164">
        <v>4</v>
      </c>
      <c r="E12" s="164">
        <v>5</v>
      </c>
      <c r="F12" s="165">
        <v>6</v>
      </c>
      <c r="G12" s="166" t="s">
        <v>22</v>
      </c>
      <c r="H12" s="166" t="s">
        <v>23</v>
      </c>
      <c r="I12" s="166" t="s">
        <v>24</v>
      </c>
      <c r="J12" s="165" t="s">
        <v>25</v>
      </c>
      <c r="K12" s="165" t="s">
        <v>26</v>
      </c>
      <c r="L12" s="165" t="s">
        <v>27</v>
      </c>
      <c r="M12" s="167" t="s">
        <v>28</v>
      </c>
      <c r="N12" s="165" t="s">
        <v>29</v>
      </c>
      <c r="O12" s="165" t="s">
        <v>30</v>
      </c>
      <c r="P12" s="167" t="s">
        <v>31</v>
      </c>
    </row>
    <row r="13" spans="1:17" s="80" customFormat="1" ht="15.75" x14ac:dyDescent="0.25">
      <c r="A13" s="304" t="s">
        <v>162</v>
      </c>
      <c r="B13" s="302">
        <v>1</v>
      </c>
      <c r="C13" s="302">
        <v>23</v>
      </c>
      <c r="D13" s="302" t="s">
        <v>163</v>
      </c>
      <c r="E13" s="302">
        <v>7</v>
      </c>
      <c r="F13" s="305">
        <v>996</v>
      </c>
      <c r="G13" s="305">
        <v>99.600000000000009</v>
      </c>
      <c r="H13" s="305">
        <v>99.600000000000009</v>
      </c>
      <c r="I13" s="305">
        <v>49.800000000000004</v>
      </c>
      <c r="J13" s="305">
        <v>82.966799999999992</v>
      </c>
      <c r="K13" s="305">
        <v>313.2673681199999</v>
      </c>
      <c r="L13" s="305">
        <v>1641.2341681199996</v>
      </c>
      <c r="M13" s="305">
        <v>19694.810017439995</v>
      </c>
      <c r="N13" s="305">
        <v>14342.399999999998</v>
      </c>
      <c r="O13" s="305">
        <v>5352.4100174399991</v>
      </c>
      <c r="P13" s="305">
        <v>19695</v>
      </c>
      <c r="Q13" s="316"/>
    </row>
    <row r="14" spans="1:17" ht="15.75" x14ac:dyDescent="0.25">
      <c r="O14" s="173" t="s">
        <v>5</v>
      </c>
      <c r="P14" s="311">
        <f>SUM(P13)</f>
        <v>19695</v>
      </c>
    </row>
  </sheetData>
  <mergeCells count="1">
    <mergeCell ref="C1:D1"/>
  </mergeCells>
  <pageMargins left="0.7" right="0.7" top="0.75" bottom="0.75" header="0.3" footer="0.3"/>
  <pageSetup scale="88"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7F7557-F9E5-478B-9C4C-0B6206F22434}">
  <sheetPr>
    <pageSetUpPr fitToPage="1"/>
  </sheetPr>
  <dimension ref="A1:P25"/>
  <sheetViews>
    <sheetView zoomScale="90" zoomScaleNormal="90" zoomScaleSheetLayoutView="85" workbookViewId="0">
      <selection activeCell="W22" sqref="W22"/>
    </sheetView>
  </sheetViews>
  <sheetFormatPr defaultColWidth="9.140625" defaultRowHeight="15" x14ac:dyDescent="0.25"/>
  <cols>
    <col min="1" max="1" width="28.7109375" style="2" customWidth="1"/>
    <col min="2" max="2" width="65.42578125" style="2" customWidth="1"/>
    <col min="3" max="3" width="18.28515625" style="2" customWidth="1"/>
    <col min="4" max="4" width="19.42578125" style="2" customWidth="1"/>
    <col min="5" max="5" width="32.7109375" style="2" customWidth="1"/>
    <col min="6" max="7" width="9.140625" style="2"/>
    <col min="8" max="8" width="11.42578125" style="2" bestFit="1" customWidth="1"/>
    <col min="9" max="9" width="11.140625" style="2" customWidth="1"/>
    <col min="10" max="12" width="9.140625" style="2"/>
    <col min="13" max="14" width="9.85546875" style="2" customWidth="1"/>
    <col min="15" max="15" width="11.85546875" style="2" customWidth="1"/>
    <col min="16" max="16" width="14.42578125" style="2" customWidth="1"/>
    <col min="17" max="16384" width="9.140625" style="2"/>
  </cols>
  <sheetData>
    <row r="1" spans="1:16" ht="30" customHeight="1" x14ac:dyDescent="0.25">
      <c r="D1" s="336" t="s">
        <v>175</v>
      </c>
      <c r="E1" s="336"/>
    </row>
    <row r="2" spans="1:16" ht="18.75" x14ac:dyDescent="0.3">
      <c r="A2" s="152" t="s">
        <v>200</v>
      </c>
    </row>
    <row r="3" spans="1:16" ht="15.75" thickBot="1" x14ac:dyDescent="0.3"/>
    <row r="4" spans="1:16" s="30" customFormat="1" ht="57" x14ac:dyDescent="0.25">
      <c r="A4" s="237" t="s">
        <v>74</v>
      </c>
      <c r="B4" s="237" t="s">
        <v>46</v>
      </c>
      <c r="C4" s="238" t="s">
        <v>179</v>
      </c>
      <c r="D4" s="239" t="s">
        <v>180</v>
      </c>
    </row>
    <row r="5" spans="1:16" ht="165" x14ac:dyDescent="0.25">
      <c r="A5" s="230" t="s">
        <v>76</v>
      </c>
      <c r="B5" s="231" t="s">
        <v>77</v>
      </c>
      <c r="C5" s="215">
        <v>148944</v>
      </c>
      <c r="D5" s="232">
        <f>C5+C5*0.21</f>
        <v>180222.24</v>
      </c>
    </row>
    <row r="6" spans="1:16" ht="30" x14ac:dyDescent="0.25">
      <c r="A6" s="231" t="s">
        <v>123</v>
      </c>
      <c r="B6" s="231" t="s">
        <v>153</v>
      </c>
      <c r="C6" s="215">
        <v>120000</v>
      </c>
      <c r="D6" s="232">
        <f t="shared" ref="D6:D8" si="0">C6+C6*0.21</f>
        <v>145200</v>
      </c>
    </row>
    <row r="7" spans="1:16" ht="30" x14ac:dyDescent="0.25">
      <c r="A7" s="231" t="s">
        <v>154</v>
      </c>
      <c r="B7" s="231" t="s">
        <v>155</v>
      </c>
      <c r="C7" s="215">
        <v>119039</v>
      </c>
      <c r="D7" s="232">
        <f t="shared" si="0"/>
        <v>144037.19</v>
      </c>
    </row>
    <row r="8" spans="1:16" ht="30" x14ac:dyDescent="0.25">
      <c r="A8" s="231" t="s">
        <v>156</v>
      </c>
      <c r="B8" s="231" t="s">
        <v>157</v>
      </c>
      <c r="C8" s="215">
        <v>70323</v>
      </c>
      <c r="D8" s="232">
        <f t="shared" si="0"/>
        <v>85090.83</v>
      </c>
    </row>
    <row r="9" spans="1:16" ht="15.75" thickBot="1" x14ac:dyDescent="0.3">
      <c r="A9" s="240"/>
      <c r="B9" s="241" t="s">
        <v>5</v>
      </c>
      <c r="C9" s="222">
        <f>SUM(C5:C8)</f>
        <v>458306</v>
      </c>
      <c r="D9" s="242">
        <f>C9+C9*0.21</f>
        <v>554550.26</v>
      </c>
    </row>
    <row r="12" spans="1:16" s="80" customFormat="1" ht="16.5" x14ac:dyDescent="0.25">
      <c r="A12" s="175" t="s">
        <v>158</v>
      </c>
      <c r="B12" s="77"/>
      <c r="C12" s="77"/>
      <c r="D12" s="77"/>
    </row>
    <row r="13" spans="1:16" s="80" customFormat="1" ht="16.5" x14ac:dyDescent="0.25">
      <c r="A13" s="174"/>
      <c r="B13" s="174"/>
      <c r="C13" s="174"/>
      <c r="D13" s="174"/>
    </row>
    <row r="14" spans="1:16" s="158" customFormat="1" ht="105" x14ac:dyDescent="0.25">
      <c r="A14" s="161" t="s">
        <v>6</v>
      </c>
      <c r="B14" s="161" t="s">
        <v>7</v>
      </c>
      <c r="C14" s="159" t="s">
        <v>8</v>
      </c>
      <c r="D14" s="161" t="s">
        <v>9</v>
      </c>
      <c r="E14" s="161" t="s">
        <v>10</v>
      </c>
      <c r="F14" s="168" t="s">
        <v>11</v>
      </c>
      <c r="G14" s="169" t="s">
        <v>159</v>
      </c>
      <c r="H14" s="169" t="s">
        <v>160</v>
      </c>
      <c r="I14" s="169" t="s">
        <v>161</v>
      </c>
      <c r="J14" s="161" t="s">
        <v>15</v>
      </c>
      <c r="K14" s="168" t="s">
        <v>16</v>
      </c>
      <c r="L14" s="161" t="s">
        <v>17</v>
      </c>
      <c r="M14" s="170" t="s">
        <v>18</v>
      </c>
      <c r="N14" s="161" t="s">
        <v>19</v>
      </c>
      <c r="O14" s="161" t="s">
        <v>20</v>
      </c>
      <c r="P14" s="168" t="s">
        <v>21</v>
      </c>
    </row>
    <row r="15" spans="1:16" s="158" customFormat="1" x14ac:dyDescent="0.25">
      <c r="A15" s="161"/>
      <c r="B15" s="161"/>
      <c r="C15" s="159"/>
      <c r="D15" s="160"/>
      <c r="E15" s="161"/>
      <c r="F15" s="161"/>
      <c r="G15" s="162">
        <v>0.1</v>
      </c>
      <c r="H15" s="162">
        <v>0.1</v>
      </c>
      <c r="I15" s="162">
        <v>0.05</v>
      </c>
      <c r="J15" s="163">
        <v>8.3299999999999999E-2</v>
      </c>
      <c r="K15" s="161"/>
      <c r="L15" s="161"/>
      <c r="M15" s="161">
        <v>12</v>
      </c>
      <c r="N15" s="161">
        <v>12</v>
      </c>
      <c r="O15" s="161">
        <v>12</v>
      </c>
      <c r="P15" s="171"/>
    </row>
    <row r="16" spans="1:16" s="158" customFormat="1" ht="33.75" x14ac:dyDescent="0.25">
      <c r="A16" s="164">
        <v>1</v>
      </c>
      <c r="B16" s="164">
        <v>2</v>
      </c>
      <c r="C16" s="164">
        <v>3</v>
      </c>
      <c r="D16" s="164">
        <v>4</v>
      </c>
      <c r="E16" s="164">
        <v>5</v>
      </c>
      <c r="F16" s="165">
        <v>6</v>
      </c>
      <c r="G16" s="166" t="s">
        <v>22</v>
      </c>
      <c r="H16" s="166" t="s">
        <v>23</v>
      </c>
      <c r="I16" s="166" t="s">
        <v>24</v>
      </c>
      <c r="J16" s="165" t="s">
        <v>25</v>
      </c>
      <c r="K16" s="165" t="s">
        <v>26</v>
      </c>
      <c r="L16" s="165" t="s">
        <v>27</v>
      </c>
      <c r="M16" s="167" t="s">
        <v>28</v>
      </c>
      <c r="N16" s="165" t="s">
        <v>29</v>
      </c>
      <c r="O16" s="165" t="s">
        <v>30</v>
      </c>
      <c r="P16" s="167" t="s">
        <v>31</v>
      </c>
    </row>
    <row r="17" spans="1:16" s="80" customFormat="1" ht="31.5" x14ac:dyDescent="0.25">
      <c r="A17" s="313" t="s">
        <v>166</v>
      </c>
      <c r="B17" s="177">
        <v>1</v>
      </c>
      <c r="C17" s="177" t="s">
        <v>167</v>
      </c>
      <c r="D17" s="177" t="s">
        <v>126</v>
      </c>
      <c r="E17" s="177">
        <v>12</v>
      </c>
      <c r="F17" s="178">
        <v>1647</v>
      </c>
      <c r="G17" s="178">
        <v>164.70000000000002</v>
      </c>
      <c r="H17" s="178">
        <v>164.70000000000002</v>
      </c>
      <c r="I17" s="178">
        <v>82.350000000000009</v>
      </c>
      <c r="J17" s="178">
        <v>137.1951</v>
      </c>
      <c r="K17" s="178">
        <v>518.02344908999999</v>
      </c>
      <c r="L17" s="178">
        <v>2713.9685490900001</v>
      </c>
      <c r="M17" s="178">
        <v>32567.622589080001</v>
      </c>
      <c r="N17" s="178">
        <v>23716.800000000003</v>
      </c>
      <c r="O17" s="178">
        <v>8850.8225890800004</v>
      </c>
      <c r="P17" s="178">
        <v>32568</v>
      </c>
    </row>
    <row r="18" spans="1:16" s="80" customFormat="1" ht="15.75" x14ac:dyDescent="0.25">
      <c r="A18" s="303" t="s">
        <v>168</v>
      </c>
      <c r="B18" s="302">
        <v>1</v>
      </c>
      <c r="C18" s="310">
        <v>21</v>
      </c>
      <c r="D18" s="310" t="s">
        <v>35</v>
      </c>
      <c r="E18" s="310">
        <v>10</v>
      </c>
      <c r="F18" s="305">
        <v>1282</v>
      </c>
      <c r="G18" s="305">
        <v>128.20000000000002</v>
      </c>
      <c r="H18" s="305">
        <v>128.20000000000002</v>
      </c>
      <c r="I18" s="305">
        <v>64.100000000000009</v>
      </c>
      <c r="J18" s="305">
        <v>106.7906</v>
      </c>
      <c r="K18" s="305">
        <v>403.22165253999998</v>
      </c>
      <c r="L18" s="305">
        <v>2112.5122525400002</v>
      </c>
      <c r="M18" s="305">
        <v>25350.147030480002</v>
      </c>
      <c r="N18" s="305">
        <v>18460.800000000003</v>
      </c>
      <c r="O18" s="305">
        <v>6889.3470304799994</v>
      </c>
      <c r="P18" s="305">
        <v>25351</v>
      </c>
    </row>
    <row r="19" spans="1:16" s="80" customFormat="1" ht="15.75" x14ac:dyDescent="0.25">
      <c r="A19" s="104"/>
      <c r="F19" s="98"/>
      <c r="G19" s="98"/>
      <c r="H19" s="98"/>
      <c r="I19" s="98"/>
      <c r="J19" s="98"/>
      <c r="K19" s="98"/>
      <c r="L19" s="98"/>
      <c r="M19" s="98"/>
      <c r="N19" s="98"/>
      <c r="O19" s="125" t="s">
        <v>5</v>
      </c>
      <c r="P19" s="172">
        <f>SUM(P17:P18)</f>
        <v>57919</v>
      </c>
    </row>
    <row r="20" spans="1:16" s="80" customFormat="1" ht="15.75" x14ac:dyDescent="0.25">
      <c r="A20" s="104"/>
    </row>
    <row r="21" spans="1:16" s="80" customFormat="1" ht="15.75" x14ac:dyDescent="0.25">
      <c r="A21" s="104"/>
    </row>
    <row r="22" spans="1:16" s="80" customFormat="1" ht="15.75" x14ac:dyDescent="0.25">
      <c r="A22" s="104"/>
    </row>
    <row r="23" spans="1:16" s="80" customFormat="1" ht="15.75" x14ac:dyDescent="0.25">
      <c r="A23" s="104"/>
      <c r="P23" s="98"/>
    </row>
    <row r="24" spans="1:16" x14ac:dyDescent="0.25">
      <c r="A24" s="3"/>
    </row>
    <row r="25" spans="1:16" x14ac:dyDescent="0.25">
      <c r="A25" s="3"/>
    </row>
  </sheetData>
  <mergeCells count="1">
    <mergeCell ref="D1:E1"/>
  </mergeCells>
  <pageMargins left="0.70866141732283472" right="0.70866141732283472" top="0.74803149606299213" bottom="0.74803149606299213" header="0.31496062992125984" footer="0.31496062992125984"/>
  <pageSetup paperSize="9" scale="5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3</vt:i4>
      </vt:variant>
    </vt:vector>
  </HeadingPairs>
  <TitlesOfParts>
    <vt:vector size="10" baseType="lpstr">
      <vt:lpstr>Pielikums Nr_1</vt:lpstr>
      <vt:lpstr>Pielikums Nr_2</vt:lpstr>
      <vt:lpstr>Pielikums Nr_3</vt:lpstr>
      <vt:lpstr>Pielikums Nr_4</vt:lpstr>
      <vt:lpstr>Pielikums Nr_5 </vt:lpstr>
      <vt:lpstr>Pielikums Nr_6</vt:lpstr>
      <vt:lpstr>Pielikums Nr_7</vt:lpstr>
      <vt:lpstr>'Pielikums Nr_1'!Print_Area</vt:lpstr>
      <vt:lpstr>'Pielikums Nr_6'!Print_Area</vt:lpstr>
      <vt:lpstr>'Pielikums Nr_7'!Print_Area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Aris Kasparans</dc:creator>
  <cp:keywords/>
  <dc:description/>
  <cp:lastModifiedBy>Igors Belovs</cp:lastModifiedBy>
  <cp:revision/>
  <cp:lastPrinted>2021-12-11T17:26:04Z</cp:lastPrinted>
  <dcterms:created xsi:type="dcterms:W3CDTF">2021-08-26T07:46:27Z</dcterms:created>
  <dcterms:modified xsi:type="dcterms:W3CDTF">2021-12-22T15:43:30Z</dcterms:modified>
  <cp:category/>
  <cp:contentStatus/>
</cp:coreProperties>
</file>